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HlavkovaA\Documents\FV_MMO_2022\final_2022\"/>
    </mc:Choice>
  </mc:AlternateContent>
  <bookViews>
    <workbookView xWindow="0" yWindow="0" windowWidth="28800" windowHeight="12135"/>
  </bookViews>
  <sheets>
    <sheet name="Ztráty na tržbách 2022" sheetId="12" r:id="rId1"/>
    <sheet name="Ztráty vč. predikce" sheetId="4" r:id="rId2"/>
    <sheet name="12-2022" sheetId="10" r:id="rId3"/>
    <sheet name="11-2022" sheetId="9" r:id="rId4"/>
    <sheet name="10-2022" sheetId="3" r:id="rId5"/>
    <sheet name="9-2022" sheetId="2" r:id="rId6"/>
    <sheet name="8-2022" sheetId="1" r:id="rId7"/>
    <sheet name="Občané 65+" sheetId="6" r:id="rId8"/>
    <sheet name="Jízdenky 65+" sheetId="7" r:id="rId9"/>
    <sheet name="Jízdenky v zónách" sheetId="5" r:id="rId10"/>
    <sheet name="Počet odbavení - zdarma" sheetId="11" r:id="rId11"/>
    <sheet name="Původní propočet" sheetId="8" r:id="rId12"/>
  </sheets>
  <definedNames>
    <definedName name="_xlnm._FilterDatabase" localSheetId="10" hidden="1">'Počet odbavení - zdarma'!$B$25:$G$674</definedName>
    <definedName name="_xlnm.Print_Area" localSheetId="4">'10-2022'!$B$1:$I$56</definedName>
    <definedName name="_xlnm.Print_Area" localSheetId="6">'8-2022'!$B$1:$I$15</definedName>
    <definedName name="_xlnm.Print_Area" localSheetId="5">'9-2022'!$B$1:$H$18</definedName>
    <definedName name="_xlnm.Print_Area" localSheetId="1">'Ztráty vč. predikce'!$B$2:$K$34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2" l="1"/>
  <c r="C13" i="3"/>
  <c r="C13" i="9"/>
  <c r="C13" i="10"/>
  <c r="AX128" i="5"/>
  <c r="AX127" i="5"/>
  <c r="A125" i="5"/>
  <c r="B125" i="5"/>
  <c r="C125" i="5"/>
  <c r="D125" i="5"/>
  <c r="E125" i="5"/>
  <c r="F125" i="5"/>
  <c r="G125" i="5"/>
  <c r="H125" i="5"/>
  <c r="I125" i="5"/>
  <c r="J125" i="5"/>
  <c r="K125" i="5"/>
  <c r="L125" i="5"/>
  <c r="M125" i="5"/>
  <c r="N125" i="5"/>
  <c r="O125" i="5"/>
  <c r="P125" i="5"/>
  <c r="Q125" i="5"/>
  <c r="R125" i="5"/>
  <c r="S125" i="5"/>
  <c r="T125" i="5"/>
  <c r="U125" i="5"/>
  <c r="V125" i="5"/>
  <c r="W125" i="5"/>
  <c r="X125" i="5"/>
  <c r="Y125" i="5"/>
  <c r="Z125" i="5"/>
  <c r="AA125" i="5"/>
  <c r="AB125" i="5"/>
  <c r="AC125" i="5"/>
  <c r="AD125" i="5"/>
  <c r="AE125" i="5"/>
  <c r="AF125" i="5"/>
  <c r="AG125" i="5"/>
  <c r="AH125" i="5"/>
  <c r="AI125" i="5"/>
  <c r="AJ125" i="5"/>
  <c r="AK125" i="5"/>
  <c r="AL125" i="5"/>
  <c r="AM125" i="5"/>
  <c r="AN125" i="5"/>
  <c r="AO125" i="5"/>
  <c r="AP125" i="5"/>
  <c r="AQ125" i="5"/>
  <c r="AR125" i="5"/>
  <c r="AS125" i="5"/>
  <c r="AT125" i="5"/>
  <c r="AU125" i="5"/>
  <c r="AV125" i="5"/>
  <c r="AW125" i="5"/>
  <c r="AX125" i="5"/>
  <c r="AY125" i="5"/>
  <c r="AZ125" i="5"/>
  <c r="BA125" i="5"/>
  <c r="BB125" i="5"/>
  <c r="BC125" i="5"/>
  <c r="BD125" i="5"/>
  <c r="BE125" i="5"/>
  <c r="BF125" i="5"/>
  <c r="BG125" i="5"/>
  <c r="BH125" i="5"/>
  <c r="BI125" i="5"/>
  <c r="BJ125" i="5"/>
  <c r="BK125" i="5"/>
  <c r="BL125" i="5"/>
  <c r="BM125" i="5"/>
  <c r="BN125" i="5"/>
  <c r="BO125" i="5"/>
  <c r="BP125" i="5"/>
  <c r="BQ125" i="5"/>
  <c r="BR125" i="5"/>
  <c r="BS125" i="5"/>
  <c r="BT125" i="5"/>
  <c r="BU125" i="5"/>
  <c r="BV125" i="5"/>
  <c r="BW125" i="5"/>
  <c r="BX125" i="5"/>
  <c r="BY125" i="5"/>
  <c r="BZ125" i="5"/>
  <c r="CA125" i="5"/>
  <c r="CB125" i="5"/>
  <c r="CC125" i="5"/>
  <c r="CD125" i="5"/>
  <c r="CE125" i="5"/>
  <c r="CF125" i="5"/>
  <c r="CG125" i="5"/>
  <c r="CH125" i="5"/>
  <c r="CI125" i="5"/>
  <c r="CJ125" i="5"/>
  <c r="CK125" i="5"/>
  <c r="CL125" i="5"/>
  <c r="CM125" i="5"/>
  <c r="CN125" i="5"/>
  <c r="CO125" i="5"/>
  <c r="CP125" i="5"/>
  <c r="CQ125" i="5"/>
  <c r="E28" i="12"/>
  <c r="C28" i="12"/>
  <c r="G28" i="12" s="1"/>
  <c r="C14" i="12" l="1"/>
  <c r="F14" i="12" s="1"/>
  <c r="F28" i="12"/>
  <c r="H28" i="12" s="1"/>
  <c r="G14" i="12" l="1"/>
  <c r="H14" i="12" s="1"/>
  <c r="C12" i="12"/>
  <c r="C11" i="12"/>
  <c r="C10" i="12"/>
  <c r="C8" i="12"/>
  <c r="C7" i="12"/>
  <c r="C6" i="12"/>
  <c r="C26" i="4"/>
  <c r="C25" i="4"/>
  <c r="C24" i="4"/>
  <c r="C22" i="4"/>
  <c r="C21" i="4"/>
  <c r="C20" i="4"/>
  <c r="AC676" i="11"/>
  <c r="C14" i="4"/>
  <c r="G14" i="4" s="1"/>
  <c r="C12" i="4"/>
  <c r="C11" i="4"/>
  <c r="C10" i="4"/>
  <c r="C8" i="4"/>
  <c r="C7" i="4"/>
  <c r="C6" i="4"/>
  <c r="G8" i="6"/>
  <c r="F8" i="6"/>
  <c r="H4" i="6"/>
  <c r="H3" i="6"/>
  <c r="M1" i="7"/>
  <c r="G3" i="6"/>
  <c r="C55" i="10"/>
  <c r="F55" i="10" s="1"/>
  <c r="C53" i="10"/>
  <c r="G53" i="10" s="1"/>
  <c r="C52" i="10"/>
  <c r="C51" i="10"/>
  <c r="G51" i="10" s="1"/>
  <c r="C49" i="10"/>
  <c r="G49" i="10" s="1"/>
  <c r="C48" i="10"/>
  <c r="C47" i="10"/>
  <c r="F47" i="10" s="1"/>
  <c r="C41" i="10"/>
  <c r="G41" i="10" s="1"/>
  <c r="C39" i="10"/>
  <c r="C38" i="10"/>
  <c r="F38" i="10" s="1"/>
  <c r="C37" i="10"/>
  <c r="G37" i="10" s="1"/>
  <c r="C35" i="10"/>
  <c r="G35" i="10" s="1"/>
  <c r="C34" i="10"/>
  <c r="G34" i="10" s="1"/>
  <c r="C33" i="10"/>
  <c r="F33" i="10" s="1"/>
  <c r="C11" i="10"/>
  <c r="G11" i="10" s="1"/>
  <c r="C10" i="10"/>
  <c r="G10" i="10" s="1"/>
  <c r="C9" i="10"/>
  <c r="G9" i="10" s="1"/>
  <c r="C7" i="10"/>
  <c r="G7" i="10" s="1"/>
  <c r="C6" i="10"/>
  <c r="C5" i="10"/>
  <c r="E55" i="10"/>
  <c r="F52" i="10"/>
  <c r="G52" i="10"/>
  <c r="H52" i="10" s="1"/>
  <c r="G48" i="10"/>
  <c r="E41" i="10"/>
  <c r="G13" i="10"/>
  <c r="F13" i="10"/>
  <c r="G6" i="10"/>
  <c r="G5" i="10"/>
  <c r="G6" i="12" l="1"/>
  <c r="C20" i="12"/>
  <c r="F10" i="12"/>
  <c r="C24" i="12"/>
  <c r="G7" i="12"/>
  <c r="C21" i="12"/>
  <c r="G12" i="12"/>
  <c r="C26" i="12"/>
  <c r="F8" i="12"/>
  <c r="C22" i="12"/>
  <c r="G11" i="12"/>
  <c r="C25" i="12"/>
  <c r="G10" i="12"/>
  <c r="H10" i="12" s="1"/>
  <c r="G8" i="12"/>
  <c r="H8" i="12" s="1"/>
  <c r="C15" i="12"/>
  <c r="F6" i="12"/>
  <c r="H6" i="12" s="1"/>
  <c r="F7" i="12"/>
  <c r="F12" i="12"/>
  <c r="F11" i="12"/>
  <c r="H11" i="12" s="1"/>
  <c r="H13" i="10"/>
  <c r="C25" i="10"/>
  <c r="G25" i="10" s="1"/>
  <c r="G47" i="10"/>
  <c r="F41" i="10"/>
  <c r="G39" i="10"/>
  <c r="F35" i="10"/>
  <c r="H35" i="10" s="1"/>
  <c r="C19" i="10"/>
  <c r="G33" i="10"/>
  <c r="H33" i="10" s="1"/>
  <c r="F7" i="10"/>
  <c r="H7" i="10" s="1"/>
  <c r="C14" i="10"/>
  <c r="H41" i="10"/>
  <c r="F5" i="10"/>
  <c r="F10" i="10"/>
  <c r="H10" i="10" s="1"/>
  <c r="C20" i="10"/>
  <c r="G20" i="10" s="1"/>
  <c r="G38" i="10"/>
  <c r="C21" i="10"/>
  <c r="C23" i="10"/>
  <c r="G23" i="10" s="1"/>
  <c r="F49" i="10"/>
  <c r="H49" i="10" s="1"/>
  <c r="G55" i="10"/>
  <c r="H55" i="10" s="1"/>
  <c r="C24" i="10"/>
  <c r="G14" i="10"/>
  <c r="H48" i="10"/>
  <c r="F34" i="10"/>
  <c r="H34" i="10" s="1"/>
  <c r="F39" i="10"/>
  <c r="F37" i="10"/>
  <c r="C42" i="10"/>
  <c r="F6" i="10"/>
  <c r="H6" i="10" s="1"/>
  <c r="F9" i="10"/>
  <c r="H9" i="10" s="1"/>
  <c r="F11" i="10"/>
  <c r="H11" i="10" s="1"/>
  <c r="F48" i="10"/>
  <c r="F51" i="10"/>
  <c r="H51" i="10" s="1"/>
  <c r="F53" i="10"/>
  <c r="H53" i="10" s="1"/>
  <c r="C56" i="10"/>
  <c r="G6" i="4"/>
  <c r="F3" i="6"/>
  <c r="C55" i="9"/>
  <c r="F55" i="9" s="1"/>
  <c r="C53" i="9"/>
  <c r="G53" i="9" s="1"/>
  <c r="C52" i="9"/>
  <c r="C51" i="9"/>
  <c r="C49" i="9"/>
  <c r="C48" i="9"/>
  <c r="C47" i="9"/>
  <c r="C41" i="9"/>
  <c r="G41" i="9" s="1"/>
  <c r="C39" i="9"/>
  <c r="C25" i="9" s="1"/>
  <c r="G25" i="9" s="1"/>
  <c r="C38" i="9"/>
  <c r="C37" i="9"/>
  <c r="G37" i="9" s="1"/>
  <c r="C35" i="9"/>
  <c r="G35" i="9" s="1"/>
  <c r="C34" i="9"/>
  <c r="G34" i="9" s="1"/>
  <c r="C33" i="9"/>
  <c r="G33" i="9" s="1"/>
  <c r="C11" i="9"/>
  <c r="G11" i="9" s="1"/>
  <c r="C10" i="9"/>
  <c r="G10" i="9" s="1"/>
  <c r="C9" i="9"/>
  <c r="C7" i="9"/>
  <c r="G7" i="9" s="1"/>
  <c r="C6" i="9"/>
  <c r="C5" i="9"/>
  <c r="E55" i="9"/>
  <c r="G55" i="9" s="1"/>
  <c r="G52" i="9"/>
  <c r="F52" i="9"/>
  <c r="G49" i="9"/>
  <c r="F49" i="9"/>
  <c r="G48" i="9"/>
  <c r="F41" i="9"/>
  <c r="E41" i="9"/>
  <c r="F33" i="9"/>
  <c r="G13" i="9"/>
  <c r="F13" i="9"/>
  <c r="F10" i="9"/>
  <c r="G9" i="9"/>
  <c r="H9" i="9" s="1"/>
  <c r="F9" i="9"/>
  <c r="G6" i="9"/>
  <c r="F6" i="9"/>
  <c r="G5" i="9"/>
  <c r="F5" i="9"/>
  <c r="H13" i="9" l="1"/>
  <c r="G21" i="12"/>
  <c r="F21" i="12"/>
  <c r="H21" i="12" s="1"/>
  <c r="G25" i="12"/>
  <c r="F25" i="12"/>
  <c r="H25" i="12" s="1"/>
  <c r="G24" i="12"/>
  <c r="F24" i="12"/>
  <c r="H24" i="12" s="1"/>
  <c r="G26" i="12"/>
  <c r="F26" i="12"/>
  <c r="H26" i="12" s="1"/>
  <c r="H12" i="12"/>
  <c r="G22" i="12"/>
  <c r="F22" i="12"/>
  <c r="H22" i="12" s="1"/>
  <c r="C29" i="12"/>
  <c r="F20" i="12"/>
  <c r="G20" i="12"/>
  <c r="H7" i="12"/>
  <c r="G15" i="12"/>
  <c r="F15" i="12"/>
  <c r="G56" i="10"/>
  <c r="F25" i="10"/>
  <c r="H25" i="10" s="1"/>
  <c r="H47" i="10"/>
  <c r="H39" i="10"/>
  <c r="F23" i="10"/>
  <c r="H23" i="10" s="1"/>
  <c r="F20" i="10"/>
  <c r="H20" i="10" s="1"/>
  <c r="F19" i="10"/>
  <c r="G19" i="10"/>
  <c r="G42" i="10"/>
  <c r="F14" i="10"/>
  <c r="H14" i="10" s="1"/>
  <c r="H5" i="10"/>
  <c r="F42" i="10"/>
  <c r="H52" i="9"/>
  <c r="H41" i="9"/>
  <c r="F24" i="10"/>
  <c r="G24" i="10"/>
  <c r="H24" i="10" s="1"/>
  <c r="C23" i="9"/>
  <c r="G23" i="9" s="1"/>
  <c r="F56" i="10"/>
  <c r="H38" i="10"/>
  <c r="C19" i="9"/>
  <c r="F19" i="9" s="1"/>
  <c r="F6" i="4"/>
  <c r="H6" i="4" s="1"/>
  <c r="I6" i="4" s="1"/>
  <c r="J6" i="4" s="1"/>
  <c r="H10" i="9"/>
  <c r="F21" i="10"/>
  <c r="G21" i="10"/>
  <c r="H37" i="10"/>
  <c r="H55" i="9"/>
  <c r="C24" i="9"/>
  <c r="F24" i="9" s="1"/>
  <c r="F47" i="9"/>
  <c r="G47" i="9"/>
  <c r="G51" i="9"/>
  <c r="H49" i="9"/>
  <c r="G39" i="9"/>
  <c r="F38" i="9"/>
  <c r="G38" i="9"/>
  <c r="G42" i="9" s="1"/>
  <c r="C21" i="9"/>
  <c r="F35" i="9"/>
  <c r="H35" i="9" s="1"/>
  <c r="C20" i="9"/>
  <c r="G20" i="9" s="1"/>
  <c r="F11" i="9"/>
  <c r="H11" i="9" s="1"/>
  <c r="F7" i="9"/>
  <c r="H7" i="9" s="1"/>
  <c r="C14" i="9"/>
  <c r="H5" i="9"/>
  <c r="F14" i="9"/>
  <c r="G14" i="9"/>
  <c r="H14" i="9" s="1"/>
  <c r="H33" i="9"/>
  <c r="H6" i="9"/>
  <c r="H47" i="9"/>
  <c r="F23" i="9"/>
  <c r="F25" i="9"/>
  <c r="H25" i="9" s="1"/>
  <c r="F34" i="9"/>
  <c r="H34" i="9" s="1"/>
  <c r="F37" i="9"/>
  <c r="H37" i="9" s="1"/>
  <c r="F39" i="9"/>
  <c r="H39" i="9" s="1"/>
  <c r="C42" i="9"/>
  <c r="F48" i="9"/>
  <c r="H48" i="9" s="1"/>
  <c r="F51" i="9"/>
  <c r="F53" i="9"/>
  <c r="H53" i="9" s="1"/>
  <c r="C56" i="9"/>
  <c r="F5" i="3"/>
  <c r="G5" i="3"/>
  <c r="H5" i="3"/>
  <c r="F6" i="3"/>
  <c r="G6" i="3"/>
  <c r="H6" i="3"/>
  <c r="F7" i="3"/>
  <c r="G7" i="3"/>
  <c r="H7" i="3"/>
  <c r="F9" i="3"/>
  <c r="G9" i="3"/>
  <c r="H9" i="3"/>
  <c r="I27" i="4"/>
  <c r="J27" i="4" s="1"/>
  <c r="I23" i="4"/>
  <c r="J23" i="4" s="1"/>
  <c r="K3" i="4"/>
  <c r="K2" i="4"/>
  <c r="I9" i="4"/>
  <c r="I13" i="4"/>
  <c r="C8" i="6"/>
  <c r="D8" i="6"/>
  <c r="E8" i="6"/>
  <c r="C41" i="1"/>
  <c r="E3" i="6"/>
  <c r="D3" i="6"/>
  <c r="C3" i="6"/>
  <c r="G29" i="12" l="1"/>
  <c r="H20" i="12"/>
  <c r="F29" i="12"/>
  <c r="H15" i="12"/>
  <c r="H56" i="10"/>
  <c r="H42" i="10"/>
  <c r="H19" i="10"/>
  <c r="G24" i="9"/>
  <c r="H24" i="9" s="1"/>
  <c r="H21" i="10"/>
  <c r="H8" i="6"/>
  <c r="G19" i="9"/>
  <c r="H19" i="9" s="1"/>
  <c r="H38" i="9"/>
  <c r="H51" i="9"/>
  <c r="G56" i="9"/>
  <c r="F56" i="9"/>
  <c r="H56" i="9" s="1"/>
  <c r="F20" i="9"/>
  <c r="H20" i="9" s="1"/>
  <c r="F42" i="9"/>
  <c r="H42" i="9" s="1"/>
  <c r="F21" i="9"/>
  <c r="G21" i="9"/>
  <c r="H23" i="9"/>
  <c r="H29" i="12" l="1"/>
  <c r="H31" i="12" s="1"/>
  <c r="H21" i="9"/>
  <c r="C55" i="3"/>
  <c r="G55" i="3" s="1"/>
  <c r="C53" i="3"/>
  <c r="G53" i="3" s="1"/>
  <c r="C52" i="3"/>
  <c r="F52" i="3" s="1"/>
  <c r="C51" i="3"/>
  <c r="F51" i="3" s="1"/>
  <c r="C49" i="3"/>
  <c r="G49" i="3" s="1"/>
  <c r="C48" i="3"/>
  <c r="G48" i="3" s="1"/>
  <c r="C47" i="3"/>
  <c r="G47" i="3" s="1"/>
  <c r="C41" i="3"/>
  <c r="G41" i="3" s="1"/>
  <c r="C39" i="3"/>
  <c r="F39" i="3" s="1"/>
  <c r="C38" i="3"/>
  <c r="G38" i="3" s="1"/>
  <c r="C37" i="3"/>
  <c r="F37" i="3" s="1"/>
  <c r="C35" i="3"/>
  <c r="G35" i="3" s="1"/>
  <c r="C34" i="3"/>
  <c r="C33" i="3"/>
  <c r="E55" i="3"/>
  <c r="E41" i="3"/>
  <c r="E55" i="2"/>
  <c r="C55" i="2"/>
  <c r="G53" i="2"/>
  <c r="F53" i="2"/>
  <c r="G52" i="2"/>
  <c r="F52" i="2"/>
  <c r="G51" i="2"/>
  <c r="F51" i="2"/>
  <c r="G49" i="2"/>
  <c r="F49" i="2"/>
  <c r="G48" i="2"/>
  <c r="F48" i="2"/>
  <c r="C47" i="2"/>
  <c r="C56" i="2" s="1"/>
  <c r="E41" i="2"/>
  <c r="C41" i="2"/>
  <c r="G41" i="2" s="1"/>
  <c r="C39" i="2"/>
  <c r="G39" i="2" s="1"/>
  <c r="C38" i="2"/>
  <c r="F38" i="2" s="1"/>
  <c r="C37" i="2"/>
  <c r="G37" i="2" s="1"/>
  <c r="C35" i="2"/>
  <c r="F35" i="2" s="1"/>
  <c r="C34" i="2"/>
  <c r="G34" i="2" s="1"/>
  <c r="C33" i="2"/>
  <c r="F33" i="2" s="1"/>
  <c r="C24" i="2"/>
  <c r="G24" i="2" s="1"/>
  <c r="C21" i="2"/>
  <c r="G21" i="2" s="1"/>
  <c r="E55" i="1"/>
  <c r="C55" i="1"/>
  <c r="G53" i="1"/>
  <c r="F53" i="1"/>
  <c r="G52" i="1"/>
  <c r="F52" i="1"/>
  <c r="G51" i="1"/>
  <c r="F51" i="1"/>
  <c r="G49" i="1"/>
  <c r="F49" i="1"/>
  <c r="G48" i="1"/>
  <c r="F48" i="1"/>
  <c r="C47" i="1"/>
  <c r="F47" i="1" s="1"/>
  <c r="C39" i="1"/>
  <c r="G39" i="1" s="1"/>
  <c r="C38" i="1"/>
  <c r="C24" i="1" s="1"/>
  <c r="C37" i="1"/>
  <c r="G37" i="1" s="1"/>
  <c r="C35" i="1"/>
  <c r="C21" i="1" s="1"/>
  <c r="C34" i="1"/>
  <c r="G34" i="1" s="1"/>
  <c r="C33" i="1"/>
  <c r="C19" i="1" s="1"/>
  <c r="C20" i="1"/>
  <c r="G20" i="1" s="1"/>
  <c r="F53" i="3" l="1"/>
  <c r="H53" i="3" s="1"/>
  <c r="G52" i="3"/>
  <c r="H52" i="3" s="1"/>
  <c r="G51" i="3"/>
  <c r="H51" i="3" s="1"/>
  <c r="F49" i="3"/>
  <c r="H49" i="3" s="1"/>
  <c r="C20" i="3"/>
  <c r="G56" i="3"/>
  <c r="F48" i="3"/>
  <c r="H48" i="3" s="1"/>
  <c r="F47" i="3"/>
  <c r="H47" i="3" s="1"/>
  <c r="C19" i="3"/>
  <c r="F41" i="3"/>
  <c r="H41" i="3" s="1"/>
  <c r="C25" i="3"/>
  <c r="C24" i="3"/>
  <c r="C23" i="3"/>
  <c r="C21" i="3"/>
  <c r="C42" i="3"/>
  <c r="G33" i="3"/>
  <c r="F34" i="3"/>
  <c r="G34" i="3"/>
  <c r="G37" i="3"/>
  <c r="H37" i="3" s="1"/>
  <c r="G39" i="3"/>
  <c r="H39" i="3" s="1"/>
  <c r="F55" i="3"/>
  <c r="F33" i="3"/>
  <c r="F35" i="3"/>
  <c r="H35" i="3" s="1"/>
  <c r="F38" i="3"/>
  <c r="H38" i="3" s="1"/>
  <c r="C56" i="3"/>
  <c r="C25" i="2"/>
  <c r="F25" i="2" s="1"/>
  <c r="C20" i="2"/>
  <c r="G20" i="2" s="1"/>
  <c r="G33" i="2"/>
  <c r="H49" i="2"/>
  <c r="G55" i="2"/>
  <c r="H48" i="2"/>
  <c r="H52" i="2"/>
  <c r="G47" i="2"/>
  <c r="G56" i="2" s="1"/>
  <c r="C19" i="2"/>
  <c r="G19" i="2" s="1"/>
  <c r="H53" i="2"/>
  <c r="F47" i="2"/>
  <c r="G38" i="2"/>
  <c r="F41" i="2"/>
  <c r="H41" i="2" s="1"/>
  <c r="H51" i="2"/>
  <c r="C23" i="2"/>
  <c r="G23" i="2" s="1"/>
  <c r="G35" i="2"/>
  <c r="H35" i="2" s="1"/>
  <c r="F20" i="2"/>
  <c r="H20" i="2" s="1"/>
  <c r="G25" i="2"/>
  <c r="H25" i="2" s="1"/>
  <c r="F34" i="2"/>
  <c r="H34" i="2" s="1"/>
  <c r="F37" i="2"/>
  <c r="H37" i="2" s="1"/>
  <c r="F39" i="2"/>
  <c r="H39" i="2" s="1"/>
  <c r="C42" i="2"/>
  <c r="F55" i="2"/>
  <c r="H33" i="2"/>
  <c r="F21" i="2"/>
  <c r="H21" i="2" s="1"/>
  <c r="F24" i="2"/>
  <c r="H24" i="2" s="1"/>
  <c r="C25" i="1"/>
  <c r="F25" i="1" s="1"/>
  <c r="H48" i="1"/>
  <c r="H51" i="1"/>
  <c r="H52" i="1"/>
  <c r="G55" i="1"/>
  <c r="H53" i="1"/>
  <c r="H49" i="1"/>
  <c r="C23" i="1"/>
  <c r="F23" i="1" s="1"/>
  <c r="F19" i="1"/>
  <c r="G19" i="1"/>
  <c r="G21" i="1"/>
  <c r="F21" i="1"/>
  <c r="F24" i="1"/>
  <c r="G24" i="1"/>
  <c r="F35" i="1"/>
  <c r="G33" i="1"/>
  <c r="F41" i="1"/>
  <c r="G47" i="1"/>
  <c r="F20" i="1"/>
  <c r="H20" i="1" s="1"/>
  <c r="G25" i="1"/>
  <c r="H25" i="1" s="1"/>
  <c r="F34" i="1"/>
  <c r="H34" i="1" s="1"/>
  <c r="F37" i="1"/>
  <c r="H37" i="1" s="1"/>
  <c r="F39" i="1"/>
  <c r="H39" i="1" s="1"/>
  <c r="C42" i="1"/>
  <c r="F38" i="1"/>
  <c r="C56" i="1"/>
  <c r="G35" i="1"/>
  <c r="F55" i="1"/>
  <c r="H55" i="1" s="1"/>
  <c r="F33" i="1"/>
  <c r="G38" i="1"/>
  <c r="H38" i="1" s="1"/>
  <c r="G41" i="1"/>
  <c r="J9" i="4"/>
  <c r="J13" i="4"/>
  <c r="F14" i="4"/>
  <c r="G7" i="4"/>
  <c r="G8" i="4"/>
  <c r="G10" i="4"/>
  <c r="G11" i="4"/>
  <c r="G12" i="4"/>
  <c r="G13" i="3"/>
  <c r="C14" i="3"/>
  <c r="F13" i="3"/>
  <c r="G11" i="3"/>
  <c r="F11" i="3"/>
  <c r="G10" i="3"/>
  <c r="F10" i="3"/>
  <c r="H34" i="3" l="1"/>
  <c r="G22" i="4"/>
  <c r="F22" i="4"/>
  <c r="G23" i="3"/>
  <c r="F20" i="3"/>
  <c r="F25" i="3"/>
  <c r="F25" i="4"/>
  <c r="G25" i="4"/>
  <c r="G19" i="3"/>
  <c r="F56" i="3"/>
  <c r="H56" i="3" s="1"/>
  <c r="G20" i="3"/>
  <c r="H20" i="3" s="1"/>
  <c r="F19" i="3"/>
  <c r="H19" i="3" s="1"/>
  <c r="G25" i="3"/>
  <c r="G24" i="3"/>
  <c r="F24" i="3"/>
  <c r="F23" i="3"/>
  <c r="H23" i="3" s="1"/>
  <c r="G21" i="3"/>
  <c r="F21" i="3"/>
  <c r="G42" i="3"/>
  <c r="F42" i="3"/>
  <c r="H55" i="3"/>
  <c r="H33" i="3"/>
  <c r="H11" i="3"/>
  <c r="F19" i="2"/>
  <c r="H19" i="2" s="1"/>
  <c r="F23" i="2"/>
  <c r="H23" i="2" s="1"/>
  <c r="G42" i="2"/>
  <c r="H47" i="2"/>
  <c r="F56" i="2"/>
  <c r="H56" i="2" s="1"/>
  <c r="H38" i="2"/>
  <c r="H55" i="2"/>
  <c r="F42" i="2"/>
  <c r="H42" i="2" s="1"/>
  <c r="G23" i="1"/>
  <c r="H23" i="1" s="1"/>
  <c r="H41" i="1"/>
  <c r="F56" i="1"/>
  <c r="F42" i="1"/>
  <c r="H35" i="1"/>
  <c r="H24" i="1"/>
  <c r="H19" i="1"/>
  <c r="H47" i="1"/>
  <c r="G56" i="1"/>
  <c r="H56" i="1" s="1"/>
  <c r="G42" i="1"/>
  <c r="H33" i="1"/>
  <c r="H21" i="1"/>
  <c r="F7" i="4"/>
  <c r="H7" i="4" s="1"/>
  <c r="I7" i="4" s="1"/>
  <c r="F8" i="4"/>
  <c r="H8" i="4" s="1"/>
  <c r="I8" i="4" s="1"/>
  <c r="F10" i="4"/>
  <c r="H10" i="4" s="1"/>
  <c r="I10" i="4" s="1"/>
  <c r="F12" i="4"/>
  <c r="H12" i="4" s="1"/>
  <c r="I12" i="4" s="1"/>
  <c r="G15" i="4"/>
  <c r="F11" i="4"/>
  <c r="H11" i="4" s="1"/>
  <c r="I11" i="4" s="1"/>
  <c r="C15" i="4"/>
  <c r="H13" i="3"/>
  <c r="F14" i="3"/>
  <c r="G14" i="3"/>
  <c r="H10" i="3"/>
  <c r="G13" i="2"/>
  <c r="C14" i="2"/>
  <c r="F13" i="2"/>
  <c r="G11" i="2"/>
  <c r="F11" i="2"/>
  <c r="G10" i="2"/>
  <c r="F10" i="2"/>
  <c r="G9" i="2"/>
  <c r="F9" i="2"/>
  <c r="G7" i="2"/>
  <c r="F7" i="2"/>
  <c r="G6" i="2"/>
  <c r="F6" i="2"/>
  <c r="G5" i="2"/>
  <c r="F5" i="2"/>
  <c r="G6" i="1"/>
  <c r="G7" i="1"/>
  <c r="G9" i="1"/>
  <c r="G10" i="1"/>
  <c r="G11" i="1"/>
  <c r="G5" i="1"/>
  <c r="F6" i="1"/>
  <c r="F7" i="1"/>
  <c r="F9" i="1"/>
  <c r="F10" i="1"/>
  <c r="F11" i="1"/>
  <c r="F5" i="1"/>
  <c r="F21" i="4" l="1"/>
  <c r="G21" i="4"/>
  <c r="F20" i="4"/>
  <c r="G20" i="4"/>
  <c r="G26" i="4"/>
  <c r="F26" i="4"/>
  <c r="H42" i="1"/>
  <c r="G24" i="4"/>
  <c r="F24" i="4"/>
  <c r="H24" i="3"/>
  <c r="H25" i="4"/>
  <c r="I25" i="4" s="1"/>
  <c r="J25" i="4" s="1"/>
  <c r="H22" i="4"/>
  <c r="I22" i="4" s="1"/>
  <c r="J22" i="4" s="1"/>
  <c r="H25" i="3"/>
  <c r="J12" i="4"/>
  <c r="J11" i="4"/>
  <c r="J10" i="4"/>
  <c r="J8" i="4"/>
  <c r="J7" i="4"/>
  <c r="H21" i="3"/>
  <c r="H42" i="3"/>
  <c r="H14" i="3"/>
  <c r="H11" i="2"/>
  <c r="H10" i="2"/>
  <c r="H5" i="2"/>
  <c r="H9" i="2"/>
  <c r="H7" i="2"/>
  <c r="H13" i="2"/>
  <c r="H10" i="1"/>
  <c r="H9" i="1"/>
  <c r="H5" i="1"/>
  <c r="H6" i="1"/>
  <c r="H7" i="1"/>
  <c r="H11" i="1"/>
  <c r="H14" i="4"/>
  <c r="I14" i="4" s="1"/>
  <c r="J14" i="4" s="1"/>
  <c r="F15" i="4"/>
  <c r="H15" i="4" s="1"/>
  <c r="F14" i="2"/>
  <c r="H6" i="2"/>
  <c r="G14" i="2"/>
  <c r="H26" i="4" l="1"/>
  <c r="I26" i="4" s="1"/>
  <c r="J26" i="4" s="1"/>
  <c r="H20" i="4"/>
  <c r="I20" i="4" s="1"/>
  <c r="J20" i="4" s="1"/>
  <c r="H21" i="4"/>
  <c r="I21" i="4" s="1"/>
  <c r="J21" i="4" s="1"/>
  <c r="H24" i="4"/>
  <c r="I24" i="4" s="1"/>
  <c r="J24" i="4" s="1"/>
  <c r="J15" i="4"/>
  <c r="I15" i="4"/>
  <c r="H14" i="2"/>
  <c r="I16" i="4" l="1"/>
  <c r="F13" i="1"/>
  <c r="F14" i="1" s="1"/>
  <c r="G13" i="1"/>
  <c r="H13" i="1" s="1"/>
  <c r="C14" i="1"/>
  <c r="C4" i="6"/>
  <c r="I4" i="6" s="1"/>
  <c r="C5" i="6" l="1"/>
  <c r="H5" i="6"/>
  <c r="G5" i="6"/>
  <c r="G9" i="6"/>
  <c r="G10" i="6" s="1"/>
  <c r="C27" i="10" s="1"/>
  <c r="E9" i="6"/>
  <c r="E10" i="6" s="1"/>
  <c r="F9" i="6"/>
  <c r="F10" i="6" s="1"/>
  <c r="F5" i="6"/>
  <c r="G14" i="1"/>
  <c r="H14" i="1" s="1"/>
  <c r="H9" i="6"/>
  <c r="H10" i="6" s="1"/>
  <c r="C28" i="4" s="1"/>
  <c r="D9" i="6"/>
  <c r="D10" i="6" s="1"/>
  <c r="C27" i="2" s="1"/>
  <c r="C9" i="6"/>
  <c r="C10" i="6" s="1"/>
  <c r="C27" i="1" s="1"/>
  <c r="E5" i="6"/>
  <c r="D5" i="6"/>
  <c r="C27" i="9" l="1"/>
  <c r="C27" i="3"/>
  <c r="C28" i="3" s="1"/>
  <c r="G27" i="1"/>
  <c r="F27" i="1"/>
  <c r="F28" i="1" s="1"/>
  <c r="C28" i="1"/>
  <c r="C28" i="2"/>
  <c r="G27" i="2"/>
  <c r="F27" i="2"/>
  <c r="F28" i="2" s="1"/>
  <c r="F28" i="4"/>
  <c r="F29" i="4" s="1"/>
  <c r="C29" i="4"/>
  <c r="G28" i="4"/>
  <c r="G27" i="10" l="1"/>
  <c r="C28" i="10"/>
  <c r="F27" i="10"/>
  <c r="F28" i="10" s="1"/>
  <c r="F27" i="9"/>
  <c r="F28" i="9" s="1"/>
  <c r="G27" i="9"/>
  <c r="C28" i="9"/>
  <c r="G27" i="3"/>
  <c r="F27" i="3"/>
  <c r="F28" i="3" s="1"/>
  <c r="H27" i="1"/>
  <c r="G28" i="1"/>
  <c r="H28" i="1" s="1"/>
  <c r="G28" i="2"/>
  <c r="H28" i="2" s="1"/>
  <c r="H1" i="2" s="1"/>
  <c r="H27" i="2"/>
  <c r="H28" i="4"/>
  <c r="I28" i="4" s="1"/>
  <c r="G29" i="4"/>
  <c r="H29" i="4" s="1"/>
  <c r="G28" i="10" l="1"/>
  <c r="H28" i="10" s="1"/>
  <c r="H1" i="10" s="1"/>
  <c r="H27" i="10"/>
  <c r="H27" i="3"/>
  <c r="G28" i="3"/>
  <c r="H28" i="3" s="1"/>
  <c r="H1" i="3" s="1"/>
  <c r="G28" i="9"/>
  <c r="H28" i="9" s="1"/>
  <c r="H1" i="9" s="1"/>
  <c r="H27" i="9"/>
  <c r="H1" i="1"/>
  <c r="J28" i="4"/>
  <c r="I29" i="4"/>
  <c r="J29" i="4" l="1"/>
  <c r="I30" i="4" s="1"/>
</calcChain>
</file>

<file path=xl/comments1.xml><?xml version="1.0" encoding="utf-8"?>
<comments xmlns="http://schemas.openxmlformats.org/spreadsheetml/2006/main">
  <authors>
    <author>Libuše Vodičková</author>
  </authors>
  <commentList>
    <comment ref="I29" authorId="0" shapeId="0">
      <text>
        <r>
          <rPr>
            <b/>
            <sz val="9"/>
            <color indexed="81"/>
            <rFont val="Tahoma"/>
            <family val="2"/>
            <charset val="238"/>
          </rPr>
          <t>kdyby bylo od počátku i pro mimoopavské</t>
        </r>
      </text>
    </comment>
    <comment ref="I30" authorId="0" shapeId="0">
      <text>
        <r>
          <rPr>
            <b/>
            <sz val="9"/>
            <color indexed="81"/>
            <rFont val="Tahoma"/>
            <charset val="1"/>
          </rPr>
          <t>kdyby bylo od počátku i pro mimoopavské</t>
        </r>
      </text>
    </comment>
  </commentList>
</comments>
</file>

<file path=xl/comments2.xml><?xml version="1.0" encoding="utf-8"?>
<comments xmlns="http://schemas.openxmlformats.org/spreadsheetml/2006/main">
  <authors>
    <author>Libuše Vodičková</author>
  </authors>
  <commentList>
    <comment ref="B4" authorId="0" shapeId="0">
      <text>
        <r>
          <rPr>
            <b/>
            <sz val="9"/>
            <color indexed="81"/>
            <rFont val="Tahoma"/>
            <family val="2"/>
            <charset val="238"/>
          </rPr>
          <t>Dle Frekvenční výkaz - Tarif - Roční osoba 65+ (A+T) = 28211</t>
        </r>
      </text>
    </comment>
  </commentList>
</comments>
</file>

<file path=xl/sharedStrings.xml><?xml version="1.0" encoding="utf-8"?>
<sst xmlns="http://schemas.openxmlformats.org/spreadsheetml/2006/main" count="5329" uniqueCount="315">
  <si>
    <t>Zlevněné pro děti 6-15 let:</t>
  </si>
  <si>
    <t xml:space="preserve"> - 30 denní</t>
  </si>
  <si>
    <t xml:space="preserve"> - 90 denní</t>
  </si>
  <si>
    <t xml:space="preserve"> - 5 měsíční</t>
  </si>
  <si>
    <t xml:space="preserve">Zlevněné pro žáky a studenty </t>
  </si>
  <si>
    <t>občan starší 65 let:</t>
  </si>
  <si>
    <t xml:space="preserve"> - 12 měsíční</t>
  </si>
  <si>
    <t>Mezisoučet (dlouhodobé):</t>
  </si>
  <si>
    <t>Srpen 2022</t>
  </si>
  <si>
    <t>Tržba - sleva</t>
  </si>
  <si>
    <t>Ttržba - bez slevy</t>
  </si>
  <si>
    <t>Rozdíl</t>
  </si>
  <si>
    <t>Cena - bez slevy</t>
  </si>
  <si>
    <t>Cena - sleva</t>
  </si>
  <si>
    <t>Počet ks</t>
  </si>
  <si>
    <t>Září 2022</t>
  </si>
  <si>
    <t>Říjen 2022</t>
  </si>
  <si>
    <t>Predikce 2022</t>
  </si>
  <si>
    <t>Predikce 2023</t>
  </si>
  <si>
    <t>Opavští občané</t>
  </si>
  <si>
    <t xml:space="preserve">Prodej v zóně 30 a 30+ (v ks) </t>
  </si>
  <si>
    <t xml:space="preserve">Prodej v zóně 301 (v ks) </t>
  </si>
  <si>
    <t xml:space="preserve"> - počet odbavení</t>
  </si>
  <si>
    <t>Opavští občané (Zóna 361)</t>
  </si>
  <si>
    <t>Počty prodaných dlouhodobých jízdenek v tarifních zónách a prodeje podle druhů</t>
  </si>
  <si>
    <t>Dopravce:</t>
  </si>
  <si>
    <t>(KOVED) ARRIVA autobusy a.s., (KOVED) Arriva vlaky s.r.o., (KOVED) ČSAD BUS Uherské Hradiště a.s., (KOVED) Koordinátor Zlínského kraje, s.r.o., (KOVED) TQM – holding s.r.o., (KOVED) Transdev Morava s.r.o., (KOVED) Z-Group bus a.s. , ARRIVA autobusy a.s., České dráhy, a.s., ČSAD Frýdek Místek a.s., ČSAD Havířov a.s., ČSAD Karviná a.s., Dopravní podnik Ostrava a.s., GW Train Regio a.s., Koordinátor ODIS s.r.o., Koordinátor ODIS s.r.o. 2, Koordinátor ODIS s.r.o. APK, Koordinátor ODIS s.r.o. EMV, Koordinátor ODIS s.r.o. E-SHOP, Koordinátor ODIS s.r.o. PT, MBM rail s.r.o., Městský dopravní podnik Opava a.s., RegioJet a.s., TQM - holding s.r.o., Transdev Morava s.r.o., Vojtila Trans s.r.o., Z-Group bus a.s.</t>
  </si>
  <si>
    <t>Provozovna:</t>
  </si>
  <si>
    <t>(KOVED) ARRIVA autobusy a.s., provozovna Zlín I PAD, (KOVED) ARRIVA autobusy a.s., provozovna Zlín II PAD, (KOVED) ARRIVA vlaky s.r.o., (KOVED) ČSAD BUS UHERSKÉ Hradiště a.s., provozovna Hradiště PAD, (KOVED) ČSAD BUS UHERSKÉ Hradiště a.s., provozovna Slavičín I PAD, (KOVED) ČSAD BUS UHERSKÉ Hradiště a.s., provozovna Slavičín II PAD, (KOVED) ČSAD BUS UHERSKÉ Hradiště a.s., provozovna Slavičín III PAD, (KOVED) ČSAD BUS UHERSKÉ Hradiště a.s., provozovna Uherský Brod PAD, (KOVED) KOVED provozovna, (KOVED) TQM-holding s.r.o., provozovna Valašské Meziříčí I PAD, (KOVED) TQM-holding s.r.o., provozovna Valašské Meziříčí II PAD, (KOVED) Transdev Morava s.r.o., provozovna Vsetín I PAD, (KOVED) Transdev Morava s.r.o., provozovna Vsetín II PAD, (KOVED) Z-Group bus a.s., oblast Kroměříž I PAD, (KOVED) Z-Group bus a.s., oblast Kroměříž II PAD, (KOVED) Z-Group bus a.s., oblast Kroměříž III PAD, (KOVED) Z-Group bus a.s., oblast Kroměříž IV PAD, ARRIVA autobusy a.s. MAD Třinec, ARRIVA autobusy a.s. MHD Bruntál, ARRIVA autobusy a.s. MHD Český Těšín, ARRIVA autobusy a.s. MHD Krnov, ARRIVA autobusy a.s. MHD Nový Jičín, ARRIVA autobusy a.s. MHD Studénka, ARRIVA autobusy a.s., Nenalezena provozovna, ARRIVA autobusy a.s., oblast Bílovec PAD, ARRIVA autobusy a.s., oblast FM I. PAD, ARRIVA autobusy a.s., oblast Hlučín II. PAD, ARRIVA autobusy a.s., oblast Hlučín III. PAD, ARRIVA autobusy a.s., provozovna Bruntál PAD, ARRIVA autobusy a.s., provozovna Jeseník PAD, ARRIVA autobusy a.s., provozovna Olomouc PAD, ARRIVA autobusy a.s., provozovna Olomouc SV PAD, ARRIVA autobusy a.s., provozovna Přerov PAD, ARRIVA autobusy a.s., provozovna Šumperk PAD, České dráhy, a.s., České dráhy, a.s., oblast 1, České dráhy, a.s., oblast 2, České dráhy, a.s., oblast 3, České dráhy, a.s., oblast 4, České dráhy, a.s., oblast 5, České dráhy, a.s., oblast 6, České dráhy, a.s., oblast 7, České dráhy, a.s., oblast 8, ČSAD Frýdek-Místek a.s. MHD Frýdek-Místek, ČSAD Frýdek-Místek a.s. PAD, ČSAD Frýdek-Místek a.s., oblast FM III. PAD, ČSAD Frýdek-Místek a.s., oblast Frýdek - Místek PAD, ČSAD Frýdek-Místek a.s., oblast Frýdlant PAD, ČSAD Havířov a.s. MHD Havířov, ČSAD Havířov a.s., oblast Český Těšín PAD, ČSAD Havířov a.s., oblast Havířov 1 PAD, ČSAD Havířov a.s., oblast Havířov 2 PAD, ČSAD Havířov a.s., oblast Hlučín PAD, ČSAD Havířov a.s., provozovna Havířov PAD, ČSAD Karviná a.s. MHD Karviná, ČSAD Karviná a.s. MHD Orlová, ČSAD Karviná a.s. PAD, ČSAD Karviná a.s., oblast Hlučín II. PAD, ČSAD Karviná a.s., oblast Karviná PAD, ČSAD Karviná a.s., oblast Orlová PAD, Dopravní podnik Ostrava a.s. MHD Ostrava, GW Train Regio a.s., KODIS APK ODISapka, KODIS EMV provozovna, KODIS E-SHOP ODISka, KODIS E-SHOP VO, KODIS E-SHOP VO MojeDPO, KODIS E-SHOP VO ODISApka, KODIS PRODEJNÍ TERMINÁLY, KODIS provozovna, MBM rail s.r.o., Městský dopravní podnik Opava, a.s. MHD Opava, Osoblažská dopravní společnost s.r.o. PAD, RegioJet a.s, TQM-holding s.r.o., oblast Opava PAD, TQM-holding s.r.o., oblast Vítkov PAD, Transdev Morava s.r.o. MHD Bruntál, Transdev Morava s.r.o. MHD Studénka, Transdev Morava s.r.o., oblast Bílovec PAD, Transdev Morava s.r.o., oblast Bruntál PAD, Transdev Morava s.r.o., oblast Hlučín I. PAD, Transdev Morava s.r.o., oblast Krnov PAD, Transdev Morava s.r.o., oblast NJ západ PAD, Transdev Morava s.r.o., oblast Rýmařov PAD, Vojtila Trans s.r.o. PAD, Z-Group bus a.s., Nenalezena provozovna, Z-Group bus a.s., oblast Jablunkov, Třinec PAD, Z-Group bus a.s., oblast NJ východ PAD, Z-Group bus a.s., oblast Opava PAD, Z-Group bus a.s., oblast Vítkov PAD, Z-Group bus a.s., provozovna Vsetín PAD</t>
  </si>
  <si>
    <t>Rok:</t>
  </si>
  <si>
    <t>Měsíc:</t>
  </si>
  <si>
    <t>9</t>
  </si>
  <si>
    <t>Zóna:</t>
  </si>
  <si>
    <t>30+, 30, 35, 301, 361</t>
  </si>
  <si>
    <t>Typ jízdenky:</t>
  </si>
  <si>
    <t>Normální, Ruční, Emv, Ruční - přidané, E-shop, UL, APK - adresní, APK - neadresní, PT</t>
  </si>
  <si>
    <t>Druh jízdenky:</t>
  </si>
  <si>
    <t>Vše</t>
  </si>
  <si>
    <t/>
  </si>
  <si>
    <t>Zónové</t>
  </si>
  <si>
    <t>Celkový součet:</t>
  </si>
  <si>
    <t>Obyčejné</t>
  </si>
  <si>
    <t>Zvířata</t>
  </si>
  <si>
    <t>Zavazadla</t>
  </si>
  <si>
    <t>Žáci 6-15</t>
  </si>
  <si>
    <t>Děti 6-15</t>
  </si>
  <si>
    <t>Studenti 15-26</t>
  </si>
  <si>
    <t>Důchodci</t>
  </si>
  <si>
    <t>Důchodci invalidní</t>
  </si>
  <si>
    <t>Nad 65 let</t>
  </si>
  <si>
    <t>Nad 70 let</t>
  </si>
  <si>
    <t>Nad 80 let</t>
  </si>
  <si>
    <t>Přenosné</t>
  </si>
  <si>
    <t>7 denní</t>
  </si>
  <si>
    <t>30 denní</t>
  </si>
  <si>
    <t>90 denní</t>
  </si>
  <si>
    <t>180 denní</t>
  </si>
  <si>
    <t>365 denní</t>
  </si>
  <si>
    <t>7 měsíční</t>
  </si>
  <si>
    <t>5 měsíční</t>
  </si>
  <si>
    <t>12 měsíční</t>
  </si>
  <si>
    <t>počet ks</t>
  </si>
  <si>
    <t>cena v kč</t>
  </si>
  <si>
    <t>30+</t>
  </si>
  <si>
    <t>30</t>
  </si>
  <si>
    <t>35</t>
  </si>
  <si>
    <t>301</t>
  </si>
  <si>
    <t>361</t>
  </si>
  <si>
    <t>8</t>
  </si>
  <si>
    <t>10</t>
  </si>
  <si>
    <t>Opavští</t>
  </si>
  <si>
    <t>Počet prodaných jízdných</t>
  </si>
  <si>
    <t>srpen</t>
  </si>
  <si>
    <t>září</t>
  </si>
  <si>
    <t>říjen</t>
  </si>
  <si>
    <t>celkem</t>
  </si>
  <si>
    <t>Počty dlouhodobých jízdenek v tarifních zónách zdarma</t>
  </si>
  <si>
    <t>Městský dopravní podnik Opava a.s.</t>
  </si>
  <si>
    <t>Městský dopravní podnik Opava, a.s. MHD Opava</t>
  </si>
  <si>
    <t>352, 361</t>
  </si>
  <si>
    <t>Normální, Ruční, Emv, Ruční - přidané, E-shop, UL, APK - adresní, APK - neadresní</t>
  </si>
  <si>
    <t>koeficient</t>
  </si>
  <si>
    <t>Procento navýšení při jízdách zdarma</t>
  </si>
  <si>
    <t>nárůst prodejů</t>
  </si>
  <si>
    <t>Přepočtený počet odbavení dle prodejů</t>
  </si>
  <si>
    <t>Mimoopavští občané</t>
  </si>
  <si>
    <t>Mimoopavštní občané (zóna 301, 30 a 30+)</t>
  </si>
  <si>
    <t xml:space="preserve"> - počet odbavení přepočtený dle opavských </t>
  </si>
  <si>
    <t>Počet odbavení - reálný</t>
  </si>
  <si>
    <t>Počet odbavení - přepočtený</t>
  </si>
  <si>
    <t>Ztráta 2022</t>
  </si>
  <si>
    <t>Ztráta 10/2022</t>
  </si>
  <si>
    <t>Prodeje (v měsících)</t>
  </si>
  <si>
    <t>Užívání (v měsících)</t>
  </si>
  <si>
    <t>Výpočet finančních ztrát z navržených slev</t>
  </si>
  <si>
    <t>Schváleno ZM na dobu 1 roku, od 1.září 2022 (položky červenou barvou)</t>
  </si>
  <si>
    <t>Navržené slevy:</t>
  </si>
  <si>
    <t>Jízdné v MHD ve výši 100 Kč / měsíčně pro občany do 65 let věku, např. formou roční časové jízdenky v hodnotě 1.200 Kč včetně DPH</t>
  </si>
  <si>
    <t>Slevovou jízdenku pro důchodce od 65 let věku, a to s jízdným zdarma.</t>
  </si>
  <si>
    <t>Opatření bude platné po dobu 1 roku s možností dalšího prodloužení</t>
  </si>
  <si>
    <t>*</t>
  </si>
  <si>
    <t>tab. č. 1</t>
  </si>
  <si>
    <t>tab. č. 2</t>
  </si>
  <si>
    <t>Plná cena</t>
  </si>
  <si>
    <t>Slevněná cena</t>
  </si>
  <si>
    <t>Období</t>
  </si>
  <si>
    <t>Počet kusů</t>
  </si>
  <si>
    <t>Prodej v Kč</t>
  </si>
  <si>
    <t>Zóna</t>
  </si>
  <si>
    <t>% k celkem</t>
  </si>
  <si>
    <t>30 (město Opava)</t>
  </si>
  <si>
    <t>301 (XXL Opava)</t>
  </si>
  <si>
    <t>Fin.dopad(30,město Opava)</t>
  </si>
  <si>
    <t>leden</t>
  </si>
  <si>
    <t>Dospělý</t>
  </si>
  <si>
    <t>únor</t>
  </si>
  <si>
    <t>Student (15-26)</t>
  </si>
  <si>
    <t>březen</t>
  </si>
  <si>
    <t>Dítě, žák (6-15)</t>
  </si>
  <si>
    <t>duben</t>
  </si>
  <si>
    <t>Důchodce (65-69 let)</t>
  </si>
  <si>
    <t>květen</t>
  </si>
  <si>
    <t>Ostatní - průměr</t>
  </si>
  <si>
    <t>eshop</t>
  </si>
  <si>
    <t>Děti do 6 let mají jízné zdarma.</t>
  </si>
  <si>
    <t>SUMA</t>
  </si>
  <si>
    <t>Celková ztráta - student, dítě, žák, důchodce za rok činí 4 848 253 Kč.</t>
  </si>
  <si>
    <t>Celkem 90% - poměr zóny 30, 301 k ostatním zónám</t>
  </si>
  <si>
    <t>tab. č. 3</t>
  </si>
  <si>
    <t>Celkem 90 % + Eshop (30+301)</t>
  </si>
  <si>
    <t>Prodeje v Kč</t>
  </si>
  <si>
    <t>Poměr prodejů 50 / 50 - dospělý / ostatní (30+301)</t>
  </si>
  <si>
    <t>9371</t>
  </si>
  <si>
    <t>Poměr prodejů 50 / 50 - dospělý / ostatní (zóna 30)</t>
  </si>
  <si>
    <t>Ostatní</t>
  </si>
  <si>
    <t>Poměr prodejů 50 / 50 - dospělý / ostatní  (zóna 301)</t>
  </si>
  <si>
    <t>Celkem za 5 měsíců</t>
  </si>
  <si>
    <t>Ztráta v Kč za 5 měsíců</t>
  </si>
  <si>
    <t>Průměrná cena kuponu</t>
  </si>
  <si>
    <t>Ztráta v Kč za 1 měsíc</t>
  </si>
  <si>
    <t>Ztráta v Kč za rok</t>
  </si>
  <si>
    <t>Možné řešení: zona 360 za spec. cenu jako zaměstnanec</t>
  </si>
  <si>
    <t>Poměr zóna 30 a 301 je 0,8 a 0,2</t>
  </si>
  <si>
    <t>V tuto chvíli neumíme určit poměr prodejů mezi studenty, dětmi a důchodci</t>
  </si>
  <si>
    <t>Průměrná cena předpokládá stejný počet prodejů v jednotlivých kategoriích</t>
  </si>
  <si>
    <t>Komentář:</t>
  </si>
  <si>
    <r>
      <t xml:space="preserve">EVIDENCE ZÁKAZNÍKŮ-CESTUJÍCÍCH SPOČÍVÁ POUZE VE JMÉNU A DATU NAROZENÍ, </t>
    </r>
    <r>
      <rPr>
        <u/>
        <sz val="10"/>
        <color rgb="FFFF0000"/>
        <rFont val="Myriad Pro"/>
        <family val="2"/>
      </rPr>
      <t>NENÍ EVIDOVÁNO BYDLIŠTĚ,</t>
    </r>
    <r>
      <rPr>
        <sz val="10"/>
        <color rgb="FFFF0000"/>
        <rFont val="Myriad Pro"/>
        <family val="2"/>
      </rPr>
      <t xml:space="preserve"> TUDÍŽ NELZE ZJISTIT SLEVU NA JÍZDNÉM </t>
    </r>
  </si>
  <si>
    <t>POUZE PRO OBYVATELE MĚSTA OPAVY (MŮŽE SE JEDNAT O CESTUJÍCÍ Z MIMO OPAVY). PO 14 DNECH JSOU ÚDAJE O CESTUJÍCÍCM MAZÁNA A ZŮSTÁVÁ POUZE ČÍSLO KARTY-GDPR)</t>
  </si>
  <si>
    <t>Za období 1-5/2022 jsme uskutečnili prostřednictvím předprodeje a eshopu prodeje časového jízdného ve výši 20 484 ks kupónů.</t>
  </si>
  <si>
    <t>Z této hodnoty činí cca 90 % prodeje, které obsahují zónu 30, 301, přičemž prodeje přes eshop obsahují pouze zónu 30, 301.</t>
  </si>
  <si>
    <t>Celkový prodej v zóně 30, 301 za uvedené období činí 18 741 ks kupónů.</t>
  </si>
  <si>
    <t>Dle odborného odhadu bude prodej mezi dospělé osoby a ostatní osoby (studenti, děti, důchodci) rozdělen v poměru 50 na 50.</t>
  </si>
  <si>
    <t>Poměr prodejů mezi zónami je stanoven na 80 % zóna 1 a 20 % zóna 301.</t>
  </si>
  <si>
    <t>V tabulce č. 2 jsou uvedeny platné ceny v jednotlivých zónách a dílčích kategorií cestujících pro 30 denní časové jízdné.</t>
  </si>
  <si>
    <t>Jelikož v tuto chvíli neumíme určit poměr prodejů mezi studenty, dětmi a důchodci, stanovili jsme za tyto kategorie cestujících průměrnou cenu časového jízdného.</t>
  </si>
  <si>
    <t>V tabuce č. 3 je vyčíslená ztráta MDPO v případě, že bude zavedeno pro všechny kategorie cestujících do věku 65 let jednotná výše časové jízdenky ve výši 100 Kč za měsíc.</t>
  </si>
  <si>
    <t>ZÁVĚR:</t>
  </si>
  <si>
    <r>
      <t xml:space="preserve">Celková výše finanční ztráty by činila u zóny 30 (město Opava) 0,808 mil. Kč měsíčně, </t>
    </r>
    <r>
      <rPr>
        <b/>
        <u/>
        <sz val="12"/>
        <color rgb="FFFF0000"/>
        <rFont val="Myriad Pro"/>
        <family val="2"/>
      </rPr>
      <t>ročně 9,697 mil. Kč (nebudou to pouze obyvatelé Opavy)</t>
    </r>
    <r>
      <rPr>
        <b/>
        <sz val="11"/>
        <color rgb="FFFF0000"/>
        <rFont val="Myriad Pro"/>
        <family val="2"/>
      </rPr>
      <t>.</t>
    </r>
  </si>
  <si>
    <t xml:space="preserve">Jízdné zdarma pro kategorii 65 let a více nejsme schopni vyčíslit (nemáme evidované cestující dle věku, pouze seniory nad 70 let). </t>
  </si>
  <si>
    <t>OTÁZKY:</t>
  </si>
  <si>
    <t>Cca 10 000 cestujících bude chtít storno již zakoupené jízdenky nebo bude platit sleva pouze pro nově zakoupené jízdné?</t>
  </si>
  <si>
    <t>Z toho bude cca 50 / 50 prodej Dospělý/Ostatní</t>
  </si>
  <si>
    <t>Co s veškerým  stornem?? Kdo to zaplatí??</t>
  </si>
  <si>
    <t>Počty obyvatel dle věku:</t>
  </si>
  <si>
    <t>65 let – 763</t>
  </si>
  <si>
    <t>66 let – 722</t>
  </si>
  <si>
    <t>67 let – 716</t>
  </si>
  <si>
    <t>68 let – 711</t>
  </si>
  <si>
    <t>69 let – 739</t>
  </si>
  <si>
    <t>70 let – 731</t>
  </si>
  <si>
    <t>Ztráta 9/2022</t>
  </si>
  <si>
    <t>Celkem</t>
  </si>
  <si>
    <t>Mimoopavští</t>
  </si>
  <si>
    <t>Ztráta 8/2022</t>
  </si>
  <si>
    <t>Celkem 8/2022</t>
  </si>
  <si>
    <t>Celkem 9/2022</t>
  </si>
  <si>
    <t xml:space="preserve">Pozn. </t>
  </si>
  <si>
    <t>Zóna 301 má jiný ceník (Opava+příměsto)</t>
  </si>
  <si>
    <t xml:space="preserve">Použit ceník opavské zóny, možná odhadnout procento lidí jezdících mimo opavu a použít vyšší ceník zóny 301 </t>
  </si>
  <si>
    <t>11</t>
  </si>
  <si>
    <t>Listopad 2022</t>
  </si>
  <si>
    <t>Počty prodaných dlouhodobých jízdenek 65+ zdarma</t>
  </si>
  <si>
    <t>listopad</t>
  </si>
  <si>
    <t>Ztráta 11/2022</t>
  </si>
  <si>
    <t>Prosinec 2022</t>
  </si>
  <si>
    <t>12</t>
  </si>
  <si>
    <t>prosinec</t>
  </si>
  <si>
    <t>Realita 2022</t>
  </si>
  <si>
    <t>Počet odbavení</t>
  </si>
  <si>
    <t>Srpen-Prosinec 2022</t>
  </si>
  <si>
    <t>FREKVENČNÍ VÝKAZ - TARIF</t>
  </si>
  <si>
    <t>Aktuální den</t>
  </si>
  <si>
    <t>Předchozí den</t>
  </si>
  <si>
    <t>Aktuální týden</t>
  </si>
  <si>
    <t>Předchozí týden</t>
  </si>
  <si>
    <t>Aktuální měsíc</t>
  </si>
  <si>
    <t>Předchozí měsíc</t>
  </si>
  <si>
    <t>Parametry</t>
  </si>
  <si>
    <t>Datum od</t>
  </si>
  <si>
    <t>01.01.2022 0:00:00</t>
  </si>
  <si>
    <t>Datum do</t>
  </si>
  <si>
    <t>31.12.2022 0:00:00</t>
  </si>
  <si>
    <t>Typy zařízení</t>
  </si>
  <si>
    <t>Profily</t>
  </si>
  <si>
    <t>Tarifní skupiny</t>
  </si>
  <si>
    <t>Tarify</t>
  </si>
  <si>
    <t>Linky</t>
  </si>
  <si>
    <t>Spoje</t>
  </si>
  <si>
    <t>Typy transakcí</t>
  </si>
  <si>
    <t>Typ platby</t>
  </si>
  <si>
    <t>DS</t>
  </si>
  <si>
    <t>Měna</t>
  </si>
  <si>
    <t>Typ vozidla</t>
  </si>
  <si>
    <t>Typ tran.</t>
  </si>
  <si>
    <t>Cena</t>
  </si>
  <si>
    <t>Hotovost</t>
  </si>
  <si>
    <t>EP</t>
  </si>
  <si>
    <t>BK</t>
  </si>
  <si>
    <t>Bezhotovostní</t>
  </si>
  <si>
    <t>Předem</t>
  </si>
  <si>
    <t>Kupón</t>
  </si>
  <si>
    <t>Tarif</t>
  </si>
  <si>
    <t>Tržba s DPH</t>
  </si>
  <si>
    <t>Počet osob</t>
  </si>
  <si>
    <t>Trolejbus</t>
  </si>
  <si>
    <t>Jízdenka</t>
  </si>
  <si>
    <t>1-1</t>
  </si>
  <si>
    <t>2-1</t>
  </si>
  <si>
    <t>49-1</t>
  </si>
  <si>
    <t>56-1</t>
  </si>
  <si>
    <t>9-1</t>
  </si>
  <si>
    <t>Důchodce invalidní</t>
  </si>
  <si>
    <t>Osoba 65+</t>
  </si>
  <si>
    <t>Student</t>
  </si>
  <si>
    <t>Základní</t>
  </si>
  <si>
    <t>Základní - Rod. příslušník zam.</t>
  </si>
  <si>
    <t>Zlevněné</t>
  </si>
  <si>
    <t>Dobití EP</t>
  </si>
  <si>
    <t>0-0</t>
  </si>
  <si>
    <t>Dobití kupónu</t>
  </si>
  <si>
    <t>180 dnů základní</t>
  </si>
  <si>
    <t>19-59</t>
  </si>
  <si>
    <t>2-59</t>
  </si>
  <si>
    <t>30 dnů důchodce</t>
  </si>
  <si>
    <t>30 dnů důchodce inalidní</t>
  </si>
  <si>
    <t>30 dnů osoba 65+</t>
  </si>
  <si>
    <t>30 dnů přenosný</t>
  </si>
  <si>
    <t>30 dnů student</t>
  </si>
  <si>
    <t>30 dnů základní</t>
  </si>
  <si>
    <t>30 dnů zlevněné</t>
  </si>
  <si>
    <t>30 dnů žák</t>
  </si>
  <si>
    <t>3-59</t>
  </si>
  <si>
    <t>365 dnů osoba 65+</t>
  </si>
  <si>
    <t>365 dnů osoba 70+</t>
  </si>
  <si>
    <t>365 dnů základní</t>
  </si>
  <si>
    <t>5 měsíců student</t>
  </si>
  <si>
    <t>5 měsíců zlevněné</t>
  </si>
  <si>
    <t>50-56</t>
  </si>
  <si>
    <t>7 dnů základní</t>
  </si>
  <si>
    <t>90 dnů důchodce</t>
  </si>
  <si>
    <t>90 dnů důchodce inalidní</t>
  </si>
  <si>
    <t>90 dnů osoba 65+</t>
  </si>
  <si>
    <t>90 dnů student</t>
  </si>
  <si>
    <t>90 dnů základní</t>
  </si>
  <si>
    <t>90 dnů zlevněné</t>
  </si>
  <si>
    <t>Odbavení kupónu</t>
  </si>
  <si>
    <t>1-16</t>
  </si>
  <si>
    <t>1-7</t>
  </si>
  <si>
    <t>17-1</t>
  </si>
  <si>
    <t>17-16</t>
  </si>
  <si>
    <t>180 dnů osoba 70+</t>
  </si>
  <si>
    <t>18-16</t>
  </si>
  <si>
    <t>2-16</t>
  </si>
  <si>
    <t>30 dnů osoba 70+</t>
  </si>
  <si>
    <t>3-16</t>
  </si>
  <si>
    <t>3-19</t>
  </si>
  <si>
    <t>365 dnů bývalý zaměstnanec</t>
  </si>
  <si>
    <t>365 dnů důchodce</t>
  </si>
  <si>
    <t>365 dnů přenosný</t>
  </si>
  <si>
    <t>365 dnů rodinný příslušník zaměstnance student</t>
  </si>
  <si>
    <t>365 dnů rodinný příslušník zaměstnance základní</t>
  </si>
  <si>
    <t>365 dnů rodinný příslušník zaměstnance zlevněné</t>
  </si>
  <si>
    <t>365 dnů zaměstnanec</t>
  </si>
  <si>
    <t>4-56</t>
  </si>
  <si>
    <t>50-16</t>
  </si>
  <si>
    <t>5-56</t>
  </si>
  <si>
    <t>7 dnů přenosný</t>
  </si>
  <si>
    <t>Dárce krve osoba 65+</t>
  </si>
  <si>
    <t>Dárce krve základní</t>
  </si>
  <si>
    <t>ODISapka 20 minut základní</t>
  </si>
  <si>
    <t>ODISapka 20 minut zlevněný</t>
  </si>
  <si>
    <t>ODISapka 24 hod základní</t>
  </si>
  <si>
    <t>ODISapka 24 hod zlevněný</t>
  </si>
  <si>
    <t>ODISapka 30 minut student</t>
  </si>
  <si>
    <t>ODISapka 30 minut základní</t>
  </si>
  <si>
    <t>ODISapka 30 minut zlevněný</t>
  </si>
  <si>
    <t>ODISapka 45 minut základní</t>
  </si>
  <si>
    <t>ODISapka 45 minut zlevněný</t>
  </si>
  <si>
    <t>roční osoba 65+</t>
  </si>
  <si>
    <t>Průchod BK</t>
  </si>
  <si>
    <t>Autobus</t>
  </si>
  <si>
    <t>3-56</t>
  </si>
  <si>
    <t>Důchodci zdarma dle prodejů</t>
  </si>
  <si>
    <t>Důchodci zdarma dle odbavení</t>
  </si>
  <si>
    <t xml:space="preserve">Ztráty na tržbách ze slev jízdného 2022 </t>
  </si>
  <si>
    <t>Rozdíl dle typu výpočtu</t>
  </si>
  <si>
    <t xml:space="preserve"> - roční</t>
  </si>
  <si>
    <t>Poznámky:</t>
  </si>
  <si>
    <t>Skutečné porovnání rozdílu obou typů výpočtů bude možné provést až budeme mít k dispozici data za celých 12 měsíců.</t>
  </si>
  <si>
    <r>
      <t xml:space="preserve">Počet </t>
    </r>
    <r>
      <rPr>
        <u/>
        <sz val="11"/>
        <color theme="1"/>
        <rFont val="Calibri"/>
        <family val="2"/>
        <charset val="238"/>
        <scheme val="minor"/>
      </rPr>
      <t xml:space="preserve">odbavení </t>
    </r>
    <r>
      <rPr>
        <sz val="11"/>
        <color theme="1"/>
        <rFont val="Calibri"/>
        <family val="2"/>
        <charset val="238"/>
        <scheme val="minor"/>
      </rPr>
      <t>je za 4 měsíce (9-12/2022) a jsou relativně konstantní.</t>
    </r>
  </si>
  <si>
    <r>
      <rPr>
        <u/>
        <sz val="11"/>
        <color theme="1"/>
        <rFont val="Calibri"/>
        <family val="2"/>
        <charset val="238"/>
        <scheme val="minor"/>
      </rPr>
      <t>Prodeje</t>
    </r>
    <r>
      <rPr>
        <sz val="11"/>
        <color theme="1"/>
        <rFont val="Calibri"/>
        <family val="2"/>
        <charset val="238"/>
        <scheme val="minor"/>
      </rPr>
      <t xml:space="preserve"> budou platné celý rok (4 měsíce 2022 + 8 měsíců 2023) a mají klesající tendenci.</t>
    </r>
  </si>
  <si>
    <t>Ztráty budou jinak rozloženy v čase, tzn. prodeje se snižují, ale odbavení jsou +-stabilní.</t>
  </si>
  <si>
    <t>Kodis</t>
  </si>
  <si>
    <t>Naše tabulka</t>
  </si>
  <si>
    <t>OK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</si>
</sst>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 #,##0_-;_-* &quot;-&quot;??_-;_-@_-"/>
    <numFmt numFmtId="166" formatCode="#,##0\ _K_č"/>
    <numFmt numFmtId="167" formatCode="[$-10409]#,##0.00"/>
    <numFmt numFmtId="168" formatCode="[$-10409]#,##0"/>
    <numFmt numFmtId="169" formatCode="[$-10409]#,##0.00\ &quot;Kč&quot;"/>
  </numFmts>
  <fonts count="73">
    <font>
      <sz val="11"/>
      <color theme="1"/>
      <name val="Calibri"/>
      <family val="2"/>
      <charset val="238"/>
      <scheme val="minor"/>
    </font>
    <font>
      <b/>
      <sz val="11"/>
      <color theme="1"/>
      <name val="Calibri"/>
      <family val="2"/>
      <charset val="238"/>
      <scheme val="minor"/>
    </font>
    <font>
      <b/>
      <i/>
      <sz val="11"/>
      <color rgb="FFFF0000"/>
      <name val="Calibri"/>
      <family val="2"/>
      <charset val="238"/>
      <scheme val="minor"/>
    </font>
    <font>
      <b/>
      <sz val="10"/>
      <name val="Arial CE"/>
      <family val="2"/>
      <charset val="238"/>
    </font>
    <font>
      <sz val="11"/>
      <name val="Calibri"/>
      <family val="2"/>
      <charset val="238"/>
      <scheme val="minor"/>
    </font>
    <font>
      <b/>
      <sz val="9"/>
      <color indexed="81"/>
      <name val="Tahoma"/>
      <charset val="1"/>
    </font>
    <font>
      <sz val="8"/>
      <name val="Calibri"/>
      <family val="2"/>
      <charset val="238"/>
      <scheme val="minor"/>
    </font>
    <font>
      <b/>
      <sz val="11"/>
      <color theme="0" tint="-0.499984740745262"/>
      <name val="Calibri"/>
      <family val="2"/>
      <charset val="238"/>
      <scheme val="minor"/>
    </font>
    <font>
      <sz val="11"/>
      <color theme="0" tint="-0.499984740745262"/>
      <name val="Calibri"/>
      <family val="2"/>
      <charset val="238"/>
      <scheme val="minor"/>
    </font>
    <font>
      <b/>
      <i/>
      <sz val="11"/>
      <color theme="0" tint="-0.499984740745262"/>
      <name val="Calibri"/>
      <family val="2"/>
      <charset val="238"/>
      <scheme val="minor"/>
    </font>
    <font>
      <b/>
      <sz val="10"/>
      <color theme="0" tint="-0.499984740745262"/>
      <name val="Arial CE"/>
      <family val="2"/>
      <charset val="238"/>
    </font>
    <font>
      <sz val="11"/>
      <color indexed="8"/>
      <name val="Calibri"/>
      <family val="2"/>
      <charset val="238"/>
    </font>
    <font>
      <b/>
      <sz val="20"/>
      <name val="Arial"/>
      <family val="2"/>
      <charset val="238"/>
    </font>
    <font>
      <b/>
      <sz val="10"/>
      <name val="Arial"/>
      <family val="2"/>
      <charset val="238"/>
    </font>
    <font>
      <sz val="10"/>
      <name val="Arial"/>
      <family val="2"/>
      <charset val="238"/>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b/>
      <sz val="10"/>
      <name val="Arial"/>
    </font>
    <font>
      <b/>
      <sz val="20"/>
      <name val="Arial"/>
    </font>
    <font>
      <sz val="10"/>
      <name val="Arial"/>
    </font>
    <font>
      <sz val="8"/>
      <color theme="1"/>
      <name val="Calibri"/>
      <family val="2"/>
      <charset val="238"/>
      <scheme val="minor"/>
    </font>
    <font>
      <sz val="6"/>
      <color theme="1"/>
      <name val="Calibri"/>
      <family val="2"/>
      <charset val="238"/>
      <scheme val="minor"/>
    </font>
    <font>
      <b/>
      <sz val="8"/>
      <name val="Arial CE"/>
      <family val="2"/>
      <charset val="238"/>
    </font>
    <font>
      <b/>
      <sz val="8"/>
      <color theme="0" tint="-0.499984740745262"/>
      <name val="Arial CE"/>
      <family val="2"/>
      <charset val="238"/>
    </font>
    <font>
      <b/>
      <sz val="9"/>
      <color indexed="81"/>
      <name val="Tahoma"/>
      <family val="2"/>
      <charset val="238"/>
    </font>
    <font>
      <b/>
      <u/>
      <sz val="12"/>
      <color theme="1"/>
      <name val="Myriad Pro"/>
      <family val="2"/>
    </font>
    <font>
      <b/>
      <sz val="11"/>
      <color rgb="FFFF0000"/>
      <name val="Myriad Pro"/>
      <family val="2"/>
    </font>
    <font>
      <u/>
      <sz val="12"/>
      <color theme="1"/>
      <name val="Myriad Pro"/>
      <family val="2"/>
    </font>
    <font>
      <sz val="11"/>
      <color theme="1"/>
      <name val="Myriad Pro"/>
      <family val="2"/>
    </font>
    <font>
      <sz val="11"/>
      <color theme="1"/>
      <name val="Calibri"/>
      <family val="2"/>
      <charset val="238"/>
    </font>
    <font>
      <sz val="9"/>
      <color theme="1"/>
      <name val="Myriad Pro"/>
      <family val="2"/>
    </font>
    <font>
      <sz val="9"/>
      <color theme="1"/>
      <name val="Myriad Pro"/>
      <family val="2"/>
      <charset val="238"/>
    </font>
    <font>
      <b/>
      <sz val="11"/>
      <color theme="1"/>
      <name val="Myriad Pro"/>
      <family val="2"/>
    </font>
    <font>
      <i/>
      <sz val="9"/>
      <color theme="1"/>
      <name val="Myriad Pro"/>
      <family val="2"/>
    </font>
    <font>
      <b/>
      <i/>
      <sz val="11"/>
      <color theme="1"/>
      <name val="Myriad Pro"/>
      <family val="2"/>
    </font>
    <font>
      <b/>
      <sz val="10"/>
      <color theme="1"/>
      <name val="Myriad Pro"/>
      <family val="2"/>
    </font>
    <font>
      <sz val="10"/>
      <name val="Arial CE"/>
      <charset val="238"/>
    </font>
    <font>
      <sz val="12"/>
      <name val="Myriad Pro"/>
      <family val="2"/>
    </font>
    <font>
      <sz val="11"/>
      <color rgb="FFFF0000"/>
      <name val="Myriad Pro"/>
      <family val="2"/>
    </font>
    <font>
      <i/>
      <sz val="9"/>
      <color rgb="FFFF0000"/>
      <name val="Myriad Pro"/>
      <family val="2"/>
    </font>
    <font>
      <sz val="11"/>
      <color rgb="FFFF0000"/>
      <name val="Myriad Pro"/>
      <family val="2"/>
      <charset val="238"/>
    </font>
    <font>
      <sz val="8"/>
      <color theme="1"/>
      <name val="Myriad Pro"/>
      <family val="2"/>
      <charset val="238"/>
    </font>
    <font>
      <b/>
      <sz val="11"/>
      <name val="Myriad Pro"/>
      <family val="2"/>
    </font>
    <font>
      <b/>
      <i/>
      <sz val="9"/>
      <color theme="1"/>
      <name val="Myriad Pro"/>
      <family val="2"/>
    </font>
    <font>
      <sz val="11"/>
      <name val="Myriad Pro"/>
      <family val="2"/>
    </font>
    <font>
      <sz val="10"/>
      <color rgb="FFFF0000"/>
      <name val="Myriad Pro"/>
      <family val="2"/>
    </font>
    <font>
      <u/>
      <sz val="10"/>
      <color rgb="FFFF0000"/>
      <name val="Myriad Pro"/>
      <family val="2"/>
    </font>
    <font>
      <sz val="10"/>
      <color theme="1"/>
      <name val="Myriad Pro"/>
      <family val="2"/>
    </font>
    <font>
      <b/>
      <u/>
      <sz val="12"/>
      <color rgb="FFFF0000"/>
      <name val="Myriad Pro"/>
      <family val="2"/>
    </font>
    <font>
      <b/>
      <sz val="10"/>
      <color rgb="FFFF0000"/>
      <name val="Myriad Pro"/>
      <family val="2"/>
    </font>
    <font>
      <sz val="11"/>
      <color rgb="FF000000"/>
      <name val="Calibri"/>
      <family val="2"/>
      <scheme val="minor"/>
    </font>
    <font>
      <sz val="11"/>
      <name val="Calibri"/>
    </font>
    <font>
      <b/>
      <sz val="20"/>
      <color rgb="FF000000"/>
      <name val="Calibri"/>
    </font>
    <font>
      <sz val="10"/>
      <color rgb="FF000000"/>
      <name val="Arial"/>
    </font>
    <font>
      <b/>
      <sz val="9"/>
      <color rgb="FF000000"/>
      <name val="Arial"/>
    </font>
    <font>
      <sz val="9"/>
      <color rgb="FF000000"/>
      <name val="Arial"/>
    </font>
    <font>
      <b/>
      <sz val="10"/>
      <color rgb="FF000000"/>
      <name val="Arial"/>
    </font>
    <font>
      <b/>
      <sz val="20"/>
      <color theme="1"/>
      <name val="Calibri"/>
      <family val="2"/>
      <charset val="238"/>
      <scheme val="minor"/>
    </font>
    <font>
      <u/>
      <sz val="11"/>
      <color theme="1"/>
      <name val="Calibri"/>
      <family val="2"/>
      <charset val="238"/>
      <scheme val="minor"/>
    </font>
  </fonts>
  <fills count="60">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090"/>
        <bgColor indexed="64"/>
      </patternFill>
    </fill>
    <fill>
      <patternFill patternType="solid">
        <fgColor rgb="FFCCCCFF"/>
        <bgColor indexed="64"/>
      </patternFill>
    </fill>
    <fill>
      <patternFill patternType="solid">
        <fgColor theme="7" tint="0.79998168889431442"/>
        <bgColor indexed="64"/>
      </patternFill>
    </fill>
    <fill>
      <patternFill patternType="solid">
        <fgColor rgb="FF92D05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5" tint="0.59999389629810485"/>
        <bgColor indexed="64"/>
      </patternFill>
    </fill>
    <fill>
      <patternFill patternType="solid">
        <fgColor them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bgColor indexed="64"/>
      </patternFill>
    </fill>
    <fill>
      <patternFill patternType="solid">
        <fgColor rgb="FF6495ED"/>
        <bgColor rgb="FF6495ED"/>
      </patternFill>
    </fill>
    <fill>
      <patternFill patternType="solid">
        <fgColor rgb="FF00BFFF"/>
        <bgColor rgb="FF00BFFF"/>
      </patternFill>
    </fill>
    <fill>
      <patternFill patternType="solid">
        <fgColor rgb="FFD3D3D3"/>
        <bgColor rgb="FFD3D3D3"/>
      </patternFill>
    </fill>
    <fill>
      <patternFill patternType="solid">
        <fgColor rgb="FFC0C0C0"/>
        <bgColor rgb="FFC0C0C0"/>
      </patternFill>
    </fill>
    <fill>
      <patternFill patternType="solid">
        <fgColor rgb="FFDCDCDC"/>
        <bgColor rgb="FFDCDCDC"/>
      </patternFill>
    </fill>
    <fill>
      <patternFill patternType="solid">
        <fgColor rgb="FFADD8E6"/>
        <bgColor rgb="FFADD8E6"/>
      </patternFill>
    </fill>
    <fill>
      <patternFill patternType="solid">
        <fgColor theme="5" tint="0.79998168889431442"/>
        <bgColor rgb="FFDCDCDC"/>
      </patternFill>
    </fill>
    <fill>
      <patternFill patternType="solid">
        <fgColor theme="5" tint="0.79998168889431442"/>
        <bgColor rgb="FFC0C0C0"/>
      </patternFill>
    </fill>
    <fill>
      <patternFill patternType="solid">
        <fgColor theme="5" tint="0.79998168889431442"/>
        <bgColor rgb="FFD3D3D3"/>
      </patternFill>
    </fill>
    <fill>
      <patternFill patternType="solid">
        <fgColor rgb="FFFF000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ck">
        <color rgb="FF808080"/>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top/>
      <bottom style="thin">
        <color rgb="FF000000"/>
      </bottom>
      <diagonal/>
    </border>
    <border>
      <left/>
      <right/>
      <top style="thin">
        <color rgb="FF000000"/>
      </top>
      <bottom/>
      <diagonal/>
    </border>
    <border>
      <left/>
      <right/>
      <top/>
      <bottom style="double">
        <color rgb="FF000000"/>
      </bottom>
      <diagonal/>
    </border>
  </borders>
  <cellStyleXfs count="50">
    <xf numFmtId="0" fontId="0" fillId="0" borderId="0"/>
    <xf numFmtId="0" fontId="11" fillId="0" borderId="0"/>
    <xf numFmtId="164" fontId="11" fillId="0" borderId="0" applyFont="0" applyFill="0" applyBorder="0" applyAlignment="0" applyProtection="0"/>
    <xf numFmtId="164" fontId="11" fillId="0" borderId="0" applyFont="0" applyFill="0" applyBorder="0" applyAlignment="0" applyProtection="0"/>
    <xf numFmtId="0" fontId="16" fillId="0" borderId="0" applyNumberFormat="0" applyFill="0" applyBorder="0" applyAlignment="0" applyProtection="0"/>
    <xf numFmtId="0" fontId="17" fillId="0" borderId="33" applyNumberFormat="0" applyFill="0" applyAlignment="0" applyProtection="0"/>
    <xf numFmtId="0" fontId="18" fillId="0" borderId="34" applyNumberFormat="0" applyFill="0" applyAlignment="0" applyProtection="0"/>
    <xf numFmtId="0" fontId="19" fillId="0" borderId="35" applyNumberFormat="0" applyFill="0" applyAlignment="0" applyProtection="0"/>
    <xf numFmtId="0" fontId="19" fillId="0" borderId="0" applyNumberFormat="0" applyFill="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3" fillId="15" borderId="36" applyNumberFormat="0" applyAlignment="0" applyProtection="0"/>
    <xf numFmtId="0" fontId="24" fillId="16" borderId="37" applyNumberFormat="0" applyAlignment="0" applyProtection="0"/>
    <xf numFmtId="0" fontId="25" fillId="16" borderId="36" applyNumberFormat="0" applyAlignment="0" applyProtection="0"/>
    <xf numFmtId="0" fontId="26" fillId="0" borderId="38" applyNumberFormat="0" applyFill="0" applyAlignment="0" applyProtection="0"/>
    <xf numFmtId="0" fontId="27" fillId="17" borderId="39" applyNumberFormat="0" applyAlignment="0" applyProtection="0"/>
    <xf numFmtId="0" fontId="28" fillId="0" borderId="0" applyNumberFormat="0" applyFill="0" applyBorder="0" applyAlignment="0" applyProtection="0"/>
    <xf numFmtId="0" fontId="15" fillId="18" borderId="40" applyNumberFormat="0" applyFont="0" applyAlignment="0" applyProtection="0"/>
    <xf numFmtId="0" fontId="29" fillId="0" borderId="0" applyNumberFormat="0" applyFill="0" applyBorder="0" applyAlignment="0" applyProtection="0"/>
    <xf numFmtId="0" fontId="1" fillId="0" borderId="41" applyNumberFormat="0" applyFill="0" applyAlignment="0" applyProtection="0"/>
    <xf numFmtId="0" fontId="30"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0"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30"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30"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30"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30" fillId="39"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164" fontId="11" fillId="0" borderId="0" applyFont="0" applyFill="0" applyBorder="0" applyAlignment="0" applyProtection="0"/>
    <xf numFmtId="0" fontId="50" fillId="0" borderId="0"/>
    <xf numFmtId="0" fontId="64" fillId="0" borderId="0"/>
    <xf numFmtId="0" fontId="64" fillId="0" borderId="0"/>
    <xf numFmtId="164" fontId="11" fillId="0" borderId="0" applyFont="0" applyFill="0" applyBorder="0" applyAlignment="0" applyProtection="0"/>
  </cellStyleXfs>
  <cellXfs count="327">
    <xf numFmtId="0" fontId="0" fillId="0" borderId="0" xfId="0"/>
    <xf numFmtId="0" fontId="2" fillId="0" borderId="0" xfId="0" applyFont="1"/>
    <xf numFmtId="3" fontId="1" fillId="0" borderId="0" xfId="0" applyNumberFormat="1" applyFont="1"/>
    <xf numFmtId="0" fontId="0" fillId="0" borderId="1" xfId="0" applyBorder="1"/>
    <xf numFmtId="3" fontId="0" fillId="0" borderId="1" xfId="0" applyNumberFormat="1" applyBorder="1"/>
    <xf numFmtId="3" fontId="3" fillId="2" borderId="1" xfId="0" applyNumberFormat="1" applyFont="1" applyFill="1" applyBorder="1"/>
    <xf numFmtId="3" fontId="3" fillId="2" borderId="2" xfId="0" applyNumberFormat="1" applyFont="1" applyFill="1" applyBorder="1" applyAlignment="1">
      <alignment horizontal="center"/>
    </xf>
    <xf numFmtId="3" fontId="0" fillId="0" borderId="3" xfId="0" applyNumberFormat="1" applyBorder="1"/>
    <xf numFmtId="3" fontId="3" fillId="2" borderId="3" xfId="0" applyNumberFormat="1" applyFont="1" applyFill="1" applyBorder="1"/>
    <xf numFmtId="0" fontId="0" fillId="0" borderId="4" xfId="0" applyBorder="1"/>
    <xf numFmtId="3" fontId="0" fillId="0" borderId="4" xfId="0" applyNumberFormat="1" applyBorder="1"/>
    <xf numFmtId="3" fontId="0" fillId="0" borderId="5" xfId="0" applyNumberFormat="1" applyBorder="1"/>
    <xf numFmtId="0" fontId="1" fillId="3" borderId="6" xfId="0" applyFont="1" applyFill="1" applyBorder="1"/>
    <xf numFmtId="3" fontId="1" fillId="3" borderId="6" xfId="0" applyNumberFormat="1" applyFont="1" applyFill="1" applyBorder="1"/>
    <xf numFmtId="3" fontId="1" fillId="3" borderId="7" xfId="0" applyNumberFormat="1" applyFont="1" applyFill="1" applyBorder="1"/>
    <xf numFmtId="0" fontId="3" fillId="2" borderId="8" xfId="0" applyFont="1" applyFill="1" applyBorder="1"/>
    <xf numFmtId="3" fontId="3" fillId="2" borderId="9" xfId="0" applyNumberFormat="1" applyFont="1" applyFill="1" applyBorder="1" applyAlignment="1">
      <alignment horizontal="center"/>
    </xf>
    <xf numFmtId="0" fontId="0" fillId="0" borderId="10" xfId="0" applyBorder="1"/>
    <xf numFmtId="0" fontId="3" fillId="2" borderId="10" xfId="0" applyFont="1" applyFill="1" applyBorder="1"/>
    <xf numFmtId="0" fontId="4" fillId="0" borderId="11" xfId="0" applyFont="1" applyBorder="1"/>
    <xf numFmtId="3" fontId="1" fillId="3" borderId="12" xfId="0" applyNumberFormat="1" applyFont="1" applyFill="1" applyBorder="1"/>
    <xf numFmtId="49" fontId="1" fillId="0" borderId="0" xfId="0" applyNumberFormat="1" applyFont="1"/>
    <xf numFmtId="3" fontId="0" fillId="0" borderId="15" xfId="0" applyNumberFormat="1" applyBorder="1"/>
    <xf numFmtId="3" fontId="3" fillId="2" borderId="15" xfId="0" applyNumberFormat="1" applyFont="1" applyFill="1" applyBorder="1"/>
    <xf numFmtId="3" fontId="0" fillId="0" borderId="16" xfId="0" applyNumberFormat="1" applyBorder="1"/>
    <xf numFmtId="3" fontId="0" fillId="0" borderId="18" xfId="0" applyNumberFormat="1" applyBorder="1"/>
    <xf numFmtId="3" fontId="3" fillId="2" borderId="18" xfId="0" applyNumberFormat="1" applyFont="1" applyFill="1" applyBorder="1"/>
    <xf numFmtId="3" fontId="1" fillId="3" borderId="20" xfId="0" applyNumberFormat="1" applyFont="1" applyFill="1" applyBorder="1"/>
    <xf numFmtId="3" fontId="1" fillId="5" borderId="13" xfId="0" applyNumberFormat="1" applyFont="1" applyFill="1" applyBorder="1"/>
    <xf numFmtId="3" fontId="1" fillId="5" borderId="7" xfId="0" applyNumberFormat="1" applyFont="1" applyFill="1" applyBorder="1"/>
    <xf numFmtId="0" fontId="8" fillId="0" borderId="0" xfId="0" applyFont="1"/>
    <xf numFmtId="0" fontId="9" fillId="0" borderId="0" xfId="0" applyFont="1"/>
    <xf numFmtId="3" fontId="7" fillId="0" borderId="0" xfId="0" applyNumberFormat="1" applyFont="1"/>
    <xf numFmtId="0" fontId="10" fillId="2" borderId="8" xfId="0" applyFont="1" applyFill="1" applyBorder="1"/>
    <xf numFmtId="3" fontId="10" fillId="2" borderId="9" xfId="0" applyNumberFormat="1" applyFont="1" applyFill="1" applyBorder="1"/>
    <xf numFmtId="3" fontId="10" fillId="2" borderId="9" xfId="0" applyNumberFormat="1" applyFont="1" applyFill="1" applyBorder="1" applyAlignment="1">
      <alignment horizontal="center"/>
    </xf>
    <xf numFmtId="3" fontId="10" fillId="2" borderId="2" xfId="0" applyNumberFormat="1" applyFont="1" applyFill="1" applyBorder="1" applyAlignment="1">
      <alignment horizontal="center"/>
    </xf>
    <xf numFmtId="0" fontId="8" fillId="0" borderId="10" xfId="0" applyFont="1" applyBorder="1"/>
    <xf numFmtId="3" fontId="8" fillId="0" borderId="1" xfId="0" applyNumberFormat="1" applyFont="1" applyBorder="1"/>
    <xf numFmtId="0" fontId="8" fillId="0" borderId="1" xfId="0" applyFont="1" applyBorder="1"/>
    <xf numFmtId="3" fontId="8" fillId="0" borderId="3" xfId="0" applyNumberFormat="1" applyFont="1" applyBorder="1"/>
    <xf numFmtId="0" fontId="10" fillId="2" borderId="10" xfId="0" applyFont="1" applyFill="1" applyBorder="1"/>
    <xf numFmtId="3" fontId="10" fillId="2" borderId="1" xfId="0" applyNumberFormat="1" applyFont="1" applyFill="1" applyBorder="1"/>
    <xf numFmtId="3" fontId="10" fillId="2" borderId="3" xfId="0" applyNumberFormat="1" applyFont="1" applyFill="1" applyBorder="1"/>
    <xf numFmtId="0" fontId="8" fillId="0" borderId="11" xfId="0" applyFont="1" applyBorder="1"/>
    <xf numFmtId="3" fontId="8" fillId="0" borderId="4" xfId="0" applyNumberFormat="1" applyFont="1" applyBorder="1"/>
    <xf numFmtId="0" fontId="8" fillId="0" borderId="4" xfId="0" applyFont="1" applyBorder="1"/>
    <xf numFmtId="3" fontId="8" fillId="0" borderId="5" xfId="0" applyNumberFormat="1" applyFont="1" applyBorder="1"/>
    <xf numFmtId="3" fontId="7" fillId="3" borderId="12" xfId="0" applyNumberFormat="1" applyFont="1" applyFill="1" applyBorder="1"/>
    <xf numFmtId="3" fontId="7" fillId="3" borderId="6" xfId="0" applyNumberFormat="1" applyFont="1" applyFill="1" applyBorder="1"/>
    <xf numFmtId="0" fontId="7" fillId="3" borderId="6" xfId="0" applyFont="1" applyFill="1" applyBorder="1"/>
    <xf numFmtId="3" fontId="7" fillId="3" borderId="7" xfId="0" applyNumberFormat="1" applyFont="1" applyFill="1" applyBorder="1"/>
    <xf numFmtId="3" fontId="1" fillId="4" borderId="7" xfId="0" applyNumberFormat="1" applyFont="1" applyFill="1" applyBorder="1"/>
    <xf numFmtId="3" fontId="0" fillId="0" borderId="19" xfId="0" applyNumberFormat="1" applyBorder="1"/>
    <xf numFmtId="3" fontId="1" fillId="4" borderId="13" xfId="0" applyNumberFormat="1" applyFont="1" applyFill="1" applyBorder="1"/>
    <xf numFmtId="0" fontId="11" fillId="0" borderId="0" xfId="1"/>
    <xf numFmtId="0" fontId="13" fillId="0" borderId="0" xfId="1" applyFont="1"/>
    <xf numFmtId="0" fontId="14" fillId="0" borderId="0" xfId="1" applyFont="1" applyAlignment="1">
      <alignment horizontal="left"/>
    </xf>
    <xf numFmtId="0" fontId="13" fillId="9" borderId="32" xfId="1" applyFont="1" applyFill="1" applyBorder="1" applyAlignment="1">
      <alignment horizontal="center" wrapText="1"/>
    </xf>
    <xf numFmtId="0" fontId="14" fillId="7" borderId="32" xfId="1" applyFont="1" applyFill="1" applyBorder="1" applyAlignment="1">
      <alignment horizontal="left" wrapText="1"/>
    </xf>
    <xf numFmtId="2" fontId="14" fillId="0" borderId="32" xfId="1" applyNumberFormat="1" applyFont="1" applyBorder="1"/>
    <xf numFmtId="3" fontId="14" fillId="0" borderId="32" xfId="1" applyNumberFormat="1" applyFont="1" applyBorder="1"/>
    <xf numFmtId="164" fontId="14" fillId="8" borderId="32" xfId="2" applyFont="1" applyFill="1" applyBorder="1" applyAlignment="1" applyProtection="1"/>
    <xf numFmtId="165" fontId="14" fillId="8" borderId="32" xfId="2" applyNumberFormat="1" applyFont="1" applyFill="1" applyBorder="1" applyAlignment="1" applyProtection="1"/>
    <xf numFmtId="2" fontId="14" fillId="8" borderId="32" xfId="1" applyNumberFormat="1" applyFont="1" applyFill="1" applyBorder="1"/>
    <xf numFmtId="3" fontId="14" fillId="8" borderId="32" xfId="1" applyNumberFormat="1" applyFont="1" applyFill="1" applyBorder="1"/>
    <xf numFmtId="0" fontId="14" fillId="6" borderId="0" xfId="1" applyFont="1" applyFill="1" applyAlignment="1">
      <alignment horizontal="left"/>
    </xf>
    <xf numFmtId="3" fontId="14" fillId="6" borderId="32" xfId="1" applyNumberFormat="1" applyFont="1" applyFill="1" applyBorder="1"/>
    <xf numFmtId="3" fontId="14" fillId="10" borderId="32" xfId="1" applyNumberFormat="1" applyFont="1" applyFill="1" applyBorder="1"/>
    <xf numFmtId="3" fontId="14" fillId="11" borderId="32" xfId="1" applyNumberFormat="1" applyFont="1" applyFill="1" applyBorder="1"/>
    <xf numFmtId="3" fontId="14" fillId="3" borderId="32" xfId="1" applyNumberFormat="1" applyFont="1" applyFill="1" applyBorder="1"/>
    <xf numFmtId="3" fontId="14" fillId="4" borderId="32" xfId="1" applyNumberFormat="1" applyFont="1" applyFill="1" applyBorder="1"/>
    <xf numFmtId="0" fontId="13" fillId="0" borderId="0" xfId="1" applyFont="1" applyAlignment="1">
      <alignment horizontal="left"/>
    </xf>
    <xf numFmtId="0" fontId="13" fillId="6" borderId="0" xfId="1" applyFont="1" applyFill="1"/>
    <xf numFmtId="2" fontId="14" fillId="6" borderId="32" xfId="1" applyNumberFormat="1" applyFont="1" applyFill="1" applyBorder="1"/>
    <xf numFmtId="3" fontId="0" fillId="0" borderId="0" xfId="0" applyNumberFormat="1"/>
    <xf numFmtId="49" fontId="3" fillId="2" borderId="17" xfId="0" applyNumberFormat="1" applyFont="1" applyFill="1" applyBorder="1" applyAlignment="1">
      <alignment horizontal="center"/>
    </xf>
    <xf numFmtId="0" fontId="35" fillId="0" borderId="0" xfId="0" applyFont="1" applyAlignment="1">
      <alignment horizontal="right"/>
    </xf>
    <xf numFmtId="0" fontId="33" fillId="6" borderId="0" xfId="1" applyFont="1" applyFill="1" applyAlignment="1">
      <alignment horizontal="left"/>
    </xf>
    <xf numFmtId="3" fontId="36" fillId="2" borderId="14" xfId="0" applyNumberFormat="1" applyFont="1" applyFill="1" applyBorder="1" applyAlignment="1">
      <alignment horizontal="center"/>
    </xf>
    <xf numFmtId="49" fontId="3" fillId="2" borderId="2" xfId="0" applyNumberFormat="1" applyFont="1" applyFill="1" applyBorder="1" applyAlignment="1">
      <alignment horizontal="center"/>
    </xf>
    <xf numFmtId="0" fontId="0" fillId="45" borderId="1" xfId="0" applyFill="1" applyBorder="1"/>
    <xf numFmtId="3" fontId="37" fillId="2" borderId="9" xfId="0" applyNumberFormat="1" applyFont="1" applyFill="1" applyBorder="1" applyAlignment="1">
      <alignment horizontal="center"/>
    </xf>
    <xf numFmtId="3" fontId="0" fillId="45" borderId="1" xfId="0" applyNumberFormat="1" applyFill="1" applyBorder="1"/>
    <xf numFmtId="3" fontId="36" fillId="2" borderId="9" xfId="0" applyNumberFormat="1" applyFont="1" applyFill="1" applyBorder="1" applyAlignment="1">
      <alignment horizontal="center"/>
    </xf>
    <xf numFmtId="9" fontId="0" fillId="6" borderId="1" xfId="0" applyNumberFormat="1" applyFill="1" applyBorder="1"/>
    <xf numFmtId="3" fontId="0" fillId="44" borderId="1" xfId="0" applyNumberFormat="1" applyFill="1" applyBorder="1"/>
    <xf numFmtId="0" fontId="35" fillId="0" borderId="0" xfId="0" applyFont="1"/>
    <xf numFmtId="0" fontId="1" fillId="43" borderId="1" xfId="0" applyFont="1" applyFill="1" applyBorder="1" applyAlignment="1">
      <alignment horizontal="center"/>
    </xf>
    <xf numFmtId="0" fontId="31" fillId="0" borderId="0" xfId="1" applyFont="1"/>
    <xf numFmtId="0" fontId="33" fillId="0" borderId="0" xfId="1" applyFont="1" applyAlignment="1">
      <alignment horizontal="left"/>
    </xf>
    <xf numFmtId="3" fontId="0" fillId="0" borderId="42" xfId="0" applyNumberFormat="1" applyBorder="1"/>
    <xf numFmtId="3" fontId="34" fillId="0" borderId="0" xfId="0" applyNumberFormat="1" applyFont="1"/>
    <xf numFmtId="3" fontId="1" fillId="45" borderId="7" xfId="0" applyNumberFormat="1" applyFont="1" applyFill="1" applyBorder="1"/>
    <xf numFmtId="0" fontId="46" fillId="46" borderId="13" xfId="0" applyFont="1" applyFill="1" applyBorder="1" applyAlignment="1">
      <alignment horizontal="center"/>
    </xf>
    <xf numFmtId="0" fontId="46" fillId="46" borderId="1" xfId="0" applyFont="1" applyFill="1" applyBorder="1" applyAlignment="1">
      <alignment horizontal="center"/>
    </xf>
    <xf numFmtId="0" fontId="47" fillId="46" borderId="0" xfId="0" applyFont="1" applyFill="1" applyAlignment="1">
      <alignment horizontal="center"/>
    </xf>
    <xf numFmtId="0" fontId="42" fillId="46" borderId="13" xfId="0" applyFont="1" applyFill="1" applyBorder="1"/>
    <xf numFmtId="0" fontId="46" fillId="46" borderId="21" xfId="0" applyFont="1" applyFill="1" applyBorder="1"/>
    <xf numFmtId="0" fontId="45" fillId="0" borderId="0" xfId="0" applyFont="1"/>
    <xf numFmtId="0" fontId="46" fillId="46" borderId="1" xfId="0" applyFont="1" applyFill="1" applyBorder="1"/>
    <xf numFmtId="0" fontId="44" fillId="0" borderId="0" xfId="0" applyFont="1"/>
    <xf numFmtId="0" fontId="42" fillId="0" borderId="0" xfId="0" applyFont="1"/>
    <xf numFmtId="0" fontId="43" fillId="0" borderId="0" xfId="0" applyFont="1"/>
    <xf numFmtId="0" fontId="48" fillId="46" borderId="0" xfId="0" applyFont="1" applyFill="1"/>
    <xf numFmtId="0" fontId="45" fillId="0" borderId="43" xfId="0" applyFont="1" applyBorder="1"/>
    <xf numFmtId="0" fontId="41" fillId="0" borderId="0" xfId="0" applyFont="1"/>
    <xf numFmtId="3" fontId="49" fillId="46" borderId="44" xfId="0" applyNumberFormat="1" applyFont="1" applyFill="1" applyBorder="1" applyAlignment="1">
      <alignment horizontal="center"/>
    </xf>
    <xf numFmtId="0" fontId="40" fillId="0" borderId="0" xfId="0" applyFont="1"/>
    <xf numFmtId="0" fontId="53" fillId="4" borderId="51" xfId="0" applyFont="1" applyFill="1" applyBorder="1"/>
    <xf numFmtId="0" fontId="52" fillId="4" borderId="0" xfId="0" applyFont="1" applyFill="1"/>
    <xf numFmtId="0" fontId="47" fillId="48" borderId="22" xfId="0" applyFont="1" applyFill="1" applyBorder="1"/>
    <xf numFmtId="0" fontId="39" fillId="0" borderId="0" xfId="0" applyFont="1"/>
    <xf numFmtId="0" fontId="52" fillId="4" borderId="50" xfId="0" applyFont="1" applyFill="1" applyBorder="1"/>
    <xf numFmtId="0" fontId="53" fillId="4" borderId="47" xfId="0" applyFont="1" applyFill="1" applyBorder="1"/>
    <xf numFmtId="0" fontId="0" fillId="48" borderId="13" xfId="0" applyFill="1" applyBorder="1"/>
    <xf numFmtId="9" fontId="52" fillId="0" borderId="49" xfId="0" applyNumberFormat="1" applyFont="1" applyBorder="1" applyAlignment="1">
      <alignment horizontal="center"/>
    </xf>
    <xf numFmtId="0" fontId="52" fillId="4" borderId="46" xfId="0" applyFont="1" applyFill="1" applyBorder="1"/>
    <xf numFmtId="9" fontId="0" fillId="48" borderId="21" xfId="0" applyNumberFormat="1" applyFill="1" applyBorder="1" applyAlignment="1">
      <alignment horizontal="center"/>
    </xf>
    <xf numFmtId="0" fontId="40" fillId="0" borderId="49" xfId="0" applyFont="1" applyBorder="1"/>
    <xf numFmtId="9" fontId="52" fillId="0" borderId="45" xfId="0" applyNumberFormat="1" applyFont="1" applyBorder="1" applyAlignment="1">
      <alignment horizontal="center"/>
    </xf>
    <xf numFmtId="0" fontId="0" fillId="48" borderId="21" xfId="0" applyFill="1" applyBorder="1"/>
    <xf numFmtId="0" fontId="53" fillId="4" borderId="48" xfId="0" applyFont="1" applyFill="1" applyBorder="1"/>
    <xf numFmtId="0" fontId="40" fillId="0" borderId="45" xfId="0" applyFont="1" applyBorder="1"/>
    <xf numFmtId="166" fontId="51" fillId="47" borderId="1" xfId="1" applyNumberFormat="1" applyFont="1" applyFill="1" applyBorder="1" applyProtection="1">
      <protection hidden="1"/>
    </xf>
    <xf numFmtId="3" fontId="52" fillId="6" borderId="44" xfId="0" applyNumberFormat="1" applyFont="1" applyFill="1" applyBorder="1"/>
    <xf numFmtId="3" fontId="0" fillId="6" borderId="44" xfId="0" applyNumberFormat="1" applyFill="1" applyBorder="1"/>
    <xf numFmtId="3" fontId="51" fillId="47" borderId="1" xfId="1" applyNumberFormat="1" applyFont="1" applyFill="1" applyBorder="1" applyAlignment="1" applyProtection="1">
      <alignment horizontal="center"/>
      <protection hidden="1"/>
    </xf>
    <xf numFmtId="0" fontId="0" fillId="4" borderId="21" xfId="0" applyFill="1" applyBorder="1"/>
    <xf numFmtId="9" fontId="0" fillId="4" borderId="21" xfId="0" applyNumberFormat="1" applyFill="1" applyBorder="1" applyAlignment="1">
      <alignment horizontal="center"/>
    </xf>
    <xf numFmtId="3" fontId="0" fillId="4" borderId="13" xfId="0" applyNumberFormat="1" applyFill="1" applyBorder="1"/>
    <xf numFmtId="3" fontId="47" fillId="4" borderId="22" xfId="0" applyNumberFormat="1" applyFont="1" applyFill="1" applyBorder="1"/>
    <xf numFmtId="3" fontId="54" fillId="0" borderId="13" xfId="0" applyNumberFormat="1" applyFont="1" applyBorder="1"/>
    <xf numFmtId="0" fontId="55" fillId="0" borderId="0" xfId="0" applyFont="1"/>
    <xf numFmtId="9" fontId="0" fillId="0" borderId="0" xfId="0" applyNumberFormat="1" applyAlignment="1">
      <alignment horizontal="center"/>
    </xf>
    <xf numFmtId="3" fontId="47" fillId="0" borderId="0" xfId="0" applyNumberFormat="1" applyFont="1"/>
    <xf numFmtId="0" fontId="46" fillId="6" borderId="13" xfId="0" applyFont="1" applyFill="1" applyBorder="1"/>
    <xf numFmtId="3" fontId="56" fillId="6" borderId="50" xfId="0" applyNumberFormat="1" applyFont="1" applyFill="1" applyBorder="1"/>
    <xf numFmtId="0" fontId="46" fillId="0" borderId="1" xfId="0" applyFont="1" applyBorder="1"/>
    <xf numFmtId="3" fontId="46" fillId="0" borderId="1" xfId="0" applyNumberFormat="1" applyFont="1" applyBorder="1" applyAlignment="1">
      <alignment horizontal="center"/>
    </xf>
    <xf numFmtId="0" fontId="47" fillId="0" borderId="0" xfId="0" applyFont="1"/>
    <xf numFmtId="3" fontId="54" fillId="0" borderId="0" xfId="0" applyNumberFormat="1" applyFont="1"/>
    <xf numFmtId="3" fontId="0" fillId="0" borderId="0" xfId="0" applyNumberFormat="1" applyAlignment="1">
      <alignment horizontal="center"/>
    </xf>
    <xf numFmtId="3" fontId="0" fillId="0" borderId="1" xfId="0" applyNumberFormat="1" applyBorder="1" applyAlignment="1">
      <alignment horizontal="center"/>
    </xf>
    <xf numFmtId="166" fontId="0" fillId="0" borderId="1" xfId="0" applyNumberFormat="1" applyBorder="1"/>
    <xf numFmtId="0" fontId="46" fillId="48" borderId="1" xfId="0" applyFont="1" applyFill="1" applyBorder="1"/>
    <xf numFmtId="3" fontId="46" fillId="48" borderId="1" xfId="0" applyNumberFormat="1" applyFont="1" applyFill="1" applyBorder="1" applyAlignment="1">
      <alignment horizontal="center"/>
    </xf>
    <xf numFmtId="0" fontId="46" fillId="0" borderId="0" xfId="0" applyFont="1"/>
    <xf numFmtId="0" fontId="47" fillId="46" borderId="52" xfId="0" applyFont="1" applyFill="1" applyBorder="1" applyAlignment="1">
      <alignment horizontal="center"/>
    </xf>
    <xf numFmtId="0" fontId="0" fillId="46" borderId="6" xfId="0" applyFill="1" applyBorder="1"/>
    <xf numFmtId="0" fontId="47" fillId="46" borderId="7" xfId="0" applyFont="1" applyFill="1" applyBorder="1"/>
    <xf numFmtId="0" fontId="46" fillId="48" borderId="1" xfId="0" applyFont="1" applyFill="1" applyBorder="1" applyAlignment="1">
      <alignment horizontal="center"/>
    </xf>
    <xf numFmtId="49" fontId="46" fillId="48" borderId="1" xfId="0" applyNumberFormat="1" applyFont="1" applyFill="1" applyBorder="1" applyAlignment="1">
      <alignment horizontal="center"/>
    </xf>
    <xf numFmtId="0" fontId="0" fillId="0" borderId="53" xfId="0" applyBorder="1"/>
    <xf numFmtId="3" fontId="0" fillId="0" borderId="54" xfId="0" applyNumberFormat="1" applyBorder="1"/>
    <xf numFmtId="3" fontId="47" fillId="0" borderId="55" xfId="0" applyNumberFormat="1" applyFont="1" applyBorder="1"/>
    <xf numFmtId="3" fontId="0" fillId="0" borderId="56" xfId="0" applyNumberFormat="1" applyBorder="1"/>
    <xf numFmtId="3" fontId="47" fillId="0" borderId="56" xfId="0" applyNumberFormat="1" applyFont="1" applyBorder="1"/>
    <xf numFmtId="1" fontId="46" fillId="0" borderId="0" xfId="0" applyNumberFormat="1" applyFont="1" applyAlignment="1">
      <alignment horizontal="center"/>
    </xf>
    <xf numFmtId="3" fontId="47" fillId="0" borderId="57" xfId="0" applyNumberFormat="1" applyFont="1" applyBorder="1"/>
    <xf numFmtId="3" fontId="47" fillId="0" borderId="1" xfId="0" applyNumberFormat="1" applyFont="1" applyBorder="1"/>
    <xf numFmtId="49" fontId="0" fillId="0" borderId="0" xfId="0" applyNumberFormat="1" applyAlignment="1">
      <alignment horizontal="center"/>
    </xf>
    <xf numFmtId="0" fontId="42" fillId="48" borderId="1" xfId="0" applyFont="1" applyFill="1" applyBorder="1"/>
    <xf numFmtId="0" fontId="42" fillId="48" borderId="15" xfId="0" applyFont="1" applyFill="1" applyBorder="1"/>
    <xf numFmtId="3" fontId="42" fillId="48" borderId="18" xfId="0" applyNumberFormat="1" applyFont="1" applyFill="1" applyBorder="1"/>
    <xf numFmtId="3" fontId="47" fillId="49" borderId="57" xfId="0" applyNumberFormat="1" applyFont="1" applyFill="1" applyBorder="1"/>
    <xf numFmtId="0" fontId="46" fillId="49" borderId="1" xfId="0" applyFont="1" applyFill="1" applyBorder="1"/>
    <xf numFmtId="0" fontId="57" fillId="49" borderId="1" xfId="0" applyFont="1" applyFill="1" applyBorder="1"/>
    <xf numFmtId="3" fontId="42" fillId="0" borderId="0" xfId="0" applyNumberFormat="1" applyFont="1" applyAlignment="1">
      <alignment horizontal="center"/>
    </xf>
    <xf numFmtId="0" fontId="42" fillId="48" borderId="4" xfId="0" applyFont="1" applyFill="1" applyBorder="1"/>
    <xf numFmtId="0" fontId="42" fillId="48" borderId="16" xfId="0" applyFont="1" applyFill="1" applyBorder="1"/>
    <xf numFmtId="3" fontId="42" fillId="48" borderId="42" xfId="0" applyNumberFormat="1" applyFont="1" applyFill="1" applyBorder="1"/>
    <xf numFmtId="3" fontId="44" fillId="49" borderId="58" xfId="0" applyNumberFormat="1" applyFont="1" applyFill="1" applyBorder="1"/>
    <xf numFmtId="0" fontId="46" fillId="49" borderId="4" xfId="0" applyFont="1" applyFill="1" applyBorder="1"/>
    <xf numFmtId="3" fontId="46" fillId="0" borderId="0" xfId="0" applyNumberFormat="1" applyFont="1"/>
    <xf numFmtId="49" fontId="0" fillId="0" borderId="0" xfId="0" applyNumberFormat="1"/>
    <xf numFmtId="0" fontId="46" fillId="48" borderId="15" xfId="0" applyFont="1" applyFill="1" applyBorder="1"/>
    <xf numFmtId="3" fontId="46" fillId="48" borderId="19" xfId="0" applyNumberFormat="1" applyFont="1" applyFill="1" applyBorder="1"/>
    <xf numFmtId="3" fontId="44" fillId="49" borderId="57" xfId="0" applyNumberFormat="1" applyFont="1" applyFill="1" applyBorder="1"/>
    <xf numFmtId="0" fontId="58" fillId="0" borderId="0" xfId="0" applyFont="1"/>
    <xf numFmtId="0" fontId="0" fillId="0" borderId="0" xfId="0" applyAlignment="1">
      <alignment horizontal="center"/>
    </xf>
    <xf numFmtId="3" fontId="46" fillId="49" borderId="0" xfId="0" applyNumberFormat="1" applyFont="1" applyFill="1" applyAlignment="1">
      <alignment horizontal="center"/>
    </xf>
    <xf numFmtId="0" fontId="59" fillId="0" borderId="0" xfId="0" applyFont="1"/>
    <xf numFmtId="0" fontId="61" fillId="0" borderId="0" xfId="0" applyFont="1"/>
    <xf numFmtId="0" fontId="59" fillId="49" borderId="0" xfId="0" applyFont="1" applyFill="1"/>
    <xf numFmtId="0" fontId="54" fillId="49" borderId="0" xfId="0" applyFont="1" applyFill="1"/>
    <xf numFmtId="0" fontId="0" fillId="49" borderId="0" xfId="0" applyFill="1"/>
    <xf numFmtId="0" fontId="40" fillId="49" borderId="0" xfId="0" applyFont="1" applyFill="1"/>
    <xf numFmtId="0" fontId="40" fillId="6" borderId="0" xfId="0" applyFont="1" applyFill="1"/>
    <xf numFmtId="0" fontId="54" fillId="6" borderId="0" xfId="0" applyFont="1" applyFill="1"/>
    <xf numFmtId="0" fontId="0" fillId="6" borderId="0" xfId="0" applyFill="1"/>
    <xf numFmtId="0" fontId="63" fillId="49" borderId="0" xfId="0" applyFont="1" applyFill="1"/>
    <xf numFmtId="0" fontId="54" fillId="0" borderId="0" xfId="0" applyFont="1"/>
    <xf numFmtId="0" fontId="56" fillId="49" borderId="0" xfId="0" applyFont="1" applyFill="1"/>
    <xf numFmtId="0" fontId="43" fillId="0" borderId="0" xfId="0" applyFont="1" applyAlignment="1">
      <alignment vertical="center"/>
    </xf>
    <xf numFmtId="3" fontId="1" fillId="5" borderId="0" xfId="0" applyNumberFormat="1" applyFont="1" applyFill="1"/>
    <xf numFmtId="0" fontId="35" fillId="10" borderId="0" xfId="0" applyFont="1" applyFill="1"/>
    <xf numFmtId="2" fontId="33" fillId="6" borderId="32" xfId="1" applyNumberFormat="1" applyFont="1" applyFill="1" applyBorder="1"/>
    <xf numFmtId="3" fontId="0" fillId="10" borderId="1" xfId="0" applyNumberFormat="1" applyFill="1" applyBorder="1"/>
    <xf numFmtId="0" fontId="31" fillId="6" borderId="0" xfId="1" applyFont="1" applyFill="1"/>
    <xf numFmtId="2" fontId="33" fillId="8" borderId="32" xfId="1" applyNumberFormat="1" applyFont="1" applyFill="1" applyBorder="1"/>
    <xf numFmtId="0" fontId="31" fillId="9" borderId="32" xfId="1" applyFont="1" applyFill="1" applyBorder="1" applyAlignment="1">
      <alignment horizontal="center" wrapText="1"/>
    </xf>
    <xf numFmtId="0" fontId="33" fillId="7" borderId="32" xfId="1" applyFont="1" applyFill="1" applyBorder="1" applyAlignment="1">
      <alignment horizontal="left" wrapText="1"/>
    </xf>
    <xf numFmtId="2" fontId="33" fillId="0" borderId="32" xfId="1" applyNumberFormat="1" applyFont="1" applyBorder="1"/>
    <xf numFmtId="167" fontId="70" fillId="53" borderId="67" xfId="48" applyNumberFormat="1" applyFont="1" applyFill="1" applyBorder="1" applyAlignment="1">
      <alignment vertical="top" wrapText="1" readingOrder="1"/>
    </xf>
    <xf numFmtId="168" fontId="70" fillId="52" borderId="67" xfId="48" applyNumberFormat="1" applyFont="1" applyFill="1" applyBorder="1" applyAlignment="1">
      <alignment vertical="top" wrapText="1" readingOrder="1"/>
    </xf>
    <xf numFmtId="167" fontId="70" fillId="54" borderId="30" xfId="48" applyNumberFormat="1" applyFont="1" applyFill="1" applyBorder="1" applyAlignment="1">
      <alignment vertical="top" wrapText="1" readingOrder="1"/>
    </xf>
    <xf numFmtId="0" fontId="70" fillId="54" borderId="67" xfId="48" applyFont="1" applyFill="1" applyBorder="1" applyAlignment="1">
      <alignment vertical="top" wrapText="1" readingOrder="1"/>
    </xf>
    <xf numFmtId="0" fontId="65" fillId="0" borderId="59" xfId="48" applyFont="1" applyBorder="1" applyAlignment="1">
      <alignment vertical="top" wrapText="1"/>
    </xf>
    <xf numFmtId="168" fontId="67" fillId="52" borderId="67" xfId="48" applyNumberFormat="1" applyFont="1" applyFill="1" applyBorder="1" applyAlignment="1">
      <alignment vertical="top" wrapText="1" readingOrder="1"/>
    </xf>
    <xf numFmtId="0" fontId="67" fillId="52" borderId="30" xfId="48" applyFont="1" applyFill="1" applyBorder="1" applyAlignment="1">
      <alignment vertical="top" wrapText="1" readingOrder="1"/>
    </xf>
    <xf numFmtId="167" fontId="67" fillId="53" borderId="67" xfId="48" applyNumberFormat="1" applyFont="1" applyFill="1" applyBorder="1" applyAlignment="1">
      <alignment vertical="top" wrapText="1" readingOrder="1"/>
    </xf>
    <xf numFmtId="168" fontId="70" fillId="54" borderId="67" xfId="48" applyNumberFormat="1" applyFont="1" applyFill="1" applyBorder="1" applyAlignment="1">
      <alignment vertical="top" wrapText="1" readingOrder="1"/>
    </xf>
    <xf numFmtId="167" fontId="67" fillId="52" borderId="30" xfId="48" applyNumberFormat="1" applyFont="1" applyFill="1" applyBorder="1" applyAlignment="1">
      <alignment vertical="top" wrapText="1" readingOrder="1"/>
    </xf>
    <xf numFmtId="0" fontId="70" fillId="51" borderId="60" xfId="48" applyFont="1" applyFill="1" applyBorder="1" applyAlignment="1">
      <alignment horizontal="center" vertical="center" wrapText="1" readingOrder="1"/>
    </xf>
    <xf numFmtId="0" fontId="67" fillId="0" borderId="68" xfId="48" applyFont="1" applyBorder="1" applyAlignment="1">
      <alignment horizontal="center" vertical="top" wrapText="1" readingOrder="1"/>
    </xf>
    <xf numFmtId="0" fontId="70" fillId="54" borderId="30" xfId="48" applyFont="1" applyFill="1" applyBorder="1" applyAlignment="1">
      <alignment vertical="top" wrapText="1" readingOrder="1"/>
    </xf>
    <xf numFmtId="0" fontId="70" fillId="54" borderId="24" xfId="48" applyFont="1" applyFill="1" applyBorder="1" applyAlignment="1">
      <alignment horizontal="left" vertical="top" wrapText="1" readingOrder="1"/>
    </xf>
    <xf numFmtId="169" fontId="67" fillId="0" borderId="67" xfId="48" applyNumberFormat="1" applyFont="1" applyBorder="1" applyAlignment="1">
      <alignment horizontal="right" vertical="top" wrapText="1" readingOrder="1"/>
    </xf>
    <xf numFmtId="0" fontId="70" fillId="50" borderId="60" xfId="48" applyFont="1" applyFill="1" applyBorder="1" applyAlignment="1">
      <alignment horizontal="center" vertical="center" wrapText="1" readingOrder="1"/>
    </xf>
    <xf numFmtId="0" fontId="67" fillId="52" borderId="67" xfId="48" applyFont="1" applyFill="1" applyBorder="1" applyAlignment="1">
      <alignment horizontal="left" vertical="top" wrapText="1" readingOrder="1"/>
    </xf>
    <xf numFmtId="167" fontId="67" fillId="54" borderId="30" xfId="48" applyNumberFormat="1" applyFont="1" applyFill="1" applyBorder="1" applyAlignment="1">
      <alignment vertical="top" wrapText="1" readingOrder="1"/>
    </xf>
    <xf numFmtId="0" fontId="70" fillId="53" borderId="67" xfId="48" applyFont="1" applyFill="1" applyBorder="1" applyAlignment="1">
      <alignment vertical="top" wrapText="1" readingOrder="1"/>
    </xf>
    <xf numFmtId="0" fontId="65" fillId="0" borderId="69" xfId="48" applyFont="1" applyBorder="1" applyAlignment="1">
      <alignment vertical="top" wrapText="1"/>
    </xf>
    <xf numFmtId="0" fontId="67" fillId="0" borderId="67" xfId="48" applyFont="1" applyBorder="1" applyAlignment="1">
      <alignment vertical="top" wrapText="1" readingOrder="1"/>
    </xf>
    <xf numFmtId="0" fontId="67" fillId="0" borderId="67" xfId="48" applyFont="1" applyBorder="1" applyAlignment="1">
      <alignment horizontal="right" vertical="top" wrapText="1" readingOrder="1"/>
    </xf>
    <xf numFmtId="168" fontId="70" fillId="51" borderId="67" xfId="48" applyNumberFormat="1" applyFont="1" applyFill="1" applyBorder="1" applyAlignment="1">
      <alignment vertical="top" wrapText="1" readingOrder="1"/>
    </xf>
    <xf numFmtId="0" fontId="70" fillId="55" borderId="30" xfId="48" applyFont="1" applyFill="1" applyBorder="1" applyAlignment="1">
      <alignment vertical="top" wrapText="1" readingOrder="1"/>
    </xf>
    <xf numFmtId="0" fontId="67" fillId="53" borderId="67" xfId="48" applyFont="1" applyFill="1" applyBorder="1" applyAlignment="1">
      <alignment vertical="top" wrapText="1" readingOrder="1"/>
    </xf>
    <xf numFmtId="167" fontId="70" fillId="55" borderId="67" xfId="48" applyNumberFormat="1" applyFont="1" applyFill="1" applyBorder="1" applyAlignment="1">
      <alignment vertical="top" wrapText="1" readingOrder="1"/>
    </xf>
    <xf numFmtId="167" fontId="70" fillId="55" borderId="30" xfId="48" applyNumberFormat="1" applyFont="1" applyFill="1" applyBorder="1" applyAlignment="1">
      <alignment vertical="top" wrapText="1" readingOrder="1"/>
    </xf>
    <xf numFmtId="0" fontId="67" fillId="54" borderId="30" xfId="48" applyFont="1" applyFill="1" applyBorder="1" applyAlignment="1">
      <alignment vertical="top" wrapText="1" readingOrder="1"/>
    </xf>
    <xf numFmtId="0" fontId="70" fillId="51" borderId="67" xfId="48" applyFont="1" applyFill="1" applyBorder="1" applyAlignment="1">
      <alignment vertical="top" wrapText="1" readingOrder="1"/>
    </xf>
    <xf numFmtId="168" fontId="67" fillId="0" borderId="67" xfId="48" applyNumberFormat="1" applyFont="1" applyBorder="1" applyAlignment="1">
      <alignment vertical="top" wrapText="1" readingOrder="1"/>
    </xf>
    <xf numFmtId="0" fontId="65" fillId="0" borderId="0" xfId="0" applyFont="1"/>
    <xf numFmtId="168" fontId="65" fillId="5" borderId="0" xfId="0" applyNumberFormat="1" applyFont="1" applyFill="1"/>
    <xf numFmtId="0" fontId="67" fillId="4" borderId="67" xfId="48" applyFont="1" applyFill="1" applyBorder="1" applyAlignment="1">
      <alignment horizontal="right" vertical="top" wrapText="1" readingOrder="1"/>
    </xf>
    <xf numFmtId="0" fontId="67" fillId="56" borderId="30" xfId="48" applyFont="1" applyFill="1" applyBorder="1" applyAlignment="1">
      <alignment vertical="top" wrapText="1" readingOrder="1"/>
    </xf>
    <xf numFmtId="0" fontId="67" fillId="4" borderId="67" xfId="48" applyFont="1" applyFill="1" applyBorder="1" applyAlignment="1">
      <alignment vertical="top" wrapText="1" readingOrder="1"/>
    </xf>
    <xf numFmtId="168" fontId="67" fillId="4" borderId="67" xfId="48" applyNumberFormat="1" applyFont="1" applyFill="1" applyBorder="1" applyAlignment="1">
      <alignment vertical="top" wrapText="1" readingOrder="1"/>
    </xf>
    <xf numFmtId="0" fontId="67" fillId="57" borderId="67" xfId="48" applyFont="1" applyFill="1" applyBorder="1" applyAlignment="1">
      <alignment vertical="top" wrapText="1" readingOrder="1"/>
    </xf>
    <xf numFmtId="168" fontId="67" fillId="58" borderId="67" xfId="48" applyNumberFormat="1" applyFont="1" applyFill="1" applyBorder="1" applyAlignment="1">
      <alignment vertical="top" wrapText="1" readingOrder="1"/>
    </xf>
    <xf numFmtId="3" fontId="3" fillId="2" borderId="1" xfId="0" applyNumberFormat="1" applyFont="1" applyFill="1" applyBorder="1" applyAlignment="1">
      <alignment horizontal="center"/>
    </xf>
    <xf numFmtId="3" fontId="1" fillId="44" borderId="13" xfId="0" applyNumberFormat="1" applyFont="1" applyFill="1" applyBorder="1"/>
    <xf numFmtId="49" fontId="71" fillId="0" borderId="0" xfId="0" applyNumberFormat="1" applyFont="1"/>
    <xf numFmtId="0" fontId="1" fillId="0" borderId="0" xfId="0" applyFont="1"/>
    <xf numFmtId="3" fontId="0" fillId="5" borderId="0" xfId="0" applyNumberFormat="1" applyFill="1"/>
    <xf numFmtId="0" fontId="0" fillId="0" borderId="0" xfId="0" applyAlignment="1">
      <alignment horizontal="right"/>
    </xf>
    <xf numFmtId="3" fontId="1" fillId="59" borderId="13" xfId="0" applyNumberFormat="1" applyFont="1" applyFill="1" applyBorder="1"/>
    <xf numFmtId="3" fontId="1" fillId="4" borderId="21" xfId="0" applyNumberFormat="1" applyFont="1" applyFill="1" applyBorder="1" applyAlignment="1">
      <alignment horizontal="center"/>
    </xf>
    <xf numFmtId="0" fontId="1" fillId="4" borderId="22" xfId="0" applyFont="1" applyFill="1" applyBorder="1" applyAlignment="1">
      <alignment horizontal="center"/>
    </xf>
    <xf numFmtId="3" fontId="1" fillId="5" borderId="21" xfId="0" applyNumberFormat="1" applyFont="1" applyFill="1" applyBorder="1" applyAlignment="1">
      <alignment horizontal="center"/>
    </xf>
    <xf numFmtId="0" fontId="1" fillId="5" borderId="22" xfId="0" applyFont="1" applyFill="1" applyBorder="1" applyAlignment="1">
      <alignment horizontal="center"/>
    </xf>
    <xf numFmtId="0" fontId="12" fillId="5" borderId="0" xfId="1" applyFont="1" applyFill="1"/>
    <xf numFmtId="0" fontId="32" fillId="5" borderId="0" xfId="1" applyFont="1" applyFill="1"/>
    <xf numFmtId="0" fontId="32" fillId="0" borderId="0" xfId="1" applyFont="1"/>
    <xf numFmtId="0" fontId="31" fillId="7" borderId="23" xfId="1" applyFont="1" applyFill="1" applyBorder="1" applyAlignment="1">
      <alignment horizontal="center" wrapText="1"/>
    </xf>
    <xf numFmtId="0" fontId="31" fillId="7" borderId="25" xfId="1" applyFont="1" applyFill="1" applyBorder="1" applyAlignment="1">
      <alignment horizontal="center" wrapText="1"/>
    </xf>
    <xf numFmtId="2" fontId="33" fillId="8" borderId="26" xfId="1" applyNumberFormat="1" applyFont="1" applyFill="1" applyBorder="1"/>
    <xf numFmtId="2" fontId="33" fillId="8" borderId="27" xfId="1" applyNumberFormat="1" applyFont="1" applyFill="1" applyBorder="1"/>
    <xf numFmtId="2" fontId="33" fillId="8" borderId="28" xfId="1" applyNumberFormat="1" applyFont="1" applyFill="1" applyBorder="1"/>
    <xf numFmtId="2" fontId="33" fillId="8" borderId="29" xfId="1" applyNumberFormat="1" applyFont="1" applyFill="1" applyBorder="1"/>
    <xf numFmtId="2" fontId="33" fillId="8" borderId="30" xfId="1" applyNumberFormat="1" applyFont="1" applyFill="1" applyBorder="1"/>
    <xf numFmtId="2" fontId="33" fillId="8" borderId="31" xfId="1" applyNumberFormat="1" applyFont="1" applyFill="1" applyBorder="1"/>
    <xf numFmtId="0" fontId="13" fillId="7" borderId="23" xfId="1" applyFont="1" applyFill="1" applyBorder="1" applyAlignment="1">
      <alignment horizontal="center" wrapText="1"/>
    </xf>
    <xf numFmtId="0" fontId="13" fillId="7" borderId="25" xfId="1" applyFont="1" applyFill="1" applyBorder="1" applyAlignment="1">
      <alignment horizontal="center" wrapText="1"/>
    </xf>
    <xf numFmtId="2" fontId="14" fillId="8" borderId="26" xfId="1" applyNumberFormat="1" applyFont="1" applyFill="1" applyBorder="1"/>
    <xf numFmtId="2" fontId="14" fillId="8" borderId="27" xfId="1" applyNumberFormat="1" applyFont="1" applyFill="1" applyBorder="1"/>
    <xf numFmtId="2" fontId="14" fillId="8" borderId="28" xfId="1" applyNumberFormat="1" applyFont="1" applyFill="1" applyBorder="1"/>
    <xf numFmtId="2" fontId="14" fillId="8" borderId="29" xfId="1" applyNumberFormat="1" applyFont="1" applyFill="1" applyBorder="1"/>
    <xf numFmtId="2" fontId="14" fillId="8" borderId="30" xfId="1" applyNumberFormat="1" applyFont="1" applyFill="1" applyBorder="1"/>
    <xf numFmtId="2" fontId="14" fillId="8" borderId="31" xfId="1" applyNumberFormat="1" applyFont="1" applyFill="1" applyBorder="1"/>
    <xf numFmtId="0" fontId="12" fillId="0" borderId="0" xfId="1" applyFont="1"/>
    <xf numFmtId="0" fontId="31" fillId="7" borderId="24" xfId="1" applyFont="1" applyFill="1" applyBorder="1" applyAlignment="1">
      <alignment horizontal="center" wrapText="1"/>
    </xf>
    <xf numFmtId="0" fontId="13" fillId="7" borderId="24" xfId="1" applyFont="1" applyFill="1" applyBorder="1" applyAlignment="1">
      <alignment horizontal="center" wrapText="1"/>
    </xf>
    <xf numFmtId="0" fontId="13" fillId="6" borderId="23" xfId="1" applyFont="1" applyFill="1" applyBorder="1" applyAlignment="1">
      <alignment horizontal="center" wrapText="1"/>
    </xf>
    <xf numFmtId="0" fontId="13" fillId="6" borderId="24" xfId="1" applyFont="1" applyFill="1" applyBorder="1" applyAlignment="1">
      <alignment horizontal="center" wrapText="1"/>
    </xf>
    <xf numFmtId="0" fontId="13" fillId="6" borderId="25" xfId="1" applyFont="1" applyFill="1" applyBorder="1" applyAlignment="1">
      <alignment horizontal="center" wrapText="1"/>
    </xf>
    <xf numFmtId="0" fontId="13" fillId="11" borderId="23" xfId="1" applyFont="1" applyFill="1" applyBorder="1" applyAlignment="1">
      <alignment horizontal="center" wrapText="1"/>
    </xf>
    <xf numFmtId="0" fontId="13" fillId="11" borderId="24" xfId="1" applyFont="1" applyFill="1" applyBorder="1" applyAlignment="1">
      <alignment horizontal="center" wrapText="1"/>
    </xf>
    <xf numFmtId="0" fontId="13" fillId="11" borderId="25" xfId="1" applyFont="1" applyFill="1" applyBorder="1" applyAlignment="1">
      <alignment horizontal="center" wrapText="1"/>
    </xf>
    <xf numFmtId="0" fontId="13" fillId="5" borderId="23" xfId="1" applyFont="1" applyFill="1" applyBorder="1" applyAlignment="1">
      <alignment horizontal="center" wrapText="1"/>
    </xf>
    <xf numFmtId="0" fontId="13" fillId="5" borderId="24" xfId="1" applyFont="1" applyFill="1" applyBorder="1" applyAlignment="1">
      <alignment horizontal="center" wrapText="1"/>
    </xf>
    <xf numFmtId="0" fontId="13" fillId="5" borderId="25" xfId="1" applyFont="1" applyFill="1" applyBorder="1" applyAlignment="1">
      <alignment horizontal="center" wrapText="1"/>
    </xf>
    <xf numFmtId="0" fontId="68" fillId="0" borderId="60" xfId="48" applyFont="1" applyBorder="1" applyAlignment="1">
      <alignment vertical="top" wrapText="1" readingOrder="1"/>
    </xf>
    <xf numFmtId="0" fontId="65" fillId="0" borderId="61" xfId="48" applyFont="1" applyBorder="1" applyAlignment="1">
      <alignment vertical="top" wrapText="1"/>
    </xf>
    <xf numFmtId="0" fontId="65" fillId="0" borderId="62" xfId="48" applyFont="1" applyBorder="1" applyAlignment="1">
      <alignment vertical="top" wrapText="1"/>
    </xf>
    <xf numFmtId="0" fontId="69" fillId="0" borderId="60" xfId="48" applyFont="1" applyBorder="1" applyAlignment="1">
      <alignment vertical="top" wrapText="1" readingOrder="1"/>
    </xf>
    <xf numFmtId="0" fontId="69" fillId="0" borderId="60" xfId="48" applyFont="1" applyBorder="1" applyAlignment="1">
      <alignment horizontal="left" vertical="top" wrapText="1" readingOrder="1"/>
    </xf>
    <xf numFmtId="0" fontId="66" fillId="0" borderId="0" xfId="48" applyFont="1" applyAlignment="1">
      <alignment horizontal="center" vertical="top" wrapText="1" readingOrder="1"/>
    </xf>
    <xf numFmtId="0" fontId="65" fillId="0" borderId="0" xfId="0" applyFont="1"/>
    <xf numFmtId="0" fontId="67" fillId="0" borderId="0" xfId="48" applyFont="1" applyAlignment="1">
      <alignment horizontal="center" vertical="center" wrapText="1" readingOrder="1"/>
    </xf>
    <xf numFmtId="0" fontId="67" fillId="52" borderId="67" xfId="48" applyFont="1" applyFill="1" applyBorder="1" applyAlignment="1">
      <alignment horizontal="left" vertical="top" wrapText="1" readingOrder="1"/>
    </xf>
    <xf numFmtId="0" fontId="65" fillId="0" borderId="67" xfId="48" applyFont="1" applyBorder="1" applyAlignment="1">
      <alignment vertical="top" wrapText="1"/>
    </xf>
    <xf numFmtId="167" fontId="67" fillId="52" borderId="30" xfId="48" applyNumberFormat="1" applyFont="1" applyFill="1" applyBorder="1" applyAlignment="1">
      <alignment vertical="top" wrapText="1" readingOrder="1"/>
    </xf>
    <xf numFmtId="168" fontId="67" fillId="52" borderId="67" xfId="48" applyNumberFormat="1" applyFont="1" applyFill="1" applyBorder="1" applyAlignment="1">
      <alignment vertical="top" wrapText="1" readingOrder="1"/>
    </xf>
    <xf numFmtId="0" fontId="70" fillId="50" borderId="60" xfId="48" applyFont="1" applyFill="1" applyBorder="1" applyAlignment="1">
      <alignment horizontal="center" vertical="center" wrapText="1" readingOrder="1"/>
    </xf>
    <xf numFmtId="0" fontId="70" fillId="51" borderId="60" xfId="48" applyFont="1" applyFill="1" applyBorder="1" applyAlignment="1">
      <alignment horizontal="center" vertical="center" wrapText="1" readingOrder="1"/>
    </xf>
    <xf numFmtId="0" fontId="70" fillId="50" borderId="60" xfId="48" applyFont="1" applyFill="1" applyBorder="1" applyAlignment="1">
      <alignment horizontal="center" textRotation="90" wrapText="1" readingOrder="1"/>
    </xf>
    <xf numFmtId="0" fontId="65" fillId="0" borderId="63" xfId="48" applyFont="1" applyBorder="1" applyAlignment="1">
      <alignment vertical="top" wrapText="1"/>
    </xf>
    <xf numFmtId="0" fontId="65" fillId="50" borderId="64" xfId="48" applyFont="1" applyFill="1" applyBorder="1" applyAlignment="1">
      <alignment vertical="top" wrapText="1"/>
    </xf>
    <xf numFmtId="0" fontId="65" fillId="0" borderId="65" xfId="48" applyFont="1" applyBorder="1" applyAlignment="1">
      <alignment vertical="top" wrapText="1"/>
    </xf>
    <xf numFmtId="0" fontId="65" fillId="50" borderId="66" xfId="48" applyFont="1" applyFill="1" applyBorder="1" applyAlignment="1">
      <alignment vertical="top" wrapText="1"/>
    </xf>
    <xf numFmtId="167" fontId="70" fillId="54" borderId="30" xfId="48" applyNumberFormat="1" applyFont="1" applyFill="1" applyBorder="1" applyAlignment="1">
      <alignment vertical="top" wrapText="1" readingOrder="1"/>
    </xf>
    <xf numFmtId="0" fontId="67" fillId="0" borderId="0" xfId="48" applyFont="1" applyAlignment="1">
      <alignment horizontal="center" vertical="top" wrapText="1" readingOrder="1"/>
    </xf>
    <xf numFmtId="0" fontId="67" fillId="0" borderId="68" xfId="48" applyFont="1" applyBorder="1" applyAlignment="1">
      <alignment horizontal="center" vertical="top" wrapText="1" readingOrder="1"/>
    </xf>
    <xf numFmtId="0" fontId="67" fillId="0" borderId="67" xfId="48" applyFont="1" applyBorder="1" applyAlignment="1">
      <alignment horizontal="left" vertical="top" wrapText="1" readingOrder="1"/>
    </xf>
    <xf numFmtId="167" fontId="67" fillId="54" borderId="30" xfId="48" applyNumberFormat="1" applyFont="1" applyFill="1" applyBorder="1" applyAlignment="1">
      <alignment vertical="top" wrapText="1" readingOrder="1"/>
    </xf>
    <xf numFmtId="168" fontId="67" fillId="0" borderId="67" xfId="48" applyNumberFormat="1" applyFont="1" applyBorder="1" applyAlignment="1">
      <alignment vertical="top" wrapText="1" readingOrder="1"/>
    </xf>
    <xf numFmtId="0" fontId="67" fillId="54" borderId="30" xfId="48" applyFont="1" applyFill="1" applyBorder="1" applyAlignment="1">
      <alignment vertical="top" wrapText="1" readingOrder="1"/>
    </xf>
    <xf numFmtId="0" fontId="67" fillId="0" borderId="67" xfId="48" applyFont="1" applyBorder="1" applyAlignment="1">
      <alignment vertical="top" wrapText="1" readingOrder="1"/>
    </xf>
    <xf numFmtId="0" fontId="65" fillId="0" borderId="68" xfId="48" applyFont="1" applyBorder="1" applyAlignment="1">
      <alignment vertical="top" wrapText="1"/>
    </xf>
    <xf numFmtId="0" fontId="70" fillId="54" borderId="24" xfId="48" applyFont="1" applyFill="1" applyBorder="1" applyAlignment="1">
      <alignment horizontal="left" vertical="top" wrapText="1" readingOrder="1"/>
    </xf>
    <xf numFmtId="0" fontId="65" fillId="0" borderId="24" xfId="48" applyFont="1" applyBorder="1" applyAlignment="1">
      <alignment vertical="top" wrapText="1"/>
    </xf>
    <xf numFmtId="168" fontId="70" fillId="54" borderId="67" xfId="48" applyNumberFormat="1" applyFont="1" applyFill="1" applyBorder="1" applyAlignment="1">
      <alignment vertical="top" wrapText="1" readingOrder="1"/>
    </xf>
    <xf numFmtId="0" fontId="70" fillId="54" borderId="30" xfId="48" applyFont="1" applyFill="1" applyBorder="1" applyAlignment="1">
      <alignment vertical="top" wrapText="1" readingOrder="1"/>
    </xf>
    <xf numFmtId="0" fontId="70" fillId="54" borderId="67" xfId="48" applyFont="1" applyFill="1" applyBorder="1" applyAlignment="1">
      <alignment vertical="top" wrapText="1" readingOrder="1"/>
    </xf>
    <xf numFmtId="0" fontId="65" fillId="4" borderId="0" xfId="0" applyFont="1" applyFill="1"/>
    <xf numFmtId="0" fontId="67" fillId="4" borderId="67" xfId="48" applyFont="1" applyFill="1" applyBorder="1" applyAlignment="1">
      <alignment horizontal="left" vertical="top" wrapText="1" readingOrder="1"/>
    </xf>
    <xf numFmtId="0" fontId="65" fillId="4" borderId="67" xfId="48" applyFont="1" applyFill="1" applyBorder="1" applyAlignment="1">
      <alignment vertical="top" wrapText="1"/>
    </xf>
    <xf numFmtId="0" fontId="67" fillId="56" borderId="30" xfId="48" applyFont="1" applyFill="1" applyBorder="1" applyAlignment="1">
      <alignment vertical="top" wrapText="1" readingOrder="1"/>
    </xf>
    <xf numFmtId="0" fontId="67" fillId="4" borderId="67" xfId="48" applyFont="1" applyFill="1" applyBorder="1" applyAlignment="1">
      <alignment vertical="top" wrapText="1" readingOrder="1"/>
    </xf>
    <xf numFmtId="0" fontId="70" fillId="51" borderId="67" xfId="48" applyFont="1" applyFill="1" applyBorder="1" applyAlignment="1">
      <alignment vertical="top" wrapText="1" readingOrder="1"/>
    </xf>
    <xf numFmtId="167" fontId="70" fillId="55" borderId="30" xfId="48" applyNumberFormat="1" applyFont="1" applyFill="1" applyBorder="1" applyAlignment="1">
      <alignment vertical="top" wrapText="1" readingOrder="1"/>
    </xf>
    <xf numFmtId="168" fontId="70" fillId="51" borderId="67" xfId="48" applyNumberFormat="1" applyFont="1" applyFill="1" applyBorder="1" applyAlignment="1">
      <alignment vertical="top" wrapText="1" readingOrder="1"/>
    </xf>
    <xf numFmtId="0" fontId="46" fillId="46" borderId="13" xfId="0" applyFont="1" applyFill="1" applyBorder="1" applyAlignment="1">
      <alignment horizontal="center"/>
    </xf>
    <xf numFmtId="0" fontId="0" fillId="46" borderId="13" xfId="0" applyFill="1" applyBorder="1" applyAlignment="1">
      <alignment horizontal="center"/>
    </xf>
  </cellXfs>
  <cellStyles count="50">
    <cellStyle name="20 % – Zvýraznění1" xfId="22" builtinId="30" customBuiltin="1"/>
    <cellStyle name="20 % – Zvýraznění2" xfId="26" builtinId="34" customBuiltin="1"/>
    <cellStyle name="20 % – Zvýraznění3" xfId="30" builtinId="38" customBuiltin="1"/>
    <cellStyle name="20 % – Zvýraznění4" xfId="34" builtinId="42" customBuiltin="1"/>
    <cellStyle name="20 % – Zvýraznění5" xfId="38" builtinId="46" customBuiltin="1"/>
    <cellStyle name="20 % – Zvýraznění6" xfId="42" builtinId="50" customBuiltin="1"/>
    <cellStyle name="40 % – Zvýraznění1" xfId="23" builtinId="31" customBuiltin="1"/>
    <cellStyle name="40 % – Zvýraznění2" xfId="27" builtinId="35" customBuiltin="1"/>
    <cellStyle name="40 % – Zvýraznění3" xfId="31" builtinId="39" customBuiltin="1"/>
    <cellStyle name="40 % – Zvýraznění4" xfId="35" builtinId="43" customBuiltin="1"/>
    <cellStyle name="40 % – Zvýraznění5" xfId="39" builtinId="47" customBuiltin="1"/>
    <cellStyle name="40 % – Zvýraznění6" xfId="43" builtinId="51" customBuiltin="1"/>
    <cellStyle name="60 % – Zvýraznění1" xfId="24" builtinId="32" customBuiltin="1"/>
    <cellStyle name="60 % – Zvýraznění2" xfId="28" builtinId="36" customBuiltin="1"/>
    <cellStyle name="60 % – Zvýraznění3" xfId="32" builtinId="40" customBuiltin="1"/>
    <cellStyle name="60 % – Zvýraznění4" xfId="36" builtinId="44" customBuiltin="1"/>
    <cellStyle name="60 % – Zvýraznění5" xfId="40" builtinId="48" customBuiltin="1"/>
    <cellStyle name="60 % – Zvýraznění6" xfId="44" builtinId="52" customBuiltin="1"/>
    <cellStyle name="Celkem" xfId="20" builtinId="25" customBuiltin="1"/>
    <cellStyle name="Čárka 2" xfId="3"/>
    <cellStyle name="Čárka 2 2" xfId="45"/>
    <cellStyle name="Čárka 2 3" xfId="49"/>
    <cellStyle name="Čárka 3" xfId="2"/>
    <cellStyle name="Chybně" xfId="10" builtinId="27" customBuiltin="1"/>
    <cellStyle name="Kontrolní buňka" xfId="16" builtinId="23" customBuiltin="1"/>
    <cellStyle name="Nadpis 1" xfId="5" builtinId="16" customBuiltin="1"/>
    <cellStyle name="Nadpis 2" xfId="6" builtinId="17" customBuiltin="1"/>
    <cellStyle name="Nadpis 3" xfId="7" builtinId="18" customBuiltin="1"/>
    <cellStyle name="Nadpis 4" xfId="8" builtinId="19" customBuiltin="1"/>
    <cellStyle name="Název" xfId="4" builtinId="15" customBuiltin="1"/>
    <cellStyle name="Neutrální" xfId="11" builtinId="28" customBuiltin="1"/>
    <cellStyle name="Normal" xfId="48"/>
    <cellStyle name="Normální" xfId="0" builtinId="0"/>
    <cellStyle name="Normální 2" xfId="1"/>
    <cellStyle name="Normální 3" xfId="46"/>
    <cellStyle name="Normální 4" xfId="47"/>
    <cellStyle name="Poznámka" xfId="18" builtinId="10" customBuiltin="1"/>
    <cellStyle name="Propojená buňka" xfId="15" builtinId="24" customBuiltin="1"/>
    <cellStyle name="Správně" xfId="9" builtinId="26" customBuiltin="1"/>
    <cellStyle name="Text upozornění" xfId="17" builtinId="11" customBuiltin="1"/>
    <cellStyle name="Vstup" xfId="12" builtinId="20" customBuiltin="1"/>
    <cellStyle name="Výpočet" xfId="14" builtinId="22" customBuiltin="1"/>
    <cellStyle name="Výstup" xfId="13" builtinId="21" customBuiltin="1"/>
    <cellStyle name="Vysvětlující text" xfId="19" builtinId="53" customBuiltin="1"/>
    <cellStyle name="Zvýraznění 1" xfId="21" builtinId="29" customBuiltin="1"/>
    <cellStyle name="Zvýraznění 2" xfId="25" builtinId="33" customBuiltin="1"/>
    <cellStyle name="Zvýraznění 3" xfId="29" builtinId="37" customBuiltin="1"/>
    <cellStyle name="Zvýraznění 4" xfId="33" builtinId="41" customBuiltin="1"/>
    <cellStyle name="Zvýraznění 5" xfId="37" builtinId="45" customBuiltin="1"/>
    <cellStyle name="Zvýraznění 6" xfId="41"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192.168.0.201:8080/ReportServer?%2FFrekven%C4%8Dn%C3%AD%20v%C3%BDkaz%20-%20Tarif&amp;Period=2&amp;AllDeviceTypes=True&amp;DeviceTypes=-1&amp;AllVehicles=True&amp;VehicleNo=-1&amp;AllDevices=True&amp;DeviceNo=-1&amp;AllTariffs=True&amp;TariffNo=-1&amp;AllDrivers=True&amp;Drivers=-1&amp;AllLines=True&amp;LineNo=-1&amp;AllRoutes=True&amp;RouteNo=-1&amp;AllStations=True&amp;Stations=-1&amp;AllTransactionTypes=True&amp;TransactionTypes=-1&amp;AllPaymentTypes=True&amp;PaymentType=-1&amp;AllCenters=True&amp;Centers=-1&amp;Unpackrecords=False&amp;Currency=-1&amp;AllCustomerProfiles=True&amp;CustomerProfiles=-1&amp;AllTransportSystem=True&amp;TransportSystem=-1&amp;AllCarrierSystem=True&amp;CarrierSystem=-1&amp;UseDataGroup=10&amp;rs%3AParameterLanguage=" TargetMode="External"/><Relationship Id="rId2" Type="http://schemas.openxmlformats.org/officeDocument/2006/relationships/hyperlink" Target="http://192.168.0.201:8080/ReportServer?%2FFrekven%C4%8Dn%C3%AD%20v%C3%BDkaz%20-%20Tarif&amp;Period=1&amp;AllDeviceTypes=True&amp;DeviceTypes=-1&amp;AllVehicles=True&amp;VehicleNo=-1&amp;AllDevices=True&amp;DeviceNo=-1&amp;AllTariffs=True&amp;TariffNo=-1&amp;AllDrivers=True&amp;Drivers=-1&amp;AllLines=True&amp;LineNo=-1&amp;AllRoutes=True&amp;RouteNo=-1&amp;AllStations=True&amp;Stations=-1&amp;AllTransactionTypes=True&amp;TransactionTypes=-1&amp;AllPaymentTypes=True&amp;PaymentType=-1&amp;AllCenters=True&amp;Centers=-1&amp;Unpackrecords=False&amp;Currency=-1&amp;AllCustomerProfiles=True&amp;CustomerProfiles=-1&amp;AllTransportSystem=True&amp;TransportSystem=-1&amp;AllCarrierSystem=True&amp;CarrierSystem=-1&amp;UseDataGroup=10&amp;rs%3AParameterLanguage=" TargetMode="External"/><Relationship Id="rId1" Type="http://schemas.openxmlformats.org/officeDocument/2006/relationships/hyperlink" Target="http://192.168.0.201:8080/ReportServer?%2FFrekven%C4%8Dn%C3%AD%20v%C3%BDkaz%20-%20Tarif&amp;Period=0&amp;AllDeviceTypes=True&amp;DeviceTypes=-1&amp;AllVehicles=True&amp;VehicleNo=-1&amp;AllDevices=True&amp;DeviceNo=-1&amp;AllTariffs=True&amp;TariffNo=-1&amp;AllDrivers=True&amp;Drivers=-1&amp;AllLines=True&amp;LineNo=-1&amp;AllRoutes=True&amp;RouteNo=-1&amp;AllStations=True&amp;Stations=-1&amp;AllTransactionTypes=True&amp;TransactionTypes=-1&amp;AllPaymentTypes=True&amp;PaymentType=-1&amp;AllCenters=True&amp;Centers=-1&amp;Unpackrecords=False&amp;Currency=-1&amp;AllCustomerProfiles=True&amp;CustomerProfiles=-1&amp;AllTransportSystem=True&amp;TransportSystem=-1&amp;AllCarrierSystem=True&amp;CarrierSystem=-1&amp;UseDataGroup=10&amp;rs%3AParameterLanguage=" TargetMode="External"/><Relationship Id="rId6" Type="http://schemas.openxmlformats.org/officeDocument/2006/relationships/hyperlink" Target="http://192.168.0.201:8080/ReportServer?%2FFrekven%C4%8Dn%C3%AD%20v%C3%BDkaz%20-%20Tarif&amp;Period=5&amp;AllDeviceTypes=True&amp;DeviceTypes=-1&amp;AllVehicles=True&amp;VehicleNo=-1&amp;AllDevices=True&amp;DeviceNo=-1&amp;AllTariffs=True&amp;TariffNo=-1&amp;AllDrivers=True&amp;Drivers=-1&amp;AllLines=True&amp;LineNo=-1&amp;AllRoutes=True&amp;RouteNo=-1&amp;AllStations=True&amp;Stations=-1&amp;AllTransactionTypes=True&amp;TransactionTypes=-1&amp;AllPaymentTypes=True&amp;PaymentType=-1&amp;AllCenters=True&amp;Centers=-1&amp;Unpackrecords=False&amp;Currency=-1&amp;AllCustomerProfiles=True&amp;CustomerProfiles=-1&amp;AllTransportSystem=True&amp;TransportSystem=-1&amp;AllCarrierSystem=True&amp;CarrierSystem=-1&amp;UseDataGroup=10&amp;rs%3AParameterLanguage=" TargetMode="External"/><Relationship Id="rId5" Type="http://schemas.openxmlformats.org/officeDocument/2006/relationships/hyperlink" Target="http://192.168.0.201:8080/ReportServer?%2FFrekven%C4%8Dn%C3%AD%20v%C3%BDkaz%20-%20Tarif&amp;Period=4&amp;AllDeviceTypes=True&amp;DeviceTypes=-1&amp;AllVehicles=True&amp;VehicleNo=-1&amp;AllDevices=True&amp;DeviceNo=-1&amp;AllTariffs=True&amp;TariffNo=-1&amp;AllDrivers=True&amp;Drivers=-1&amp;AllLines=True&amp;LineNo=-1&amp;AllRoutes=True&amp;RouteNo=-1&amp;AllStations=True&amp;Stations=-1&amp;AllTransactionTypes=True&amp;TransactionTypes=-1&amp;AllPaymentTypes=True&amp;PaymentType=-1&amp;AllCenters=True&amp;Centers=-1&amp;Unpackrecords=False&amp;Currency=-1&amp;AllCustomerProfiles=True&amp;CustomerProfiles=-1&amp;AllTransportSystem=True&amp;TransportSystem=-1&amp;AllCarrierSystem=True&amp;CarrierSystem=-1&amp;UseDataGroup=10&amp;rs%3AParameterLanguage=" TargetMode="External"/><Relationship Id="rId4" Type="http://schemas.openxmlformats.org/officeDocument/2006/relationships/hyperlink" Target="http://192.168.0.201:8080/ReportServer?%2FFrekven%C4%8Dn%C3%AD%20v%C3%BDkaz%20-%20Tarif&amp;Period=3&amp;AllDeviceTypes=True&amp;DeviceTypes=-1&amp;AllVehicles=True&amp;VehicleNo=-1&amp;AllDevices=True&amp;DeviceNo=-1&amp;AllTariffs=True&amp;TariffNo=-1&amp;AllDrivers=True&amp;Drivers=-1&amp;AllLines=True&amp;LineNo=-1&amp;AllRoutes=True&amp;RouteNo=-1&amp;AllStations=True&amp;Stations=-1&amp;AllTransactionTypes=True&amp;TransactionTypes=-1&amp;AllPaymentTypes=True&amp;PaymentType=-1&amp;AllCenters=True&amp;Centers=-1&amp;Unpackrecords=False&amp;Currency=-1&amp;AllCustomerProfiles=True&amp;CustomerProfiles=-1&amp;AllTransportSystem=True&amp;TransportSystem=-1&amp;AllCarrierSystem=True&amp;CarrierSystem=-1&amp;UseDataGroup=10&amp;rs%3AParameterLanguage="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H40"/>
  <sheetViews>
    <sheetView tabSelected="1" zoomScale="80" zoomScaleNormal="80" workbookViewId="0">
      <selection activeCell="O18" sqref="O18"/>
    </sheetView>
  </sheetViews>
  <sheetFormatPr defaultRowHeight="15"/>
  <cols>
    <col min="2" max="2" width="40.7109375" customWidth="1"/>
    <col min="3" max="3" width="14.5703125" bestFit="1" customWidth="1"/>
    <col min="4" max="8" width="13.7109375" customWidth="1"/>
  </cols>
  <sheetData>
    <row r="2" spans="2:8" ht="26.25">
      <c r="B2" s="244" t="s">
        <v>304</v>
      </c>
    </row>
    <row r="4" spans="2:8" ht="15.75" thickBot="1">
      <c r="B4" s="1" t="s">
        <v>303</v>
      </c>
      <c r="C4" s="2"/>
    </row>
    <row r="5" spans="2:8">
      <c r="B5" s="15" t="s">
        <v>0</v>
      </c>
      <c r="C5" s="16" t="s">
        <v>14</v>
      </c>
      <c r="D5" s="16" t="s">
        <v>13</v>
      </c>
      <c r="E5" s="84" t="s">
        <v>12</v>
      </c>
      <c r="F5" s="16" t="s">
        <v>9</v>
      </c>
      <c r="G5" s="79" t="s">
        <v>10</v>
      </c>
      <c r="H5" s="76" t="s">
        <v>90</v>
      </c>
    </row>
    <row r="6" spans="2:8">
      <c r="B6" s="17" t="s">
        <v>1</v>
      </c>
      <c r="C6" s="198">
        <f>'8-2022'!C5+'9-2022'!C5+'10-2022'!C5+'11-2022'!C5+'12-2022'!C5</f>
        <v>1049</v>
      </c>
      <c r="D6" s="3">
        <v>100</v>
      </c>
      <c r="E6" s="3">
        <v>171</v>
      </c>
      <c r="F6" s="4">
        <f>C6*D6</f>
        <v>104900</v>
      </c>
      <c r="G6" s="22">
        <f>C6*E6</f>
        <v>179379</v>
      </c>
      <c r="H6" s="25">
        <f>G6-F6</f>
        <v>74479</v>
      </c>
    </row>
    <row r="7" spans="2:8">
      <c r="B7" s="17" t="s">
        <v>2</v>
      </c>
      <c r="C7" s="198">
        <f>'8-2022'!C6+'9-2022'!C6+'10-2022'!C6+'11-2022'!C6+'12-2022'!C6</f>
        <v>518</v>
      </c>
      <c r="D7" s="3">
        <v>300</v>
      </c>
      <c r="E7" s="3">
        <v>460</v>
      </c>
      <c r="F7" s="4">
        <f t="shared" ref="F7:F14" si="0">C7*D7</f>
        <v>155400</v>
      </c>
      <c r="G7" s="22">
        <f t="shared" ref="G7:G12" si="1">C7*E7</f>
        <v>238280</v>
      </c>
      <c r="H7" s="25">
        <f t="shared" ref="H7:H15" si="2">G7-F7</f>
        <v>82880</v>
      </c>
    </row>
    <row r="8" spans="2:8">
      <c r="B8" s="17" t="s">
        <v>3</v>
      </c>
      <c r="C8" s="198">
        <f>'8-2022'!C7+'9-2022'!C7+'10-2022'!C7+'11-2022'!C7+'12-2022'!C7</f>
        <v>322</v>
      </c>
      <c r="D8" s="3">
        <v>500</v>
      </c>
      <c r="E8" s="3">
        <v>702</v>
      </c>
      <c r="F8" s="4">
        <f t="shared" si="0"/>
        <v>161000</v>
      </c>
      <c r="G8" s="22">
        <f t="shared" si="1"/>
        <v>226044</v>
      </c>
      <c r="H8" s="25">
        <f t="shared" si="2"/>
        <v>65044</v>
      </c>
    </row>
    <row r="9" spans="2:8">
      <c r="B9" s="18" t="s">
        <v>4</v>
      </c>
      <c r="C9" s="5"/>
      <c r="D9" s="5"/>
      <c r="E9" s="5"/>
      <c r="F9" s="5"/>
      <c r="G9" s="23"/>
      <c r="H9" s="26"/>
    </row>
    <row r="10" spans="2:8">
      <c r="B10" s="17" t="s">
        <v>1</v>
      </c>
      <c r="C10" s="198">
        <f>'8-2022'!C9+'9-2022'!C9+'10-2022'!C9+'11-2022'!C9+'12-2022'!C9</f>
        <v>1328</v>
      </c>
      <c r="D10" s="3">
        <v>100</v>
      </c>
      <c r="E10" s="3">
        <v>229</v>
      </c>
      <c r="F10" s="4">
        <f t="shared" si="0"/>
        <v>132800</v>
      </c>
      <c r="G10" s="22">
        <f t="shared" si="1"/>
        <v>304112</v>
      </c>
      <c r="H10" s="25">
        <f t="shared" si="2"/>
        <v>171312</v>
      </c>
    </row>
    <row r="11" spans="2:8">
      <c r="B11" s="17" t="s">
        <v>2</v>
      </c>
      <c r="C11" s="198">
        <f>'8-2022'!C10+'9-2022'!C10+'10-2022'!C10+'11-2022'!C10+'12-2022'!C10</f>
        <v>545</v>
      </c>
      <c r="D11" s="3">
        <v>300</v>
      </c>
      <c r="E11" s="3">
        <v>614</v>
      </c>
      <c r="F11" s="4">
        <f t="shared" si="0"/>
        <v>163500</v>
      </c>
      <c r="G11" s="22">
        <f t="shared" si="1"/>
        <v>334630</v>
      </c>
      <c r="H11" s="25">
        <f t="shared" si="2"/>
        <v>171130</v>
      </c>
    </row>
    <row r="12" spans="2:8">
      <c r="B12" s="17" t="s">
        <v>3</v>
      </c>
      <c r="C12" s="198">
        <f>'8-2022'!C11+'9-2022'!C11+'10-2022'!C11+'11-2022'!C11+'12-2022'!C11</f>
        <v>310</v>
      </c>
      <c r="D12" s="3">
        <v>500</v>
      </c>
      <c r="E12" s="3">
        <v>937</v>
      </c>
      <c r="F12" s="4">
        <f t="shared" si="0"/>
        <v>155000</v>
      </c>
      <c r="G12" s="22">
        <f t="shared" si="1"/>
        <v>290470</v>
      </c>
      <c r="H12" s="25">
        <f t="shared" si="2"/>
        <v>135470</v>
      </c>
    </row>
    <row r="13" spans="2:8">
      <c r="B13" s="18" t="s">
        <v>5</v>
      </c>
      <c r="C13" s="5" t="s">
        <v>188</v>
      </c>
      <c r="D13" s="5"/>
      <c r="E13" s="5"/>
      <c r="F13" s="5"/>
      <c r="G13" s="23"/>
      <c r="H13" s="26"/>
    </row>
    <row r="14" spans="2:8" ht="15.75" thickBot="1">
      <c r="B14" s="19" t="s">
        <v>22</v>
      </c>
      <c r="C14" s="198">
        <f>'9-2022'!C13+'10-2022'!C13+'11-2022'!C13+'12-2022'!C13</f>
        <v>142434</v>
      </c>
      <c r="D14" s="9">
        <v>0</v>
      </c>
      <c r="E14" s="10">
        <v>15</v>
      </c>
      <c r="F14" s="10">
        <f t="shared" si="0"/>
        <v>0</v>
      </c>
      <c r="G14" s="24">
        <f>C14*E14</f>
        <v>2136510</v>
      </c>
      <c r="H14" s="91">
        <f t="shared" si="2"/>
        <v>2136510</v>
      </c>
    </row>
    <row r="15" spans="2:8" ht="15.75" thickBot="1">
      <c r="B15" s="20" t="s">
        <v>7</v>
      </c>
      <c r="C15" s="13">
        <f t="shared" ref="C15" si="3">SUM(C5:C14)</f>
        <v>146506</v>
      </c>
      <c r="D15" s="12"/>
      <c r="E15" s="12"/>
      <c r="F15" s="13">
        <f>SUM(F6:F14)</f>
        <v>872600</v>
      </c>
      <c r="G15" s="27">
        <f>SUM(G6:G14)</f>
        <v>3709425</v>
      </c>
      <c r="H15" s="248">
        <f t="shared" si="2"/>
        <v>2836825</v>
      </c>
    </row>
    <row r="16" spans="2:8">
      <c r="C16" s="75"/>
      <c r="H16" s="92"/>
    </row>
    <row r="18" spans="2:8" ht="15.75" thickBot="1">
      <c r="B18" s="1" t="s">
        <v>302</v>
      </c>
      <c r="C18" s="2"/>
    </row>
    <row r="19" spans="2:8">
      <c r="B19" s="15" t="s">
        <v>0</v>
      </c>
      <c r="C19" s="16" t="s">
        <v>14</v>
      </c>
      <c r="D19" s="16" t="s">
        <v>13</v>
      </c>
      <c r="E19" s="84" t="s">
        <v>12</v>
      </c>
      <c r="F19" s="16" t="s">
        <v>9</v>
      </c>
      <c r="G19" s="79" t="s">
        <v>10</v>
      </c>
      <c r="H19" s="76" t="s">
        <v>90</v>
      </c>
    </row>
    <row r="20" spans="2:8">
      <c r="B20" s="17" t="s">
        <v>1</v>
      </c>
      <c r="C20" s="198">
        <f>C6</f>
        <v>1049</v>
      </c>
      <c r="D20" s="3">
        <v>100</v>
      </c>
      <c r="E20" s="3">
        <v>171</v>
      </c>
      <c r="F20" s="4">
        <f>C20*D20</f>
        <v>104900</v>
      </c>
      <c r="G20" s="22">
        <f>C20*E20</f>
        <v>179379</v>
      </c>
      <c r="H20" s="25">
        <f>G20-F20</f>
        <v>74479</v>
      </c>
    </row>
    <row r="21" spans="2:8">
      <c r="B21" s="17" t="s">
        <v>2</v>
      </c>
      <c r="C21" s="198">
        <f t="shared" ref="C21:C26" si="4">C7</f>
        <v>518</v>
      </c>
      <c r="D21" s="3">
        <v>300</v>
      </c>
      <c r="E21" s="3">
        <v>460</v>
      </c>
      <c r="F21" s="4">
        <f t="shared" ref="F21:F22" si="5">C21*D21</f>
        <v>155400</v>
      </c>
      <c r="G21" s="22">
        <f t="shared" ref="G21:G22" si="6">C21*E21</f>
        <v>238280</v>
      </c>
      <c r="H21" s="25">
        <f t="shared" ref="H21:H22" si="7">G21-F21</f>
        <v>82880</v>
      </c>
    </row>
    <row r="22" spans="2:8">
      <c r="B22" s="17" t="s">
        <v>3</v>
      </c>
      <c r="C22" s="198">
        <f t="shared" si="4"/>
        <v>322</v>
      </c>
      <c r="D22" s="3">
        <v>500</v>
      </c>
      <c r="E22" s="3">
        <v>702</v>
      </c>
      <c r="F22" s="4">
        <f t="shared" si="5"/>
        <v>161000</v>
      </c>
      <c r="G22" s="22">
        <f t="shared" si="6"/>
        <v>226044</v>
      </c>
      <c r="H22" s="25">
        <f t="shared" si="7"/>
        <v>65044</v>
      </c>
    </row>
    <row r="23" spans="2:8">
      <c r="B23" s="18" t="s">
        <v>4</v>
      </c>
      <c r="C23" s="5"/>
      <c r="D23" s="5"/>
      <c r="E23" s="5"/>
      <c r="F23" s="5"/>
      <c r="G23" s="23"/>
      <c r="H23" s="26"/>
    </row>
    <row r="24" spans="2:8">
      <c r="B24" s="17" t="s">
        <v>1</v>
      </c>
      <c r="C24" s="198">
        <f t="shared" si="4"/>
        <v>1328</v>
      </c>
      <c r="D24" s="3">
        <v>100</v>
      </c>
      <c r="E24" s="3">
        <v>229</v>
      </c>
      <c r="F24" s="4">
        <f t="shared" ref="F24:F26" si="8">C24*D24</f>
        <v>132800</v>
      </c>
      <c r="G24" s="22">
        <f t="shared" ref="G24:G26" si="9">C24*E24</f>
        <v>304112</v>
      </c>
      <c r="H24" s="25">
        <f t="shared" ref="H24:H26" si="10">G24-F24</f>
        <v>171312</v>
      </c>
    </row>
    <row r="25" spans="2:8">
      <c r="B25" s="17" t="s">
        <v>2</v>
      </c>
      <c r="C25" s="198">
        <f t="shared" si="4"/>
        <v>545</v>
      </c>
      <c r="D25" s="3">
        <v>300</v>
      </c>
      <c r="E25" s="3">
        <v>614</v>
      </c>
      <c r="F25" s="4">
        <f t="shared" si="8"/>
        <v>163500</v>
      </c>
      <c r="G25" s="22">
        <f t="shared" si="9"/>
        <v>334630</v>
      </c>
      <c r="H25" s="25">
        <f t="shared" si="10"/>
        <v>171130</v>
      </c>
    </row>
    <row r="26" spans="2:8">
      <c r="B26" s="17" t="s">
        <v>3</v>
      </c>
      <c r="C26" s="198">
        <f t="shared" si="4"/>
        <v>310</v>
      </c>
      <c r="D26" s="3">
        <v>500</v>
      </c>
      <c r="E26" s="3">
        <v>937</v>
      </c>
      <c r="F26" s="4">
        <f t="shared" si="8"/>
        <v>155000</v>
      </c>
      <c r="G26" s="22">
        <f t="shared" si="9"/>
        <v>290470</v>
      </c>
      <c r="H26" s="25">
        <f t="shared" si="10"/>
        <v>135470</v>
      </c>
    </row>
    <row r="27" spans="2:8">
      <c r="B27" s="18" t="s">
        <v>5</v>
      </c>
      <c r="C27" s="242" t="s">
        <v>14</v>
      </c>
      <c r="D27" s="5"/>
      <c r="E27" s="5"/>
      <c r="F27" s="5"/>
      <c r="G27" s="23"/>
      <c r="H27" s="26"/>
    </row>
    <row r="28" spans="2:8" ht="15.75" thickBot="1">
      <c r="B28" s="19" t="s">
        <v>306</v>
      </c>
      <c r="C28" s="198">
        <f>'Jízdenky 65+'!M1</f>
        <v>2091</v>
      </c>
      <c r="D28" s="9">
        <v>0</v>
      </c>
      <c r="E28" s="10">
        <f>12*343</f>
        <v>4116</v>
      </c>
      <c r="F28" s="10">
        <f t="shared" ref="F28" si="11">C28*D28</f>
        <v>0</v>
      </c>
      <c r="G28" s="24">
        <f>C28*E28</f>
        <v>8606556</v>
      </c>
      <c r="H28" s="91">
        <f>G28-F28</f>
        <v>8606556</v>
      </c>
    </row>
    <row r="29" spans="2:8" ht="15.75" thickBot="1">
      <c r="B29" s="20" t="s">
        <v>7</v>
      </c>
      <c r="C29" s="13">
        <f t="shared" ref="C29" si="12">SUM(C19:C28)</f>
        <v>6163</v>
      </c>
      <c r="D29" s="12"/>
      <c r="E29" s="12"/>
      <c r="F29" s="13">
        <f>SUM(F20:F28)</f>
        <v>872600</v>
      </c>
      <c r="G29" s="27">
        <f>SUM(G20:G28)</f>
        <v>10179471</v>
      </c>
      <c r="H29" s="243">
        <f>G29-F29</f>
        <v>9306871</v>
      </c>
    </row>
    <row r="30" spans="2:8" ht="15.75" thickBot="1">
      <c r="H30" s="92"/>
    </row>
    <row r="31" spans="2:8" ht="15.75" thickBot="1">
      <c r="B31" s="20" t="s">
        <v>305</v>
      </c>
      <c r="C31" s="13"/>
      <c r="D31" s="12"/>
      <c r="E31" s="12"/>
      <c r="F31" s="13"/>
      <c r="G31" s="27"/>
      <c r="H31" s="28">
        <f>H29-H15</f>
        <v>6470046</v>
      </c>
    </row>
    <row r="35" spans="2:8">
      <c r="B35" s="245" t="s">
        <v>307</v>
      </c>
      <c r="H35" s="75"/>
    </row>
    <row r="36" spans="2:8">
      <c r="B36" s="245"/>
      <c r="H36" s="75"/>
    </row>
    <row r="37" spans="2:8">
      <c r="B37" t="s">
        <v>309</v>
      </c>
    </row>
    <row r="38" spans="2:8">
      <c r="B38" t="s">
        <v>310</v>
      </c>
    </row>
    <row r="39" spans="2:8">
      <c r="B39" t="s">
        <v>308</v>
      </c>
    </row>
    <row r="40" spans="2:8">
      <c r="B40" t="s">
        <v>311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Q129"/>
  <sheetViews>
    <sheetView topLeftCell="AE97" zoomScale="70" zoomScaleNormal="70" workbookViewId="0">
      <selection activeCell="AX129" sqref="AX129"/>
    </sheetView>
  </sheetViews>
  <sheetFormatPr defaultRowHeight="15"/>
  <cols>
    <col min="1" max="93" width="11.7109375" customWidth="1"/>
    <col min="95" max="95" width="10.42578125" bestFit="1" customWidth="1"/>
  </cols>
  <sheetData>
    <row r="1" spans="1:95" ht="26.25">
      <c r="A1" s="255" t="s">
        <v>24</v>
      </c>
      <c r="B1" s="255"/>
      <c r="C1" s="255"/>
      <c r="D1" s="255"/>
      <c r="E1" s="255"/>
      <c r="F1" s="255"/>
      <c r="G1" s="255"/>
      <c r="H1" s="255"/>
      <c r="I1" s="255"/>
      <c r="J1" s="255"/>
      <c r="K1" s="2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row>
    <row r="3" spans="1:95">
      <c r="A3" s="89" t="s">
        <v>25</v>
      </c>
      <c r="B3" s="90" t="s">
        <v>26</v>
      </c>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row>
    <row r="4" spans="1:95">
      <c r="A4" s="89" t="s">
        <v>27</v>
      </c>
      <c r="B4" s="90" t="s">
        <v>28</v>
      </c>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row>
    <row r="5" spans="1:95">
      <c r="A5" s="89" t="s">
        <v>29</v>
      </c>
      <c r="B5" s="90">
        <v>2022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row>
    <row r="6" spans="1:95">
      <c r="A6" s="199" t="s">
        <v>30</v>
      </c>
      <c r="B6" s="78" t="s">
        <v>185</v>
      </c>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row>
    <row r="7" spans="1:95">
      <c r="A7" s="89" t="s">
        <v>32</v>
      </c>
      <c r="B7" s="89" t="s">
        <v>33</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row>
    <row r="8" spans="1:95">
      <c r="A8" s="89" t="s">
        <v>34</v>
      </c>
      <c r="B8" s="90" t="s">
        <v>35</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row>
    <row r="9" spans="1:95">
      <c r="A9" s="89" t="s">
        <v>36</v>
      </c>
      <c r="B9" s="89" t="s">
        <v>37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row>
    <row r="12" spans="1:95">
      <c r="A12" s="89" t="s">
        <v>38</v>
      </c>
      <c r="B12" s="256" t="s">
        <v>39</v>
      </c>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57"/>
    </row>
    <row r="13" spans="1:95">
      <c r="A13" s="89" t="s">
        <v>38</v>
      </c>
      <c r="B13" s="256" t="s">
        <v>41</v>
      </c>
      <c r="C13" s="273"/>
      <c r="D13" s="273"/>
      <c r="E13" s="273"/>
      <c r="F13" s="273"/>
      <c r="G13" s="273"/>
      <c r="H13" s="273"/>
      <c r="I13" s="273"/>
      <c r="J13" s="273"/>
      <c r="K13" s="257"/>
      <c r="L13" s="256" t="s">
        <v>42</v>
      </c>
      <c r="M13" s="257"/>
      <c r="N13" s="256" t="s">
        <v>43</v>
      </c>
      <c r="O13" s="257"/>
      <c r="P13" s="256" t="s">
        <v>44</v>
      </c>
      <c r="Q13" s="273"/>
      <c r="R13" s="273"/>
      <c r="S13" s="273"/>
      <c r="T13" s="273"/>
      <c r="U13" s="273"/>
      <c r="V13" s="273"/>
      <c r="W13" s="273"/>
      <c r="X13" s="273"/>
      <c r="Y13" s="273"/>
      <c r="Z13" s="273"/>
      <c r="AA13" s="257"/>
      <c r="AB13" s="256" t="s">
        <v>45</v>
      </c>
      <c r="AC13" s="273"/>
      <c r="AD13" s="273"/>
      <c r="AE13" s="273"/>
      <c r="AF13" s="273"/>
      <c r="AG13" s="273"/>
      <c r="AH13" s="273"/>
      <c r="AI13" s="273"/>
      <c r="AJ13" s="273"/>
      <c r="AK13" s="273"/>
      <c r="AL13" s="273"/>
      <c r="AM13" s="273"/>
      <c r="AN13" s="273"/>
      <c r="AO13" s="257"/>
      <c r="AP13" s="256" t="s">
        <v>46</v>
      </c>
      <c r="AQ13" s="273"/>
      <c r="AR13" s="273"/>
      <c r="AS13" s="273"/>
      <c r="AT13" s="273"/>
      <c r="AU13" s="273"/>
      <c r="AV13" s="273"/>
      <c r="AW13" s="273"/>
      <c r="AX13" s="273"/>
      <c r="AY13" s="273"/>
      <c r="AZ13" s="273"/>
      <c r="BA13" s="257"/>
      <c r="BB13" s="256" t="s">
        <v>47</v>
      </c>
      <c r="BC13" s="273"/>
      <c r="BD13" s="273"/>
      <c r="BE13" s="273"/>
      <c r="BF13" s="273"/>
      <c r="BG13" s="257"/>
      <c r="BH13" s="256" t="s">
        <v>48</v>
      </c>
      <c r="BI13" s="273"/>
      <c r="BJ13" s="273"/>
      <c r="BK13" s="273"/>
      <c r="BL13" s="273"/>
      <c r="BM13" s="257"/>
      <c r="BN13" s="256" t="s">
        <v>49</v>
      </c>
      <c r="BO13" s="273"/>
      <c r="BP13" s="273"/>
      <c r="BQ13" s="273"/>
      <c r="BR13" s="273"/>
      <c r="BS13" s="273"/>
      <c r="BT13" s="273"/>
      <c r="BU13" s="257"/>
      <c r="BV13" s="256" t="s">
        <v>50</v>
      </c>
      <c r="BW13" s="273"/>
      <c r="BX13" s="273"/>
      <c r="BY13" s="273"/>
      <c r="BZ13" s="273"/>
      <c r="CA13" s="273"/>
      <c r="CB13" s="273"/>
      <c r="CC13" s="257"/>
      <c r="CD13" s="256" t="s">
        <v>51</v>
      </c>
      <c r="CE13" s="273"/>
      <c r="CF13" s="273"/>
      <c r="CG13" s="257"/>
      <c r="CH13" s="256" t="s">
        <v>52</v>
      </c>
      <c r="CI13" s="273"/>
      <c r="CJ13" s="273"/>
      <c r="CK13" s="273"/>
      <c r="CL13" s="273"/>
      <c r="CM13" s="273"/>
      <c r="CN13" s="273"/>
      <c r="CO13" s="257"/>
    </row>
    <row r="14" spans="1:95">
      <c r="A14" s="89" t="s">
        <v>38</v>
      </c>
      <c r="B14" s="256" t="s">
        <v>53</v>
      </c>
      <c r="C14" s="257"/>
      <c r="D14" s="256" t="s">
        <v>54</v>
      </c>
      <c r="E14" s="257"/>
      <c r="F14" s="256" t="s">
        <v>55</v>
      </c>
      <c r="G14" s="257"/>
      <c r="H14" s="256" t="s">
        <v>56</v>
      </c>
      <c r="I14" s="257"/>
      <c r="J14" s="256" t="s">
        <v>57</v>
      </c>
      <c r="K14" s="257"/>
      <c r="L14" s="256" t="s">
        <v>53</v>
      </c>
      <c r="M14" s="257"/>
      <c r="N14" s="256" t="s">
        <v>53</v>
      </c>
      <c r="O14" s="257"/>
      <c r="P14" s="256" t="s">
        <v>54</v>
      </c>
      <c r="Q14" s="257"/>
      <c r="R14" s="256" t="s">
        <v>55</v>
      </c>
      <c r="S14" s="257"/>
      <c r="T14" s="256" t="s">
        <v>58</v>
      </c>
      <c r="U14" s="257"/>
      <c r="V14" s="256" t="s">
        <v>57</v>
      </c>
      <c r="W14" s="257"/>
      <c r="X14" s="256" t="s">
        <v>59</v>
      </c>
      <c r="Y14" s="257"/>
      <c r="Z14" s="256" t="s">
        <v>60</v>
      </c>
      <c r="AA14" s="257"/>
      <c r="AB14" s="256" t="s">
        <v>53</v>
      </c>
      <c r="AC14" s="257"/>
      <c r="AD14" s="256" t="s">
        <v>54</v>
      </c>
      <c r="AE14" s="257"/>
      <c r="AF14" s="256" t="s">
        <v>55</v>
      </c>
      <c r="AG14" s="257"/>
      <c r="AH14" s="256" t="s">
        <v>58</v>
      </c>
      <c r="AI14" s="257"/>
      <c r="AJ14" s="256" t="s">
        <v>57</v>
      </c>
      <c r="AK14" s="257"/>
      <c r="AL14" s="256" t="s">
        <v>59</v>
      </c>
      <c r="AM14" s="257"/>
      <c r="AN14" s="256" t="s">
        <v>60</v>
      </c>
      <c r="AO14" s="257"/>
      <c r="AP14" s="256" t="s">
        <v>54</v>
      </c>
      <c r="AQ14" s="257"/>
      <c r="AR14" s="256" t="s">
        <v>55</v>
      </c>
      <c r="AS14" s="257"/>
      <c r="AT14" s="256" t="s">
        <v>58</v>
      </c>
      <c r="AU14" s="257"/>
      <c r="AV14" s="256" t="s">
        <v>57</v>
      </c>
      <c r="AW14" s="257"/>
      <c r="AX14" s="256" t="s">
        <v>59</v>
      </c>
      <c r="AY14" s="257"/>
      <c r="AZ14" s="256" t="s">
        <v>60</v>
      </c>
      <c r="BA14" s="257"/>
      <c r="BB14" s="256" t="s">
        <v>54</v>
      </c>
      <c r="BC14" s="257"/>
      <c r="BD14" s="256" t="s">
        <v>55</v>
      </c>
      <c r="BE14" s="257"/>
      <c r="BF14" s="256" t="s">
        <v>57</v>
      </c>
      <c r="BG14" s="257"/>
      <c r="BH14" s="256" t="s">
        <v>54</v>
      </c>
      <c r="BI14" s="257"/>
      <c r="BJ14" s="256" t="s">
        <v>55</v>
      </c>
      <c r="BK14" s="257"/>
      <c r="BL14" s="256" t="s">
        <v>57</v>
      </c>
      <c r="BM14" s="257"/>
      <c r="BN14" s="256" t="s">
        <v>54</v>
      </c>
      <c r="BO14" s="257"/>
      <c r="BP14" s="256" t="s">
        <v>55</v>
      </c>
      <c r="BQ14" s="257"/>
      <c r="BR14" s="256" t="s">
        <v>57</v>
      </c>
      <c r="BS14" s="257"/>
      <c r="BT14" s="256" t="s">
        <v>60</v>
      </c>
      <c r="BU14" s="257"/>
      <c r="BV14" s="256" t="s">
        <v>54</v>
      </c>
      <c r="BW14" s="257"/>
      <c r="BX14" s="256" t="s">
        <v>55</v>
      </c>
      <c r="BY14" s="257"/>
      <c r="BZ14" s="256" t="s">
        <v>56</v>
      </c>
      <c r="CA14" s="257"/>
      <c r="CB14" s="256" t="s">
        <v>57</v>
      </c>
      <c r="CC14" s="257"/>
      <c r="CD14" s="256" t="s">
        <v>56</v>
      </c>
      <c r="CE14" s="257"/>
      <c r="CF14" s="256" t="s">
        <v>57</v>
      </c>
      <c r="CG14" s="257"/>
      <c r="CH14" s="256" t="s">
        <v>53</v>
      </c>
      <c r="CI14" s="257"/>
      <c r="CJ14" s="256" t="s">
        <v>54</v>
      </c>
      <c r="CK14" s="257"/>
      <c r="CL14" s="256" t="s">
        <v>56</v>
      </c>
      <c r="CM14" s="257"/>
      <c r="CN14" s="256" t="s">
        <v>57</v>
      </c>
      <c r="CO14" s="257"/>
    </row>
    <row r="15" spans="1:95">
      <c r="A15" s="89" t="s">
        <v>38</v>
      </c>
      <c r="B15" s="201" t="s">
        <v>61</v>
      </c>
      <c r="C15" s="201" t="s">
        <v>62</v>
      </c>
      <c r="D15" s="201" t="s">
        <v>61</v>
      </c>
      <c r="E15" s="201" t="s">
        <v>62</v>
      </c>
      <c r="F15" s="201" t="s">
        <v>61</v>
      </c>
      <c r="G15" s="201" t="s">
        <v>62</v>
      </c>
      <c r="H15" s="201" t="s">
        <v>61</v>
      </c>
      <c r="I15" s="201" t="s">
        <v>62</v>
      </c>
      <c r="J15" s="201" t="s">
        <v>61</v>
      </c>
      <c r="K15" s="201" t="s">
        <v>62</v>
      </c>
      <c r="L15" s="201" t="s">
        <v>61</v>
      </c>
      <c r="M15" s="201" t="s">
        <v>62</v>
      </c>
      <c r="N15" s="201" t="s">
        <v>61</v>
      </c>
      <c r="O15" s="201" t="s">
        <v>62</v>
      </c>
      <c r="P15" s="201" t="s">
        <v>61</v>
      </c>
      <c r="Q15" s="201" t="s">
        <v>62</v>
      </c>
      <c r="R15" s="201" t="s">
        <v>61</v>
      </c>
      <c r="S15" s="201" t="s">
        <v>62</v>
      </c>
      <c r="T15" s="201" t="s">
        <v>61</v>
      </c>
      <c r="U15" s="201" t="s">
        <v>62</v>
      </c>
      <c r="V15" s="201" t="s">
        <v>61</v>
      </c>
      <c r="W15" s="201" t="s">
        <v>62</v>
      </c>
      <c r="X15" s="201" t="s">
        <v>61</v>
      </c>
      <c r="Y15" s="201" t="s">
        <v>62</v>
      </c>
      <c r="Z15" s="201" t="s">
        <v>61</v>
      </c>
      <c r="AA15" s="201" t="s">
        <v>62</v>
      </c>
      <c r="AB15" s="201" t="s">
        <v>61</v>
      </c>
      <c r="AC15" s="201" t="s">
        <v>62</v>
      </c>
      <c r="AD15" s="201" t="s">
        <v>61</v>
      </c>
      <c r="AE15" s="201" t="s">
        <v>62</v>
      </c>
      <c r="AF15" s="201" t="s">
        <v>61</v>
      </c>
      <c r="AG15" s="201" t="s">
        <v>62</v>
      </c>
      <c r="AH15" s="201" t="s">
        <v>61</v>
      </c>
      <c r="AI15" s="201" t="s">
        <v>62</v>
      </c>
      <c r="AJ15" s="201" t="s">
        <v>61</v>
      </c>
      <c r="AK15" s="201" t="s">
        <v>62</v>
      </c>
      <c r="AL15" s="201" t="s">
        <v>61</v>
      </c>
      <c r="AM15" s="201" t="s">
        <v>62</v>
      </c>
      <c r="AN15" s="201" t="s">
        <v>61</v>
      </c>
      <c r="AO15" s="201" t="s">
        <v>62</v>
      </c>
      <c r="AP15" s="201" t="s">
        <v>61</v>
      </c>
      <c r="AQ15" s="201" t="s">
        <v>62</v>
      </c>
      <c r="AR15" s="201" t="s">
        <v>61</v>
      </c>
      <c r="AS15" s="201" t="s">
        <v>62</v>
      </c>
      <c r="AT15" s="201" t="s">
        <v>61</v>
      </c>
      <c r="AU15" s="201" t="s">
        <v>62</v>
      </c>
      <c r="AV15" s="201" t="s">
        <v>61</v>
      </c>
      <c r="AW15" s="201" t="s">
        <v>62</v>
      </c>
      <c r="AX15" s="201" t="s">
        <v>61</v>
      </c>
      <c r="AY15" s="201" t="s">
        <v>62</v>
      </c>
      <c r="AZ15" s="201" t="s">
        <v>61</v>
      </c>
      <c r="BA15" s="201" t="s">
        <v>62</v>
      </c>
      <c r="BB15" s="201" t="s">
        <v>61</v>
      </c>
      <c r="BC15" s="201" t="s">
        <v>62</v>
      </c>
      <c r="BD15" s="201" t="s">
        <v>61</v>
      </c>
      <c r="BE15" s="201" t="s">
        <v>62</v>
      </c>
      <c r="BF15" s="201" t="s">
        <v>61</v>
      </c>
      <c r="BG15" s="201" t="s">
        <v>62</v>
      </c>
      <c r="BH15" s="201" t="s">
        <v>61</v>
      </c>
      <c r="BI15" s="201" t="s">
        <v>62</v>
      </c>
      <c r="BJ15" s="201" t="s">
        <v>61</v>
      </c>
      <c r="BK15" s="201" t="s">
        <v>62</v>
      </c>
      <c r="BL15" s="201" t="s">
        <v>61</v>
      </c>
      <c r="BM15" s="201" t="s">
        <v>62</v>
      </c>
      <c r="BN15" s="201" t="s">
        <v>61</v>
      </c>
      <c r="BO15" s="201" t="s">
        <v>62</v>
      </c>
      <c r="BP15" s="201" t="s">
        <v>61</v>
      </c>
      <c r="BQ15" s="201" t="s">
        <v>62</v>
      </c>
      <c r="BR15" s="201" t="s">
        <v>61</v>
      </c>
      <c r="BS15" s="201" t="s">
        <v>62</v>
      </c>
      <c r="BT15" s="201" t="s">
        <v>61</v>
      </c>
      <c r="BU15" s="201" t="s">
        <v>62</v>
      </c>
      <c r="BV15" s="201" t="s">
        <v>61</v>
      </c>
      <c r="BW15" s="201" t="s">
        <v>62</v>
      </c>
      <c r="BX15" s="201" t="s">
        <v>61</v>
      </c>
      <c r="BY15" s="201" t="s">
        <v>62</v>
      </c>
      <c r="BZ15" s="201" t="s">
        <v>61</v>
      </c>
      <c r="CA15" s="201" t="s">
        <v>62</v>
      </c>
      <c r="CB15" s="201" t="s">
        <v>61</v>
      </c>
      <c r="CC15" s="201" t="s">
        <v>62</v>
      </c>
      <c r="CD15" s="201" t="s">
        <v>61</v>
      </c>
      <c r="CE15" s="201" t="s">
        <v>62</v>
      </c>
      <c r="CF15" s="201" t="s">
        <v>61</v>
      </c>
      <c r="CG15" s="201" t="s">
        <v>62</v>
      </c>
      <c r="CH15" s="201" t="s">
        <v>61</v>
      </c>
      <c r="CI15" s="201" t="s">
        <v>62</v>
      </c>
      <c r="CJ15" s="201" t="s">
        <v>61</v>
      </c>
      <c r="CK15" s="201" t="s">
        <v>62</v>
      </c>
      <c r="CL15" s="201" t="s">
        <v>61</v>
      </c>
      <c r="CM15" s="201" t="s">
        <v>62</v>
      </c>
      <c r="CN15" s="201" t="s">
        <v>61</v>
      </c>
      <c r="CO15" s="201" t="s">
        <v>62</v>
      </c>
    </row>
    <row r="16" spans="1:95">
      <c r="A16" s="59" t="s">
        <v>63</v>
      </c>
      <c r="B16" s="60">
        <v>3</v>
      </c>
      <c r="C16" s="60">
        <v>660</v>
      </c>
      <c r="D16" s="61">
        <v>284</v>
      </c>
      <c r="E16" s="61">
        <v>130556.300432</v>
      </c>
      <c r="F16" s="61">
        <v>25</v>
      </c>
      <c r="G16" s="61">
        <v>31227.664145999999</v>
      </c>
      <c r="H16" s="61">
        <v>6</v>
      </c>
      <c r="I16" s="61">
        <v>13998</v>
      </c>
      <c r="J16" s="61">
        <v>2</v>
      </c>
      <c r="K16" s="61">
        <v>10985.313572999999</v>
      </c>
      <c r="L16" s="61"/>
      <c r="M16" s="61"/>
      <c r="N16" s="61"/>
      <c r="O16" s="61"/>
      <c r="P16" s="68">
        <v>1</v>
      </c>
      <c r="Q16" s="61">
        <v>186.51020399999999</v>
      </c>
      <c r="R16" s="61"/>
      <c r="S16" s="61"/>
      <c r="T16" s="61"/>
      <c r="U16" s="61"/>
      <c r="V16" s="61"/>
      <c r="W16" s="61"/>
      <c r="X16" s="61"/>
      <c r="Y16" s="61"/>
      <c r="Z16" s="61"/>
      <c r="AA16" s="61"/>
      <c r="AB16" s="61"/>
      <c r="AC16" s="61"/>
      <c r="AD16" s="68">
        <v>63</v>
      </c>
      <c r="AE16" s="61">
        <v>10773</v>
      </c>
      <c r="AF16" s="68">
        <v>6</v>
      </c>
      <c r="AG16" s="61">
        <v>2760</v>
      </c>
      <c r="AH16" s="61"/>
      <c r="AI16" s="61"/>
      <c r="AJ16" s="61"/>
      <c r="AK16" s="61"/>
      <c r="AL16" s="68">
        <v>9</v>
      </c>
      <c r="AM16" s="61">
        <v>6318</v>
      </c>
      <c r="AN16" s="61"/>
      <c r="AO16" s="61"/>
      <c r="AP16" s="70">
        <v>330</v>
      </c>
      <c r="AQ16" s="61">
        <v>75740.020667999997</v>
      </c>
      <c r="AR16" s="70">
        <v>57</v>
      </c>
      <c r="AS16" s="61">
        <v>35493.373882</v>
      </c>
      <c r="AT16" s="61"/>
      <c r="AU16" s="61"/>
      <c r="AV16" s="61"/>
      <c r="AW16" s="61"/>
      <c r="AX16" s="70">
        <v>14</v>
      </c>
      <c r="AY16" s="61">
        <v>13118</v>
      </c>
      <c r="AZ16" s="61"/>
      <c r="BA16" s="61"/>
      <c r="BB16" s="61">
        <v>8</v>
      </c>
      <c r="BC16" s="61">
        <v>2744</v>
      </c>
      <c r="BD16" s="61">
        <v>1</v>
      </c>
      <c r="BE16" s="61">
        <v>923</v>
      </c>
      <c r="BF16" s="61"/>
      <c r="BG16" s="61"/>
      <c r="BH16" s="61">
        <v>1</v>
      </c>
      <c r="BI16" s="61">
        <v>343</v>
      </c>
      <c r="BJ16" s="61"/>
      <c r="BK16" s="61"/>
      <c r="BL16" s="61"/>
      <c r="BM16" s="61"/>
      <c r="BN16" s="71">
        <v>7</v>
      </c>
      <c r="BO16" s="61">
        <v>2435.1374409999999</v>
      </c>
      <c r="BP16" s="71">
        <v>4</v>
      </c>
      <c r="BQ16" s="61">
        <v>3692</v>
      </c>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2"/>
      <c r="CQ16" s="63"/>
    </row>
    <row r="17" spans="1:95">
      <c r="A17" s="59" t="s">
        <v>64</v>
      </c>
      <c r="B17" s="60">
        <v>3</v>
      </c>
      <c r="C17" s="60">
        <v>660</v>
      </c>
      <c r="D17" s="61">
        <v>1307</v>
      </c>
      <c r="E17" s="61">
        <v>598606</v>
      </c>
      <c r="F17" s="61">
        <v>136</v>
      </c>
      <c r="G17" s="61">
        <v>167715</v>
      </c>
      <c r="H17" s="61">
        <v>11</v>
      </c>
      <c r="I17" s="61">
        <v>25663</v>
      </c>
      <c r="J17" s="61">
        <v>14</v>
      </c>
      <c r="K17" s="61">
        <v>60872</v>
      </c>
      <c r="L17" s="61"/>
      <c r="M17" s="61"/>
      <c r="N17" s="61"/>
      <c r="O17" s="61"/>
      <c r="P17" s="68"/>
      <c r="Q17" s="61"/>
      <c r="R17" s="61"/>
      <c r="S17" s="61"/>
      <c r="T17" s="61"/>
      <c r="U17" s="61"/>
      <c r="V17" s="61"/>
      <c r="W17" s="61"/>
      <c r="X17" s="61"/>
      <c r="Y17" s="61"/>
      <c r="Z17" s="61"/>
      <c r="AA17" s="61"/>
      <c r="AB17" s="61"/>
      <c r="AC17" s="61"/>
      <c r="AD17" s="68">
        <v>131</v>
      </c>
      <c r="AE17" s="61">
        <v>22401</v>
      </c>
      <c r="AF17" s="68">
        <v>27</v>
      </c>
      <c r="AG17" s="61">
        <v>12420</v>
      </c>
      <c r="AH17" s="61"/>
      <c r="AI17" s="61"/>
      <c r="AJ17" s="61"/>
      <c r="AK17" s="61"/>
      <c r="AL17" s="68"/>
      <c r="AM17" s="61"/>
      <c r="AN17" s="61"/>
      <c r="AO17" s="61"/>
      <c r="AP17" s="70">
        <v>206</v>
      </c>
      <c r="AQ17" s="61">
        <v>47174</v>
      </c>
      <c r="AR17" s="70">
        <v>47</v>
      </c>
      <c r="AS17" s="61">
        <v>28858</v>
      </c>
      <c r="AT17" s="61"/>
      <c r="AU17" s="61"/>
      <c r="AV17" s="61"/>
      <c r="AW17" s="61"/>
      <c r="AX17" s="70">
        <v>5</v>
      </c>
      <c r="AY17" s="61">
        <v>4685</v>
      </c>
      <c r="AZ17" s="61"/>
      <c r="BA17" s="61"/>
      <c r="BB17" s="61">
        <v>67</v>
      </c>
      <c r="BC17" s="61">
        <v>22981</v>
      </c>
      <c r="BD17" s="61">
        <v>20</v>
      </c>
      <c r="BE17" s="61">
        <v>18460</v>
      </c>
      <c r="BF17" s="61"/>
      <c r="BG17" s="61"/>
      <c r="BH17" s="61">
        <v>50</v>
      </c>
      <c r="BI17" s="61">
        <v>17150</v>
      </c>
      <c r="BJ17" s="61">
        <v>5</v>
      </c>
      <c r="BK17" s="61">
        <v>4615</v>
      </c>
      <c r="BL17" s="61"/>
      <c r="BM17" s="61"/>
      <c r="BN17" s="71">
        <v>12</v>
      </c>
      <c r="BO17" s="61">
        <v>4116</v>
      </c>
      <c r="BP17" s="71">
        <v>2</v>
      </c>
      <c r="BQ17" s="61">
        <v>1846</v>
      </c>
      <c r="BR17" s="61"/>
      <c r="BS17" s="61"/>
      <c r="BT17" s="61"/>
      <c r="BU17" s="61"/>
      <c r="BV17" s="61"/>
      <c r="BW17" s="61"/>
      <c r="BX17" s="61"/>
      <c r="BY17" s="61"/>
      <c r="BZ17" s="61"/>
      <c r="CA17" s="61"/>
      <c r="CB17" s="61"/>
      <c r="CC17" s="61"/>
      <c r="CD17" s="61"/>
      <c r="CE17" s="61"/>
      <c r="CF17" s="61"/>
      <c r="CG17" s="61"/>
      <c r="CH17" s="61">
        <v>1</v>
      </c>
      <c r="CI17" s="61">
        <v>220</v>
      </c>
      <c r="CJ17" s="61">
        <v>12</v>
      </c>
      <c r="CK17" s="61">
        <v>6912</v>
      </c>
      <c r="CL17" s="61"/>
      <c r="CM17" s="61"/>
      <c r="CN17" s="61"/>
      <c r="CO17" s="61"/>
      <c r="CP17" s="62"/>
      <c r="CQ17" s="63"/>
    </row>
    <row r="18" spans="1:95">
      <c r="A18" s="59" t="s">
        <v>65</v>
      </c>
      <c r="B18" s="60">
        <v>2</v>
      </c>
      <c r="C18" s="60">
        <v>248</v>
      </c>
      <c r="D18" s="61">
        <v>173</v>
      </c>
      <c r="E18" s="61">
        <v>50991.5</v>
      </c>
      <c r="F18" s="61">
        <v>14</v>
      </c>
      <c r="G18" s="61">
        <v>10598</v>
      </c>
      <c r="H18" s="61">
        <v>1</v>
      </c>
      <c r="I18" s="61">
        <v>1479</v>
      </c>
      <c r="J18" s="61">
        <v>4</v>
      </c>
      <c r="K18" s="61">
        <v>9576</v>
      </c>
      <c r="L18" s="61"/>
      <c r="M18" s="61"/>
      <c r="N18" s="61"/>
      <c r="O18" s="61"/>
      <c r="P18" s="61">
        <v>1</v>
      </c>
      <c r="Q18" s="61">
        <v>147.24489800000001</v>
      </c>
      <c r="R18" s="61"/>
      <c r="S18" s="61"/>
      <c r="T18" s="61"/>
      <c r="U18" s="61"/>
      <c r="V18" s="61"/>
      <c r="W18" s="61"/>
      <c r="X18" s="61"/>
      <c r="Y18" s="61"/>
      <c r="Z18" s="61"/>
      <c r="AA18" s="61"/>
      <c r="AB18" s="61"/>
      <c r="AC18" s="61"/>
      <c r="AD18" s="61">
        <v>51</v>
      </c>
      <c r="AE18" s="61">
        <v>7311.75</v>
      </c>
      <c r="AF18" s="61">
        <v>9</v>
      </c>
      <c r="AG18" s="61">
        <v>3440</v>
      </c>
      <c r="AH18" s="61"/>
      <c r="AI18" s="61"/>
      <c r="AJ18" s="61"/>
      <c r="AK18" s="61"/>
      <c r="AL18" s="61"/>
      <c r="AM18" s="61"/>
      <c r="AN18" s="61"/>
      <c r="AO18" s="61"/>
      <c r="AP18" s="61">
        <v>191</v>
      </c>
      <c r="AQ18" s="61">
        <v>27471</v>
      </c>
      <c r="AR18" s="61">
        <v>34</v>
      </c>
      <c r="AS18" s="61">
        <v>12736</v>
      </c>
      <c r="AT18" s="61"/>
      <c r="AU18" s="61"/>
      <c r="AV18" s="61"/>
      <c r="AW18" s="61"/>
      <c r="AX18" s="61">
        <v>6</v>
      </c>
      <c r="AY18" s="61">
        <v>3657</v>
      </c>
      <c r="AZ18" s="61"/>
      <c r="BA18" s="61"/>
      <c r="BB18" s="61">
        <v>4</v>
      </c>
      <c r="BC18" s="61">
        <v>883</v>
      </c>
      <c r="BD18" s="61">
        <v>4</v>
      </c>
      <c r="BE18" s="61">
        <v>2040</v>
      </c>
      <c r="BF18" s="61"/>
      <c r="BG18" s="61"/>
      <c r="BH18" s="61">
        <v>1</v>
      </c>
      <c r="BI18" s="61">
        <v>145</v>
      </c>
      <c r="BJ18" s="61"/>
      <c r="BK18" s="61"/>
      <c r="BL18" s="61"/>
      <c r="BM18" s="61"/>
      <c r="BN18" s="61">
        <v>5</v>
      </c>
      <c r="BO18" s="61">
        <v>755</v>
      </c>
      <c r="BP18" s="61">
        <v>1</v>
      </c>
      <c r="BQ18" s="61">
        <v>419</v>
      </c>
      <c r="BR18" s="61"/>
      <c r="BS18" s="61"/>
      <c r="BT18" s="61"/>
      <c r="BU18" s="61"/>
      <c r="BV18" s="61">
        <v>1</v>
      </c>
      <c r="BW18" s="61">
        <v>155</v>
      </c>
      <c r="BX18" s="61"/>
      <c r="BY18" s="61"/>
      <c r="BZ18" s="61"/>
      <c r="CA18" s="61"/>
      <c r="CB18" s="61"/>
      <c r="CC18" s="61"/>
      <c r="CD18" s="61"/>
      <c r="CE18" s="61"/>
      <c r="CF18" s="61"/>
      <c r="CG18" s="61"/>
      <c r="CH18" s="61"/>
      <c r="CI18" s="61"/>
      <c r="CJ18" s="61"/>
      <c r="CK18" s="61"/>
      <c r="CL18" s="61"/>
      <c r="CM18" s="61"/>
      <c r="CN18" s="61"/>
      <c r="CO18" s="61"/>
      <c r="CP18" s="62"/>
      <c r="CQ18" s="63"/>
    </row>
    <row r="19" spans="1:95">
      <c r="A19" s="59" t="s">
        <v>66</v>
      </c>
      <c r="B19" s="60"/>
      <c r="C19" s="60"/>
      <c r="D19" s="61">
        <v>117</v>
      </c>
      <c r="E19" s="61">
        <v>14391</v>
      </c>
      <c r="F19" s="61">
        <v>14</v>
      </c>
      <c r="G19" s="61">
        <v>4702</v>
      </c>
      <c r="H19" s="61">
        <v>2</v>
      </c>
      <c r="I19" s="61">
        <v>1284</v>
      </c>
      <c r="J19" s="61">
        <v>1</v>
      </c>
      <c r="K19" s="61">
        <v>1117</v>
      </c>
      <c r="L19" s="61"/>
      <c r="M19" s="61"/>
      <c r="N19" s="61"/>
      <c r="O19" s="61"/>
      <c r="P19" s="68"/>
      <c r="Q19" s="61"/>
      <c r="R19" s="61"/>
      <c r="S19" s="61"/>
      <c r="T19" s="61"/>
      <c r="U19" s="61"/>
      <c r="V19" s="61"/>
      <c r="W19" s="61"/>
      <c r="X19" s="61"/>
      <c r="Y19" s="61"/>
      <c r="Z19" s="61"/>
      <c r="AA19" s="61"/>
      <c r="AB19" s="61"/>
      <c r="AC19" s="61"/>
      <c r="AD19" s="68">
        <v>43</v>
      </c>
      <c r="AE19" s="61">
        <v>2564</v>
      </c>
      <c r="AF19" s="68">
        <v>10</v>
      </c>
      <c r="AG19" s="61">
        <v>1635</v>
      </c>
      <c r="AH19" s="61"/>
      <c r="AI19" s="61"/>
      <c r="AJ19" s="61"/>
      <c r="AK19" s="61"/>
      <c r="AL19" s="68"/>
      <c r="AM19" s="61"/>
      <c r="AN19" s="61"/>
      <c r="AO19" s="61"/>
      <c r="AP19" s="70">
        <v>113</v>
      </c>
      <c r="AQ19" s="61">
        <v>6809</v>
      </c>
      <c r="AR19" s="70">
        <v>33</v>
      </c>
      <c r="AS19" s="61">
        <v>5401</v>
      </c>
      <c r="AT19" s="61"/>
      <c r="AU19" s="61"/>
      <c r="AV19" s="61"/>
      <c r="AW19" s="61"/>
      <c r="AX19" s="70">
        <v>4</v>
      </c>
      <c r="AY19" s="61">
        <v>1132</v>
      </c>
      <c r="AZ19" s="61"/>
      <c r="BA19" s="61"/>
      <c r="BB19" s="61">
        <v>5</v>
      </c>
      <c r="BC19" s="61">
        <v>464</v>
      </c>
      <c r="BD19" s="61"/>
      <c r="BE19" s="61"/>
      <c r="BF19" s="61"/>
      <c r="BG19" s="61"/>
      <c r="BH19" s="61">
        <v>6</v>
      </c>
      <c r="BI19" s="61">
        <v>363</v>
      </c>
      <c r="BJ19" s="61"/>
      <c r="BK19" s="61"/>
      <c r="BL19" s="61"/>
      <c r="BM19" s="61"/>
      <c r="BN19" s="71">
        <v>8</v>
      </c>
      <c r="BO19" s="61">
        <v>499</v>
      </c>
      <c r="BP19" s="71"/>
      <c r="BQ19" s="61"/>
      <c r="BR19" s="61"/>
      <c r="BS19" s="61"/>
      <c r="BT19" s="61"/>
      <c r="BU19" s="61"/>
      <c r="BV19" s="61"/>
      <c r="BW19" s="61"/>
      <c r="BX19" s="61"/>
      <c r="BY19" s="61"/>
      <c r="BZ19" s="61"/>
      <c r="CA19" s="61"/>
      <c r="CB19" s="61"/>
      <c r="CC19" s="61"/>
      <c r="CD19" s="61"/>
      <c r="CE19" s="61"/>
      <c r="CF19" s="61"/>
      <c r="CG19" s="61"/>
      <c r="CH19" s="61"/>
      <c r="CI19" s="61"/>
      <c r="CJ19" s="61">
        <v>1</v>
      </c>
      <c r="CK19" s="61">
        <v>157</v>
      </c>
      <c r="CL19" s="61"/>
      <c r="CM19" s="61"/>
      <c r="CN19" s="61"/>
      <c r="CO19" s="61"/>
      <c r="CP19" s="62"/>
      <c r="CQ19" s="63"/>
    </row>
    <row r="20" spans="1:95">
      <c r="A20" s="59" t="s">
        <v>67</v>
      </c>
      <c r="B20" s="60"/>
      <c r="C20" s="60"/>
      <c r="D20" s="61"/>
      <c r="E20" s="61"/>
      <c r="F20" s="61"/>
      <c r="G20" s="61"/>
      <c r="H20" s="61"/>
      <c r="I20" s="61"/>
      <c r="J20" s="61"/>
      <c r="K20" s="61"/>
      <c r="L20" s="61"/>
      <c r="M20" s="61"/>
      <c r="N20" s="61"/>
      <c r="O20" s="61"/>
      <c r="P20" s="67"/>
      <c r="Q20" s="61"/>
      <c r="R20" s="61"/>
      <c r="S20" s="61"/>
      <c r="T20" s="61"/>
      <c r="U20" s="61"/>
      <c r="V20" s="61"/>
      <c r="W20" s="61"/>
      <c r="X20" s="61"/>
      <c r="Y20" s="61"/>
      <c r="Z20" s="61"/>
      <c r="AA20" s="61"/>
      <c r="AB20" s="61"/>
      <c r="AC20" s="61"/>
      <c r="AD20" s="67">
        <v>204</v>
      </c>
      <c r="AE20" s="61">
        <v>20400</v>
      </c>
      <c r="AF20" s="67">
        <v>89</v>
      </c>
      <c r="AG20" s="61">
        <v>26700</v>
      </c>
      <c r="AH20" s="61"/>
      <c r="AI20" s="61"/>
      <c r="AJ20" s="61"/>
      <c r="AK20" s="61"/>
      <c r="AL20" s="67">
        <v>18</v>
      </c>
      <c r="AM20" s="61">
        <v>9000</v>
      </c>
      <c r="AN20" s="61"/>
      <c r="AO20" s="61"/>
      <c r="AP20" s="69">
        <v>272</v>
      </c>
      <c r="AQ20" s="61">
        <v>27200</v>
      </c>
      <c r="AR20" s="69">
        <v>121</v>
      </c>
      <c r="AS20" s="61">
        <v>36300</v>
      </c>
      <c r="AT20" s="61"/>
      <c r="AU20" s="61"/>
      <c r="AV20" s="61"/>
      <c r="AW20" s="61"/>
      <c r="AX20" s="69">
        <v>5</v>
      </c>
      <c r="AY20" s="61">
        <v>2500</v>
      </c>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2"/>
      <c r="CQ20" s="63"/>
    </row>
    <row r="21" spans="1:95">
      <c r="A21" s="200" t="s">
        <v>40</v>
      </c>
      <c r="B21" s="200">
        <v>8</v>
      </c>
      <c r="C21" s="200">
        <v>1568</v>
      </c>
      <c r="D21" s="200">
        <v>1881</v>
      </c>
      <c r="E21" s="200">
        <v>794544.80043199996</v>
      </c>
      <c r="F21" s="200">
        <v>189</v>
      </c>
      <c r="G21" s="200">
        <v>214242.664146</v>
      </c>
      <c r="H21" s="200">
        <v>20</v>
      </c>
      <c r="I21" s="200">
        <v>42424</v>
      </c>
      <c r="J21" s="200">
        <v>21</v>
      </c>
      <c r="K21" s="200">
        <v>82550.313572999992</v>
      </c>
      <c r="L21" s="200">
        <v>0</v>
      </c>
      <c r="M21" s="200">
        <v>0</v>
      </c>
      <c r="N21" s="200">
        <v>0</v>
      </c>
      <c r="O21" s="200">
        <v>0</v>
      </c>
      <c r="P21" s="200">
        <v>2</v>
      </c>
      <c r="Q21" s="200">
        <v>333.75510199999997</v>
      </c>
      <c r="R21" s="200">
        <v>0</v>
      </c>
      <c r="S21" s="200">
        <v>0</v>
      </c>
      <c r="T21" s="200">
        <v>0</v>
      </c>
      <c r="U21" s="200">
        <v>0</v>
      </c>
      <c r="V21" s="200">
        <v>0</v>
      </c>
      <c r="W21" s="200">
        <v>0</v>
      </c>
      <c r="X21" s="200">
        <v>0</v>
      </c>
      <c r="Y21" s="200">
        <v>0</v>
      </c>
      <c r="Z21" s="200">
        <v>0</v>
      </c>
      <c r="AA21" s="200">
        <v>0</v>
      </c>
      <c r="AB21" s="200">
        <v>0</v>
      </c>
      <c r="AC21" s="200">
        <v>0</v>
      </c>
      <c r="AD21" s="200">
        <v>492</v>
      </c>
      <c r="AE21" s="200">
        <v>63449.75</v>
      </c>
      <c r="AF21" s="200">
        <v>141</v>
      </c>
      <c r="AG21" s="200">
        <v>46955</v>
      </c>
      <c r="AH21" s="200">
        <v>0</v>
      </c>
      <c r="AI21" s="200">
        <v>0</v>
      </c>
      <c r="AJ21" s="200">
        <v>0</v>
      </c>
      <c r="AK21" s="200">
        <v>0</v>
      </c>
      <c r="AL21" s="200">
        <v>27</v>
      </c>
      <c r="AM21" s="200">
        <v>15318</v>
      </c>
      <c r="AN21" s="200">
        <v>0</v>
      </c>
      <c r="AO21" s="200">
        <v>0</v>
      </c>
      <c r="AP21" s="200">
        <v>1112</v>
      </c>
      <c r="AQ21" s="200">
        <v>184394.02066799998</v>
      </c>
      <c r="AR21" s="200">
        <v>292</v>
      </c>
      <c r="AS21" s="200">
        <v>118788.373882</v>
      </c>
      <c r="AT21" s="200">
        <v>0</v>
      </c>
      <c r="AU21" s="200">
        <v>0</v>
      </c>
      <c r="AV21" s="200">
        <v>0</v>
      </c>
      <c r="AW21" s="200">
        <v>0</v>
      </c>
      <c r="AX21" s="200">
        <v>34</v>
      </c>
      <c r="AY21" s="200">
        <v>25092</v>
      </c>
      <c r="AZ21" s="200">
        <v>0</v>
      </c>
      <c r="BA21" s="200">
        <v>0</v>
      </c>
      <c r="BB21" s="200">
        <v>84</v>
      </c>
      <c r="BC21" s="200">
        <v>27072</v>
      </c>
      <c r="BD21" s="200">
        <v>25</v>
      </c>
      <c r="BE21" s="200">
        <v>21423</v>
      </c>
      <c r="BF21" s="200">
        <v>0</v>
      </c>
      <c r="BG21" s="200">
        <v>0</v>
      </c>
      <c r="BH21" s="200">
        <v>58</v>
      </c>
      <c r="BI21" s="200">
        <v>18001</v>
      </c>
      <c r="BJ21" s="200">
        <v>5</v>
      </c>
      <c r="BK21" s="200">
        <v>4615</v>
      </c>
      <c r="BL21" s="200">
        <v>0</v>
      </c>
      <c r="BM21" s="200">
        <v>0</v>
      </c>
      <c r="BN21" s="200">
        <v>32</v>
      </c>
      <c r="BO21" s="200">
        <v>7805.1374409999999</v>
      </c>
      <c r="BP21" s="200">
        <v>7</v>
      </c>
      <c r="BQ21" s="200">
        <v>5957</v>
      </c>
      <c r="BR21" s="200">
        <v>0</v>
      </c>
      <c r="BS21" s="200">
        <v>0</v>
      </c>
      <c r="BT21" s="200">
        <v>0</v>
      </c>
      <c r="BU21" s="200">
        <v>0</v>
      </c>
      <c r="BV21" s="200">
        <v>1</v>
      </c>
      <c r="BW21" s="200">
        <v>155</v>
      </c>
      <c r="BX21" s="200">
        <v>0</v>
      </c>
      <c r="BY21" s="200">
        <v>0</v>
      </c>
      <c r="BZ21" s="200">
        <v>0</v>
      </c>
      <c r="CA21" s="200">
        <v>0</v>
      </c>
      <c r="CB21" s="200">
        <v>0</v>
      </c>
      <c r="CC21" s="200">
        <v>0</v>
      </c>
      <c r="CD21" s="200">
        <v>0</v>
      </c>
      <c r="CE21" s="200">
        <v>0</v>
      </c>
      <c r="CF21" s="200">
        <v>0</v>
      </c>
      <c r="CG21" s="200">
        <v>0</v>
      </c>
      <c r="CH21" s="200">
        <v>1</v>
      </c>
      <c r="CI21" s="200">
        <v>220</v>
      </c>
      <c r="CJ21" s="200">
        <v>13</v>
      </c>
      <c r="CK21" s="200">
        <v>7069</v>
      </c>
      <c r="CL21" s="200">
        <v>0</v>
      </c>
      <c r="CM21" s="200">
        <v>0</v>
      </c>
      <c r="CN21" s="200">
        <v>0</v>
      </c>
      <c r="CO21" s="200">
        <v>0</v>
      </c>
    </row>
    <row r="26" spans="1:95" ht="26.25">
      <c r="A26" s="255" t="s">
        <v>24</v>
      </c>
      <c r="B26" s="255"/>
      <c r="C26" s="255"/>
      <c r="D26" s="255"/>
      <c r="E26" s="255"/>
      <c r="F26" s="255"/>
      <c r="G26" s="255"/>
      <c r="H26" s="255"/>
      <c r="I26" s="255"/>
      <c r="J26" s="255"/>
      <c r="K26" s="2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row>
    <row r="28" spans="1:95">
      <c r="A28" s="89" t="s">
        <v>25</v>
      </c>
      <c r="B28" s="90" t="s">
        <v>26</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row>
    <row r="29" spans="1:95">
      <c r="A29" s="89" t="s">
        <v>27</v>
      </c>
      <c r="B29" s="90" t="s">
        <v>28</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row>
    <row r="30" spans="1:95">
      <c r="A30" s="89" t="s">
        <v>29</v>
      </c>
      <c r="B30" s="90">
        <v>2022</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row>
    <row r="31" spans="1:95">
      <c r="A31" s="199" t="s">
        <v>30</v>
      </c>
      <c r="B31" s="78" t="s">
        <v>179</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G31" s="55"/>
      <c r="CH31" s="55"/>
      <c r="CI31" s="55"/>
      <c r="CJ31" s="55"/>
      <c r="CK31" s="55"/>
      <c r="CL31" s="55"/>
      <c r="CM31" s="55"/>
      <c r="CN31" s="55"/>
      <c r="CO31" s="55"/>
    </row>
    <row r="32" spans="1:95">
      <c r="A32" s="89" t="s">
        <v>32</v>
      </c>
      <c r="B32" s="89" t="s">
        <v>33</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row>
    <row r="33" spans="1:95">
      <c r="A33" s="89" t="s">
        <v>34</v>
      </c>
      <c r="B33" s="90" t="s">
        <v>35</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c r="CF33" s="55"/>
      <c r="CG33" s="55"/>
      <c r="CH33" s="55"/>
      <c r="CI33" s="55"/>
      <c r="CJ33" s="55"/>
      <c r="CK33" s="55"/>
      <c r="CL33" s="55"/>
      <c r="CM33" s="55"/>
      <c r="CN33" s="55"/>
      <c r="CO33" s="55"/>
    </row>
    <row r="34" spans="1:95">
      <c r="A34" s="89" t="s">
        <v>36</v>
      </c>
      <c r="B34" s="89" t="s">
        <v>37</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L34" s="55"/>
      <c r="CM34" s="55"/>
      <c r="CN34" s="55"/>
      <c r="CO34" s="55"/>
    </row>
    <row r="37" spans="1:95">
      <c r="A37" s="56" t="s">
        <v>38</v>
      </c>
      <c r="B37" s="264" t="s">
        <v>39</v>
      </c>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65"/>
      <c r="CP37" s="266"/>
      <c r="CQ37" s="267"/>
    </row>
    <row r="38" spans="1:95">
      <c r="A38" s="56" t="s">
        <v>38</v>
      </c>
      <c r="B38" s="264" t="s">
        <v>41</v>
      </c>
      <c r="C38" s="274"/>
      <c r="D38" s="274"/>
      <c r="E38" s="274"/>
      <c r="F38" s="274"/>
      <c r="G38" s="274"/>
      <c r="H38" s="274"/>
      <c r="I38" s="274"/>
      <c r="J38" s="274"/>
      <c r="K38" s="265"/>
      <c r="L38" s="264" t="s">
        <v>42</v>
      </c>
      <c r="M38" s="265"/>
      <c r="N38" s="264" t="s">
        <v>43</v>
      </c>
      <c r="O38" s="265"/>
      <c r="P38" s="264" t="s">
        <v>44</v>
      </c>
      <c r="Q38" s="274"/>
      <c r="R38" s="274"/>
      <c r="S38" s="274"/>
      <c r="T38" s="274"/>
      <c r="U38" s="274"/>
      <c r="V38" s="274"/>
      <c r="W38" s="274"/>
      <c r="X38" s="274"/>
      <c r="Y38" s="274"/>
      <c r="Z38" s="274"/>
      <c r="AA38" s="265"/>
      <c r="AB38" s="275" t="s">
        <v>45</v>
      </c>
      <c r="AC38" s="276"/>
      <c r="AD38" s="276"/>
      <c r="AE38" s="276"/>
      <c r="AF38" s="276"/>
      <c r="AG38" s="276"/>
      <c r="AH38" s="276"/>
      <c r="AI38" s="276"/>
      <c r="AJ38" s="276"/>
      <c r="AK38" s="276"/>
      <c r="AL38" s="276"/>
      <c r="AM38" s="276"/>
      <c r="AN38" s="276"/>
      <c r="AO38" s="277"/>
      <c r="AP38" s="278" t="s">
        <v>46</v>
      </c>
      <c r="AQ38" s="279"/>
      <c r="AR38" s="279"/>
      <c r="AS38" s="279"/>
      <c r="AT38" s="279"/>
      <c r="AU38" s="279"/>
      <c r="AV38" s="279"/>
      <c r="AW38" s="279"/>
      <c r="AX38" s="279"/>
      <c r="AY38" s="279"/>
      <c r="AZ38" s="279"/>
      <c r="BA38" s="280"/>
      <c r="BB38" s="264" t="s">
        <v>47</v>
      </c>
      <c r="BC38" s="274"/>
      <c r="BD38" s="274"/>
      <c r="BE38" s="274"/>
      <c r="BF38" s="274"/>
      <c r="BG38" s="265"/>
      <c r="BH38" s="264" t="s">
        <v>48</v>
      </c>
      <c r="BI38" s="274"/>
      <c r="BJ38" s="274"/>
      <c r="BK38" s="274"/>
      <c r="BL38" s="274"/>
      <c r="BM38" s="265"/>
      <c r="BN38" s="281" t="s">
        <v>49</v>
      </c>
      <c r="BO38" s="282"/>
      <c r="BP38" s="282"/>
      <c r="BQ38" s="282"/>
      <c r="BR38" s="282"/>
      <c r="BS38" s="282"/>
      <c r="BT38" s="282"/>
      <c r="BU38" s="283"/>
      <c r="BV38" s="264" t="s">
        <v>50</v>
      </c>
      <c r="BW38" s="274"/>
      <c r="BX38" s="274"/>
      <c r="BY38" s="274"/>
      <c r="BZ38" s="274"/>
      <c r="CA38" s="274"/>
      <c r="CB38" s="274"/>
      <c r="CC38" s="265"/>
      <c r="CD38" s="264" t="s">
        <v>51</v>
      </c>
      <c r="CE38" s="274"/>
      <c r="CF38" s="274"/>
      <c r="CG38" s="265"/>
      <c r="CH38" s="264" t="s">
        <v>52</v>
      </c>
      <c r="CI38" s="274"/>
      <c r="CJ38" s="274"/>
      <c r="CK38" s="274"/>
      <c r="CL38" s="274"/>
      <c r="CM38" s="274"/>
      <c r="CN38" s="274"/>
      <c r="CO38" s="265"/>
      <c r="CP38" s="268"/>
      <c r="CQ38" s="269"/>
    </row>
    <row r="39" spans="1:95">
      <c r="A39" s="56" t="s">
        <v>38</v>
      </c>
      <c r="B39" s="264" t="s">
        <v>53</v>
      </c>
      <c r="C39" s="265"/>
      <c r="D39" s="264" t="s">
        <v>54</v>
      </c>
      <c r="E39" s="265"/>
      <c r="F39" s="264" t="s">
        <v>55</v>
      </c>
      <c r="G39" s="265"/>
      <c r="H39" s="264" t="s">
        <v>56</v>
      </c>
      <c r="I39" s="265"/>
      <c r="J39" s="264" t="s">
        <v>57</v>
      </c>
      <c r="K39" s="265"/>
      <c r="L39" s="264" t="s">
        <v>53</v>
      </c>
      <c r="M39" s="265"/>
      <c r="N39" s="264" t="s">
        <v>53</v>
      </c>
      <c r="O39" s="265"/>
      <c r="P39" s="264" t="s">
        <v>54</v>
      </c>
      <c r="Q39" s="265"/>
      <c r="R39" s="264" t="s">
        <v>55</v>
      </c>
      <c r="S39" s="265"/>
      <c r="T39" s="264" t="s">
        <v>58</v>
      </c>
      <c r="U39" s="265"/>
      <c r="V39" s="264" t="s">
        <v>57</v>
      </c>
      <c r="W39" s="265"/>
      <c r="X39" s="264" t="s">
        <v>59</v>
      </c>
      <c r="Y39" s="265"/>
      <c r="Z39" s="264" t="s">
        <v>60</v>
      </c>
      <c r="AA39" s="265"/>
      <c r="AB39" s="264" t="s">
        <v>53</v>
      </c>
      <c r="AC39" s="265"/>
      <c r="AD39" s="264" t="s">
        <v>54</v>
      </c>
      <c r="AE39" s="265"/>
      <c r="AF39" s="264" t="s">
        <v>55</v>
      </c>
      <c r="AG39" s="265"/>
      <c r="AH39" s="264" t="s">
        <v>58</v>
      </c>
      <c r="AI39" s="265"/>
      <c r="AJ39" s="264" t="s">
        <v>57</v>
      </c>
      <c r="AK39" s="265"/>
      <c r="AL39" s="264" t="s">
        <v>59</v>
      </c>
      <c r="AM39" s="265"/>
      <c r="AN39" s="264" t="s">
        <v>60</v>
      </c>
      <c r="AO39" s="265"/>
      <c r="AP39" s="264" t="s">
        <v>54</v>
      </c>
      <c r="AQ39" s="265"/>
      <c r="AR39" s="264" t="s">
        <v>55</v>
      </c>
      <c r="AS39" s="265"/>
      <c r="AT39" s="264" t="s">
        <v>58</v>
      </c>
      <c r="AU39" s="265"/>
      <c r="AV39" s="264" t="s">
        <v>57</v>
      </c>
      <c r="AW39" s="265"/>
      <c r="AX39" s="264" t="s">
        <v>59</v>
      </c>
      <c r="AY39" s="265"/>
      <c r="AZ39" s="264" t="s">
        <v>60</v>
      </c>
      <c r="BA39" s="265"/>
      <c r="BB39" s="264" t="s">
        <v>54</v>
      </c>
      <c r="BC39" s="265"/>
      <c r="BD39" s="264" t="s">
        <v>55</v>
      </c>
      <c r="BE39" s="265"/>
      <c r="BF39" s="264" t="s">
        <v>57</v>
      </c>
      <c r="BG39" s="265"/>
      <c r="BH39" s="264" t="s">
        <v>54</v>
      </c>
      <c r="BI39" s="265"/>
      <c r="BJ39" s="264" t="s">
        <v>55</v>
      </c>
      <c r="BK39" s="265"/>
      <c r="BL39" s="264" t="s">
        <v>57</v>
      </c>
      <c r="BM39" s="265"/>
      <c r="BN39" s="264" t="s">
        <v>54</v>
      </c>
      <c r="BO39" s="265"/>
      <c r="BP39" s="264" t="s">
        <v>55</v>
      </c>
      <c r="BQ39" s="265"/>
      <c r="BR39" s="264" t="s">
        <v>57</v>
      </c>
      <c r="BS39" s="265"/>
      <c r="BT39" s="264" t="s">
        <v>60</v>
      </c>
      <c r="BU39" s="265"/>
      <c r="BV39" s="264" t="s">
        <v>54</v>
      </c>
      <c r="BW39" s="265"/>
      <c r="BX39" s="264" t="s">
        <v>55</v>
      </c>
      <c r="BY39" s="265"/>
      <c r="BZ39" s="264" t="s">
        <v>56</v>
      </c>
      <c r="CA39" s="265"/>
      <c r="CB39" s="264" t="s">
        <v>57</v>
      </c>
      <c r="CC39" s="265"/>
      <c r="CD39" s="264" t="s">
        <v>56</v>
      </c>
      <c r="CE39" s="265"/>
      <c r="CF39" s="264" t="s">
        <v>57</v>
      </c>
      <c r="CG39" s="265"/>
      <c r="CH39" s="264" t="s">
        <v>53</v>
      </c>
      <c r="CI39" s="265"/>
      <c r="CJ39" s="264" t="s">
        <v>54</v>
      </c>
      <c r="CK39" s="265"/>
      <c r="CL39" s="264" t="s">
        <v>56</v>
      </c>
      <c r="CM39" s="265"/>
      <c r="CN39" s="264" t="s">
        <v>57</v>
      </c>
      <c r="CO39" s="265"/>
      <c r="CP39" s="270"/>
      <c r="CQ39" s="271"/>
    </row>
    <row r="40" spans="1:95">
      <c r="A40" s="56" t="s">
        <v>38</v>
      </c>
      <c r="B40" s="58" t="s">
        <v>61</v>
      </c>
      <c r="C40" s="58" t="s">
        <v>62</v>
      </c>
      <c r="D40" s="58" t="s">
        <v>61</v>
      </c>
      <c r="E40" s="58" t="s">
        <v>62</v>
      </c>
      <c r="F40" s="58" t="s">
        <v>61</v>
      </c>
      <c r="G40" s="58" t="s">
        <v>62</v>
      </c>
      <c r="H40" s="58" t="s">
        <v>61</v>
      </c>
      <c r="I40" s="58" t="s">
        <v>62</v>
      </c>
      <c r="J40" s="58" t="s">
        <v>61</v>
      </c>
      <c r="K40" s="58" t="s">
        <v>62</v>
      </c>
      <c r="L40" s="58" t="s">
        <v>61</v>
      </c>
      <c r="M40" s="58" t="s">
        <v>62</v>
      </c>
      <c r="N40" s="58" t="s">
        <v>61</v>
      </c>
      <c r="O40" s="58" t="s">
        <v>62</v>
      </c>
      <c r="P40" s="58" t="s">
        <v>61</v>
      </c>
      <c r="Q40" s="58" t="s">
        <v>62</v>
      </c>
      <c r="R40" s="58" t="s">
        <v>61</v>
      </c>
      <c r="S40" s="58" t="s">
        <v>62</v>
      </c>
      <c r="T40" s="58" t="s">
        <v>61</v>
      </c>
      <c r="U40" s="58" t="s">
        <v>62</v>
      </c>
      <c r="V40" s="58" t="s">
        <v>61</v>
      </c>
      <c r="W40" s="58" t="s">
        <v>62</v>
      </c>
      <c r="X40" s="58" t="s">
        <v>61</v>
      </c>
      <c r="Y40" s="58" t="s">
        <v>62</v>
      </c>
      <c r="Z40" s="58" t="s">
        <v>61</v>
      </c>
      <c r="AA40" s="58" t="s">
        <v>62</v>
      </c>
      <c r="AB40" s="58" t="s">
        <v>61</v>
      </c>
      <c r="AC40" s="58" t="s">
        <v>62</v>
      </c>
      <c r="AD40" s="58" t="s">
        <v>61</v>
      </c>
      <c r="AE40" s="58" t="s">
        <v>62</v>
      </c>
      <c r="AF40" s="58" t="s">
        <v>61</v>
      </c>
      <c r="AG40" s="58" t="s">
        <v>62</v>
      </c>
      <c r="AH40" s="58" t="s">
        <v>61</v>
      </c>
      <c r="AI40" s="58" t="s">
        <v>62</v>
      </c>
      <c r="AJ40" s="58" t="s">
        <v>61</v>
      </c>
      <c r="AK40" s="58" t="s">
        <v>62</v>
      </c>
      <c r="AL40" s="58" t="s">
        <v>61</v>
      </c>
      <c r="AM40" s="58" t="s">
        <v>62</v>
      </c>
      <c r="AN40" s="58" t="s">
        <v>61</v>
      </c>
      <c r="AO40" s="58" t="s">
        <v>62</v>
      </c>
      <c r="AP40" s="58" t="s">
        <v>61</v>
      </c>
      <c r="AQ40" s="58" t="s">
        <v>62</v>
      </c>
      <c r="AR40" s="58" t="s">
        <v>61</v>
      </c>
      <c r="AS40" s="58" t="s">
        <v>62</v>
      </c>
      <c r="AT40" s="58" t="s">
        <v>61</v>
      </c>
      <c r="AU40" s="58" t="s">
        <v>62</v>
      </c>
      <c r="AV40" s="58" t="s">
        <v>61</v>
      </c>
      <c r="AW40" s="58" t="s">
        <v>62</v>
      </c>
      <c r="AX40" s="58" t="s">
        <v>61</v>
      </c>
      <c r="AY40" s="58" t="s">
        <v>62</v>
      </c>
      <c r="AZ40" s="58" t="s">
        <v>61</v>
      </c>
      <c r="BA40" s="58" t="s">
        <v>62</v>
      </c>
      <c r="BB40" s="58" t="s">
        <v>61</v>
      </c>
      <c r="BC40" s="58" t="s">
        <v>62</v>
      </c>
      <c r="BD40" s="58" t="s">
        <v>61</v>
      </c>
      <c r="BE40" s="58" t="s">
        <v>62</v>
      </c>
      <c r="BF40" s="58" t="s">
        <v>61</v>
      </c>
      <c r="BG40" s="58" t="s">
        <v>62</v>
      </c>
      <c r="BH40" s="58" t="s">
        <v>61</v>
      </c>
      <c r="BI40" s="58" t="s">
        <v>62</v>
      </c>
      <c r="BJ40" s="58" t="s">
        <v>61</v>
      </c>
      <c r="BK40" s="58" t="s">
        <v>62</v>
      </c>
      <c r="BL40" s="58" t="s">
        <v>61</v>
      </c>
      <c r="BM40" s="58" t="s">
        <v>62</v>
      </c>
      <c r="BN40" s="58" t="s">
        <v>61</v>
      </c>
      <c r="BO40" s="58" t="s">
        <v>62</v>
      </c>
      <c r="BP40" s="58" t="s">
        <v>61</v>
      </c>
      <c r="BQ40" s="58" t="s">
        <v>62</v>
      </c>
      <c r="BR40" s="58" t="s">
        <v>61</v>
      </c>
      <c r="BS40" s="58" t="s">
        <v>62</v>
      </c>
      <c r="BT40" s="58" t="s">
        <v>61</v>
      </c>
      <c r="BU40" s="58" t="s">
        <v>62</v>
      </c>
      <c r="BV40" s="58" t="s">
        <v>61</v>
      </c>
      <c r="BW40" s="58" t="s">
        <v>62</v>
      </c>
      <c r="BX40" s="58" t="s">
        <v>61</v>
      </c>
      <c r="BY40" s="58" t="s">
        <v>62</v>
      </c>
      <c r="BZ40" s="58" t="s">
        <v>61</v>
      </c>
      <c r="CA40" s="58" t="s">
        <v>62</v>
      </c>
      <c r="CB40" s="58" t="s">
        <v>61</v>
      </c>
      <c r="CC40" s="58" t="s">
        <v>62</v>
      </c>
      <c r="CD40" s="58" t="s">
        <v>61</v>
      </c>
      <c r="CE40" s="58" t="s">
        <v>62</v>
      </c>
      <c r="CF40" s="58" t="s">
        <v>61</v>
      </c>
      <c r="CG40" s="58" t="s">
        <v>62</v>
      </c>
      <c r="CH40" s="58" t="s">
        <v>61</v>
      </c>
      <c r="CI40" s="58" t="s">
        <v>62</v>
      </c>
      <c r="CJ40" s="58" t="s">
        <v>61</v>
      </c>
      <c r="CK40" s="58" t="s">
        <v>62</v>
      </c>
      <c r="CL40" s="58" t="s">
        <v>61</v>
      </c>
      <c r="CM40" s="58" t="s">
        <v>62</v>
      </c>
      <c r="CN40" s="58" t="s">
        <v>61</v>
      </c>
      <c r="CO40" s="58" t="s">
        <v>62</v>
      </c>
      <c r="CP40" s="58"/>
      <c r="CQ40" s="58"/>
    </row>
    <row r="41" spans="1:95">
      <c r="A41" s="59" t="s">
        <v>63</v>
      </c>
      <c r="B41" s="60"/>
      <c r="C41" s="60"/>
      <c r="D41" s="61">
        <v>386</v>
      </c>
      <c r="E41" s="61">
        <v>177108.28630800001</v>
      </c>
      <c r="F41" s="61">
        <v>18</v>
      </c>
      <c r="G41" s="61">
        <v>22194</v>
      </c>
      <c r="H41" s="61">
        <v>7</v>
      </c>
      <c r="I41" s="61">
        <v>16331</v>
      </c>
      <c r="J41" s="61">
        <v>7</v>
      </c>
      <c r="K41" s="61">
        <v>30436</v>
      </c>
      <c r="L41" s="61"/>
      <c r="M41" s="61"/>
      <c r="N41" s="61"/>
      <c r="O41" s="61"/>
      <c r="P41" s="68">
        <v>1</v>
      </c>
      <c r="Q41" s="61">
        <v>186.36170200000001</v>
      </c>
      <c r="R41" s="61"/>
      <c r="S41" s="61"/>
      <c r="T41" s="61"/>
      <c r="U41" s="61"/>
      <c r="V41" s="61"/>
      <c r="W41" s="61"/>
      <c r="X41" s="61"/>
      <c r="Y41" s="61"/>
      <c r="Z41" s="61"/>
      <c r="AA41" s="61"/>
      <c r="AB41" s="61"/>
      <c r="AC41" s="61"/>
      <c r="AD41" s="68">
        <v>71</v>
      </c>
      <c r="AE41" s="61">
        <v>12141</v>
      </c>
      <c r="AF41" s="68">
        <v>12</v>
      </c>
      <c r="AG41" s="61">
        <v>5520</v>
      </c>
      <c r="AH41" s="61"/>
      <c r="AI41" s="61"/>
      <c r="AJ41" s="61"/>
      <c r="AK41" s="61"/>
      <c r="AL41" s="68"/>
      <c r="AM41" s="61"/>
      <c r="AN41" s="61"/>
      <c r="AO41" s="61"/>
      <c r="AP41" s="70">
        <v>499</v>
      </c>
      <c r="AQ41" s="61">
        <v>114250.56174799999</v>
      </c>
      <c r="AR41" s="70">
        <v>60</v>
      </c>
      <c r="AS41" s="61">
        <v>36840</v>
      </c>
      <c r="AT41" s="61"/>
      <c r="AU41" s="61"/>
      <c r="AV41" s="61"/>
      <c r="AW41" s="61"/>
      <c r="AX41" s="70">
        <v>13</v>
      </c>
      <c r="AY41" s="61">
        <v>12181</v>
      </c>
      <c r="AZ41" s="61"/>
      <c r="BA41" s="61"/>
      <c r="BB41" s="61">
        <v>10</v>
      </c>
      <c r="BC41" s="61">
        <v>3430</v>
      </c>
      <c r="BD41" s="61"/>
      <c r="BE41" s="61"/>
      <c r="BF41" s="61"/>
      <c r="BG41" s="61"/>
      <c r="BH41" s="61">
        <v>1</v>
      </c>
      <c r="BI41" s="61">
        <v>343</v>
      </c>
      <c r="BJ41" s="61"/>
      <c r="BK41" s="61"/>
      <c r="BL41" s="61"/>
      <c r="BM41" s="61"/>
      <c r="BN41" s="71">
        <v>7</v>
      </c>
      <c r="BO41" s="61">
        <v>2401</v>
      </c>
      <c r="BP41" s="7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2"/>
      <c r="CQ41" s="63"/>
    </row>
    <row r="42" spans="1:95">
      <c r="A42" s="59" t="s">
        <v>64</v>
      </c>
      <c r="B42" s="60">
        <v>1</v>
      </c>
      <c r="C42" s="60">
        <v>220</v>
      </c>
      <c r="D42" s="61">
        <v>1556</v>
      </c>
      <c r="E42" s="61">
        <v>712648</v>
      </c>
      <c r="F42" s="61">
        <v>149</v>
      </c>
      <c r="G42" s="61">
        <v>183717</v>
      </c>
      <c r="H42" s="61">
        <v>10</v>
      </c>
      <c r="I42" s="61">
        <v>23330</v>
      </c>
      <c r="J42" s="61">
        <v>10</v>
      </c>
      <c r="K42" s="61">
        <v>43480</v>
      </c>
      <c r="L42" s="61"/>
      <c r="M42" s="61"/>
      <c r="N42" s="61"/>
      <c r="O42" s="61"/>
      <c r="P42" s="68"/>
      <c r="Q42" s="61"/>
      <c r="R42" s="61"/>
      <c r="S42" s="61"/>
      <c r="T42" s="61"/>
      <c r="U42" s="61"/>
      <c r="V42" s="61"/>
      <c r="W42" s="61"/>
      <c r="X42" s="61"/>
      <c r="Y42" s="61"/>
      <c r="Z42" s="61"/>
      <c r="AA42" s="61"/>
      <c r="AB42" s="61"/>
      <c r="AC42" s="61"/>
      <c r="AD42" s="68">
        <v>157</v>
      </c>
      <c r="AE42" s="61">
        <v>26847</v>
      </c>
      <c r="AF42" s="68">
        <v>27</v>
      </c>
      <c r="AG42" s="61">
        <v>12420</v>
      </c>
      <c r="AH42" s="61"/>
      <c r="AI42" s="61"/>
      <c r="AJ42" s="61"/>
      <c r="AK42" s="61"/>
      <c r="AL42" s="68">
        <v>1</v>
      </c>
      <c r="AM42" s="61">
        <v>702</v>
      </c>
      <c r="AN42" s="61"/>
      <c r="AO42" s="61"/>
      <c r="AP42" s="70">
        <v>298</v>
      </c>
      <c r="AQ42" s="61">
        <v>68242</v>
      </c>
      <c r="AR42" s="70">
        <v>53</v>
      </c>
      <c r="AS42" s="61">
        <v>32542</v>
      </c>
      <c r="AT42" s="61"/>
      <c r="AU42" s="61"/>
      <c r="AV42" s="61"/>
      <c r="AW42" s="61"/>
      <c r="AX42" s="70"/>
      <c r="AY42" s="61"/>
      <c r="AZ42" s="61"/>
      <c r="BA42" s="61"/>
      <c r="BB42" s="61">
        <v>78</v>
      </c>
      <c r="BC42" s="61">
        <v>26754</v>
      </c>
      <c r="BD42" s="61">
        <v>21</v>
      </c>
      <c r="BE42" s="61">
        <v>19383</v>
      </c>
      <c r="BF42" s="61"/>
      <c r="BG42" s="61"/>
      <c r="BH42" s="61">
        <v>53</v>
      </c>
      <c r="BI42" s="61">
        <v>18179</v>
      </c>
      <c r="BJ42" s="61">
        <v>7</v>
      </c>
      <c r="BK42" s="61">
        <v>6461</v>
      </c>
      <c r="BL42" s="61"/>
      <c r="BM42" s="61"/>
      <c r="BN42" s="71">
        <v>18</v>
      </c>
      <c r="BO42" s="61">
        <v>6174</v>
      </c>
      <c r="BP42" s="71">
        <v>2</v>
      </c>
      <c r="BQ42" s="61">
        <v>1846</v>
      </c>
      <c r="BR42" s="61"/>
      <c r="BS42" s="61"/>
      <c r="BT42" s="61"/>
      <c r="BU42" s="61"/>
      <c r="BV42" s="61"/>
      <c r="BW42" s="61"/>
      <c r="BX42" s="61"/>
      <c r="BY42" s="61"/>
      <c r="BZ42" s="61"/>
      <c r="CA42" s="61"/>
      <c r="CB42" s="61"/>
      <c r="CC42" s="61"/>
      <c r="CD42" s="61"/>
      <c r="CE42" s="61"/>
      <c r="CF42" s="61"/>
      <c r="CG42" s="61"/>
      <c r="CH42" s="61"/>
      <c r="CI42" s="61"/>
      <c r="CJ42" s="61">
        <v>16</v>
      </c>
      <c r="CK42" s="61">
        <v>9216</v>
      </c>
      <c r="CL42" s="61"/>
      <c r="CM42" s="61"/>
      <c r="CN42" s="61"/>
      <c r="CO42" s="61"/>
      <c r="CP42" s="62"/>
      <c r="CQ42" s="63"/>
    </row>
    <row r="43" spans="1:95">
      <c r="A43" s="59" t="s">
        <v>65</v>
      </c>
      <c r="B43" s="60"/>
      <c r="C43" s="60"/>
      <c r="D43" s="61">
        <v>279</v>
      </c>
      <c r="E43" s="61">
        <v>78992.5</v>
      </c>
      <c r="F43" s="61">
        <v>12</v>
      </c>
      <c r="G43" s="61">
        <v>9293</v>
      </c>
      <c r="H43" s="61">
        <v>9</v>
      </c>
      <c r="I43" s="61">
        <v>12341</v>
      </c>
      <c r="J43" s="61">
        <v>3</v>
      </c>
      <c r="K43" s="61">
        <v>7904</v>
      </c>
      <c r="L43" s="61"/>
      <c r="M43" s="61"/>
      <c r="N43" s="61"/>
      <c r="O43" s="61"/>
      <c r="P43" s="61">
        <v>1</v>
      </c>
      <c r="Q43" s="61">
        <v>137.31914900000001</v>
      </c>
      <c r="R43" s="61"/>
      <c r="S43" s="61"/>
      <c r="T43" s="61"/>
      <c r="U43" s="61"/>
      <c r="V43" s="61"/>
      <c r="W43" s="61"/>
      <c r="X43" s="61"/>
      <c r="Y43" s="61"/>
      <c r="Z43" s="61"/>
      <c r="AA43" s="61"/>
      <c r="AB43" s="61"/>
      <c r="AC43" s="61"/>
      <c r="AD43" s="61">
        <v>67</v>
      </c>
      <c r="AE43" s="61">
        <v>9354</v>
      </c>
      <c r="AF43" s="61">
        <v>17</v>
      </c>
      <c r="AG43" s="61">
        <v>6392</v>
      </c>
      <c r="AH43" s="61"/>
      <c r="AI43" s="61"/>
      <c r="AJ43" s="61"/>
      <c r="AK43" s="61"/>
      <c r="AL43" s="61"/>
      <c r="AM43" s="61"/>
      <c r="AN43" s="61"/>
      <c r="AO43" s="61"/>
      <c r="AP43" s="61">
        <v>318</v>
      </c>
      <c r="AQ43" s="61">
        <v>44609</v>
      </c>
      <c r="AR43" s="61">
        <v>35</v>
      </c>
      <c r="AS43" s="61">
        <v>12512</v>
      </c>
      <c r="AT43" s="61"/>
      <c r="AU43" s="61"/>
      <c r="AV43" s="61"/>
      <c r="AW43" s="61"/>
      <c r="AX43" s="61">
        <v>5</v>
      </c>
      <c r="AY43" s="61">
        <v>3090</v>
      </c>
      <c r="AZ43" s="61"/>
      <c r="BA43" s="61"/>
      <c r="BB43" s="61">
        <v>5</v>
      </c>
      <c r="BC43" s="61">
        <v>1085</v>
      </c>
      <c r="BD43" s="61">
        <v>1</v>
      </c>
      <c r="BE43" s="61">
        <v>510</v>
      </c>
      <c r="BF43" s="61"/>
      <c r="BG43" s="61"/>
      <c r="BH43" s="61"/>
      <c r="BI43" s="61"/>
      <c r="BJ43" s="61">
        <v>1</v>
      </c>
      <c r="BK43" s="61">
        <v>340</v>
      </c>
      <c r="BL43" s="61"/>
      <c r="BM43" s="61"/>
      <c r="BN43" s="61">
        <v>6</v>
      </c>
      <c r="BO43" s="61">
        <v>870</v>
      </c>
      <c r="BP43" s="61">
        <v>4</v>
      </c>
      <c r="BQ43" s="61">
        <v>1564</v>
      </c>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2"/>
      <c r="CQ43" s="63"/>
    </row>
    <row r="44" spans="1:95">
      <c r="A44" s="59" t="s">
        <v>66</v>
      </c>
      <c r="B44" s="60"/>
      <c r="C44" s="60"/>
      <c r="D44" s="61">
        <v>149</v>
      </c>
      <c r="E44" s="61">
        <v>17433</v>
      </c>
      <c r="F44" s="61">
        <v>12</v>
      </c>
      <c r="G44" s="61">
        <v>3804</v>
      </c>
      <c r="H44" s="61">
        <v>1</v>
      </c>
      <c r="I44" s="61">
        <v>599</v>
      </c>
      <c r="J44" s="61">
        <v>1</v>
      </c>
      <c r="K44" s="61">
        <v>1117</v>
      </c>
      <c r="L44" s="61"/>
      <c r="M44" s="61"/>
      <c r="N44" s="61"/>
      <c r="O44" s="61"/>
      <c r="P44" s="68"/>
      <c r="Q44" s="61"/>
      <c r="R44" s="61"/>
      <c r="S44" s="61"/>
      <c r="T44" s="61"/>
      <c r="U44" s="61"/>
      <c r="V44" s="61"/>
      <c r="W44" s="61"/>
      <c r="X44" s="61"/>
      <c r="Y44" s="61"/>
      <c r="Z44" s="61"/>
      <c r="AA44" s="61"/>
      <c r="AB44" s="61"/>
      <c r="AC44" s="61"/>
      <c r="AD44" s="68">
        <v>54</v>
      </c>
      <c r="AE44" s="61">
        <v>3132</v>
      </c>
      <c r="AF44" s="68">
        <v>11</v>
      </c>
      <c r="AG44" s="61">
        <v>1738</v>
      </c>
      <c r="AH44" s="61"/>
      <c r="AI44" s="61"/>
      <c r="AJ44" s="61"/>
      <c r="AK44" s="61"/>
      <c r="AL44" s="68">
        <v>1</v>
      </c>
      <c r="AM44" s="61">
        <v>264</v>
      </c>
      <c r="AN44" s="61"/>
      <c r="AO44" s="61"/>
      <c r="AP44" s="70">
        <v>173</v>
      </c>
      <c r="AQ44" s="61">
        <v>10034</v>
      </c>
      <c r="AR44" s="70">
        <v>26</v>
      </c>
      <c r="AS44" s="61">
        <v>4108</v>
      </c>
      <c r="AT44" s="61"/>
      <c r="AU44" s="61"/>
      <c r="AV44" s="61"/>
      <c r="AW44" s="61"/>
      <c r="AX44" s="70"/>
      <c r="AY44" s="61"/>
      <c r="AZ44" s="61"/>
      <c r="BA44" s="61"/>
      <c r="BB44" s="61">
        <v>5</v>
      </c>
      <c r="BC44" s="61">
        <v>440</v>
      </c>
      <c r="BD44" s="61">
        <v>4</v>
      </c>
      <c r="BE44" s="61">
        <v>952</v>
      </c>
      <c r="BF44" s="61"/>
      <c r="BG44" s="61"/>
      <c r="BH44" s="61">
        <v>3</v>
      </c>
      <c r="BI44" s="61">
        <v>174</v>
      </c>
      <c r="BJ44" s="61">
        <v>2</v>
      </c>
      <c r="BK44" s="61">
        <v>316</v>
      </c>
      <c r="BL44" s="61"/>
      <c r="BM44" s="61"/>
      <c r="BN44" s="71">
        <v>10</v>
      </c>
      <c r="BO44" s="61">
        <v>580</v>
      </c>
      <c r="BP44" s="71">
        <v>1</v>
      </c>
      <c r="BQ44" s="61">
        <v>158</v>
      </c>
      <c r="BR44" s="61"/>
      <c r="BS44" s="61"/>
      <c r="BT44" s="61"/>
      <c r="BU44" s="61"/>
      <c r="BV44" s="61"/>
      <c r="BW44" s="61"/>
      <c r="BX44" s="61"/>
      <c r="BY44" s="61"/>
      <c r="BZ44" s="61"/>
      <c r="CA44" s="61"/>
      <c r="CB44" s="61"/>
      <c r="CC44" s="61"/>
      <c r="CD44" s="61"/>
      <c r="CE44" s="61"/>
      <c r="CF44" s="61"/>
      <c r="CG44" s="61"/>
      <c r="CH44" s="61"/>
      <c r="CI44" s="61"/>
      <c r="CJ44" s="61">
        <v>7</v>
      </c>
      <c r="CK44" s="61">
        <v>1029</v>
      </c>
      <c r="CL44" s="61"/>
      <c r="CM44" s="61"/>
      <c r="CN44" s="61"/>
      <c r="CO44" s="61"/>
      <c r="CP44" s="62"/>
      <c r="CQ44" s="63"/>
    </row>
    <row r="45" spans="1:95">
      <c r="A45" s="59" t="s">
        <v>67</v>
      </c>
      <c r="B45" s="60"/>
      <c r="C45" s="60"/>
      <c r="D45" s="61"/>
      <c r="E45" s="61"/>
      <c r="F45" s="61"/>
      <c r="G45" s="61"/>
      <c r="H45" s="61"/>
      <c r="I45" s="61"/>
      <c r="J45" s="61"/>
      <c r="K45" s="61"/>
      <c r="L45" s="61"/>
      <c r="M45" s="61"/>
      <c r="N45" s="61"/>
      <c r="O45" s="61"/>
      <c r="P45" s="67"/>
      <c r="Q45" s="61"/>
      <c r="R45" s="61"/>
      <c r="S45" s="61"/>
      <c r="T45" s="61"/>
      <c r="U45" s="61"/>
      <c r="V45" s="61"/>
      <c r="W45" s="61"/>
      <c r="X45" s="61"/>
      <c r="Y45" s="61"/>
      <c r="Z45" s="61"/>
      <c r="AA45" s="61"/>
      <c r="AB45" s="61"/>
      <c r="AC45" s="61"/>
      <c r="AD45" s="67">
        <v>257</v>
      </c>
      <c r="AE45" s="61">
        <v>25700</v>
      </c>
      <c r="AF45" s="67">
        <v>100</v>
      </c>
      <c r="AG45" s="61">
        <v>30000</v>
      </c>
      <c r="AH45" s="61"/>
      <c r="AI45" s="61"/>
      <c r="AJ45" s="61"/>
      <c r="AK45" s="61"/>
      <c r="AL45" s="67"/>
      <c r="AM45" s="61"/>
      <c r="AN45" s="61"/>
      <c r="AO45" s="61"/>
      <c r="AP45" s="69">
        <v>316</v>
      </c>
      <c r="AQ45" s="61">
        <v>31600</v>
      </c>
      <c r="AR45" s="69">
        <v>97</v>
      </c>
      <c r="AS45" s="61">
        <v>29100</v>
      </c>
      <c r="AT45" s="61"/>
      <c r="AU45" s="61"/>
      <c r="AV45" s="61"/>
      <c r="AW45" s="61"/>
      <c r="AX45" s="69">
        <v>1</v>
      </c>
      <c r="AY45" s="61">
        <v>500</v>
      </c>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2"/>
      <c r="CQ45" s="63"/>
    </row>
    <row r="46" spans="1:95">
      <c r="A46" s="64" t="s">
        <v>40</v>
      </c>
      <c r="B46" s="64">
        <v>1</v>
      </c>
      <c r="C46" s="64">
        <v>220</v>
      </c>
      <c r="D46" s="65">
        <v>2370</v>
      </c>
      <c r="E46" s="65">
        <v>986181.78630799998</v>
      </c>
      <c r="F46" s="65">
        <v>191</v>
      </c>
      <c r="G46" s="65">
        <v>219008</v>
      </c>
      <c r="H46" s="65">
        <v>27</v>
      </c>
      <c r="I46" s="65">
        <v>52601</v>
      </c>
      <c r="J46" s="65">
        <v>21</v>
      </c>
      <c r="K46" s="65">
        <v>82937</v>
      </c>
      <c r="L46" s="65">
        <v>0</v>
      </c>
      <c r="M46" s="65">
        <v>0</v>
      </c>
      <c r="N46" s="65">
        <v>0</v>
      </c>
      <c r="O46" s="65">
        <v>0</v>
      </c>
      <c r="P46" s="65">
        <v>2</v>
      </c>
      <c r="Q46" s="65">
        <v>323.68085100000002</v>
      </c>
      <c r="R46" s="65">
        <v>0</v>
      </c>
      <c r="S46" s="65">
        <v>0</v>
      </c>
      <c r="T46" s="65">
        <v>0</v>
      </c>
      <c r="U46" s="65">
        <v>0</v>
      </c>
      <c r="V46" s="65">
        <v>0</v>
      </c>
      <c r="W46" s="65">
        <v>0</v>
      </c>
      <c r="X46" s="65">
        <v>0</v>
      </c>
      <c r="Y46" s="65">
        <v>0</v>
      </c>
      <c r="Z46" s="65">
        <v>0</v>
      </c>
      <c r="AA46" s="65">
        <v>0</v>
      </c>
      <c r="AB46" s="65">
        <v>0</v>
      </c>
      <c r="AC46" s="65">
        <v>0</v>
      </c>
      <c r="AD46" s="65">
        <v>606</v>
      </c>
      <c r="AE46" s="65">
        <v>77174</v>
      </c>
      <c r="AF46" s="65">
        <v>167</v>
      </c>
      <c r="AG46" s="65">
        <v>56070</v>
      </c>
      <c r="AH46" s="65">
        <v>0</v>
      </c>
      <c r="AI46" s="65">
        <v>0</v>
      </c>
      <c r="AJ46" s="65">
        <v>0</v>
      </c>
      <c r="AK46" s="65">
        <v>0</v>
      </c>
      <c r="AL46" s="65">
        <v>2</v>
      </c>
      <c r="AM46" s="65">
        <v>966</v>
      </c>
      <c r="AN46" s="65">
        <v>0</v>
      </c>
      <c r="AO46" s="65">
        <v>0</v>
      </c>
      <c r="AP46" s="65">
        <v>1604</v>
      </c>
      <c r="AQ46" s="65">
        <v>268735.56174799998</v>
      </c>
      <c r="AR46" s="65">
        <v>271</v>
      </c>
      <c r="AS46" s="65">
        <v>115102</v>
      </c>
      <c r="AT46" s="65">
        <v>0</v>
      </c>
      <c r="AU46" s="65">
        <v>0</v>
      </c>
      <c r="AV46" s="65">
        <v>0</v>
      </c>
      <c r="AW46" s="65">
        <v>0</v>
      </c>
      <c r="AX46" s="65">
        <v>19</v>
      </c>
      <c r="AY46" s="65">
        <v>15771</v>
      </c>
      <c r="AZ46" s="65">
        <v>0</v>
      </c>
      <c r="BA46" s="65">
        <v>0</v>
      </c>
      <c r="BB46" s="65">
        <v>98</v>
      </c>
      <c r="BC46" s="65">
        <v>31709</v>
      </c>
      <c r="BD46" s="65">
        <v>26</v>
      </c>
      <c r="BE46" s="65">
        <v>20845</v>
      </c>
      <c r="BF46" s="65">
        <v>0</v>
      </c>
      <c r="BG46" s="65">
        <v>0</v>
      </c>
      <c r="BH46" s="65">
        <v>57</v>
      </c>
      <c r="BI46" s="65">
        <v>18696</v>
      </c>
      <c r="BJ46" s="65">
        <v>10</v>
      </c>
      <c r="BK46" s="65">
        <v>7117</v>
      </c>
      <c r="BL46" s="65">
        <v>0</v>
      </c>
      <c r="BM46" s="65">
        <v>0</v>
      </c>
      <c r="BN46" s="65">
        <v>41</v>
      </c>
      <c r="BO46" s="65">
        <v>10025</v>
      </c>
      <c r="BP46" s="65">
        <v>7</v>
      </c>
      <c r="BQ46" s="65">
        <v>3568</v>
      </c>
      <c r="BR46" s="65">
        <v>0</v>
      </c>
      <c r="BS46" s="65">
        <v>0</v>
      </c>
      <c r="BT46" s="65">
        <v>0</v>
      </c>
      <c r="BU46" s="65">
        <v>0</v>
      </c>
      <c r="BV46" s="65">
        <v>0</v>
      </c>
      <c r="BW46" s="65">
        <v>0</v>
      </c>
      <c r="BX46" s="65">
        <v>0</v>
      </c>
      <c r="BY46" s="65">
        <v>0</v>
      </c>
      <c r="BZ46" s="65">
        <v>0</v>
      </c>
      <c r="CA46" s="65">
        <v>0</v>
      </c>
      <c r="CB46" s="65">
        <v>0</v>
      </c>
      <c r="CC46" s="65">
        <v>0</v>
      </c>
      <c r="CD46" s="65">
        <v>0</v>
      </c>
      <c r="CE46" s="65">
        <v>0</v>
      </c>
      <c r="CF46" s="65">
        <v>0</v>
      </c>
      <c r="CG46" s="65">
        <v>0</v>
      </c>
      <c r="CH46" s="65">
        <v>0</v>
      </c>
      <c r="CI46" s="65">
        <v>0</v>
      </c>
      <c r="CJ46" s="65">
        <v>23</v>
      </c>
      <c r="CK46" s="65">
        <v>10245</v>
      </c>
      <c r="CL46" s="65">
        <v>0</v>
      </c>
      <c r="CM46" s="65">
        <v>0</v>
      </c>
      <c r="CN46" s="65">
        <v>0</v>
      </c>
      <c r="CO46" s="65">
        <v>0</v>
      </c>
      <c r="CP46" s="62"/>
      <c r="CQ46" s="63"/>
    </row>
    <row r="51" spans="1:95" ht="26.25">
      <c r="A51" s="255" t="s">
        <v>24</v>
      </c>
      <c r="B51" s="255"/>
      <c r="C51" s="255"/>
      <c r="D51" s="255"/>
      <c r="E51" s="255"/>
      <c r="F51" s="255"/>
      <c r="G51" s="255"/>
      <c r="H51" s="255"/>
      <c r="I51" s="255"/>
      <c r="J51" s="255"/>
      <c r="K51" s="2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c r="CC51" s="55"/>
      <c r="CD51" s="55"/>
      <c r="CE51" s="55"/>
      <c r="CF51" s="55"/>
      <c r="CG51" s="55"/>
      <c r="CH51" s="55"/>
      <c r="CI51" s="55"/>
      <c r="CJ51" s="55"/>
      <c r="CK51" s="55"/>
      <c r="CL51" s="55"/>
      <c r="CM51" s="55"/>
      <c r="CN51" s="55"/>
      <c r="CO51" s="55"/>
    </row>
    <row r="53" spans="1:95">
      <c r="A53" s="89" t="s">
        <v>25</v>
      </c>
      <c r="B53" s="90" t="s">
        <v>26</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L53" s="55"/>
      <c r="CM53" s="55"/>
      <c r="CN53" s="55"/>
      <c r="CO53" s="55"/>
    </row>
    <row r="54" spans="1:95">
      <c r="A54" s="89" t="s">
        <v>27</v>
      </c>
      <c r="B54" s="90" t="s">
        <v>28</v>
      </c>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row>
    <row r="55" spans="1:95">
      <c r="A55" s="89" t="s">
        <v>29</v>
      </c>
      <c r="B55" s="90">
        <v>2022</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55"/>
      <c r="CN55" s="55"/>
      <c r="CO55" s="55"/>
    </row>
    <row r="56" spans="1:95">
      <c r="A56" s="89" t="s">
        <v>30</v>
      </c>
      <c r="B56" s="78" t="s">
        <v>69</v>
      </c>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row>
    <row r="57" spans="1:95">
      <c r="A57" s="89" t="s">
        <v>32</v>
      </c>
      <c r="B57" s="89" t="s">
        <v>33</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row>
    <row r="58" spans="1:95">
      <c r="A58" s="89" t="s">
        <v>34</v>
      </c>
      <c r="B58" s="90" t="s">
        <v>35</v>
      </c>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row>
    <row r="59" spans="1:95">
      <c r="A59" s="89" t="s">
        <v>36</v>
      </c>
      <c r="B59" s="89" t="s">
        <v>37</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c r="CN59" s="55"/>
      <c r="CO59" s="55"/>
    </row>
    <row r="62" spans="1:95">
      <c r="A62" s="56" t="s">
        <v>38</v>
      </c>
      <c r="B62" s="264" t="s">
        <v>39</v>
      </c>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65"/>
      <c r="CP62" s="266"/>
      <c r="CQ62" s="267"/>
    </row>
    <row r="63" spans="1:95">
      <c r="A63" s="56" t="s">
        <v>38</v>
      </c>
      <c r="B63" s="264" t="s">
        <v>41</v>
      </c>
      <c r="C63" s="274"/>
      <c r="D63" s="274"/>
      <c r="E63" s="274"/>
      <c r="F63" s="274"/>
      <c r="G63" s="274"/>
      <c r="H63" s="274"/>
      <c r="I63" s="274"/>
      <c r="J63" s="274"/>
      <c r="K63" s="265"/>
      <c r="L63" s="264" t="s">
        <v>42</v>
      </c>
      <c r="M63" s="265"/>
      <c r="N63" s="264" t="s">
        <v>43</v>
      </c>
      <c r="O63" s="265"/>
      <c r="P63" s="264" t="s">
        <v>44</v>
      </c>
      <c r="Q63" s="274"/>
      <c r="R63" s="274"/>
      <c r="S63" s="274"/>
      <c r="T63" s="274"/>
      <c r="U63" s="274"/>
      <c r="V63" s="274"/>
      <c r="W63" s="274"/>
      <c r="X63" s="274"/>
      <c r="Y63" s="274"/>
      <c r="Z63" s="274"/>
      <c r="AA63" s="265"/>
      <c r="AB63" s="275" t="s">
        <v>45</v>
      </c>
      <c r="AC63" s="276"/>
      <c r="AD63" s="276"/>
      <c r="AE63" s="276"/>
      <c r="AF63" s="276"/>
      <c r="AG63" s="276"/>
      <c r="AH63" s="276"/>
      <c r="AI63" s="276"/>
      <c r="AJ63" s="276"/>
      <c r="AK63" s="276"/>
      <c r="AL63" s="276"/>
      <c r="AM63" s="276"/>
      <c r="AN63" s="276"/>
      <c r="AO63" s="277"/>
      <c r="AP63" s="278" t="s">
        <v>46</v>
      </c>
      <c r="AQ63" s="279"/>
      <c r="AR63" s="279"/>
      <c r="AS63" s="279"/>
      <c r="AT63" s="279"/>
      <c r="AU63" s="279"/>
      <c r="AV63" s="279"/>
      <c r="AW63" s="279"/>
      <c r="AX63" s="279"/>
      <c r="AY63" s="279"/>
      <c r="AZ63" s="279"/>
      <c r="BA63" s="280"/>
      <c r="BB63" s="264" t="s">
        <v>47</v>
      </c>
      <c r="BC63" s="274"/>
      <c r="BD63" s="274"/>
      <c r="BE63" s="274"/>
      <c r="BF63" s="274"/>
      <c r="BG63" s="265"/>
      <c r="BH63" s="264" t="s">
        <v>48</v>
      </c>
      <c r="BI63" s="274"/>
      <c r="BJ63" s="274"/>
      <c r="BK63" s="274"/>
      <c r="BL63" s="274"/>
      <c r="BM63" s="265"/>
      <c r="BN63" s="281" t="s">
        <v>49</v>
      </c>
      <c r="BO63" s="282"/>
      <c r="BP63" s="282"/>
      <c r="BQ63" s="282"/>
      <c r="BR63" s="282"/>
      <c r="BS63" s="282"/>
      <c r="BT63" s="282"/>
      <c r="BU63" s="283"/>
      <c r="BV63" s="264" t="s">
        <v>50</v>
      </c>
      <c r="BW63" s="274"/>
      <c r="BX63" s="274"/>
      <c r="BY63" s="274"/>
      <c r="BZ63" s="274"/>
      <c r="CA63" s="274"/>
      <c r="CB63" s="274"/>
      <c r="CC63" s="265"/>
      <c r="CD63" s="264" t="s">
        <v>51</v>
      </c>
      <c r="CE63" s="274"/>
      <c r="CF63" s="274"/>
      <c r="CG63" s="265"/>
      <c r="CH63" s="264" t="s">
        <v>52</v>
      </c>
      <c r="CI63" s="274"/>
      <c r="CJ63" s="274"/>
      <c r="CK63" s="274"/>
      <c r="CL63" s="274"/>
      <c r="CM63" s="274"/>
      <c r="CN63" s="274"/>
      <c r="CO63" s="265"/>
      <c r="CP63" s="268"/>
      <c r="CQ63" s="269"/>
    </row>
    <row r="64" spans="1:95">
      <c r="A64" s="56" t="s">
        <v>38</v>
      </c>
      <c r="B64" s="264" t="s">
        <v>53</v>
      </c>
      <c r="C64" s="265"/>
      <c r="D64" s="264" t="s">
        <v>54</v>
      </c>
      <c r="E64" s="265"/>
      <c r="F64" s="264" t="s">
        <v>55</v>
      </c>
      <c r="G64" s="265"/>
      <c r="H64" s="264" t="s">
        <v>56</v>
      </c>
      <c r="I64" s="265"/>
      <c r="J64" s="264" t="s">
        <v>57</v>
      </c>
      <c r="K64" s="265"/>
      <c r="L64" s="264" t="s">
        <v>53</v>
      </c>
      <c r="M64" s="265"/>
      <c r="N64" s="264" t="s">
        <v>53</v>
      </c>
      <c r="O64" s="265"/>
      <c r="P64" s="264" t="s">
        <v>54</v>
      </c>
      <c r="Q64" s="265"/>
      <c r="R64" s="264" t="s">
        <v>55</v>
      </c>
      <c r="S64" s="265"/>
      <c r="T64" s="264" t="s">
        <v>58</v>
      </c>
      <c r="U64" s="265"/>
      <c r="V64" s="264" t="s">
        <v>57</v>
      </c>
      <c r="W64" s="265"/>
      <c r="X64" s="264" t="s">
        <v>59</v>
      </c>
      <c r="Y64" s="265"/>
      <c r="Z64" s="264" t="s">
        <v>60</v>
      </c>
      <c r="AA64" s="265"/>
      <c r="AB64" s="264" t="s">
        <v>53</v>
      </c>
      <c r="AC64" s="265"/>
      <c r="AD64" s="264" t="s">
        <v>54</v>
      </c>
      <c r="AE64" s="265"/>
      <c r="AF64" s="264" t="s">
        <v>55</v>
      </c>
      <c r="AG64" s="265"/>
      <c r="AH64" s="264" t="s">
        <v>58</v>
      </c>
      <c r="AI64" s="265"/>
      <c r="AJ64" s="264" t="s">
        <v>57</v>
      </c>
      <c r="AK64" s="265"/>
      <c r="AL64" s="264" t="s">
        <v>59</v>
      </c>
      <c r="AM64" s="265"/>
      <c r="AN64" s="264" t="s">
        <v>60</v>
      </c>
      <c r="AO64" s="265"/>
      <c r="AP64" s="264" t="s">
        <v>54</v>
      </c>
      <c r="AQ64" s="265"/>
      <c r="AR64" s="264" t="s">
        <v>55</v>
      </c>
      <c r="AS64" s="265"/>
      <c r="AT64" s="264" t="s">
        <v>58</v>
      </c>
      <c r="AU64" s="265"/>
      <c r="AV64" s="264" t="s">
        <v>57</v>
      </c>
      <c r="AW64" s="265"/>
      <c r="AX64" s="264" t="s">
        <v>59</v>
      </c>
      <c r="AY64" s="265"/>
      <c r="AZ64" s="264" t="s">
        <v>60</v>
      </c>
      <c r="BA64" s="265"/>
      <c r="BB64" s="264" t="s">
        <v>54</v>
      </c>
      <c r="BC64" s="265"/>
      <c r="BD64" s="264" t="s">
        <v>55</v>
      </c>
      <c r="BE64" s="265"/>
      <c r="BF64" s="264" t="s">
        <v>57</v>
      </c>
      <c r="BG64" s="265"/>
      <c r="BH64" s="264" t="s">
        <v>54</v>
      </c>
      <c r="BI64" s="265"/>
      <c r="BJ64" s="264" t="s">
        <v>55</v>
      </c>
      <c r="BK64" s="265"/>
      <c r="BL64" s="264" t="s">
        <v>57</v>
      </c>
      <c r="BM64" s="265"/>
      <c r="BN64" s="264" t="s">
        <v>54</v>
      </c>
      <c r="BO64" s="265"/>
      <c r="BP64" s="264" t="s">
        <v>55</v>
      </c>
      <c r="BQ64" s="265"/>
      <c r="BR64" s="264" t="s">
        <v>57</v>
      </c>
      <c r="BS64" s="265"/>
      <c r="BT64" s="264" t="s">
        <v>60</v>
      </c>
      <c r="BU64" s="265"/>
      <c r="BV64" s="264" t="s">
        <v>54</v>
      </c>
      <c r="BW64" s="265"/>
      <c r="BX64" s="264" t="s">
        <v>55</v>
      </c>
      <c r="BY64" s="265"/>
      <c r="BZ64" s="264" t="s">
        <v>56</v>
      </c>
      <c r="CA64" s="265"/>
      <c r="CB64" s="264" t="s">
        <v>57</v>
      </c>
      <c r="CC64" s="265"/>
      <c r="CD64" s="264" t="s">
        <v>56</v>
      </c>
      <c r="CE64" s="265"/>
      <c r="CF64" s="264" t="s">
        <v>57</v>
      </c>
      <c r="CG64" s="265"/>
      <c r="CH64" s="264" t="s">
        <v>53</v>
      </c>
      <c r="CI64" s="265"/>
      <c r="CJ64" s="264" t="s">
        <v>54</v>
      </c>
      <c r="CK64" s="265"/>
      <c r="CL64" s="264" t="s">
        <v>56</v>
      </c>
      <c r="CM64" s="265"/>
      <c r="CN64" s="264" t="s">
        <v>57</v>
      </c>
      <c r="CO64" s="265"/>
      <c r="CP64" s="270"/>
      <c r="CQ64" s="271"/>
    </row>
    <row r="65" spans="1:95">
      <c r="A65" s="56" t="s">
        <v>38</v>
      </c>
      <c r="B65" s="58" t="s">
        <v>61</v>
      </c>
      <c r="C65" s="58" t="s">
        <v>62</v>
      </c>
      <c r="D65" s="58" t="s">
        <v>61</v>
      </c>
      <c r="E65" s="58" t="s">
        <v>62</v>
      </c>
      <c r="F65" s="58" t="s">
        <v>61</v>
      </c>
      <c r="G65" s="58" t="s">
        <v>62</v>
      </c>
      <c r="H65" s="58" t="s">
        <v>61</v>
      </c>
      <c r="I65" s="58" t="s">
        <v>62</v>
      </c>
      <c r="J65" s="58" t="s">
        <v>61</v>
      </c>
      <c r="K65" s="58" t="s">
        <v>62</v>
      </c>
      <c r="L65" s="58" t="s">
        <v>61</v>
      </c>
      <c r="M65" s="58" t="s">
        <v>62</v>
      </c>
      <c r="N65" s="58" t="s">
        <v>61</v>
      </c>
      <c r="O65" s="58" t="s">
        <v>62</v>
      </c>
      <c r="P65" s="58" t="s">
        <v>61</v>
      </c>
      <c r="Q65" s="58" t="s">
        <v>62</v>
      </c>
      <c r="R65" s="58" t="s">
        <v>61</v>
      </c>
      <c r="S65" s="58" t="s">
        <v>62</v>
      </c>
      <c r="T65" s="58" t="s">
        <v>61</v>
      </c>
      <c r="U65" s="58" t="s">
        <v>62</v>
      </c>
      <c r="V65" s="58" t="s">
        <v>61</v>
      </c>
      <c r="W65" s="58" t="s">
        <v>62</v>
      </c>
      <c r="X65" s="58" t="s">
        <v>61</v>
      </c>
      <c r="Y65" s="58" t="s">
        <v>62</v>
      </c>
      <c r="Z65" s="58" t="s">
        <v>61</v>
      </c>
      <c r="AA65" s="58" t="s">
        <v>62</v>
      </c>
      <c r="AB65" s="58" t="s">
        <v>61</v>
      </c>
      <c r="AC65" s="58" t="s">
        <v>62</v>
      </c>
      <c r="AD65" s="58" t="s">
        <v>61</v>
      </c>
      <c r="AE65" s="58" t="s">
        <v>62</v>
      </c>
      <c r="AF65" s="58" t="s">
        <v>61</v>
      </c>
      <c r="AG65" s="58" t="s">
        <v>62</v>
      </c>
      <c r="AH65" s="58" t="s">
        <v>61</v>
      </c>
      <c r="AI65" s="58" t="s">
        <v>62</v>
      </c>
      <c r="AJ65" s="58" t="s">
        <v>61</v>
      </c>
      <c r="AK65" s="58" t="s">
        <v>62</v>
      </c>
      <c r="AL65" s="58" t="s">
        <v>61</v>
      </c>
      <c r="AM65" s="58" t="s">
        <v>62</v>
      </c>
      <c r="AN65" s="58" t="s">
        <v>61</v>
      </c>
      <c r="AO65" s="58" t="s">
        <v>62</v>
      </c>
      <c r="AP65" s="58" t="s">
        <v>61</v>
      </c>
      <c r="AQ65" s="58" t="s">
        <v>62</v>
      </c>
      <c r="AR65" s="58" t="s">
        <v>61</v>
      </c>
      <c r="AS65" s="58" t="s">
        <v>62</v>
      </c>
      <c r="AT65" s="58" t="s">
        <v>61</v>
      </c>
      <c r="AU65" s="58" t="s">
        <v>62</v>
      </c>
      <c r="AV65" s="58" t="s">
        <v>61</v>
      </c>
      <c r="AW65" s="58" t="s">
        <v>62</v>
      </c>
      <c r="AX65" s="58" t="s">
        <v>61</v>
      </c>
      <c r="AY65" s="58" t="s">
        <v>62</v>
      </c>
      <c r="AZ65" s="58" t="s">
        <v>61</v>
      </c>
      <c r="BA65" s="58" t="s">
        <v>62</v>
      </c>
      <c r="BB65" s="58" t="s">
        <v>61</v>
      </c>
      <c r="BC65" s="58" t="s">
        <v>62</v>
      </c>
      <c r="BD65" s="58" t="s">
        <v>61</v>
      </c>
      <c r="BE65" s="58" t="s">
        <v>62</v>
      </c>
      <c r="BF65" s="58" t="s">
        <v>61</v>
      </c>
      <c r="BG65" s="58" t="s">
        <v>62</v>
      </c>
      <c r="BH65" s="58" t="s">
        <v>61</v>
      </c>
      <c r="BI65" s="58" t="s">
        <v>62</v>
      </c>
      <c r="BJ65" s="58" t="s">
        <v>61</v>
      </c>
      <c r="BK65" s="58" t="s">
        <v>62</v>
      </c>
      <c r="BL65" s="58" t="s">
        <v>61</v>
      </c>
      <c r="BM65" s="58" t="s">
        <v>62</v>
      </c>
      <c r="BN65" s="58" t="s">
        <v>61</v>
      </c>
      <c r="BO65" s="58" t="s">
        <v>62</v>
      </c>
      <c r="BP65" s="58" t="s">
        <v>61</v>
      </c>
      <c r="BQ65" s="58" t="s">
        <v>62</v>
      </c>
      <c r="BR65" s="58" t="s">
        <v>61</v>
      </c>
      <c r="BS65" s="58" t="s">
        <v>62</v>
      </c>
      <c r="BT65" s="58" t="s">
        <v>61</v>
      </c>
      <c r="BU65" s="58" t="s">
        <v>62</v>
      </c>
      <c r="BV65" s="58" t="s">
        <v>61</v>
      </c>
      <c r="BW65" s="58" t="s">
        <v>62</v>
      </c>
      <c r="BX65" s="58" t="s">
        <v>61</v>
      </c>
      <c r="BY65" s="58" t="s">
        <v>62</v>
      </c>
      <c r="BZ65" s="58" t="s">
        <v>61</v>
      </c>
      <c r="CA65" s="58" t="s">
        <v>62</v>
      </c>
      <c r="CB65" s="58" t="s">
        <v>61</v>
      </c>
      <c r="CC65" s="58" t="s">
        <v>62</v>
      </c>
      <c r="CD65" s="58" t="s">
        <v>61</v>
      </c>
      <c r="CE65" s="58" t="s">
        <v>62</v>
      </c>
      <c r="CF65" s="58" t="s">
        <v>61</v>
      </c>
      <c r="CG65" s="58" t="s">
        <v>62</v>
      </c>
      <c r="CH65" s="58" t="s">
        <v>61</v>
      </c>
      <c r="CI65" s="58" t="s">
        <v>62</v>
      </c>
      <c r="CJ65" s="58" t="s">
        <v>61</v>
      </c>
      <c r="CK65" s="58" t="s">
        <v>62</v>
      </c>
      <c r="CL65" s="58" t="s">
        <v>61</v>
      </c>
      <c r="CM65" s="58" t="s">
        <v>62</v>
      </c>
      <c r="CN65" s="58" t="s">
        <v>61</v>
      </c>
      <c r="CO65" s="58" t="s">
        <v>62</v>
      </c>
      <c r="CP65" s="58"/>
      <c r="CQ65" s="58"/>
    </row>
    <row r="66" spans="1:95">
      <c r="A66" s="59" t="s">
        <v>63</v>
      </c>
      <c r="B66" s="60">
        <v>1</v>
      </c>
      <c r="C66" s="60">
        <v>220</v>
      </c>
      <c r="D66" s="61">
        <v>430</v>
      </c>
      <c r="E66" s="61">
        <v>196940</v>
      </c>
      <c r="F66" s="61">
        <v>33</v>
      </c>
      <c r="G66" s="61">
        <v>40689</v>
      </c>
      <c r="H66" s="61">
        <v>3</v>
      </c>
      <c r="I66" s="61">
        <v>6999</v>
      </c>
      <c r="J66" s="61">
        <v>1</v>
      </c>
      <c r="K66" s="61">
        <v>4348</v>
      </c>
      <c r="L66" s="61"/>
      <c r="M66" s="61"/>
      <c r="N66" s="61"/>
      <c r="O66" s="61"/>
      <c r="P66" s="68">
        <v>1</v>
      </c>
      <c r="Q66" s="61">
        <v>186.36170200000001</v>
      </c>
      <c r="R66" s="61"/>
      <c r="S66" s="61"/>
      <c r="T66" s="61"/>
      <c r="U66" s="61"/>
      <c r="V66" s="61"/>
      <c r="W66" s="61"/>
      <c r="X66" s="61"/>
      <c r="Y66" s="61"/>
      <c r="Z66" s="61"/>
      <c r="AA66" s="61"/>
      <c r="AB66" s="61"/>
      <c r="AC66" s="61"/>
      <c r="AD66" s="68">
        <v>91</v>
      </c>
      <c r="AE66" s="61">
        <v>15561</v>
      </c>
      <c r="AF66" s="68">
        <v>12</v>
      </c>
      <c r="AG66" s="61">
        <v>5520</v>
      </c>
      <c r="AH66" s="61"/>
      <c r="AI66" s="61"/>
      <c r="AJ66" s="61"/>
      <c r="AK66" s="61"/>
      <c r="AL66" s="68"/>
      <c r="AM66" s="61"/>
      <c r="AN66" s="61"/>
      <c r="AO66" s="61"/>
      <c r="AP66" s="70">
        <v>531</v>
      </c>
      <c r="AQ66" s="61">
        <v>121843.038546</v>
      </c>
      <c r="AR66" s="70">
        <v>81</v>
      </c>
      <c r="AS66" s="61">
        <v>49734</v>
      </c>
      <c r="AT66" s="61"/>
      <c r="AU66" s="61"/>
      <c r="AV66" s="61"/>
      <c r="AW66" s="61"/>
      <c r="AX66" s="70">
        <v>3</v>
      </c>
      <c r="AY66" s="61">
        <v>2811</v>
      </c>
      <c r="AZ66" s="61"/>
      <c r="BA66" s="61"/>
      <c r="BB66" s="61">
        <v>15</v>
      </c>
      <c r="BC66" s="61">
        <v>5145</v>
      </c>
      <c r="BD66" s="61"/>
      <c r="BE66" s="61"/>
      <c r="BF66" s="61"/>
      <c r="BG66" s="61"/>
      <c r="BH66" s="61">
        <v>2</v>
      </c>
      <c r="BI66" s="61">
        <v>686</v>
      </c>
      <c r="BJ66" s="61"/>
      <c r="BK66" s="61"/>
      <c r="BL66" s="61"/>
      <c r="BM66" s="61"/>
      <c r="BN66" s="71">
        <v>11</v>
      </c>
      <c r="BO66" s="61">
        <v>3773</v>
      </c>
      <c r="BP66" s="71">
        <v>1</v>
      </c>
      <c r="BQ66" s="61">
        <v>923</v>
      </c>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2"/>
      <c r="CQ66" s="63"/>
    </row>
    <row r="67" spans="1:95">
      <c r="A67" s="59" t="s">
        <v>64</v>
      </c>
      <c r="B67" s="60">
        <v>3</v>
      </c>
      <c r="C67" s="60">
        <v>660</v>
      </c>
      <c r="D67" s="61">
        <v>1449</v>
      </c>
      <c r="E67" s="61">
        <v>663688</v>
      </c>
      <c r="F67" s="61">
        <v>120</v>
      </c>
      <c r="G67" s="61">
        <v>147960</v>
      </c>
      <c r="H67" s="61">
        <v>13</v>
      </c>
      <c r="I67" s="61">
        <v>30329</v>
      </c>
      <c r="J67" s="61">
        <v>6</v>
      </c>
      <c r="K67" s="61">
        <v>26088</v>
      </c>
      <c r="L67" s="61"/>
      <c r="M67" s="61"/>
      <c r="N67" s="61"/>
      <c r="O67" s="61"/>
      <c r="P67" s="68"/>
      <c r="Q67" s="61"/>
      <c r="R67" s="61"/>
      <c r="S67" s="61"/>
      <c r="T67" s="61"/>
      <c r="U67" s="61"/>
      <c r="V67" s="61"/>
      <c r="W67" s="61"/>
      <c r="X67" s="61"/>
      <c r="Y67" s="61"/>
      <c r="Z67" s="61"/>
      <c r="AA67" s="61"/>
      <c r="AB67" s="61"/>
      <c r="AC67" s="61"/>
      <c r="AD67" s="68">
        <v>190</v>
      </c>
      <c r="AE67" s="61">
        <v>32490</v>
      </c>
      <c r="AF67" s="68">
        <v>23</v>
      </c>
      <c r="AG67" s="61">
        <v>10580</v>
      </c>
      <c r="AH67" s="61"/>
      <c r="AI67" s="61"/>
      <c r="AJ67" s="61"/>
      <c r="AK67" s="61"/>
      <c r="AL67" s="68">
        <v>1</v>
      </c>
      <c r="AM67" s="61">
        <v>702</v>
      </c>
      <c r="AN67" s="61"/>
      <c r="AO67" s="61"/>
      <c r="AP67" s="70">
        <v>290</v>
      </c>
      <c r="AQ67" s="61">
        <v>66585</v>
      </c>
      <c r="AR67" s="70">
        <v>54</v>
      </c>
      <c r="AS67" s="61">
        <v>33156</v>
      </c>
      <c r="AT67" s="61"/>
      <c r="AU67" s="61"/>
      <c r="AV67" s="61"/>
      <c r="AW67" s="61"/>
      <c r="AX67" s="70">
        <v>1</v>
      </c>
      <c r="AY67" s="61">
        <v>1469.8651130000001</v>
      </c>
      <c r="AZ67" s="61"/>
      <c r="BA67" s="61"/>
      <c r="BB67" s="61">
        <v>66</v>
      </c>
      <c r="BC67" s="61">
        <v>22638</v>
      </c>
      <c r="BD67" s="61">
        <v>18</v>
      </c>
      <c r="BE67" s="61">
        <v>16614</v>
      </c>
      <c r="BF67" s="61"/>
      <c r="BG67" s="61"/>
      <c r="BH67" s="61">
        <v>62</v>
      </c>
      <c r="BI67" s="61">
        <v>21266</v>
      </c>
      <c r="BJ67" s="61">
        <v>9</v>
      </c>
      <c r="BK67" s="61">
        <v>8307</v>
      </c>
      <c r="BL67" s="61"/>
      <c r="BM67" s="61"/>
      <c r="BN67" s="71">
        <v>14</v>
      </c>
      <c r="BO67" s="61">
        <v>4802</v>
      </c>
      <c r="BP67" s="71">
        <v>2</v>
      </c>
      <c r="BQ67" s="61">
        <v>1846</v>
      </c>
      <c r="BR67" s="61"/>
      <c r="BS67" s="61"/>
      <c r="BT67" s="61"/>
      <c r="BU67" s="61"/>
      <c r="BV67" s="61"/>
      <c r="BW67" s="61"/>
      <c r="BX67" s="61"/>
      <c r="BY67" s="61"/>
      <c r="BZ67" s="61"/>
      <c r="CA67" s="61"/>
      <c r="CB67" s="61"/>
      <c r="CC67" s="61"/>
      <c r="CD67" s="61"/>
      <c r="CE67" s="61"/>
      <c r="CF67" s="61"/>
      <c r="CG67" s="61"/>
      <c r="CH67" s="61"/>
      <c r="CI67" s="61"/>
      <c r="CJ67" s="61">
        <v>7</v>
      </c>
      <c r="CK67" s="61">
        <v>4032</v>
      </c>
      <c r="CL67" s="61"/>
      <c r="CM67" s="61"/>
      <c r="CN67" s="61"/>
      <c r="CO67" s="61"/>
      <c r="CP67" s="62"/>
      <c r="CQ67" s="63"/>
    </row>
    <row r="68" spans="1:95">
      <c r="A68" s="59" t="s">
        <v>65</v>
      </c>
      <c r="B68" s="60"/>
      <c r="C68" s="60"/>
      <c r="D68" s="61">
        <v>322</v>
      </c>
      <c r="E68" s="61">
        <v>91421</v>
      </c>
      <c r="F68" s="61">
        <v>11</v>
      </c>
      <c r="G68" s="61">
        <v>8098</v>
      </c>
      <c r="H68" s="61">
        <v>2</v>
      </c>
      <c r="I68" s="61">
        <v>2764</v>
      </c>
      <c r="J68" s="61"/>
      <c r="K68" s="61"/>
      <c r="L68" s="61"/>
      <c r="M68" s="61"/>
      <c r="N68" s="61"/>
      <c r="O68" s="61"/>
      <c r="P68" s="61">
        <v>2</v>
      </c>
      <c r="Q68" s="61">
        <v>282.31914899999998</v>
      </c>
      <c r="R68" s="61"/>
      <c r="S68" s="61"/>
      <c r="T68" s="61"/>
      <c r="U68" s="61"/>
      <c r="V68" s="61"/>
      <c r="W68" s="61"/>
      <c r="X68" s="61"/>
      <c r="Y68" s="61"/>
      <c r="Z68" s="61"/>
      <c r="AA68" s="61"/>
      <c r="AB68" s="61"/>
      <c r="AC68" s="61"/>
      <c r="AD68" s="61">
        <v>83</v>
      </c>
      <c r="AE68" s="61">
        <v>11484</v>
      </c>
      <c r="AF68" s="61">
        <v>7</v>
      </c>
      <c r="AG68" s="61">
        <v>2635</v>
      </c>
      <c r="AH68" s="61"/>
      <c r="AI68" s="61"/>
      <c r="AJ68" s="61"/>
      <c r="AK68" s="61"/>
      <c r="AL68" s="61"/>
      <c r="AM68" s="61"/>
      <c r="AN68" s="61"/>
      <c r="AO68" s="61"/>
      <c r="AP68" s="61">
        <v>340</v>
      </c>
      <c r="AQ68" s="61">
        <v>47951</v>
      </c>
      <c r="AR68" s="61">
        <v>35</v>
      </c>
      <c r="AS68" s="61">
        <v>12920</v>
      </c>
      <c r="AT68" s="61"/>
      <c r="AU68" s="61"/>
      <c r="AV68" s="61"/>
      <c r="AW68" s="61"/>
      <c r="AX68" s="61"/>
      <c r="AY68" s="61"/>
      <c r="AZ68" s="61"/>
      <c r="BA68" s="61"/>
      <c r="BB68" s="61">
        <v>8</v>
      </c>
      <c r="BC68" s="61">
        <v>1736</v>
      </c>
      <c r="BD68" s="61"/>
      <c r="BE68" s="61"/>
      <c r="BF68" s="61"/>
      <c r="BG68" s="61"/>
      <c r="BH68" s="61">
        <v>2</v>
      </c>
      <c r="BI68" s="61">
        <v>271</v>
      </c>
      <c r="BJ68" s="61"/>
      <c r="BK68" s="61"/>
      <c r="BL68" s="61"/>
      <c r="BM68" s="61"/>
      <c r="BN68" s="61">
        <v>6</v>
      </c>
      <c r="BO68" s="61">
        <v>870</v>
      </c>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2"/>
      <c r="CQ68" s="63"/>
    </row>
    <row r="69" spans="1:95">
      <c r="A69" s="59" t="s">
        <v>66</v>
      </c>
      <c r="B69" s="60"/>
      <c r="C69" s="60"/>
      <c r="D69" s="61">
        <v>146</v>
      </c>
      <c r="E69" s="61">
        <v>17082</v>
      </c>
      <c r="F69" s="61">
        <v>16</v>
      </c>
      <c r="G69" s="61">
        <v>5072</v>
      </c>
      <c r="H69" s="61"/>
      <c r="I69" s="61"/>
      <c r="J69" s="61"/>
      <c r="K69" s="61"/>
      <c r="L69" s="61"/>
      <c r="M69" s="61"/>
      <c r="N69" s="61"/>
      <c r="O69" s="61"/>
      <c r="P69" s="68"/>
      <c r="Q69" s="61"/>
      <c r="R69" s="61"/>
      <c r="S69" s="61"/>
      <c r="T69" s="61"/>
      <c r="U69" s="61"/>
      <c r="V69" s="61"/>
      <c r="W69" s="61"/>
      <c r="X69" s="61"/>
      <c r="Y69" s="61"/>
      <c r="Z69" s="61"/>
      <c r="AA69" s="61"/>
      <c r="AB69" s="61"/>
      <c r="AC69" s="61"/>
      <c r="AD69" s="68">
        <v>71</v>
      </c>
      <c r="AE69" s="61">
        <v>4118</v>
      </c>
      <c r="AF69" s="68">
        <v>13</v>
      </c>
      <c r="AG69" s="61">
        <v>2054</v>
      </c>
      <c r="AH69" s="61"/>
      <c r="AI69" s="61"/>
      <c r="AJ69" s="61"/>
      <c r="AK69" s="61"/>
      <c r="AL69" s="68">
        <v>1</v>
      </c>
      <c r="AM69" s="61">
        <v>264</v>
      </c>
      <c r="AN69" s="61"/>
      <c r="AO69" s="61"/>
      <c r="AP69" s="70">
        <v>161</v>
      </c>
      <c r="AQ69" s="61">
        <v>9338</v>
      </c>
      <c r="AR69" s="70">
        <v>29</v>
      </c>
      <c r="AS69" s="61">
        <v>4582</v>
      </c>
      <c r="AT69" s="61"/>
      <c r="AU69" s="61"/>
      <c r="AV69" s="61"/>
      <c r="AW69" s="61"/>
      <c r="AX69" s="70">
        <v>0</v>
      </c>
      <c r="AY69" s="61">
        <v>150.13488699999999</v>
      </c>
      <c r="AZ69" s="61"/>
      <c r="BA69" s="61"/>
      <c r="BB69" s="61">
        <v>6</v>
      </c>
      <c r="BC69" s="61">
        <v>528</v>
      </c>
      <c r="BD69" s="61"/>
      <c r="BE69" s="61"/>
      <c r="BF69" s="61"/>
      <c r="BG69" s="61"/>
      <c r="BH69" s="61">
        <v>3</v>
      </c>
      <c r="BI69" s="61">
        <v>174</v>
      </c>
      <c r="BJ69" s="61">
        <v>1</v>
      </c>
      <c r="BK69" s="61">
        <v>158</v>
      </c>
      <c r="BL69" s="61"/>
      <c r="BM69" s="61"/>
      <c r="BN69" s="71">
        <v>7</v>
      </c>
      <c r="BO69" s="61">
        <v>406</v>
      </c>
      <c r="BP69" s="71">
        <v>2</v>
      </c>
      <c r="BQ69" s="61">
        <v>316</v>
      </c>
      <c r="BR69" s="61"/>
      <c r="BS69" s="61"/>
      <c r="BT69" s="61"/>
      <c r="BU69" s="61"/>
      <c r="BV69" s="61"/>
      <c r="BW69" s="61"/>
      <c r="BX69" s="61"/>
      <c r="BY69" s="61"/>
      <c r="BZ69" s="61"/>
      <c r="CA69" s="61"/>
      <c r="CB69" s="61"/>
      <c r="CC69" s="61"/>
      <c r="CD69" s="61"/>
      <c r="CE69" s="61"/>
      <c r="CF69" s="61"/>
      <c r="CG69" s="61"/>
      <c r="CH69" s="61"/>
      <c r="CI69" s="61"/>
      <c r="CJ69" s="61">
        <v>1</v>
      </c>
      <c r="CK69" s="61">
        <v>147</v>
      </c>
      <c r="CL69" s="61"/>
      <c r="CM69" s="61"/>
      <c r="CN69" s="61"/>
      <c r="CO69" s="61"/>
      <c r="CP69" s="62"/>
      <c r="CQ69" s="63"/>
    </row>
    <row r="70" spans="1:95">
      <c r="A70" s="59" t="s">
        <v>67</v>
      </c>
      <c r="B70" s="60"/>
      <c r="C70" s="60"/>
      <c r="D70" s="61"/>
      <c r="E70" s="61"/>
      <c r="F70" s="61"/>
      <c r="G70" s="61"/>
      <c r="H70" s="61"/>
      <c r="I70" s="61"/>
      <c r="J70" s="61"/>
      <c r="K70" s="61"/>
      <c r="L70" s="61"/>
      <c r="M70" s="61"/>
      <c r="N70" s="61"/>
      <c r="O70" s="61"/>
      <c r="P70" s="67"/>
      <c r="Q70" s="61"/>
      <c r="R70" s="61"/>
      <c r="S70" s="61"/>
      <c r="T70" s="61"/>
      <c r="U70" s="61"/>
      <c r="V70" s="61"/>
      <c r="W70" s="61"/>
      <c r="X70" s="61"/>
      <c r="Y70" s="61"/>
      <c r="Z70" s="61"/>
      <c r="AA70" s="61"/>
      <c r="AB70" s="61"/>
      <c r="AC70" s="61"/>
      <c r="AD70" s="67">
        <v>237</v>
      </c>
      <c r="AE70" s="61">
        <v>23700</v>
      </c>
      <c r="AF70" s="67">
        <v>98</v>
      </c>
      <c r="AG70" s="61">
        <v>29400</v>
      </c>
      <c r="AH70" s="61"/>
      <c r="AI70" s="61"/>
      <c r="AJ70" s="61"/>
      <c r="AK70" s="61"/>
      <c r="AL70" s="67"/>
      <c r="AM70" s="61"/>
      <c r="AN70" s="61"/>
      <c r="AO70" s="61"/>
      <c r="AP70" s="69">
        <v>310</v>
      </c>
      <c r="AQ70" s="61">
        <v>31000</v>
      </c>
      <c r="AR70" s="69">
        <v>110</v>
      </c>
      <c r="AS70" s="61">
        <v>33000</v>
      </c>
      <c r="AT70" s="61"/>
      <c r="AU70" s="61"/>
      <c r="AV70" s="61"/>
      <c r="AW70" s="61"/>
      <c r="AX70" s="69"/>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2"/>
      <c r="CQ70" s="63"/>
    </row>
    <row r="71" spans="1:95">
      <c r="A71" s="64" t="s">
        <v>40</v>
      </c>
      <c r="B71" s="64">
        <v>4</v>
      </c>
      <c r="C71" s="64">
        <v>880</v>
      </c>
      <c r="D71" s="65">
        <v>2347</v>
      </c>
      <c r="E71" s="65">
        <v>969131</v>
      </c>
      <c r="F71" s="65">
        <v>180</v>
      </c>
      <c r="G71" s="65">
        <v>201819</v>
      </c>
      <c r="H71" s="65">
        <v>18</v>
      </c>
      <c r="I71" s="65">
        <v>40092</v>
      </c>
      <c r="J71" s="65">
        <v>7</v>
      </c>
      <c r="K71" s="65">
        <v>30436</v>
      </c>
      <c r="L71" s="65">
        <v>0</v>
      </c>
      <c r="M71" s="65">
        <v>0</v>
      </c>
      <c r="N71" s="65">
        <v>0</v>
      </c>
      <c r="O71" s="65">
        <v>0</v>
      </c>
      <c r="P71" s="65">
        <v>3</v>
      </c>
      <c r="Q71" s="65">
        <v>468.68085099999996</v>
      </c>
      <c r="R71" s="65">
        <v>0</v>
      </c>
      <c r="S71" s="65">
        <v>0</v>
      </c>
      <c r="T71" s="65">
        <v>0</v>
      </c>
      <c r="U71" s="65">
        <v>0</v>
      </c>
      <c r="V71" s="65">
        <v>0</v>
      </c>
      <c r="W71" s="65">
        <v>0</v>
      </c>
      <c r="X71" s="65">
        <v>0</v>
      </c>
      <c r="Y71" s="65">
        <v>0</v>
      </c>
      <c r="Z71" s="65">
        <v>0</v>
      </c>
      <c r="AA71" s="65">
        <v>0</v>
      </c>
      <c r="AB71" s="65">
        <v>0</v>
      </c>
      <c r="AC71" s="65">
        <v>0</v>
      </c>
      <c r="AD71" s="65">
        <v>672</v>
      </c>
      <c r="AE71" s="65">
        <v>87353</v>
      </c>
      <c r="AF71" s="65">
        <v>153</v>
      </c>
      <c r="AG71" s="65">
        <v>50189</v>
      </c>
      <c r="AH71" s="65">
        <v>0</v>
      </c>
      <c r="AI71" s="65">
        <v>0</v>
      </c>
      <c r="AJ71" s="65">
        <v>0</v>
      </c>
      <c r="AK71" s="65">
        <v>0</v>
      </c>
      <c r="AL71" s="65">
        <v>2</v>
      </c>
      <c r="AM71" s="65">
        <v>966</v>
      </c>
      <c r="AN71" s="65">
        <v>0</v>
      </c>
      <c r="AO71" s="65">
        <v>0</v>
      </c>
      <c r="AP71" s="65">
        <v>1632</v>
      </c>
      <c r="AQ71" s="65">
        <v>276717.03854600003</v>
      </c>
      <c r="AR71" s="65">
        <v>309</v>
      </c>
      <c r="AS71" s="65">
        <v>133392</v>
      </c>
      <c r="AT71" s="65">
        <v>0</v>
      </c>
      <c r="AU71" s="65">
        <v>0</v>
      </c>
      <c r="AV71" s="65">
        <v>0</v>
      </c>
      <c r="AW71" s="65">
        <v>0</v>
      </c>
      <c r="AX71" s="65">
        <v>4</v>
      </c>
      <c r="AY71" s="65">
        <v>4431</v>
      </c>
      <c r="AZ71" s="65">
        <v>0</v>
      </c>
      <c r="BA71" s="65">
        <v>0</v>
      </c>
      <c r="BB71" s="65">
        <v>95</v>
      </c>
      <c r="BC71" s="65">
        <v>30047</v>
      </c>
      <c r="BD71" s="65">
        <v>18</v>
      </c>
      <c r="BE71" s="65">
        <v>16614</v>
      </c>
      <c r="BF71" s="65">
        <v>0</v>
      </c>
      <c r="BG71" s="65">
        <v>0</v>
      </c>
      <c r="BH71" s="65">
        <v>69</v>
      </c>
      <c r="BI71" s="65">
        <v>22397</v>
      </c>
      <c r="BJ71" s="65">
        <v>10</v>
      </c>
      <c r="BK71" s="65">
        <v>8465</v>
      </c>
      <c r="BL71" s="65">
        <v>0</v>
      </c>
      <c r="BM71" s="65">
        <v>0</v>
      </c>
      <c r="BN71" s="65">
        <v>38</v>
      </c>
      <c r="BO71" s="65">
        <v>9851</v>
      </c>
      <c r="BP71" s="65">
        <v>5</v>
      </c>
      <c r="BQ71" s="65">
        <v>3085</v>
      </c>
      <c r="BR71" s="65">
        <v>0</v>
      </c>
      <c r="BS71" s="65">
        <v>0</v>
      </c>
      <c r="BT71" s="65">
        <v>0</v>
      </c>
      <c r="BU71" s="65">
        <v>0</v>
      </c>
      <c r="BV71" s="65">
        <v>0</v>
      </c>
      <c r="BW71" s="65">
        <v>0</v>
      </c>
      <c r="BX71" s="65">
        <v>0</v>
      </c>
      <c r="BY71" s="65">
        <v>0</v>
      </c>
      <c r="BZ71" s="65">
        <v>0</v>
      </c>
      <c r="CA71" s="65">
        <v>0</v>
      </c>
      <c r="CB71" s="65">
        <v>0</v>
      </c>
      <c r="CC71" s="65">
        <v>0</v>
      </c>
      <c r="CD71" s="65">
        <v>0</v>
      </c>
      <c r="CE71" s="65">
        <v>0</v>
      </c>
      <c r="CF71" s="65">
        <v>0</v>
      </c>
      <c r="CG71" s="65">
        <v>0</v>
      </c>
      <c r="CH71" s="65">
        <v>0</v>
      </c>
      <c r="CI71" s="65">
        <v>0</v>
      </c>
      <c r="CJ71" s="65">
        <v>8</v>
      </c>
      <c r="CK71" s="65">
        <v>4179</v>
      </c>
      <c r="CL71" s="65">
        <v>0</v>
      </c>
      <c r="CM71" s="65">
        <v>0</v>
      </c>
      <c r="CN71" s="65">
        <v>0</v>
      </c>
      <c r="CO71" s="65">
        <v>0</v>
      </c>
      <c r="CP71" s="62"/>
      <c r="CQ71" s="63"/>
    </row>
    <row r="76" spans="1:95" ht="26.25">
      <c r="A76" s="272" t="s">
        <v>24</v>
      </c>
      <c r="B76" s="272"/>
      <c r="C76" s="272"/>
      <c r="D76" s="272"/>
      <c r="E76" s="272"/>
      <c r="F76" s="272"/>
      <c r="G76" s="272"/>
      <c r="H76" s="272"/>
      <c r="I76" s="272"/>
      <c r="J76" s="272"/>
      <c r="K76" s="272"/>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row>
    <row r="78" spans="1:95">
      <c r="A78" s="56" t="s">
        <v>25</v>
      </c>
      <c r="B78" s="57" t="s">
        <v>26</v>
      </c>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row>
    <row r="79" spans="1:95">
      <c r="A79" s="56" t="s">
        <v>27</v>
      </c>
      <c r="B79" s="57" t="s">
        <v>28</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55"/>
      <c r="BU79" s="55"/>
      <c r="BV79" s="55"/>
      <c r="BW79" s="55"/>
      <c r="BX79" s="55"/>
      <c r="BY79" s="55"/>
      <c r="BZ79" s="55"/>
      <c r="CA79" s="55"/>
      <c r="CB79" s="55"/>
      <c r="CC79" s="55"/>
      <c r="CD79" s="55"/>
      <c r="CE79" s="55"/>
      <c r="CF79" s="55"/>
      <c r="CG79" s="55"/>
      <c r="CH79" s="55"/>
      <c r="CI79" s="55"/>
      <c r="CJ79" s="55"/>
      <c r="CK79" s="55"/>
      <c r="CL79" s="55"/>
      <c r="CM79" s="55"/>
      <c r="CN79" s="55"/>
      <c r="CO79" s="55"/>
      <c r="CP79" s="55"/>
      <c r="CQ79" s="55"/>
    </row>
    <row r="80" spans="1:95">
      <c r="A80" s="56" t="s">
        <v>29</v>
      </c>
      <c r="B80" s="57">
        <v>2022</v>
      </c>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row>
    <row r="81" spans="1:95">
      <c r="A81" s="56" t="s">
        <v>30</v>
      </c>
      <c r="B81" s="66" t="s">
        <v>31</v>
      </c>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c r="CB81" s="55"/>
      <c r="CC81" s="55"/>
      <c r="CD81" s="55"/>
      <c r="CE81" s="55"/>
      <c r="CF81" s="55"/>
      <c r="CG81" s="55"/>
      <c r="CH81" s="55"/>
      <c r="CI81" s="55"/>
      <c r="CJ81" s="55"/>
      <c r="CK81" s="55"/>
      <c r="CL81" s="55"/>
      <c r="CM81" s="55"/>
      <c r="CN81" s="55"/>
      <c r="CO81" s="55"/>
      <c r="CP81" s="55"/>
      <c r="CQ81" s="55"/>
    </row>
    <row r="82" spans="1:95">
      <c r="A82" s="56" t="s">
        <v>32</v>
      </c>
      <c r="B82" s="56" t="s">
        <v>33</v>
      </c>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55"/>
      <c r="BQ82" s="55"/>
      <c r="BR82" s="55"/>
      <c r="BS82" s="55"/>
      <c r="BT82" s="55"/>
      <c r="BU82" s="55"/>
      <c r="BV82" s="55"/>
      <c r="BW82" s="55"/>
      <c r="BX82" s="55"/>
      <c r="BY82" s="55"/>
      <c r="BZ82" s="55"/>
      <c r="CA82" s="55"/>
      <c r="CB82" s="55"/>
      <c r="CC82" s="55"/>
      <c r="CD82" s="55"/>
      <c r="CE82" s="55"/>
      <c r="CF82" s="55"/>
      <c r="CG82" s="55"/>
      <c r="CH82" s="55"/>
      <c r="CI82" s="55"/>
      <c r="CJ82" s="55"/>
      <c r="CK82" s="55"/>
      <c r="CL82" s="55"/>
      <c r="CM82" s="55"/>
      <c r="CN82" s="55"/>
      <c r="CO82" s="55"/>
      <c r="CP82" s="55"/>
      <c r="CQ82" s="55"/>
    </row>
    <row r="83" spans="1:95">
      <c r="A83" s="56" t="s">
        <v>34</v>
      </c>
      <c r="B83" s="57" t="s">
        <v>35</v>
      </c>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55"/>
      <c r="BU83" s="55"/>
      <c r="BV83" s="55"/>
      <c r="BW83" s="55"/>
      <c r="BX83" s="55"/>
      <c r="BY83" s="55"/>
      <c r="BZ83" s="55"/>
      <c r="CA83" s="55"/>
      <c r="CB83" s="55"/>
      <c r="CC83" s="55"/>
      <c r="CD83" s="55"/>
      <c r="CE83" s="55"/>
      <c r="CF83" s="55"/>
      <c r="CG83" s="55"/>
      <c r="CH83" s="55"/>
      <c r="CI83" s="55"/>
      <c r="CJ83" s="55"/>
      <c r="CK83" s="55"/>
      <c r="CL83" s="55"/>
      <c r="CM83" s="55"/>
      <c r="CN83" s="55"/>
      <c r="CO83" s="55"/>
      <c r="CP83" s="55"/>
      <c r="CQ83" s="55"/>
    </row>
    <row r="84" spans="1:95">
      <c r="A84" s="56" t="s">
        <v>36</v>
      </c>
      <c r="B84" s="56" t="s">
        <v>37</v>
      </c>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c r="BL84" s="55"/>
      <c r="BM84" s="55"/>
      <c r="BN84" s="55"/>
      <c r="BO84" s="55"/>
      <c r="BP84" s="55"/>
      <c r="BQ84" s="55"/>
      <c r="BR84" s="55"/>
      <c r="BS84" s="55"/>
      <c r="BT84" s="55"/>
      <c r="BU84" s="55"/>
      <c r="BV84" s="55"/>
      <c r="BW84" s="55"/>
      <c r="BX84" s="55"/>
      <c r="BY84" s="55"/>
      <c r="BZ84" s="55"/>
      <c r="CA84" s="55"/>
      <c r="CB84" s="55"/>
      <c r="CC84" s="55"/>
      <c r="CD84" s="55"/>
      <c r="CE84" s="55"/>
      <c r="CF84" s="55"/>
      <c r="CG84" s="55"/>
      <c r="CH84" s="55"/>
      <c r="CI84" s="55"/>
      <c r="CJ84" s="55"/>
      <c r="CK84" s="55"/>
      <c r="CL84" s="55"/>
      <c r="CM84" s="55"/>
      <c r="CN84" s="55"/>
      <c r="CO84" s="55"/>
      <c r="CP84" s="55"/>
      <c r="CQ84" s="55"/>
    </row>
    <row r="87" spans="1:95">
      <c r="A87" s="56" t="s">
        <v>38</v>
      </c>
      <c r="B87" s="264" t="s">
        <v>39</v>
      </c>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4"/>
      <c r="CO87" s="265"/>
      <c r="CP87" s="266" t="s">
        <v>40</v>
      </c>
      <c r="CQ87" s="267"/>
    </row>
    <row r="88" spans="1:95">
      <c r="A88" s="56" t="s">
        <v>38</v>
      </c>
      <c r="B88" s="264" t="s">
        <v>41</v>
      </c>
      <c r="C88" s="274"/>
      <c r="D88" s="274"/>
      <c r="E88" s="274"/>
      <c r="F88" s="274"/>
      <c r="G88" s="274"/>
      <c r="H88" s="274"/>
      <c r="I88" s="274"/>
      <c r="J88" s="274"/>
      <c r="K88" s="265"/>
      <c r="L88" s="264" t="s">
        <v>42</v>
      </c>
      <c r="M88" s="265"/>
      <c r="N88" s="264" t="s">
        <v>43</v>
      </c>
      <c r="O88" s="265"/>
      <c r="P88" s="264" t="s">
        <v>44</v>
      </c>
      <c r="Q88" s="274"/>
      <c r="R88" s="274"/>
      <c r="S88" s="274"/>
      <c r="T88" s="274"/>
      <c r="U88" s="274"/>
      <c r="V88" s="274"/>
      <c r="W88" s="274"/>
      <c r="X88" s="274"/>
      <c r="Y88" s="274"/>
      <c r="Z88" s="274"/>
      <c r="AA88" s="265"/>
      <c r="AB88" s="275" t="s">
        <v>45</v>
      </c>
      <c r="AC88" s="276"/>
      <c r="AD88" s="276"/>
      <c r="AE88" s="276"/>
      <c r="AF88" s="276"/>
      <c r="AG88" s="276"/>
      <c r="AH88" s="276"/>
      <c r="AI88" s="276"/>
      <c r="AJ88" s="276"/>
      <c r="AK88" s="276"/>
      <c r="AL88" s="276"/>
      <c r="AM88" s="276"/>
      <c r="AN88" s="276"/>
      <c r="AO88" s="277"/>
      <c r="AP88" s="278" t="s">
        <v>46</v>
      </c>
      <c r="AQ88" s="279"/>
      <c r="AR88" s="279"/>
      <c r="AS88" s="279"/>
      <c r="AT88" s="279"/>
      <c r="AU88" s="279"/>
      <c r="AV88" s="279"/>
      <c r="AW88" s="279"/>
      <c r="AX88" s="279"/>
      <c r="AY88" s="279"/>
      <c r="AZ88" s="279"/>
      <c r="BA88" s="280"/>
      <c r="BB88" s="264" t="s">
        <v>47</v>
      </c>
      <c r="BC88" s="274"/>
      <c r="BD88" s="274"/>
      <c r="BE88" s="274"/>
      <c r="BF88" s="274"/>
      <c r="BG88" s="265"/>
      <c r="BH88" s="264" t="s">
        <v>48</v>
      </c>
      <c r="BI88" s="274"/>
      <c r="BJ88" s="274"/>
      <c r="BK88" s="274"/>
      <c r="BL88" s="274"/>
      <c r="BM88" s="265"/>
      <c r="BN88" s="281" t="s">
        <v>49</v>
      </c>
      <c r="BO88" s="282"/>
      <c r="BP88" s="282"/>
      <c r="BQ88" s="282"/>
      <c r="BR88" s="282"/>
      <c r="BS88" s="282"/>
      <c r="BT88" s="282"/>
      <c r="BU88" s="283"/>
      <c r="BV88" s="264" t="s">
        <v>50</v>
      </c>
      <c r="BW88" s="274"/>
      <c r="BX88" s="274"/>
      <c r="BY88" s="274"/>
      <c r="BZ88" s="274"/>
      <c r="CA88" s="274"/>
      <c r="CB88" s="274"/>
      <c r="CC88" s="265"/>
      <c r="CD88" s="264" t="s">
        <v>51</v>
      </c>
      <c r="CE88" s="274"/>
      <c r="CF88" s="274"/>
      <c r="CG88" s="265"/>
      <c r="CH88" s="264" t="s">
        <v>52</v>
      </c>
      <c r="CI88" s="274"/>
      <c r="CJ88" s="274"/>
      <c r="CK88" s="274"/>
      <c r="CL88" s="274"/>
      <c r="CM88" s="274"/>
      <c r="CN88" s="274"/>
      <c r="CO88" s="265"/>
      <c r="CP88" s="268"/>
      <c r="CQ88" s="269"/>
    </row>
    <row r="89" spans="1:95">
      <c r="A89" s="56" t="s">
        <v>38</v>
      </c>
      <c r="B89" s="264" t="s">
        <v>53</v>
      </c>
      <c r="C89" s="265"/>
      <c r="D89" s="264" t="s">
        <v>54</v>
      </c>
      <c r="E89" s="265"/>
      <c r="F89" s="264" t="s">
        <v>55</v>
      </c>
      <c r="G89" s="265"/>
      <c r="H89" s="264" t="s">
        <v>56</v>
      </c>
      <c r="I89" s="265"/>
      <c r="J89" s="264" t="s">
        <v>57</v>
      </c>
      <c r="K89" s="265"/>
      <c r="L89" s="264" t="s">
        <v>53</v>
      </c>
      <c r="M89" s="265"/>
      <c r="N89" s="264" t="s">
        <v>53</v>
      </c>
      <c r="O89" s="265"/>
      <c r="P89" s="264" t="s">
        <v>54</v>
      </c>
      <c r="Q89" s="265"/>
      <c r="R89" s="264" t="s">
        <v>55</v>
      </c>
      <c r="S89" s="265"/>
      <c r="T89" s="264" t="s">
        <v>58</v>
      </c>
      <c r="U89" s="265"/>
      <c r="V89" s="264" t="s">
        <v>57</v>
      </c>
      <c r="W89" s="265"/>
      <c r="X89" s="264" t="s">
        <v>59</v>
      </c>
      <c r="Y89" s="265"/>
      <c r="Z89" s="264" t="s">
        <v>60</v>
      </c>
      <c r="AA89" s="265"/>
      <c r="AB89" s="264" t="s">
        <v>53</v>
      </c>
      <c r="AC89" s="265"/>
      <c r="AD89" s="264" t="s">
        <v>54</v>
      </c>
      <c r="AE89" s="265"/>
      <c r="AF89" s="264" t="s">
        <v>55</v>
      </c>
      <c r="AG89" s="265"/>
      <c r="AH89" s="264" t="s">
        <v>58</v>
      </c>
      <c r="AI89" s="265"/>
      <c r="AJ89" s="264" t="s">
        <v>57</v>
      </c>
      <c r="AK89" s="265"/>
      <c r="AL89" s="264" t="s">
        <v>59</v>
      </c>
      <c r="AM89" s="265"/>
      <c r="AN89" s="264" t="s">
        <v>60</v>
      </c>
      <c r="AO89" s="265"/>
      <c r="AP89" s="264" t="s">
        <v>54</v>
      </c>
      <c r="AQ89" s="265"/>
      <c r="AR89" s="264" t="s">
        <v>55</v>
      </c>
      <c r="AS89" s="265"/>
      <c r="AT89" s="264" t="s">
        <v>58</v>
      </c>
      <c r="AU89" s="265"/>
      <c r="AV89" s="264" t="s">
        <v>57</v>
      </c>
      <c r="AW89" s="265"/>
      <c r="AX89" s="264" t="s">
        <v>59</v>
      </c>
      <c r="AY89" s="265"/>
      <c r="AZ89" s="264" t="s">
        <v>60</v>
      </c>
      <c r="BA89" s="265"/>
      <c r="BB89" s="264" t="s">
        <v>54</v>
      </c>
      <c r="BC89" s="265"/>
      <c r="BD89" s="264" t="s">
        <v>55</v>
      </c>
      <c r="BE89" s="265"/>
      <c r="BF89" s="264" t="s">
        <v>57</v>
      </c>
      <c r="BG89" s="265"/>
      <c r="BH89" s="264" t="s">
        <v>54</v>
      </c>
      <c r="BI89" s="265"/>
      <c r="BJ89" s="264" t="s">
        <v>55</v>
      </c>
      <c r="BK89" s="265"/>
      <c r="BL89" s="264" t="s">
        <v>57</v>
      </c>
      <c r="BM89" s="265"/>
      <c r="BN89" s="264" t="s">
        <v>54</v>
      </c>
      <c r="BO89" s="265"/>
      <c r="BP89" s="264" t="s">
        <v>55</v>
      </c>
      <c r="BQ89" s="265"/>
      <c r="BR89" s="264" t="s">
        <v>57</v>
      </c>
      <c r="BS89" s="265"/>
      <c r="BT89" s="264" t="s">
        <v>60</v>
      </c>
      <c r="BU89" s="265"/>
      <c r="BV89" s="264" t="s">
        <v>54</v>
      </c>
      <c r="BW89" s="265"/>
      <c r="BX89" s="264" t="s">
        <v>55</v>
      </c>
      <c r="BY89" s="265"/>
      <c r="BZ89" s="264" t="s">
        <v>56</v>
      </c>
      <c r="CA89" s="265"/>
      <c r="CB89" s="264" t="s">
        <v>57</v>
      </c>
      <c r="CC89" s="265"/>
      <c r="CD89" s="264" t="s">
        <v>56</v>
      </c>
      <c r="CE89" s="265"/>
      <c r="CF89" s="264" t="s">
        <v>57</v>
      </c>
      <c r="CG89" s="265"/>
      <c r="CH89" s="264" t="s">
        <v>53</v>
      </c>
      <c r="CI89" s="265"/>
      <c r="CJ89" s="264" t="s">
        <v>54</v>
      </c>
      <c r="CK89" s="265"/>
      <c r="CL89" s="264" t="s">
        <v>56</v>
      </c>
      <c r="CM89" s="265"/>
      <c r="CN89" s="264" t="s">
        <v>57</v>
      </c>
      <c r="CO89" s="265"/>
      <c r="CP89" s="270"/>
      <c r="CQ89" s="271"/>
    </row>
    <row r="90" spans="1:95">
      <c r="A90" s="56" t="s">
        <v>38</v>
      </c>
      <c r="B90" s="58" t="s">
        <v>61</v>
      </c>
      <c r="C90" s="58" t="s">
        <v>62</v>
      </c>
      <c r="D90" s="58" t="s">
        <v>61</v>
      </c>
      <c r="E90" s="58" t="s">
        <v>62</v>
      </c>
      <c r="F90" s="58" t="s">
        <v>61</v>
      </c>
      <c r="G90" s="58" t="s">
        <v>62</v>
      </c>
      <c r="H90" s="58" t="s">
        <v>61</v>
      </c>
      <c r="I90" s="58" t="s">
        <v>62</v>
      </c>
      <c r="J90" s="58" t="s">
        <v>61</v>
      </c>
      <c r="K90" s="58" t="s">
        <v>62</v>
      </c>
      <c r="L90" s="58" t="s">
        <v>61</v>
      </c>
      <c r="M90" s="58" t="s">
        <v>62</v>
      </c>
      <c r="N90" s="58" t="s">
        <v>61</v>
      </c>
      <c r="O90" s="58" t="s">
        <v>62</v>
      </c>
      <c r="P90" s="58" t="s">
        <v>61</v>
      </c>
      <c r="Q90" s="58" t="s">
        <v>62</v>
      </c>
      <c r="R90" s="58" t="s">
        <v>61</v>
      </c>
      <c r="S90" s="58" t="s">
        <v>62</v>
      </c>
      <c r="T90" s="58" t="s">
        <v>61</v>
      </c>
      <c r="U90" s="58" t="s">
        <v>62</v>
      </c>
      <c r="V90" s="58" t="s">
        <v>61</v>
      </c>
      <c r="W90" s="58" t="s">
        <v>62</v>
      </c>
      <c r="X90" s="58" t="s">
        <v>61</v>
      </c>
      <c r="Y90" s="58" t="s">
        <v>62</v>
      </c>
      <c r="Z90" s="58" t="s">
        <v>61</v>
      </c>
      <c r="AA90" s="58" t="s">
        <v>62</v>
      </c>
      <c r="AB90" s="58" t="s">
        <v>61</v>
      </c>
      <c r="AC90" s="58" t="s">
        <v>62</v>
      </c>
      <c r="AD90" s="58" t="s">
        <v>61</v>
      </c>
      <c r="AE90" s="58" t="s">
        <v>62</v>
      </c>
      <c r="AF90" s="58" t="s">
        <v>61</v>
      </c>
      <c r="AG90" s="58" t="s">
        <v>62</v>
      </c>
      <c r="AH90" s="58" t="s">
        <v>61</v>
      </c>
      <c r="AI90" s="58" t="s">
        <v>62</v>
      </c>
      <c r="AJ90" s="58" t="s">
        <v>61</v>
      </c>
      <c r="AK90" s="58" t="s">
        <v>62</v>
      </c>
      <c r="AL90" s="58" t="s">
        <v>61</v>
      </c>
      <c r="AM90" s="58" t="s">
        <v>62</v>
      </c>
      <c r="AN90" s="58" t="s">
        <v>61</v>
      </c>
      <c r="AO90" s="58" t="s">
        <v>62</v>
      </c>
      <c r="AP90" s="58" t="s">
        <v>61</v>
      </c>
      <c r="AQ90" s="58" t="s">
        <v>62</v>
      </c>
      <c r="AR90" s="58" t="s">
        <v>61</v>
      </c>
      <c r="AS90" s="58" t="s">
        <v>62</v>
      </c>
      <c r="AT90" s="58" t="s">
        <v>61</v>
      </c>
      <c r="AU90" s="58" t="s">
        <v>62</v>
      </c>
      <c r="AV90" s="58" t="s">
        <v>61</v>
      </c>
      <c r="AW90" s="58" t="s">
        <v>62</v>
      </c>
      <c r="AX90" s="58" t="s">
        <v>61</v>
      </c>
      <c r="AY90" s="58" t="s">
        <v>62</v>
      </c>
      <c r="AZ90" s="58" t="s">
        <v>61</v>
      </c>
      <c r="BA90" s="58" t="s">
        <v>62</v>
      </c>
      <c r="BB90" s="58" t="s">
        <v>61</v>
      </c>
      <c r="BC90" s="58" t="s">
        <v>62</v>
      </c>
      <c r="BD90" s="58" t="s">
        <v>61</v>
      </c>
      <c r="BE90" s="58" t="s">
        <v>62</v>
      </c>
      <c r="BF90" s="58" t="s">
        <v>61</v>
      </c>
      <c r="BG90" s="58" t="s">
        <v>62</v>
      </c>
      <c r="BH90" s="58" t="s">
        <v>61</v>
      </c>
      <c r="BI90" s="58" t="s">
        <v>62</v>
      </c>
      <c r="BJ90" s="58" t="s">
        <v>61</v>
      </c>
      <c r="BK90" s="58" t="s">
        <v>62</v>
      </c>
      <c r="BL90" s="58" t="s">
        <v>61</v>
      </c>
      <c r="BM90" s="58" t="s">
        <v>62</v>
      </c>
      <c r="BN90" s="58" t="s">
        <v>61</v>
      </c>
      <c r="BO90" s="58" t="s">
        <v>62</v>
      </c>
      <c r="BP90" s="58" t="s">
        <v>61</v>
      </c>
      <c r="BQ90" s="58" t="s">
        <v>62</v>
      </c>
      <c r="BR90" s="58" t="s">
        <v>61</v>
      </c>
      <c r="BS90" s="58" t="s">
        <v>62</v>
      </c>
      <c r="BT90" s="58" t="s">
        <v>61</v>
      </c>
      <c r="BU90" s="58" t="s">
        <v>62</v>
      </c>
      <c r="BV90" s="58" t="s">
        <v>61</v>
      </c>
      <c r="BW90" s="58" t="s">
        <v>62</v>
      </c>
      <c r="BX90" s="58" t="s">
        <v>61</v>
      </c>
      <c r="BY90" s="58" t="s">
        <v>62</v>
      </c>
      <c r="BZ90" s="58" t="s">
        <v>61</v>
      </c>
      <c r="CA90" s="58" t="s">
        <v>62</v>
      </c>
      <c r="CB90" s="58" t="s">
        <v>61</v>
      </c>
      <c r="CC90" s="58" t="s">
        <v>62</v>
      </c>
      <c r="CD90" s="58" t="s">
        <v>61</v>
      </c>
      <c r="CE90" s="58" t="s">
        <v>62</v>
      </c>
      <c r="CF90" s="58" t="s">
        <v>61</v>
      </c>
      <c r="CG90" s="58" t="s">
        <v>62</v>
      </c>
      <c r="CH90" s="58" t="s">
        <v>61</v>
      </c>
      <c r="CI90" s="58" t="s">
        <v>62</v>
      </c>
      <c r="CJ90" s="58" t="s">
        <v>61</v>
      </c>
      <c r="CK90" s="58" t="s">
        <v>62</v>
      </c>
      <c r="CL90" s="58" t="s">
        <v>61</v>
      </c>
      <c r="CM90" s="58" t="s">
        <v>62</v>
      </c>
      <c r="CN90" s="58" t="s">
        <v>61</v>
      </c>
      <c r="CO90" s="58" t="s">
        <v>62</v>
      </c>
      <c r="CP90" s="58" t="s">
        <v>61</v>
      </c>
      <c r="CQ90" s="58" t="s">
        <v>62</v>
      </c>
    </row>
    <row r="91" spans="1:95">
      <c r="A91" s="59" t="s">
        <v>63</v>
      </c>
      <c r="B91" s="60"/>
      <c r="C91" s="60"/>
      <c r="D91" s="61">
        <v>388</v>
      </c>
      <c r="E91" s="61">
        <v>177765.09181700001</v>
      </c>
      <c r="F91" s="61">
        <v>19</v>
      </c>
      <c r="G91" s="61">
        <v>23440.695772999999</v>
      </c>
      <c r="H91" s="61">
        <v>4</v>
      </c>
      <c r="I91" s="61">
        <v>9332</v>
      </c>
      <c r="J91" s="61">
        <v>3</v>
      </c>
      <c r="K91" s="61">
        <v>13044</v>
      </c>
      <c r="L91" s="61"/>
      <c r="M91" s="61"/>
      <c r="N91" s="61"/>
      <c r="O91" s="61"/>
      <c r="P91" s="68">
        <v>1</v>
      </c>
      <c r="Q91" s="61">
        <v>186.36170200000001</v>
      </c>
      <c r="R91" s="61"/>
      <c r="S91" s="61"/>
      <c r="T91" s="61"/>
      <c r="U91" s="61"/>
      <c r="V91" s="61"/>
      <c r="W91" s="61"/>
      <c r="X91" s="61"/>
      <c r="Y91" s="61"/>
      <c r="Z91" s="61"/>
      <c r="AA91" s="61"/>
      <c r="AB91" s="61"/>
      <c r="AC91" s="61"/>
      <c r="AD91" s="68">
        <v>69</v>
      </c>
      <c r="AE91" s="61">
        <v>11799</v>
      </c>
      <c r="AF91" s="68">
        <v>15</v>
      </c>
      <c r="AG91" s="61">
        <v>6900</v>
      </c>
      <c r="AH91" s="61"/>
      <c r="AI91" s="61"/>
      <c r="AJ91" s="61"/>
      <c r="AK91" s="61"/>
      <c r="AL91" s="68">
        <v>16</v>
      </c>
      <c r="AM91" s="61">
        <v>11305.621861</v>
      </c>
      <c r="AN91" s="61"/>
      <c r="AO91" s="61"/>
      <c r="AP91" s="70">
        <v>477</v>
      </c>
      <c r="AQ91" s="61">
        <v>109406.187038</v>
      </c>
      <c r="AR91" s="70">
        <v>123</v>
      </c>
      <c r="AS91" s="61">
        <v>75624.333333000002</v>
      </c>
      <c r="AT91" s="61"/>
      <c r="AU91" s="61"/>
      <c r="AV91" s="61"/>
      <c r="AW91" s="61"/>
      <c r="AX91" s="70">
        <v>138</v>
      </c>
      <c r="AY91" s="61">
        <v>129397.58178199999</v>
      </c>
      <c r="AZ91" s="61"/>
      <c r="BA91" s="61"/>
      <c r="BB91" s="61">
        <v>12</v>
      </c>
      <c r="BC91" s="61">
        <v>4116</v>
      </c>
      <c r="BD91" s="61">
        <v>1</v>
      </c>
      <c r="BE91" s="61">
        <v>923</v>
      </c>
      <c r="BF91" s="61"/>
      <c r="BG91" s="61"/>
      <c r="BH91" s="61">
        <v>1</v>
      </c>
      <c r="BI91" s="61">
        <v>343</v>
      </c>
      <c r="BJ91" s="61"/>
      <c r="BK91" s="61"/>
      <c r="BL91" s="61"/>
      <c r="BM91" s="61"/>
      <c r="BN91" s="71">
        <v>8</v>
      </c>
      <c r="BO91" s="61">
        <v>2744</v>
      </c>
      <c r="BP91" s="71">
        <v>3</v>
      </c>
      <c r="BQ91" s="61">
        <v>2769</v>
      </c>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2">
        <v>1278</v>
      </c>
      <c r="CQ91" s="63">
        <v>579095.87330600002</v>
      </c>
    </row>
    <row r="92" spans="1:95">
      <c r="A92" s="59" t="s">
        <v>64</v>
      </c>
      <c r="B92" s="60"/>
      <c r="C92" s="60"/>
      <c r="D92" s="61">
        <v>1325</v>
      </c>
      <c r="E92" s="61">
        <v>606850</v>
      </c>
      <c r="F92" s="61">
        <v>136</v>
      </c>
      <c r="G92" s="61">
        <v>167688</v>
      </c>
      <c r="H92" s="61">
        <v>21</v>
      </c>
      <c r="I92" s="61">
        <v>48993</v>
      </c>
      <c r="J92" s="61">
        <v>5</v>
      </c>
      <c r="K92" s="61">
        <v>21740</v>
      </c>
      <c r="L92" s="61"/>
      <c r="M92" s="61"/>
      <c r="N92" s="61"/>
      <c r="O92" s="61"/>
      <c r="P92" s="68"/>
      <c r="Q92" s="61"/>
      <c r="R92" s="61"/>
      <c r="S92" s="61"/>
      <c r="T92" s="61"/>
      <c r="U92" s="61"/>
      <c r="V92" s="61"/>
      <c r="W92" s="61"/>
      <c r="X92" s="61"/>
      <c r="Y92" s="61"/>
      <c r="Z92" s="61"/>
      <c r="AA92" s="61"/>
      <c r="AB92" s="61"/>
      <c r="AC92" s="61"/>
      <c r="AD92" s="68">
        <v>160</v>
      </c>
      <c r="AE92" s="61">
        <v>27360</v>
      </c>
      <c r="AF92" s="68">
        <v>41</v>
      </c>
      <c r="AG92" s="61">
        <v>18860</v>
      </c>
      <c r="AH92" s="61"/>
      <c r="AI92" s="61"/>
      <c r="AJ92" s="61"/>
      <c r="AK92" s="61"/>
      <c r="AL92" s="68">
        <v>27</v>
      </c>
      <c r="AM92" s="61">
        <v>18954</v>
      </c>
      <c r="AN92" s="61"/>
      <c r="AO92" s="61"/>
      <c r="AP92" s="70">
        <v>304</v>
      </c>
      <c r="AQ92" s="61">
        <v>69871.282860000007</v>
      </c>
      <c r="AR92" s="70">
        <v>87</v>
      </c>
      <c r="AS92" s="61">
        <v>53691</v>
      </c>
      <c r="AT92" s="61"/>
      <c r="AU92" s="61"/>
      <c r="AV92" s="61"/>
      <c r="AW92" s="61"/>
      <c r="AX92" s="70">
        <v>75</v>
      </c>
      <c r="AY92" s="61">
        <v>70336</v>
      </c>
      <c r="AZ92" s="61"/>
      <c r="BA92" s="61"/>
      <c r="BB92" s="61">
        <v>73</v>
      </c>
      <c r="BC92" s="61">
        <v>25039</v>
      </c>
      <c r="BD92" s="61">
        <v>17</v>
      </c>
      <c r="BE92" s="61">
        <v>15691</v>
      </c>
      <c r="BF92" s="61"/>
      <c r="BG92" s="61"/>
      <c r="BH92" s="61">
        <v>52</v>
      </c>
      <c r="BI92" s="61">
        <v>17836</v>
      </c>
      <c r="BJ92" s="61">
        <v>5</v>
      </c>
      <c r="BK92" s="61">
        <v>4615</v>
      </c>
      <c r="BL92" s="61"/>
      <c r="BM92" s="61"/>
      <c r="BN92" s="71">
        <v>12</v>
      </c>
      <c r="BO92" s="61">
        <v>4116</v>
      </c>
      <c r="BP92" s="71">
        <v>1</v>
      </c>
      <c r="BQ92" s="61">
        <v>923</v>
      </c>
      <c r="BR92" s="61"/>
      <c r="BS92" s="61"/>
      <c r="BT92" s="61"/>
      <c r="BU92" s="61"/>
      <c r="BV92" s="61"/>
      <c r="BW92" s="61"/>
      <c r="BX92" s="61"/>
      <c r="BY92" s="61"/>
      <c r="BZ92" s="61"/>
      <c r="CA92" s="61"/>
      <c r="CB92" s="61"/>
      <c r="CC92" s="61"/>
      <c r="CD92" s="61"/>
      <c r="CE92" s="61"/>
      <c r="CF92" s="61"/>
      <c r="CG92" s="61"/>
      <c r="CH92" s="61"/>
      <c r="CI92" s="61"/>
      <c r="CJ92" s="61">
        <v>7</v>
      </c>
      <c r="CK92" s="61">
        <v>4032</v>
      </c>
      <c r="CL92" s="61"/>
      <c r="CM92" s="61"/>
      <c r="CN92" s="61"/>
      <c r="CO92" s="61"/>
      <c r="CP92" s="62">
        <v>2348</v>
      </c>
      <c r="CQ92" s="63">
        <v>1176595.2828600002</v>
      </c>
    </row>
    <row r="93" spans="1:95">
      <c r="A93" s="59" t="s">
        <v>65</v>
      </c>
      <c r="B93" s="60"/>
      <c r="C93" s="60"/>
      <c r="D93" s="61">
        <v>268</v>
      </c>
      <c r="E93" s="61">
        <v>76285.313838999995</v>
      </c>
      <c r="F93" s="61">
        <v>11</v>
      </c>
      <c r="G93" s="61">
        <v>8304</v>
      </c>
      <c r="H93" s="61">
        <v>3</v>
      </c>
      <c r="I93" s="61">
        <v>4243</v>
      </c>
      <c r="J93" s="61"/>
      <c r="K93" s="61"/>
      <c r="L93" s="61"/>
      <c r="M93" s="61"/>
      <c r="N93" s="61"/>
      <c r="O93" s="61"/>
      <c r="P93" s="61">
        <v>3</v>
      </c>
      <c r="Q93" s="61">
        <v>427.31914899999998</v>
      </c>
      <c r="R93" s="61"/>
      <c r="S93" s="61"/>
      <c r="T93" s="61"/>
      <c r="U93" s="61"/>
      <c r="V93" s="61"/>
      <c r="W93" s="61"/>
      <c r="X93" s="61"/>
      <c r="Y93" s="61"/>
      <c r="Z93" s="61"/>
      <c r="AA93" s="61"/>
      <c r="AB93" s="61"/>
      <c r="AC93" s="61"/>
      <c r="AD93" s="61">
        <v>63</v>
      </c>
      <c r="AE93" s="61">
        <v>8888</v>
      </c>
      <c r="AF93" s="61">
        <v>19</v>
      </c>
      <c r="AG93" s="61">
        <v>7072</v>
      </c>
      <c r="AH93" s="61"/>
      <c r="AI93" s="61"/>
      <c r="AJ93" s="61"/>
      <c r="AK93" s="61"/>
      <c r="AL93" s="61">
        <v>10</v>
      </c>
      <c r="AM93" s="61">
        <v>6265</v>
      </c>
      <c r="AN93" s="61"/>
      <c r="AO93" s="61"/>
      <c r="AP93" s="61">
        <v>278</v>
      </c>
      <c r="AQ93" s="61">
        <v>39479.306358000002</v>
      </c>
      <c r="AR93" s="61">
        <v>52</v>
      </c>
      <c r="AS93" s="61">
        <v>19465</v>
      </c>
      <c r="AT93" s="61"/>
      <c r="AU93" s="61"/>
      <c r="AV93" s="61"/>
      <c r="AW93" s="61"/>
      <c r="AX93" s="61">
        <v>41</v>
      </c>
      <c r="AY93" s="61">
        <v>26222</v>
      </c>
      <c r="AZ93" s="61"/>
      <c r="BA93" s="61"/>
      <c r="BB93" s="61">
        <v>9</v>
      </c>
      <c r="BC93" s="61">
        <v>1953</v>
      </c>
      <c r="BD93" s="61"/>
      <c r="BE93" s="61"/>
      <c r="BF93" s="61"/>
      <c r="BG93" s="61"/>
      <c r="BH93" s="61">
        <v>1</v>
      </c>
      <c r="BI93" s="61">
        <v>145</v>
      </c>
      <c r="BJ93" s="61"/>
      <c r="BK93" s="61"/>
      <c r="BL93" s="61"/>
      <c r="BM93" s="61"/>
      <c r="BN93" s="61">
        <v>6</v>
      </c>
      <c r="BO93" s="61">
        <v>870</v>
      </c>
      <c r="BP93" s="61">
        <v>3</v>
      </c>
      <c r="BQ93" s="61">
        <v>1173</v>
      </c>
      <c r="BR93" s="61"/>
      <c r="BS93" s="61"/>
      <c r="BT93" s="61"/>
      <c r="BU93" s="61"/>
      <c r="BV93" s="61">
        <v>1</v>
      </c>
      <c r="BW93" s="61">
        <v>145</v>
      </c>
      <c r="BX93" s="61"/>
      <c r="BY93" s="61"/>
      <c r="BZ93" s="61"/>
      <c r="CA93" s="61"/>
      <c r="CB93" s="61"/>
      <c r="CC93" s="61"/>
      <c r="CD93" s="61"/>
      <c r="CE93" s="61"/>
      <c r="CF93" s="61"/>
      <c r="CG93" s="61"/>
      <c r="CH93" s="61"/>
      <c r="CI93" s="61"/>
      <c r="CJ93" s="61"/>
      <c r="CK93" s="61"/>
      <c r="CL93" s="61"/>
      <c r="CM93" s="61"/>
      <c r="CN93" s="61"/>
      <c r="CO93" s="61"/>
      <c r="CP93" s="62">
        <v>768</v>
      </c>
      <c r="CQ93" s="63">
        <v>200936.939346</v>
      </c>
    </row>
    <row r="94" spans="1:95">
      <c r="A94" s="59" t="s">
        <v>66</v>
      </c>
      <c r="B94" s="60"/>
      <c r="C94" s="60"/>
      <c r="D94" s="61">
        <v>118</v>
      </c>
      <c r="E94" s="61">
        <v>13806</v>
      </c>
      <c r="F94" s="61">
        <v>12</v>
      </c>
      <c r="G94" s="61">
        <v>3804</v>
      </c>
      <c r="H94" s="61">
        <v>3</v>
      </c>
      <c r="I94" s="61">
        <v>1797</v>
      </c>
      <c r="J94" s="61"/>
      <c r="K94" s="61"/>
      <c r="L94" s="61"/>
      <c r="M94" s="61"/>
      <c r="N94" s="61"/>
      <c r="O94" s="61"/>
      <c r="P94" s="68"/>
      <c r="Q94" s="61"/>
      <c r="R94" s="61"/>
      <c r="S94" s="61"/>
      <c r="T94" s="61"/>
      <c r="U94" s="61"/>
      <c r="V94" s="61"/>
      <c r="W94" s="61"/>
      <c r="X94" s="61"/>
      <c r="Y94" s="61"/>
      <c r="Z94" s="61"/>
      <c r="AA94" s="61"/>
      <c r="AB94" s="61"/>
      <c r="AC94" s="61"/>
      <c r="AD94" s="68">
        <v>56</v>
      </c>
      <c r="AE94" s="61">
        <v>3248</v>
      </c>
      <c r="AF94" s="68">
        <v>16</v>
      </c>
      <c r="AG94" s="61">
        <v>2528</v>
      </c>
      <c r="AH94" s="61"/>
      <c r="AI94" s="61"/>
      <c r="AJ94" s="61"/>
      <c r="AK94" s="61"/>
      <c r="AL94" s="68">
        <v>15</v>
      </c>
      <c r="AM94" s="61">
        <v>3960</v>
      </c>
      <c r="AN94" s="61"/>
      <c r="AO94" s="61"/>
      <c r="AP94" s="70">
        <v>153</v>
      </c>
      <c r="AQ94" s="61">
        <v>8938.6567950000008</v>
      </c>
      <c r="AR94" s="70">
        <v>62</v>
      </c>
      <c r="AS94" s="61">
        <v>9796</v>
      </c>
      <c r="AT94" s="61"/>
      <c r="AU94" s="61"/>
      <c r="AV94" s="61"/>
      <c r="AW94" s="61"/>
      <c r="AX94" s="70">
        <v>55</v>
      </c>
      <c r="AY94" s="61">
        <v>14520</v>
      </c>
      <c r="AZ94" s="61"/>
      <c r="BA94" s="61"/>
      <c r="BB94" s="61">
        <v>6</v>
      </c>
      <c r="BC94" s="61">
        <v>528</v>
      </c>
      <c r="BD94" s="61"/>
      <c r="BE94" s="61"/>
      <c r="BF94" s="61"/>
      <c r="BG94" s="61"/>
      <c r="BH94" s="61">
        <v>1</v>
      </c>
      <c r="BI94" s="61">
        <v>58</v>
      </c>
      <c r="BJ94" s="61"/>
      <c r="BK94" s="61"/>
      <c r="BL94" s="61"/>
      <c r="BM94" s="61"/>
      <c r="BN94" s="71">
        <v>7</v>
      </c>
      <c r="BO94" s="61">
        <v>406</v>
      </c>
      <c r="BP94" s="71"/>
      <c r="BQ94" s="61"/>
      <c r="BR94" s="61"/>
      <c r="BS94" s="61"/>
      <c r="BT94" s="61"/>
      <c r="BU94" s="61"/>
      <c r="BV94" s="61"/>
      <c r="BW94" s="61"/>
      <c r="BX94" s="61"/>
      <c r="BY94" s="61"/>
      <c r="BZ94" s="61"/>
      <c r="CA94" s="61"/>
      <c r="CB94" s="61"/>
      <c r="CC94" s="61"/>
      <c r="CD94" s="61"/>
      <c r="CE94" s="61"/>
      <c r="CF94" s="61"/>
      <c r="CG94" s="61"/>
      <c r="CH94" s="61"/>
      <c r="CI94" s="61"/>
      <c r="CJ94" s="61">
        <v>1</v>
      </c>
      <c r="CK94" s="61">
        <v>147</v>
      </c>
      <c r="CL94" s="61"/>
      <c r="CM94" s="61"/>
      <c r="CN94" s="61"/>
      <c r="CO94" s="61"/>
      <c r="CP94" s="62">
        <v>505</v>
      </c>
      <c r="CQ94" s="63">
        <v>63536.656795000003</v>
      </c>
    </row>
    <row r="95" spans="1:95">
      <c r="A95" s="59" t="s">
        <v>67</v>
      </c>
      <c r="B95" s="60"/>
      <c r="C95" s="60"/>
      <c r="D95" s="61"/>
      <c r="E95" s="61"/>
      <c r="F95" s="61"/>
      <c r="G95" s="61"/>
      <c r="H95" s="61"/>
      <c r="I95" s="61"/>
      <c r="J95" s="61"/>
      <c r="K95" s="61"/>
      <c r="L95" s="61"/>
      <c r="M95" s="61"/>
      <c r="N95" s="61"/>
      <c r="O95" s="61"/>
      <c r="P95" s="67"/>
      <c r="Q95" s="61"/>
      <c r="R95" s="61"/>
      <c r="S95" s="61"/>
      <c r="T95" s="61"/>
      <c r="U95" s="61"/>
      <c r="V95" s="61"/>
      <c r="W95" s="61"/>
      <c r="X95" s="61"/>
      <c r="Y95" s="61"/>
      <c r="Z95" s="61"/>
      <c r="AA95" s="61"/>
      <c r="AB95" s="61"/>
      <c r="AC95" s="61"/>
      <c r="AD95" s="67">
        <v>222</v>
      </c>
      <c r="AE95" s="61">
        <v>22200</v>
      </c>
      <c r="AF95" s="67">
        <v>136</v>
      </c>
      <c r="AG95" s="61">
        <v>40800</v>
      </c>
      <c r="AH95" s="61"/>
      <c r="AI95" s="61"/>
      <c r="AJ95" s="61"/>
      <c r="AK95" s="61"/>
      <c r="AL95" s="67">
        <v>110</v>
      </c>
      <c r="AM95" s="61">
        <v>55029</v>
      </c>
      <c r="AN95" s="61"/>
      <c r="AO95" s="61"/>
      <c r="AP95" s="69">
        <v>334</v>
      </c>
      <c r="AQ95" s="61">
        <v>33400</v>
      </c>
      <c r="AR95" s="69">
        <v>158</v>
      </c>
      <c r="AS95" s="61">
        <v>47400</v>
      </c>
      <c r="AT95" s="61"/>
      <c r="AU95" s="61"/>
      <c r="AV95" s="61"/>
      <c r="AW95" s="61"/>
      <c r="AX95" s="69">
        <v>177</v>
      </c>
      <c r="AY95" s="61">
        <v>88500</v>
      </c>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2">
        <v>1137</v>
      </c>
      <c r="CQ95" s="63">
        <v>287329</v>
      </c>
    </row>
    <row r="96" spans="1:95">
      <c r="A96" s="64" t="s">
        <v>40</v>
      </c>
      <c r="B96" s="64">
        <v>0</v>
      </c>
      <c r="C96" s="64">
        <v>0</v>
      </c>
      <c r="D96" s="65">
        <v>2099</v>
      </c>
      <c r="E96" s="65">
        <v>874706.4056559999</v>
      </c>
      <c r="F96" s="65">
        <v>178</v>
      </c>
      <c r="G96" s="65">
        <v>203236.69577300001</v>
      </c>
      <c r="H96" s="65">
        <v>31</v>
      </c>
      <c r="I96" s="65">
        <v>64365</v>
      </c>
      <c r="J96" s="65">
        <v>8</v>
      </c>
      <c r="K96" s="65">
        <v>34784</v>
      </c>
      <c r="L96" s="65">
        <v>0</v>
      </c>
      <c r="M96" s="65">
        <v>0</v>
      </c>
      <c r="N96" s="65">
        <v>0</v>
      </c>
      <c r="O96" s="65">
        <v>0</v>
      </c>
      <c r="P96" s="65">
        <v>4</v>
      </c>
      <c r="Q96" s="65">
        <v>613.68085099999996</v>
      </c>
      <c r="R96" s="65">
        <v>0</v>
      </c>
      <c r="S96" s="65">
        <v>0</v>
      </c>
      <c r="T96" s="65">
        <v>0</v>
      </c>
      <c r="U96" s="65">
        <v>0</v>
      </c>
      <c r="V96" s="65">
        <v>0</v>
      </c>
      <c r="W96" s="65">
        <v>0</v>
      </c>
      <c r="X96" s="65">
        <v>0</v>
      </c>
      <c r="Y96" s="65">
        <v>0</v>
      </c>
      <c r="Z96" s="65">
        <v>0</v>
      </c>
      <c r="AA96" s="65">
        <v>0</v>
      </c>
      <c r="AB96" s="65">
        <v>0</v>
      </c>
      <c r="AC96" s="65">
        <v>0</v>
      </c>
      <c r="AD96" s="65">
        <v>570</v>
      </c>
      <c r="AE96" s="65">
        <v>73495</v>
      </c>
      <c r="AF96" s="65">
        <v>227</v>
      </c>
      <c r="AG96" s="65">
        <v>76160</v>
      </c>
      <c r="AH96" s="65">
        <v>0</v>
      </c>
      <c r="AI96" s="65">
        <v>0</v>
      </c>
      <c r="AJ96" s="65">
        <v>0</v>
      </c>
      <c r="AK96" s="65">
        <v>0</v>
      </c>
      <c r="AL96" s="65">
        <v>178</v>
      </c>
      <c r="AM96" s="65">
        <v>95513.621860999992</v>
      </c>
      <c r="AN96" s="65">
        <v>0</v>
      </c>
      <c r="AO96" s="65">
        <v>0</v>
      </c>
      <c r="AP96" s="65">
        <v>1546</v>
      </c>
      <c r="AQ96" s="65">
        <v>261095.433051</v>
      </c>
      <c r="AR96" s="65">
        <v>482</v>
      </c>
      <c r="AS96" s="65">
        <v>205976.33333300002</v>
      </c>
      <c r="AT96" s="65">
        <v>0</v>
      </c>
      <c r="AU96" s="65">
        <v>0</v>
      </c>
      <c r="AV96" s="65">
        <v>0</v>
      </c>
      <c r="AW96" s="65">
        <v>0</v>
      </c>
      <c r="AX96" s="65">
        <v>486</v>
      </c>
      <c r="AY96" s="65">
        <v>328975.58178200002</v>
      </c>
      <c r="AZ96" s="65">
        <v>0</v>
      </c>
      <c r="BA96" s="65">
        <v>0</v>
      </c>
      <c r="BB96" s="65">
        <v>100</v>
      </c>
      <c r="BC96" s="65">
        <v>31636</v>
      </c>
      <c r="BD96" s="65">
        <v>18</v>
      </c>
      <c r="BE96" s="65">
        <v>16614</v>
      </c>
      <c r="BF96" s="65">
        <v>0</v>
      </c>
      <c r="BG96" s="65">
        <v>0</v>
      </c>
      <c r="BH96" s="65">
        <v>55</v>
      </c>
      <c r="BI96" s="65">
        <v>18382</v>
      </c>
      <c r="BJ96" s="65">
        <v>5</v>
      </c>
      <c r="BK96" s="65">
        <v>4615</v>
      </c>
      <c r="BL96" s="65">
        <v>0</v>
      </c>
      <c r="BM96" s="65">
        <v>0</v>
      </c>
      <c r="BN96" s="65">
        <v>33</v>
      </c>
      <c r="BO96" s="65">
        <v>8136</v>
      </c>
      <c r="BP96" s="65">
        <v>7</v>
      </c>
      <c r="BQ96" s="65">
        <v>4865</v>
      </c>
      <c r="BR96" s="65">
        <v>0</v>
      </c>
      <c r="BS96" s="65">
        <v>0</v>
      </c>
      <c r="BT96" s="65">
        <v>0</v>
      </c>
      <c r="BU96" s="65">
        <v>0</v>
      </c>
      <c r="BV96" s="65">
        <v>1</v>
      </c>
      <c r="BW96" s="65">
        <v>145</v>
      </c>
      <c r="BX96" s="65">
        <v>0</v>
      </c>
      <c r="BY96" s="65">
        <v>0</v>
      </c>
      <c r="BZ96" s="65">
        <v>0</v>
      </c>
      <c r="CA96" s="65">
        <v>0</v>
      </c>
      <c r="CB96" s="65">
        <v>0</v>
      </c>
      <c r="CC96" s="65">
        <v>0</v>
      </c>
      <c r="CD96" s="65">
        <v>0</v>
      </c>
      <c r="CE96" s="65">
        <v>0</v>
      </c>
      <c r="CF96" s="65">
        <v>0</v>
      </c>
      <c r="CG96" s="65">
        <v>0</v>
      </c>
      <c r="CH96" s="65">
        <v>0</v>
      </c>
      <c r="CI96" s="65">
        <v>0</v>
      </c>
      <c r="CJ96" s="65">
        <v>8</v>
      </c>
      <c r="CK96" s="65">
        <v>4179</v>
      </c>
      <c r="CL96" s="65">
        <v>0</v>
      </c>
      <c r="CM96" s="65">
        <v>0</v>
      </c>
      <c r="CN96" s="65">
        <v>0</v>
      </c>
      <c r="CO96" s="65">
        <v>0</v>
      </c>
      <c r="CP96" s="62">
        <v>6036</v>
      </c>
      <c r="CQ96" s="63">
        <v>2307493.7523070006</v>
      </c>
    </row>
    <row r="102" spans="1:93" ht="26.25">
      <c r="A102" s="272" t="s">
        <v>24</v>
      </c>
      <c r="B102" s="272"/>
      <c r="C102" s="272"/>
      <c r="D102" s="272"/>
      <c r="E102" s="272"/>
      <c r="F102" s="272"/>
      <c r="G102" s="272"/>
      <c r="H102" s="272"/>
      <c r="I102" s="272"/>
      <c r="J102" s="272"/>
      <c r="K102" s="272"/>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5"/>
      <c r="BX102" s="55"/>
      <c r="BY102" s="55"/>
      <c r="BZ102" s="55"/>
      <c r="CA102" s="55"/>
      <c r="CB102" s="55"/>
      <c r="CC102" s="55"/>
      <c r="CD102" s="55"/>
      <c r="CE102" s="55"/>
      <c r="CF102" s="55"/>
      <c r="CG102" s="55"/>
      <c r="CH102" s="55"/>
      <c r="CI102" s="55"/>
      <c r="CJ102" s="55"/>
      <c r="CK102" s="55"/>
      <c r="CL102" s="55"/>
      <c r="CM102" s="55"/>
      <c r="CN102" s="55"/>
      <c r="CO102" s="55"/>
    </row>
    <row r="104" spans="1:93">
      <c r="A104" s="56" t="s">
        <v>25</v>
      </c>
      <c r="B104" s="57" t="s">
        <v>26</v>
      </c>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5"/>
      <c r="BX104" s="55"/>
      <c r="BY104" s="55"/>
      <c r="BZ104" s="55"/>
      <c r="CA104" s="55"/>
      <c r="CB104" s="55"/>
      <c r="CC104" s="55"/>
      <c r="CD104" s="55"/>
      <c r="CE104" s="55"/>
      <c r="CF104" s="55"/>
      <c r="CG104" s="55"/>
      <c r="CH104" s="55"/>
      <c r="CI104" s="55"/>
      <c r="CJ104" s="55"/>
      <c r="CK104" s="55"/>
      <c r="CL104" s="55"/>
      <c r="CM104" s="55"/>
      <c r="CN104" s="55"/>
      <c r="CO104" s="55"/>
    </row>
    <row r="105" spans="1:93">
      <c r="A105" s="56" t="s">
        <v>27</v>
      </c>
      <c r="B105" s="57" t="s">
        <v>28</v>
      </c>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row>
    <row r="106" spans="1:93">
      <c r="A106" s="56" t="s">
        <v>29</v>
      </c>
      <c r="B106" s="57">
        <v>2022</v>
      </c>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row>
    <row r="107" spans="1:93">
      <c r="A107" s="56" t="s">
        <v>30</v>
      </c>
      <c r="B107" s="66" t="s">
        <v>68</v>
      </c>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c r="BL107" s="55"/>
      <c r="BM107" s="55"/>
      <c r="BN107" s="55"/>
      <c r="BO107" s="55"/>
      <c r="BP107" s="55"/>
      <c r="BQ107" s="55"/>
      <c r="BR107" s="55"/>
      <c r="BS107" s="55"/>
      <c r="BT107" s="55"/>
      <c r="BU107" s="55"/>
      <c r="BV107" s="55"/>
      <c r="BW107" s="55"/>
      <c r="BX107" s="55"/>
      <c r="BY107" s="55"/>
      <c r="BZ107" s="55"/>
      <c r="CA107" s="55"/>
      <c r="CB107" s="55"/>
      <c r="CC107" s="55"/>
      <c r="CD107" s="55"/>
      <c r="CE107" s="55"/>
      <c r="CF107" s="55"/>
      <c r="CG107" s="55"/>
      <c r="CH107" s="55"/>
      <c r="CI107" s="55"/>
      <c r="CJ107" s="55"/>
      <c r="CK107" s="55"/>
      <c r="CL107" s="55"/>
      <c r="CM107" s="55"/>
      <c r="CN107" s="55"/>
      <c r="CO107" s="55"/>
    </row>
    <row r="108" spans="1:93">
      <c r="A108" s="56" t="s">
        <v>32</v>
      </c>
      <c r="B108" s="56" t="s">
        <v>33</v>
      </c>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5"/>
      <c r="BX108" s="55"/>
      <c r="BY108" s="55"/>
      <c r="BZ108" s="55"/>
      <c r="CA108" s="55"/>
      <c r="CB108" s="55"/>
      <c r="CC108" s="55"/>
      <c r="CD108" s="55"/>
      <c r="CE108" s="55"/>
      <c r="CF108" s="55"/>
      <c r="CG108" s="55"/>
      <c r="CH108" s="55"/>
      <c r="CI108" s="55"/>
      <c r="CJ108" s="55"/>
      <c r="CK108" s="55"/>
      <c r="CL108" s="55"/>
      <c r="CM108" s="55"/>
      <c r="CN108" s="55"/>
      <c r="CO108" s="55"/>
    </row>
    <row r="109" spans="1:93">
      <c r="A109" s="56" t="s">
        <v>34</v>
      </c>
      <c r="B109" s="57" t="s">
        <v>35</v>
      </c>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c r="BL109" s="55"/>
      <c r="BM109" s="55"/>
      <c r="BN109" s="55"/>
      <c r="BO109" s="55"/>
      <c r="BP109" s="55"/>
      <c r="BQ109" s="55"/>
      <c r="BR109" s="55"/>
      <c r="BS109" s="55"/>
      <c r="BT109" s="55"/>
      <c r="BU109" s="55"/>
      <c r="BV109" s="55"/>
      <c r="BW109" s="55"/>
      <c r="BX109" s="55"/>
      <c r="BY109" s="55"/>
      <c r="BZ109" s="55"/>
      <c r="CA109" s="55"/>
      <c r="CB109" s="55"/>
      <c r="CC109" s="55"/>
      <c r="CD109" s="55"/>
      <c r="CE109" s="55"/>
      <c r="CF109" s="55"/>
      <c r="CG109" s="55"/>
      <c r="CH109" s="55"/>
      <c r="CI109" s="55"/>
      <c r="CJ109" s="55"/>
      <c r="CK109" s="55"/>
      <c r="CL109" s="55"/>
      <c r="CM109" s="55"/>
      <c r="CN109" s="55"/>
      <c r="CO109" s="55"/>
    </row>
    <row r="110" spans="1:93">
      <c r="A110" s="56" t="s">
        <v>36</v>
      </c>
      <c r="B110" s="56" t="s">
        <v>37</v>
      </c>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5"/>
      <c r="BX110" s="55"/>
      <c r="BY110" s="55"/>
      <c r="BZ110" s="55"/>
      <c r="CA110" s="55"/>
      <c r="CB110" s="55"/>
      <c r="CC110" s="55"/>
      <c r="CD110" s="55"/>
      <c r="CE110" s="55"/>
      <c r="CF110" s="55"/>
      <c r="CG110" s="55"/>
      <c r="CH110" s="55"/>
      <c r="CI110" s="55"/>
      <c r="CJ110" s="55"/>
      <c r="CK110" s="55"/>
      <c r="CL110" s="55"/>
      <c r="CM110" s="55"/>
      <c r="CN110" s="55"/>
      <c r="CO110" s="55"/>
    </row>
    <row r="113" spans="1:95">
      <c r="A113" s="56" t="s">
        <v>38</v>
      </c>
      <c r="B113" s="264" t="s">
        <v>39</v>
      </c>
      <c r="C113" s="274"/>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c r="BB113" s="274"/>
      <c r="BC113" s="274"/>
      <c r="BD113" s="274"/>
      <c r="BE113" s="274"/>
      <c r="BF113" s="274"/>
      <c r="BG113" s="274"/>
      <c r="BH113" s="274"/>
      <c r="BI113" s="274"/>
      <c r="BJ113" s="274"/>
      <c r="BK113" s="274"/>
      <c r="BL113" s="274"/>
      <c r="BM113" s="274"/>
      <c r="BN113" s="274"/>
      <c r="BO113" s="274"/>
      <c r="BP113" s="274"/>
      <c r="BQ113" s="274"/>
      <c r="BR113" s="274"/>
      <c r="BS113" s="274"/>
      <c r="BT113" s="274"/>
      <c r="BU113" s="274"/>
      <c r="BV113" s="274"/>
      <c r="BW113" s="274"/>
      <c r="BX113" s="274"/>
      <c r="BY113" s="274"/>
      <c r="BZ113" s="274"/>
      <c r="CA113" s="274"/>
      <c r="CB113" s="274"/>
      <c r="CC113" s="274"/>
      <c r="CD113" s="274"/>
      <c r="CE113" s="274"/>
      <c r="CF113" s="274"/>
      <c r="CG113" s="274"/>
      <c r="CH113" s="274"/>
      <c r="CI113" s="274"/>
      <c r="CJ113" s="274"/>
      <c r="CK113" s="274"/>
      <c r="CL113" s="274"/>
      <c r="CM113" s="274"/>
      <c r="CN113" s="274"/>
      <c r="CO113" s="265"/>
      <c r="CP113" s="266"/>
      <c r="CQ113" s="267"/>
    </row>
    <row r="114" spans="1:95">
      <c r="A114" s="56" t="s">
        <v>38</v>
      </c>
      <c r="B114" s="264" t="s">
        <v>41</v>
      </c>
      <c r="C114" s="274"/>
      <c r="D114" s="274"/>
      <c r="E114" s="274"/>
      <c r="F114" s="274"/>
      <c r="G114" s="274"/>
      <c r="H114" s="274"/>
      <c r="I114" s="274"/>
      <c r="J114" s="274"/>
      <c r="K114" s="265"/>
      <c r="L114" s="264" t="s">
        <v>42</v>
      </c>
      <c r="M114" s="265"/>
      <c r="N114" s="264" t="s">
        <v>43</v>
      </c>
      <c r="O114" s="265"/>
      <c r="P114" s="264" t="s">
        <v>44</v>
      </c>
      <c r="Q114" s="274"/>
      <c r="R114" s="274"/>
      <c r="S114" s="274"/>
      <c r="T114" s="274"/>
      <c r="U114" s="274"/>
      <c r="V114" s="274"/>
      <c r="W114" s="274"/>
      <c r="X114" s="274"/>
      <c r="Y114" s="274"/>
      <c r="Z114" s="274"/>
      <c r="AA114" s="265"/>
      <c r="AB114" s="275" t="s">
        <v>45</v>
      </c>
      <c r="AC114" s="276"/>
      <c r="AD114" s="276"/>
      <c r="AE114" s="276"/>
      <c r="AF114" s="276"/>
      <c r="AG114" s="276"/>
      <c r="AH114" s="276"/>
      <c r="AI114" s="276"/>
      <c r="AJ114" s="276"/>
      <c r="AK114" s="276"/>
      <c r="AL114" s="276"/>
      <c r="AM114" s="276"/>
      <c r="AN114" s="276"/>
      <c r="AO114" s="277"/>
      <c r="AP114" s="278" t="s">
        <v>46</v>
      </c>
      <c r="AQ114" s="279"/>
      <c r="AR114" s="279"/>
      <c r="AS114" s="279"/>
      <c r="AT114" s="279"/>
      <c r="AU114" s="279"/>
      <c r="AV114" s="279"/>
      <c r="AW114" s="279"/>
      <c r="AX114" s="279"/>
      <c r="AY114" s="279"/>
      <c r="AZ114" s="279"/>
      <c r="BA114" s="280"/>
      <c r="BB114" s="264" t="s">
        <v>47</v>
      </c>
      <c r="BC114" s="274"/>
      <c r="BD114" s="274"/>
      <c r="BE114" s="274"/>
      <c r="BF114" s="274"/>
      <c r="BG114" s="265"/>
      <c r="BH114" s="264" t="s">
        <v>48</v>
      </c>
      <c r="BI114" s="274"/>
      <c r="BJ114" s="274"/>
      <c r="BK114" s="274"/>
      <c r="BL114" s="274"/>
      <c r="BM114" s="265"/>
      <c r="BN114" s="281" t="s">
        <v>49</v>
      </c>
      <c r="BO114" s="282"/>
      <c r="BP114" s="282"/>
      <c r="BQ114" s="282"/>
      <c r="BR114" s="282"/>
      <c r="BS114" s="282"/>
      <c r="BT114" s="282"/>
      <c r="BU114" s="283"/>
      <c r="BV114" s="264" t="s">
        <v>50</v>
      </c>
      <c r="BW114" s="274"/>
      <c r="BX114" s="274"/>
      <c r="BY114" s="274"/>
      <c r="BZ114" s="274"/>
      <c r="CA114" s="274"/>
      <c r="CB114" s="274"/>
      <c r="CC114" s="265"/>
      <c r="CD114" s="264" t="s">
        <v>51</v>
      </c>
      <c r="CE114" s="274"/>
      <c r="CF114" s="274"/>
      <c r="CG114" s="265"/>
      <c r="CH114" s="264" t="s">
        <v>52</v>
      </c>
      <c r="CI114" s="274"/>
      <c r="CJ114" s="274"/>
      <c r="CK114" s="274"/>
      <c r="CL114" s="274"/>
      <c r="CM114" s="274"/>
      <c r="CN114" s="274"/>
      <c r="CO114" s="265"/>
      <c r="CP114" s="268"/>
      <c r="CQ114" s="269"/>
    </row>
    <row r="115" spans="1:95">
      <c r="A115" s="56" t="s">
        <v>38</v>
      </c>
      <c r="B115" s="264" t="s">
        <v>53</v>
      </c>
      <c r="C115" s="265"/>
      <c r="D115" s="264" t="s">
        <v>54</v>
      </c>
      <c r="E115" s="265"/>
      <c r="F115" s="264" t="s">
        <v>55</v>
      </c>
      <c r="G115" s="265"/>
      <c r="H115" s="264" t="s">
        <v>56</v>
      </c>
      <c r="I115" s="265"/>
      <c r="J115" s="264" t="s">
        <v>57</v>
      </c>
      <c r="K115" s="265"/>
      <c r="L115" s="264" t="s">
        <v>53</v>
      </c>
      <c r="M115" s="265"/>
      <c r="N115" s="264" t="s">
        <v>53</v>
      </c>
      <c r="O115" s="265"/>
      <c r="P115" s="264" t="s">
        <v>54</v>
      </c>
      <c r="Q115" s="265"/>
      <c r="R115" s="264" t="s">
        <v>55</v>
      </c>
      <c r="S115" s="265"/>
      <c r="T115" s="264" t="s">
        <v>58</v>
      </c>
      <c r="U115" s="265"/>
      <c r="V115" s="264" t="s">
        <v>57</v>
      </c>
      <c r="W115" s="265"/>
      <c r="X115" s="264" t="s">
        <v>59</v>
      </c>
      <c r="Y115" s="265"/>
      <c r="Z115" s="264" t="s">
        <v>60</v>
      </c>
      <c r="AA115" s="265"/>
      <c r="AB115" s="264" t="s">
        <v>53</v>
      </c>
      <c r="AC115" s="265"/>
      <c r="AD115" s="264" t="s">
        <v>54</v>
      </c>
      <c r="AE115" s="265"/>
      <c r="AF115" s="264" t="s">
        <v>55</v>
      </c>
      <c r="AG115" s="265"/>
      <c r="AH115" s="264" t="s">
        <v>58</v>
      </c>
      <c r="AI115" s="265"/>
      <c r="AJ115" s="264" t="s">
        <v>57</v>
      </c>
      <c r="AK115" s="265"/>
      <c r="AL115" s="264" t="s">
        <v>59</v>
      </c>
      <c r="AM115" s="265"/>
      <c r="AN115" s="264" t="s">
        <v>60</v>
      </c>
      <c r="AO115" s="265"/>
      <c r="AP115" s="264" t="s">
        <v>54</v>
      </c>
      <c r="AQ115" s="265"/>
      <c r="AR115" s="264" t="s">
        <v>55</v>
      </c>
      <c r="AS115" s="265"/>
      <c r="AT115" s="264" t="s">
        <v>58</v>
      </c>
      <c r="AU115" s="265"/>
      <c r="AV115" s="264" t="s">
        <v>57</v>
      </c>
      <c r="AW115" s="265"/>
      <c r="AX115" s="264" t="s">
        <v>59</v>
      </c>
      <c r="AY115" s="265"/>
      <c r="AZ115" s="264" t="s">
        <v>60</v>
      </c>
      <c r="BA115" s="265"/>
      <c r="BB115" s="264" t="s">
        <v>54</v>
      </c>
      <c r="BC115" s="265"/>
      <c r="BD115" s="264" t="s">
        <v>55</v>
      </c>
      <c r="BE115" s="265"/>
      <c r="BF115" s="264" t="s">
        <v>57</v>
      </c>
      <c r="BG115" s="265"/>
      <c r="BH115" s="264" t="s">
        <v>54</v>
      </c>
      <c r="BI115" s="265"/>
      <c r="BJ115" s="264" t="s">
        <v>55</v>
      </c>
      <c r="BK115" s="265"/>
      <c r="BL115" s="264" t="s">
        <v>57</v>
      </c>
      <c r="BM115" s="265"/>
      <c r="BN115" s="264" t="s">
        <v>54</v>
      </c>
      <c r="BO115" s="265"/>
      <c r="BP115" s="264" t="s">
        <v>55</v>
      </c>
      <c r="BQ115" s="265"/>
      <c r="BR115" s="264" t="s">
        <v>57</v>
      </c>
      <c r="BS115" s="265"/>
      <c r="BT115" s="264" t="s">
        <v>60</v>
      </c>
      <c r="BU115" s="265"/>
      <c r="BV115" s="264" t="s">
        <v>54</v>
      </c>
      <c r="BW115" s="265"/>
      <c r="BX115" s="264" t="s">
        <v>55</v>
      </c>
      <c r="BY115" s="265"/>
      <c r="BZ115" s="264" t="s">
        <v>56</v>
      </c>
      <c r="CA115" s="265"/>
      <c r="CB115" s="264" t="s">
        <v>57</v>
      </c>
      <c r="CC115" s="265"/>
      <c r="CD115" s="264" t="s">
        <v>56</v>
      </c>
      <c r="CE115" s="265"/>
      <c r="CF115" s="264" t="s">
        <v>57</v>
      </c>
      <c r="CG115" s="265"/>
      <c r="CH115" s="264" t="s">
        <v>53</v>
      </c>
      <c r="CI115" s="265"/>
      <c r="CJ115" s="264" t="s">
        <v>54</v>
      </c>
      <c r="CK115" s="265"/>
      <c r="CL115" s="264" t="s">
        <v>56</v>
      </c>
      <c r="CM115" s="265"/>
      <c r="CN115" s="264" t="s">
        <v>57</v>
      </c>
      <c r="CO115" s="265"/>
      <c r="CP115" s="270"/>
      <c r="CQ115" s="271"/>
    </row>
    <row r="116" spans="1:95">
      <c r="A116" s="56" t="s">
        <v>38</v>
      </c>
      <c r="B116" s="58" t="s">
        <v>61</v>
      </c>
      <c r="C116" s="58" t="s">
        <v>62</v>
      </c>
      <c r="D116" s="58" t="s">
        <v>61</v>
      </c>
      <c r="E116" s="58" t="s">
        <v>62</v>
      </c>
      <c r="F116" s="58" t="s">
        <v>61</v>
      </c>
      <c r="G116" s="58" t="s">
        <v>62</v>
      </c>
      <c r="H116" s="58" t="s">
        <v>61</v>
      </c>
      <c r="I116" s="58" t="s">
        <v>62</v>
      </c>
      <c r="J116" s="58" t="s">
        <v>61</v>
      </c>
      <c r="K116" s="58" t="s">
        <v>62</v>
      </c>
      <c r="L116" s="58" t="s">
        <v>61</v>
      </c>
      <c r="M116" s="58" t="s">
        <v>62</v>
      </c>
      <c r="N116" s="58" t="s">
        <v>61</v>
      </c>
      <c r="O116" s="58" t="s">
        <v>62</v>
      </c>
      <c r="P116" s="58" t="s">
        <v>61</v>
      </c>
      <c r="Q116" s="58" t="s">
        <v>62</v>
      </c>
      <c r="R116" s="58" t="s">
        <v>61</v>
      </c>
      <c r="S116" s="58" t="s">
        <v>62</v>
      </c>
      <c r="T116" s="58" t="s">
        <v>61</v>
      </c>
      <c r="U116" s="58" t="s">
        <v>62</v>
      </c>
      <c r="V116" s="58" t="s">
        <v>61</v>
      </c>
      <c r="W116" s="58" t="s">
        <v>62</v>
      </c>
      <c r="X116" s="58" t="s">
        <v>61</v>
      </c>
      <c r="Y116" s="58" t="s">
        <v>62</v>
      </c>
      <c r="Z116" s="58" t="s">
        <v>61</v>
      </c>
      <c r="AA116" s="58" t="s">
        <v>62</v>
      </c>
      <c r="AB116" s="58" t="s">
        <v>61</v>
      </c>
      <c r="AC116" s="58" t="s">
        <v>62</v>
      </c>
      <c r="AD116" s="58" t="s">
        <v>61</v>
      </c>
      <c r="AE116" s="58" t="s">
        <v>62</v>
      </c>
      <c r="AF116" s="58" t="s">
        <v>61</v>
      </c>
      <c r="AG116" s="58" t="s">
        <v>62</v>
      </c>
      <c r="AH116" s="58" t="s">
        <v>61</v>
      </c>
      <c r="AI116" s="58" t="s">
        <v>62</v>
      </c>
      <c r="AJ116" s="58" t="s">
        <v>61</v>
      </c>
      <c r="AK116" s="58" t="s">
        <v>62</v>
      </c>
      <c r="AL116" s="58" t="s">
        <v>61</v>
      </c>
      <c r="AM116" s="58" t="s">
        <v>62</v>
      </c>
      <c r="AN116" s="58" t="s">
        <v>61</v>
      </c>
      <c r="AO116" s="58" t="s">
        <v>62</v>
      </c>
      <c r="AP116" s="58" t="s">
        <v>61</v>
      </c>
      <c r="AQ116" s="58" t="s">
        <v>62</v>
      </c>
      <c r="AR116" s="58" t="s">
        <v>61</v>
      </c>
      <c r="AS116" s="58" t="s">
        <v>62</v>
      </c>
      <c r="AT116" s="58" t="s">
        <v>61</v>
      </c>
      <c r="AU116" s="58" t="s">
        <v>62</v>
      </c>
      <c r="AV116" s="58" t="s">
        <v>61</v>
      </c>
      <c r="AW116" s="58" t="s">
        <v>62</v>
      </c>
      <c r="AX116" s="58" t="s">
        <v>61</v>
      </c>
      <c r="AY116" s="58" t="s">
        <v>62</v>
      </c>
      <c r="AZ116" s="58" t="s">
        <v>61</v>
      </c>
      <c r="BA116" s="58" t="s">
        <v>62</v>
      </c>
      <c r="BB116" s="58" t="s">
        <v>61</v>
      </c>
      <c r="BC116" s="58" t="s">
        <v>62</v>
      </c>
      <c r="BD116" s="58" t="s">
        <v>61</v>
      </c>
      <c r="BE116" s="58" t="s">
        <v>62</v>
      </c>
      <c r="BF116" s="58" t="s">
        <v>61</v>
      </c>
      <c r="BG116" s="58" t="s">
        <v>62</v>
      </c>
      <c r="BH116" s="58" t="s">
        <v>61</v>
      </c>
      <c r="BI116" s="58" t="s">
        <v>62</v>
      </c>
      <c r="BJ116" s="58" t="s">
        <v>61</v>
      </c>
      <c r="BK116" s="58" t="s">
        <v>62</v>
      </c>
      <c r="BL116" s="58" t="s">
        <v>61</v>
      </c>
      <c r="BM116" s="58" t="s">
        <v>62</v>
      </c>
      <c r="BN116" s="58" t="s">
        <v>61</v>
      </c>
      <c r="BO116" s="58" t="s">
        <v>62</v>
      </c>
      <c r="BP116" s="58" t="s">
        <v>61</v>
      </c>
      <c r="BQ116" s="58" t="s">
        <v>62</v>
      </c>
      <c r="BR116" s="58" t="s">
        <v>61</v>
      </c>
      <c r="BS116" s="58" t="s">
        <v>62</v>
      </c>
      <c r="BT116" s="58" t="s">
        <v>61</v>
      </c>
      <c r="BU116" s="58" t="s">
        <v>62</v>
      </c>
      <c r="BV116" s="58" t="s">
        <v>61</v>
      </c>
      <c r="BW116" s="58" t="s">
        <v>62</v>
      </c>
      <c r="BX116" s="58" t="s">
        <v>61</v>
      </c>
      <c r="BY116" s="58" t="s">
        <v>62</v>
      </c>
      <c r="BZ116" s="58" t="s">
        <v>61</v>
      </c>
      <c r="CA116" s="58" t="s">
        <v>62</v>
      </c>
      <c r="CB116" s="58" t="s">
        <v>61</v>
      </c>
      <c r="CC116" s="58" t="s">
        <v>62</v>
      </c>
      <c r="CD116" s="58" t="s">
        <v>61</v>
      </c>
      <c r="CE116" s="58" t="s">
        <v>62</v>
      </c>
      <c r="CF116" s="58" t="s">
        <v>61</v>
      </c>
      <c r="CG116" s="58" t="s">
        <v>62</v>
      </c>
      <c r="CH116" s="58" t="s">
        <v>61</v>
      </c>
      <c r="CI116" s="58" t="s">
        <v>62</v>
      </c>
      <c r="CJ116" s="58" t="s">
        <v>61</v>
      </c>
      <c r="CK116" s="58" t="s">
        <v>62</v>
      </c>
      <c r="CL116" s="58" t="s">
        <v>61</v>
      </c>
      <c r="CM116" s="58" t="s">
        <v>62</v>
      </c>
      <c r="CN116" s="58" t="s">
        <v>61</v>
      </c>
      <c r="CO116" s="58" t="s">
        <v>62</v>
      </c>
      <c r="CP116" s="58"/>
      <c r="CQ116" s="58"/>
    </row>
    <row r="117" spans="1:95">
      <c r="A117" s="59" t="s">
        <v>63</v>
      </c>
      <c r="B117" s="60">
        <v>1</v>
      </c>
      <c r="C117" s="60">
        <v>220</v>
      </c>
      <c r="D117" s="61">
        <v>389</v>
      </c>
      <c r="E117" s="61">
        <v>178406.23103900001</v>
      </c>
      <c r="F117" s="61">
        <v>24</v>
      </c>
      <c r="G117" s="61">
        <v>29592</v>
      </c>
      <c r="H117" s="61">
        <v>6</v>
      </c>
      <c r="I117" s="61">
        <v>13998</v>
      </c>
      <c r="J117" s="61">
        <v>1</v>
      </c>
      <c r="K117" s="61">
        <v>4348</v>
      </c>
      <c r="L117" s="61"/>
      <c r="M117" s="61"/>
      <c r="N117" s="61"/>
      <c r="O117" s="61"/>
      <c r="P117" s="68">
        <v>1</v>
      </c>
      <c r="Q117" s="61">
        <v>186.36170200000001</v>
      </c>
      <c r="R117" s="61"/>
      <c r="S117" s="61"/>
      <c r="T117" s="61"/>
      <c r="U117" s="61"/>
      <c r="V117" s="61"/>
      <c r="W117" s="61"/>
      <c r="X117" s="61"/>
      <c r="Y117" s="61"/>
      <c r="Z117" s="61"/>
      <c r="AA117" s="61"/>
      <c r="AB117" s="61"/>
      <c r="AC117" s="61"/>
      <c r="AD117" s="68">
        <v>51</v>
      </c>
      <c r="AE117" s="61">
        <v>8721</v>
      </c>
      <c r="AF117" s="68">
        <v>14</v>
      </c>
      <c r="AG117" s="61">
        <v>6440</v>
      </c>
      <c r="AH117" s="61"/>
      <c r="AI117" s="61"/>
      <c r="AJ117" s="61"/>
      <c r="AK117" s="61"/>
      <c r="AL117" s="68">
        <v>45</v>
      </c>
      <c r="AM117" s="61">
        <v>31590</v>
      </c>
      <c r="AN117" s="61"/>
      <c r="AO117" s="61"/>
      <c r="AP117" s="70">
        <v>238</v>
      </c>
      <c r="AQ117" s="61">
        <v>54708.248460000003</v>
      </c>
      <c r="AR117" s="70">
        <v>40</v>
      </c>
      <c r="AS117" s="61">
        <v>24560</v>
      </c>
      <c r="AT117" s="61"/>
      <c r="AU117" s="61"/>
      <c r="AV117" s="61"/>
      <c r="AW117" s="61"/>
      <c r="AX117" s="70">
        <v>107</v>
      </c>
      <c r="AY117" s="61">
        <v>100259</v>
      </c>
      <c r="AZ117" s="61"/>
      <c r="BA117" s="61"/>
      <c r="BB117" s="61">
        <v>11</v>
      </c>
      <c r="BC117" s="61">
        <v>3773</v>
      </c>
      <c r="BD117" s="61"/>
      <c r="BE117" s="61"/>
      <c r="BF117" s="61"/>
      <c r="BG117" s="61"/>
      <c r="BH117" s="61">
        <v>1</v>
      </c>
      <c r="BI117" s="61">
        <v>343</v>
      </c>
      <c r="BJ117" s="61"/>
      <c r="BK117" s="61"/>
      <c r="BL117" s="61"/>
      <c r="BM117" s="61"/>
      <c r="BN117" s="71">
        <v>8</v>
      </c>
      <c r="BO117" s="61">
        <v>2744</v>
      </c>
      <c r="BP117" s="7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2"/>
      <c r="CQ117" s="63"/>
    </row>
    <row r="118" spans="1:95">
      <c r="A118" s="59" t="s">
        <v>64</v>
      </c>
      <c r="B118" s="60"/>
      <c r="C118" s="60"/>
      <c r="D118" s="61">
        <v>1262</v>
      </c>
      <c r="E118" s="61">
        <v>577996</v>
      </c>
      <c r="F118" s="61">
        <v>149</v>
      </c>
      <c r="G118" s="61">
        <v>183717</v>
      </c>
      <c r="H118" s="61">
        <v>19</v>
      </c>
      <c r="I118" s="61">
        <v>44327</v>
      </c>
      <c r="J118" s="61">
        <v>5</v>
      </c>
      <c r="K118" s="61">
        <v>21740</v>
      </c>
      <c r="L118" s="61"/>
      <c r="M118" s="61"/>
      <c r="N118" s="61"/>
      <c r="O118" s="61"/>
      <c r="P118" s="68"/>
      <c r="Q118" s="61"/>
      <c r="R118" s="61"/>
      <c r="S118" s="61"/>
      <c r="T118" s="61"/>
      <c r="U118" s="61"/>
      <c r="V118" s="61"/>
      <c r="W118" s="61"/>
      <c r="X118" s="61"/>
      <c r="Y118" s="61"/>
      <c r="Z118" s="61"/>
      <c r="AA118" s="61"/>
      <c r="AB118" s="61"/>
      <c r="AC118" s="61"/>
      <c r="AD118" s="68">
        <v>166</v>
      </c>
      <c r="AE118" s="61">
        <v>28386</v>
      </c>
      <c r="AF118" s="68">
        <v>41</v>
      </c>
      <c r="AG118" s="61">
        <v>18860</v>
      </c>
      <c r="AH118" s="61"/>
      <c r="AI118" s="61"/>
      <c r="AJ118" s="61"/>
      <c r="AK118" s="61"/>
      <c r="AL118" s="68">
        <v>72</v>
      </c>
      <c r="AM118" s="61">
        <v>50544</v>
      </c>
      <c r="AN118" s="61"/>
      <c r="AO118" s="61"/>
      <c r="AP118" s="70">
        <v>375</v>
      </c>
      <c r="AQ118" s="61">
        <v>85875</v>
      </c>
      <c r="AR118" s="70">
        <v>34</v>
      </c>
      <c r="AS118" s="61">
        <v>20876</v>
      </c>
      <c r="AT118" s="61"/>
      <c r="AU118" s="61"/>
      <c r="AV118" s="61"/>
      <c r="AW118" s="61"/>
      <c r="AX118" s="70">
        <v>62</v>
      </c>
      <c r="AY118" s="61">
        <v>58094</v>
      </c>
      <c r="AZ118" s="61"/>
      <c r="BA118" s="61"/>
      <c r="BB118" s="61">
        <v>74</v>
      </c>
      <c r="BC118" s="61">
        <v>25382</v>
      </c>
      <c r="BD118" s="61">
        <v>24</v>
      </c>
      <c r="BE118" s="61">
        <v>22593.22739</v>
      </c>
      <c r="BF118" s="61"/>
      <c r="BG118" s="61"/>
      <c r="BH118" s="61">
        <v>55</v>
      </c>
      <c r="BI118" s="61">
        <v>18865</v>
      </c>
      <c r="BJ118" s="61">
        <v>8</v>
      </c>
      <c r="BK118" s="61">
        <v>7384</v>
      </c>
      <c r="BL118" s="61"/>
      <c r="BM118" s="61"/>
      <c r="BN118" s="71">
        <v>119</v>
      </c>
      <c r="BO118" s="61">
        <v>40817</v>
      </c>
      <c r="BP118" s="71">
        <v>3</v>
      </c>
      <c r="BQ118" s="61">
        <v>2779</v>
      </c>
      <c r="BR118" s="61"/>
      <c r="BS118" s="61"/>
      <c r="BT118" s="61"/>
      <c r="BU118" s="61"/>
      <c r="BV118" s="61"/>
      <c r="BW118" s="61"/>
      <c r="BX118" s="61"/>
      <c r="BY118" s="61"/>
      <c r="BZ118" s="61"/>
      <c r="CA118" s="61"/>
      <c r="CB118" s="61"/>
      <c r="CC118" s="61"/>
      <c r="CD118" s="61"/>
      <c r="CE118" s="61"/>
      <c r="CF118" s="61"/>
      <c r="CG118" s="61"/>
      <c r="CH118" s="61"/>
      <c r="CI118" s="61"/>
      <c r="CJ118" s="61">
        <v>7</v>
      </c>
      <c r="CK118" s="61">
        <v>4032</v>
      </c>
      <c r="CL118" s="61"/>
      <c r="CM118" s="61"/>
      <c r="CN118" s="61"/>
      <c r="CO118" s="61"/>
      <c r="CP118" s="62"/>
      <c r="CQ118" s="63"/>
    </row>
    <row r="119" spans="1:95">
      <c r="A119" s="59" t="s">
        <v>65</v>
      </c>
      <c r="B119" s="60"/>
      <c r="C119" s="60"/>
      <c r="D119" s="61">
        <v>277</v>
      </c>
      <c r="E119" s="61">
        <v>78810</v>
      </c>
      <c r="F119" s="61">
        <v>16</v>
      </c>
      <c r="G119" s="61">
        <v>12116</v>
      </c>
      <c r="H119" s="61">
        <v>5</v>
      </c>
      <c r="I119" s="61">
        <v>6813</v>
      </c>
      <c r="J119" s="61">
        <v>1</v>
      </c>
      <c r="K119" s="61">
        <v>2394</v>
      </c>
      <c r="L119" s="61"/>
      <c r="M119" s="61"/>
      <c r="N119" s="61"/>
      <c r="O119" s="61"/>
      <c r="P119" s="61">
        <v>1</v>
      </c>
      <c r="Q119" s="61">
        <v>137.31914900000001</v>
      </c>
      <c r="R119" s="61"/>
      <c r="S119" s="61"/>
      <c r="T119" s="61"/>
      <c r="U119" s="61"/>
      <c r="V119" s="61"/>
      <c r="W119" s="61"/>
      <c r="X119" s="61"/>
      <c r="Y119" s="61"/>
      <c r="Z119" s="61"/>
      <c r="AA119" s="61"/>
      <c r="AB119" s="61"/>
      <c r="AC119" s="61"/>
      <c r="AD119" s="61">
        <v>36</v>
      </c>
      <c r="AE119" s="61">
        <v>5106</v>
      </c>
      <c r="AF119" s="61">
        <v>19</v>
      </c>
      <c r="AG119" s="61">
        <v>7021</v>
      </c>
      <c r="AH119" s="61"/>
      <c r="AI119" s="61"/>
      <c r="AJ119" s="61"/>
      <c r="AK119" s="61"/>
      <c r="AL119" s="61">
        <v>72</v>
      </c>
      <c r="AM119" s="61">
        <v>45244</v>
      </c>
      <c r="AN119" s="61"/>
      <c r="AO119" s="61"/>
      <c r="AP119" s="61">
        <v>111</v>
      </c>
      <c r="AQ119" s="61">
        <v>15745.333333</v>
      </c>
      <c r="AR119" s="61">
        <v>16</v>
      </c>
      <c r="AS119" s="61">
        <v>5848</v>
      </c>
      <c r="AT119" s="61"/>
      <c r="AU119" s="61"/>
      <c r="AV119" s="61"/>
      <c r="AW119" s="61"/>
      <c r="AX119" s="61">
        <v>47</v>
      </c>
      <c r="AY119" s="61">
        <v>29964</v>
      </c>
      <c r="AZ119" s="61"/>
      <c r="BA119" s="61"/>
      <c r="BB119" s="61">
        <v>8</v>
      </c>
      <c r="BC119" s="61">
        <v>1736</v>
      </c>
      <c r="BD119" s="61">
        <v>1</v>
      </c>
      <c r="BE119" s="61">
        <v>510</v>
      </c>
      <c r="BF119" s="61"/>
      <c r="BG119" s="61"/>
      <c r="BH119" s="61">
        <v>2</v>
      </c>
      <c r="BI119" s="61">
        <v>290</v>
      </c>
      <c r="BJ119" s="61">
        <v>1</v>
      </c>
      <c r="BK119" s="61">
        <v>340</v>
      </c>
      <c r="BL119" s="61"/>
      <c r="BM119" s="61"/>
      <c r="BN119" s="61">
        <v>5</v>
      </c>
      <c r="BO119" s="61">
        <v>725</v>
      </c>
      <c r="BP119" s="61">
        <v>2</v>
      </c>
      <c r="BQ119" s="61">
        <v>782</v>
      </c>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2"/>
      <c r="CQ119" s="63"/>
    </row>
    <row r="120" spans="1:95">
      <c r="A120" s="59" t="s">
        <v>66</v>
      </c>
      <c r="B120" s="60"/>
      <c r="C120" s="60"/>
      <c r="D120" s="61">
        <v>117</v>
      </c>
      <c r="E120" s="61">
        <v>13689</v>
      </c>
      <c r="F120" s="61">
        <v>13</v>
      </c>
      <c r="G120" s="61">
        <v>4121</v>
      </c>
      <c r="H120" s="61">
        <v>2</v>
      </c>
      <c r="I120" s="61">
        <v>1198</v>
      </c>
      <c r="J120" s="61"/>
      <c r="K120" s="61"/>
      <c r="L120" s="61"/>
      <c r="M120" s="61"/>
      <c r="N120" s="61"/>
      <c r="O120" s="61"/>
      <c r="P120" s="68"/>
      <c r="Q120" s="61"/>
      <c r="R120" s="61"/>
      <c r="S120" s="61"/>
      <c r="T120" s="61"/>
      <c r="U120" s="61"/>
      <c r="V120" s="61"/>
      <c r="W120" s="61"/>
      <c r="X120" s="61"/>
      <c r="Y120" s="61"/>
      <c r="Z120" s="61"/>
      <c r="AA120" s="61"/>
      <c r="AB120" s="61"/>
      <c r="AC120" s="61"/>
      <c r="AD120" s="68">
        <v>37</v>
      </c>
      <c r="AE120" s="61">
        <v>2146</v>
      </c>
      <c r="AF120" s="68">
        <v>15</v>
      </c>
      <c r="AG120" s="61">
        <v>2370</v>
      </c>
      <c r="AH120" s="61"/>
      <c r="AI120" s="61"/>
      <c r="AJ120" s="61"/>
      <c r="AK120" s="61"/>
      <c r="AL120" s="68">
        <v>38</v>
      </c>
      <c r="AM120" s="61">
        <v>10032</v>
      </c>
      <c r="AN120" s="61"/>
      <c r="AO120" s="61"/>
      <c r="AP120" s="70">
        <v>113</v>
      </c>
      <c r="AQ120" s="61">
        <v>6554</v>
      </c>
      <c r="AR120" s="70">
        <v>22</v>
      </c>
      <c r="AS120" s="61">
        <v>3476</v>
      </c>
      <c r="AT120" s="61"/>
      <c r="AU120" s="61"/>
      <c r="AV120" s="61"/>
      <c r="AW120" s="61"/>
      <c r="AX120" s="70">
        <v>36</v>
      </c>
      <c r="AY120" s="61">
        <v>9504</v>
      </c>
      <c r="AZ120" s="61"/>
      <c r="BA120" s="61"/>
      <c r="BB120" s="61">
        <v>6</v>
      </c>
      <c r="BC120" s="61">
        <v>528</v>
      </c>
      <c r="BD120" s="61">
        <v>3</v>
      </c>
      <c r="BE120" s="61">
        <v>827.77260999999999</v>
      </c>
      <c r="BF120" s="61"/>
      <c r="BG120" s="61"/>
      <c r="BH120" s="61">
        <v>2</v>
      </c>
      <c r="BI120" s="61">
        <v>116</v>
      </c>
      <c r="BJ120" s="61">
        <v>2</v>
      </c>
      <c r="BK120" s="61">
        <v>316</v>
      </c>
      <c r="BL120" s="61"/>
      <c r="BM120" s="61"/>
      <c r="BN120" s="71">
        <v>8</v>
      </c>
      <c r="BO120" s="61">
        <v>464</v>
      </c>
      <c r="BP120" s="71">
        <v>1</v>
      </c>
      <c r="BQ120" s="61">
        <v>158</v>
      </c>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2"/>
      <c r="CQ120" s="63"/>
    </row>
    <row r="121" spans="1:95">
      <c r="A121" s="59" t="s">
        <v>67</v>
      </c>
      <c r="B121" s="60"/>
      <c r="C121" s="60"/>
      <c r="D121" s="61"/>
      <c r="E121" s="61"/>
      <c r="F121" s="61"/>
      <c r="G121" s="61"/>
      <c r="H121" s="61"/>
      <c r="I121" s="61"/>
      <c r="J121" s="61"/>
      <c r="K121" s="61"/>
      <c r="L121" s="61"/>
      <c r="M121" s="61"/>
      <c r="N121" s="61"/>
      <c r="O121" s="61"/>
      <c r="P121" s="67"/>
      <c r="Q121" s="61"/>
      <c r="R121" s="61"/>
      <c r="S121" s="61"/>
      <c r="T121" s="61"/>
      <c r="U121" s="61"/>
      <c r="V121" s="61"/>
      <c r="W121" s="61"/>
      <c r="X121" s="61"/>
      <c r="Y121" s="61"/>
      <c r="Z121" s="61"/>
      <c r="AA121" s="61"/>
      <c r="AB121" s="61"/>
      <c r="AC121" s="61"/>
      <c r="AD121" s="67">
        <v>129</v>
      </c>
      <c r="AE121" s="61">
        <v>12900</v>
      </c>
      <c r="AF121" s="67">
        <v>95</v>
      </c>
      <c r="AG121" s="61">
        <v>28500</v>
      </c>
      <c r="AH121" s="61"/>
      <c r="AI121" s="61"/>
      <c r="AJ121" s="61"/>
      <c r="AK121" s="61"/>
      <c r="AL121" s="67">
        <v>194</v>
      </c>
      <c r="AM121" s="61">
        <v>97000</v>
      </c>
      <c r="AN121" s="61"/>
      <c r="AO121" s="61"/>
      <c r="AP121" s="69">
        <v>96</v>
      </c>
      <c r="AQ121" s="61">
        <v>9600</v>
      </c>
      <c r="AR121" s="69">
        <v>59</v>
      </c>
      <c r="AS121" s="61">
        <v>17700</v>
      </c>
      <c r="AT121" s="61"/>
      <c r="AU121" s="61"/>
      <c r="AV121" s="61"/>
      <c r="AW121" s="61"/>
      <c r="AX121" s="69">
        <v>127</v>
      </c>
      <c r="AY121" s="61">
        <v>63500</v>
      </c>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2"/>
      <c r="CQ121" s="63"/>
    </row>
    <row r="122" spans="1:95">
      <c r="A122" s="64" t="s">
        <v>40</v>
      </c>
      <c r="B122" s="64">
        <v>1</v>
      </c>
      <c r="C122" s="64">
        <v>220</v>
      </c>
      <c r="D122" s="65">
        <v>2045</v>
      </c>
      <c r="E122" s="65">
        <v>848901.23103899998</v>
      </c>
      <c r="F122" s="65">
        <v>202</v>
      </c>
      <c r="G122" s="65">
        <v>229546</v>
      </c>
      <c r="H122" s="65">
        <v>32</v>
      </c>
      <c r="I122" s="65">
        <v>66336</v>
      </c>
      <c r="J122" s="65">
        <v>7</v>
      </c>
      <c r="K122" s="65">
        <v>28482</v>
      </c>
      <c r="L122" s="65">
        <v>0</v>
      </c>
      <c r="M122" s="65">
        <v>0</v>
      </c>
      <c r="N122" s="65">
        <v>0</v>
      </c>
      <c r="O122" s="65">
        <v>0</v>
      </c>
      <c r="P122" s="65">
        <v>2</v>
      </c>
      <c r="Q122" s="65">
        <v>323.68085100000002</v>
      </c>
      <c r="R122" s="65">
        <v>0</v>
      </c>
      <c r="S122" s="65">
        <v>0</v>
      </c>
      <c r="T122" s="65">
        <v>0</v>
      </c>
      <c r="U122" s="65">
        <v>0</v>
      </c>
      <c r="V122" s="65">
        <v>0</v>
      </c>
      <c r="W122" s="65">
        <v>0</v>
      </c>
      <c r="X122" s="65">
        <v>0</v>
      </c>
      <c r="Y122" s="65">
        <v>0</v>
      </c>
      <c r="Z122" s="65">
        <v>0</v>
      </c>
      <c r="AA122" s="65">
        <v>0</v>
      </c>
      <c r="AB122" s="65">
        <v>0</v>
      </c>
      <c r="AC122" s="65">
        <v>0</v>
      </c>
      <c r="AD122" s="65">
        <v>419</v>
      </c>
      <c r="AE122" s="65">
        <v>57259</v>
      </c>
      <c r="AF122" s="65">
        <v>184</v>
      </c>
      <c r="AG122" s="65">
        <v>63191</v>
      </c>
      <c r="AH122" s="65">
        <v>0</v>
      </c>
      <c r="AI122" s="65">
        <v>0</v>
      </c>
      <c r="AJ122" s="65">
        <v>0</v>
      </c>
      <c r="AK122" s="65">
        <v>0</v>
      </c>
      <c r="AL122" s="65">
        <v>421</v>
      </c>
      <c r="AM122" s="65">
        <v>234410</v>
      </c>
      <c r="AN122" s="65">
        <v>0</v>
      </c>
      <c r="AO122" s="65">
        <v>0</v>
      </c>
      <c r="AP122" s="65">
        <v>933</v>
      </c>
      <c r="AQ122" s="65">
        <v>172482.58179299999</v>
      </c>
      <c r="AR122" s="65">
        <v>171</v>
      </c>
      <c r="AS122" s="65">
        <v>72460</v>
      </c>
      <c r="AT122" s="65">
        <v>0</v>
      </c>
      <c r="AU122" s="65">
        <v>0</v>
      </c>
      <c r="AV122" s="65">
        <v>0</v>
      </c>
      <c r="AW122" s="65">
        <v>0</v>
      </c>
      <c r="AX122" s="65">
        <v>379</v>
      </c>
      <c r="AY122" s="65">
        <v>261321</v>
      </c>
      <c r="AZ122" s="65">
        <v>0</v>
      </c>
      <c r="BA122" s="65">
        <v>0</v>
      </c>
      <c r="BB122" s="65">
        <v>99</v>
      </c>
      <c r="BC122" s="65">
        <v>31419</v>
      </c>
      <c r="BD122" s="65">
        <v>28</v>
      </c>
      <c r="BE122" s="65">
        <v>23931</v>
      </c>
      <c r="BF122" s="65">
        <v>0</v>
      </c>
      <c r="BG122" s="65">
        <v>0</v>
      </c>
      <c r="BH122" s="65">
        <v>60</v>
      </c>
      <c r="BI122" s="65">
        <v>19614</v>
      </c>
      <c r="BJ122" s="65">
        <v>11</v>
      </c>
      <c r="BK122" s="65">
        <v>8040</v>
      </c>
      <c r="BL122" s="65">
        <v>0</v>
      </c>
      <c r="BM122" s="65">
        <v>0</v>
      </c>
      <c r="BN122" s="65">
        <v>140</v>
      </c>
      <c r="BO122" s="65">
        <v>44750</v>
      </c>
      <c r="BP122" s="65">
        <v>6</v>
      </c>
      <c r="BQ122" s="65">
        <v>3719</v>
      </c>
      <c r="BR122" s="65">
        <v>0</v>
      </c>
      <c r="BS122" s="65">
        <v>0</v>
      </c>
      <c r="BT122" s="65">
        <v>0</v>
      </c>
      <c r="BU122" s="65">
        <v>0</v>
      </c>
      <c r="BV122" s="65">
        <v>0</v>
      </c>
      <c r="BW122" s="65">
        <v>0</v>
      </c>
      <c r="BX122" s="65">
        <v>0</v>
      </c>
      <c r="BY122" s="65">
        <v>0</v>
      </c>
      <c r="BZ122" s="65">
        <v>0</v>
      </c>
      <c r="CA122" s="65">
        <v>0</v>
      </c>
      <c r="CB122" s="65">
        <v>0</v>
      </c>
      <c r="CC122" s="65">
        <v>0</v>
      </c>
      <c r="CD122" s="65">
        <v>0</v>
      </c>
      <c r="CE122" s="65">
        <v>0</v>
      </c>
      <c r="CF122" s="65">
        <v>0</v>
      </c>
      <c r="CG122" s="65">
        <v>0</v>
      </c>
      <c r="CH122" s="65">
        <v>0</v>
      </c>
      <c r="CI122" s="65">
        <v>0</v>
      </c>
      <c r="CJ122" s="65">
        <v>7</v>
      </c>
      <c r="CK122" s="65">
        <v>4032</v>
      </c>
      <c r="CL122" s="65">
        <v>0</v>
      </c>
      <c r="CM122" s="65">
        <v>0</v>
      </c>
      <c r="CN122" s="65">
        <v>0</v>
      </c>
      <c r="CO122" s="65">
        <v>0</v>
      </c>
      <c r="CP122" s="62"/>
      <c r="CQ122" s="63"/>
    </row>
    <row r="125" spans="1:95">
      <c r="A125" s="59">
        <f t="shared" ref="A125:AW125" si="0">A121+A95+A70+A45+A20</f>
        <v>1805</v>
      </c>
      <c r="B125" s="60">
        <f t="shared" si="0"/>
        <v>0</v>
      </c>
      <c r="C125" s="60">
        <f t="shared" si="0"/>
        <v>0</v>
      </c>
      <c r="D125" s="61">
        <f t="shared" si="0"/>
        <v>0</v>
      </c>
      <c r="E125" s="61">
        <f t="shared" si="0"/>
        <v>0</v>
      </c>
      <c r="F125" s="61">
        <f t="shared" si="0"/>
        <v>0</v>
      </c>
      <c r="G125" s="61">
        <f t="shared" si="0"/>
        <v>0</v>
      </c>
      <c r="H125" s="61">
        <f t="shared" si="0"/>
        <v>0</v>
      </c>
      <c r="I125" s="61">
        <f t="shared" si="0"/>
        <v>0</v>
      </c>
      <c r="J125" s="61">
        <f t="shared" si="0"/>
        <v>0</v>
      </c>
      <c r="K125" s="61">
        <f t="shared" si="0"/>
        <v>0</v>
      </c>
      <c r="L125" s="61">
        <f t="shared" si="0"/>
        <v>0</v>
      </c>
      <c r="M125" s="61">
        <f t="shared" si="0"/>
        <v>0</v>
      </c>
      <c r="N125" s="61">
        <f t="shared" si="0"/>
        <v>0</v>
      </c>
      <c r="O125" s="61">
        <f t="shared" si="0"/>
        <v>0</v>
      </c>
      <c r="P125" s="67">
        <f t="shared" si="0"/>
        <v>0</v>
      </c>
      <c r="Q125" s="61">
        <f t="shared" si="0"/>
        <v>0</v>
      </c>
      <c r="R125" s="61">
        <f t="shared" si="0"/>
        <v>0</v>
      </c>
      <c r="S125" s="61">
        <f t="shared" si="0"/>
        <v>0</v>
      </c>
      <c r="T125" s="61">
        <f t="shared" si="0"/>
        <v>0</v>
      </c>
      <c r="U125" s="61">
        <f t="shared" si="0"/>
        <v>0</v>
      </c>
      <c r="V125" s="61">
        <f t="shared" si="0"/>
        <v>0</v>
      </c>
      <c r="W125" s="61">
        <f t="shared" si="0"/>
        <v>0</v>
      </c>
      <c r="X125" s="61">
        <f t="shared" si="0"/>
        <v>0</v>
      </c>
      <c r="Y125" s="61">
        <f t="shared" si="0"/>
        <v>0</v>
      </c>
      <c r="Z125" s="61">
        <f t="shared" si="0"/>
        <v>0</v>
      </c>
      <c r="AA125" s="61">
        <f t="shared" si="0"/>
        <v>0</v>
      </c>
      <c r="AB125" s="61">
        <f t="shared" si="0"/>
        <v>0</v>
      </c>
      <c r="AC125" s="61">
        <f t="shared" si="0"/>
        <v>0</v>
      </c>
      <c r="AD125" s="67">
        <f t="shared" si="0"/>
        <v>1049</v>
      </c>
      <c r="AE125" s="61">
        <f t="shared" si="0"/>
        <v>104900</v>
      </c>
      <c r="AF125" s="67">
        <f t="shared" si="0"/>
        <v>518</v>
      </c>
      <c r="AG125" s="61">
        <f t="shared" si="0"/>
        <v>155400</v>
      </c>
      <c r="AH125" s="61">
        <f t="shared" si="0"/>
        <v>0</v>
      </c>
      <c r="AI125" s="61">
        <f t="shared" si="0"/>
        <v>0</v>
      </c>
      <c r="AJ125" s="61">
        <f t="shared" si="0"/>
        <v>0</v>
      </c>
      <c r="AK125" s="61">
        <f t="shared" si="0"/>
        <v>0</v>
      </c>
      <c r="AL125" s="67">
        <f t="shared" si="0"/>
        <v>322</v>
      </c>
      <c r="AM125" s="61">
        <f t="shared" si="0"/>
        <v>161029</v>
      </c>
      <c r="AN125" s="61">
        <f t="shared" si="0"/>
        <v>0</v>
      </c>
      <c r="AO125" s="61">
        <f t="shared" si="0"/>
        <v>0</v>
      </c>
      <c r="AP125" s="69">
        <f t="shared" si="0"/>
        <v>1328</v>
      </c>
      <c r="AQ125" s="61">
        <f t="shared" si="0"/>
        <v>132800</v>
      </c>
      <c r="AR125" s="69">
        <f t="shared" si="0"/>
        <v>545</v>
      </c>
      <c r="AS125" s="61">
        <f t="shared" si="0"/>
        <v>163500</v>
      </c>
      <c r="AT125" s="61">
        <f t="shared" si="0"/>
        <v>0</v>
      </c>
      <c r="AU125" s="61">
        <f t="shared" si="0"/>
        <v>0</v>
      </c>
      <c r="AV125" s="61">
        <f t="shared" si="0"/>
        <v>0</v>
      </c>
      <c r="AW125" s="61">
        <f t="shared" si="0"/>
        <v>0</v>
      </c>
      <c r="AX125" s="69">
        <f t="shared" ref="AX125:CQ125" si="1">AX121+AX95+AX70+AX45+AX20</f>
        <v>310</v>
      </c>
      <c r="AY125" s="61">
        <f t="shared" si="1"/>
        <v>155000</v>
      </c>
      <c r="AZ125" s="61">
        <f t="shared" si="1"/>
        <v>0</v>
      </c>
      <c r="BA125" s="61">
        <f t="shared" si="1"/>
        <v>0</v>
      </c>
      <c r="BB125" s="61">
        <f t="shared" si="1"/>
        <v>0</v>
      </c>
      <c r="BC125" s="61">
        <f t="shared" si="1"/>
        <v>0</v>
      </c>
      <c r="BD125" s="61">
        <f t="shared" si="1"/>
        <v>0</v>
      </c>
      <c r="BE125" s="61">
        <f t="shared" si="1"/>
        <v>0</v>
      </c>
      <c r="BF125" s="61">
        <f t="shared" si="1"/>
        <v>0</v>
      </c>
      <c r="BG125" s="61">
        <f t="shared" si="1"/>
        <v>0</v>
      </c>
      <c r="BH125" s="61">
        <f t="shared" si="1"/>
        <v>0</v>
      </c>
      <c r="BI125" s="61">
        <f t="shared" si="1"/>
        <v>0</v>
      </c>
      <c r="BJ125" s="61">
        <f t="shared" si="1"/>
        <v>0</v>
      </c>
      <c r="BK125" s="61">
        <f t="shared" si="1"/>
        <v>0</v>
      </c>
      <c r="BL125" s="61">
        <f t="shared" si="1"/>
        <v>0</v>
      </c>
      <c r="BM125" s="61">
        <f t="shared" si="1"/>
        <v>0</v>
      </c>
      <c r="BN125" s="61">
        <f t="shared" si="1"/>
        <v>0</v>
      </c>
      <c r="BO125" s="61">
        <f t="shared" si="1"/>
        <v>0</v>
      </c>
      <c r="BP125" s="61">
        <f t="shared" si="1"/>
        <v>0</v>
      </c>
      <c r="BQ125" s="61">
        <f t="shared" si="1"/>
        <v>0</v>
      </c>
      <c r="BR125" s="61">
        <f t="shared" si="1"/>
        <v>0</v>
      </c>
      <c r="BS125" s="61">
        <f t="shared" si="1"/>
        <v>0</v>
      </c>
      <c r="BT125" s="61">
        <f t="shared" si="1"/>
        <v>0</v>
      </c>
      <c r="BU125" s="61">
        <f t="shared" si="1"/>
        <v>0</v>
      </c>
      <c r="BV125" s="61">
        <f t="shared" si="1"/>
        <v>0</v>
      </c>
      <c r="BW125" s="61">
        <f t="shared" si="1"/>
        <v>0</v>
      </c>
      <c r="BX125" s="61">
        <f t="shared" si="1"/>
        <v>0</v>
      </c>
      <c r="BY125" s="61">
        <f t="shared" si="1"/>
        <v>0</v>
      </c>
      <c r="BZ125" s="61">
        <f t="shared" si="1"/>
        <v>0</v>
      </c>
      <c r="CA125" s="61">
        <f t="shared" si="1"/>
        <v>0</v>
      </c>
      <c r="CB125" s="61">
        <f t="shared" si="1"/>
        <v>0</v>
      </c>
      <c r="CC125" s="61">
        <f t="shared" si="1"/>
        <v>0</v>
      </c>
      <c r="CD125" s="61">
        <f t="shared" si="1"/>
        <v>0</v>
      </c>
      <c r="CE125" s="61">
        <f t="shared" si="1"/>
        <v>0</v>
      </c>
      <c r="CF125" s="61">
        <f t="shared" si="1"/>
        <v>0</v>
      </c>
      <c r="CG125" s="61">
        <f t="shared" si="1"/>
        <v>0</v>
      </c>
      <c r="CH125" s="61">
        <f t="shared" si="1"/>
        <v>0</v>
      </c>
      <c r="CI125" s="61">
        <f t="shared" si="1"/>
        <v>0</v>
      </c>
      <c r="CJ125" s="61">
        <f t="shared" si="1"/>
        <v>0</v>
      </c>
      <c r="CK125" s="61">
        <f t="shared" si="1"/>
        <v>0</v>
      </c>
      <c r="CL125" s="61">
        <f t="shared" si="1"/>
        <v>0</v>
      </c>
      <c r="CM125" s="61">
        <f t="shared" si="1"/>
        <v>0</v>
      </c>
      <c r="CN125" s="61">
        <f t="shared" si="1"/>
        <v>0</v>
      </c>
      <c r="CO125" s="61">
        <f t="shared" si="1"/>
        <v>0</v>
      </c>
      <c r="CP125" s="62">
        <f t="shared" si="1"/>
        <v>1137</v>
      </c>
      <c r="CQ125" s="63">
        <f t="shared" si="1"/>
        <v>287329</v>
      </c>
    </row>
    <row r="127" spans="1:95">
      <c r="AV127">
        <v>361</v>
      </c>
      <c r="AW127" t="s">
        <v>312</v>
      </c>
      <c r="AX127" s="246">
        <f>AX125+AR125+AP125+AL125+AF125+AD125+P125</f>
        <v>4072</v>
      </c>
    </row>
    <row r="128" spans="1:95">
      <c r="AV128">
        <v>361</v>
      </c>
      <c r="AW128" t="s">
        <v>313</v>
      </c>
      <c r="AX128" s="246">
        <f>SUM('Ztráty na tržbách 2022'!C6:C12)</f>
        <v>4072</v>
      </c>
    </row>
    <row r="129" spans="50:50">
      <c r="AX129" s="247" t="s">
        <v>314</v>
      </c>
    </row>
  </sheetData>
  <mergeCells count="304">
    <mergeCell ref="CP113:CQ115"/>
    <mergeCell ref="CP62:CQ64"/>
    <mergeCell ref="L64:M64"/>
    <mergeCell ref="A51:K51"/>
    <mergeCell ref="B62:CO62"/>
    <mergeCell ref="B63:K63"/>
    <mergeCell ref="L63:M63"/>
    <mergeCell ref="N63:O63"/>
    <mergeCell ref="P63:AA63"/>
    <mergeCell ref="AB63:AO63"/>
    <mergeCell ref="AP63:BA63"/>
    <mergeCell ref="BB63:BG63"/>
    <mergeCell ref="BH63:BM63"/>
    <mergeCell ref="B64:C64"/>
    <mergeCell ref="D64:E64"/>
    <mergeCell ref="F64:G64"/>
    <mergeCell ref="H64:I64"/>
    <mergeCell ref="J64:K64"/>
    <mergeCell ref="X64:Y64"/>
    <mergeCell ref="BN63:BU63"/>
    <mergeCell ref="BV63:CC63"/>
    <mergeCell ref="CD63:CG63"/>
    <mergeCell ref="CH63:CO63"/>
    <mergeCell ref="N64:O64"/>
    <mergeCell ref="P64:Q64"/>
    <mergeCell ref="R64:S64"/>
    <mergeCell ref="T64:U64"/>
    <mergeCell ref="V64:W64"/>
    <mergeCell ref="AV64:AW64"/>
    <mergeCell ref="Z64:AA64"/>
    <mergeCell ref="AB64:AC64"/>
    <mergeCell ref="AD64:AE64"/>
    <mergeCell ref="AF64:AG64"/>
    <mergeCell ref="AH64:AI64"/>
    <mergeCell ref="AJ64:AK64"/>
    <mergeCell ref="AL64:AM64"/>
    <mergeCell ref="AN64:AO64"/>
    <mergeCell ref="AP64:AQ64"/>
    <mergeCell ref="AR64:AS64"/>
    <mergeCell ref="AT64:AU64"/>
    <mergeCell ref="BT64:BU64"/>
    <mergeCell ref="AX64:AY64"/>
    <mergeCell ref="AZ64:BA64"/>
    <mergeCell ref="BB64:BC64"/>
    <mergeCell ref="BD64:BE64"/>
    <mergeCell ref="BF64:BG64"/>
    <mergeCell ref="BH64:BI64"/>
    <mergeCell ref="BJ64:BK64"/>
    <mergeCell ref="BL64:BM64"/>
    <mergeCell ref="BN64:BO64"/>
    <mergeCell ref="BP64:BQ64"/>
    <mergeCell ref="BR64:BS64"/>
    <mergeCell ref="CH64:CI64"/>
    <mergeCell ref="CJ64:CK64"/>
    <mergeCell ref="CL64:CM64"/>
    <mergeCell ref="CN64:CO64"/>
    <mergeCell ref="BV64:BW64"/>
    <mergeCell ref="BX64:BY64"/>
    <mergeCell ref="BZ64:CA64"/>
    <mergeCell ref="CB64:CC64"/>
    <mergeCell ref="CD64:CE64"/>
    <mergeCell ref="CF64:CG64"/>
    <mergeCell ref="CP87:CQ89"/>
    <mergeCell ref="B88:K88"/>
    <mergeCell ref="L88:M88"/>
    <mergeCell ref="N88:O88"/>
    <mergeCell ref="P88:AA88"/>
    <mergeCell ref="AB88:AO88"/>
    <mergeCell ref="AP88:BA88"/>
    <mergeCell ref="BB88:BG88"/>
    <mergeCell ref="CD88:CG88"/>
    <mergeCell ref="CH88:CO88"/>
    <mergeCell ref="B89:C89"/>
    <mergeCell ref="D89:E89"/>
    <mergeCell ref="F89:G89"/>
    <mergeCell ref="H89:I89"/>
    <mergeCell ref="J89:K89"/>
    <mergeCell ref="CH89:CI89"/>
    <mergeCell ref="CJ89:CK89"/>
    <mergeCell ref="CL89:CM89"/>
    <mergeCell ref="CN89:CO89"/>
    <mergeCell ref="A76:K76"/>
    <mergeCell ref="B87:CO87"/>
    <mergeCell ref="L89:M89"/>
    <mergeCell ref="N89:O89"/>
    <mergeCell ref="P89:Q89"/>
    <mergeCell ref="R89:S89"/>
    <mergeCell ref="T89:U89"/>
    <mergeCell ref="V89:W89"/>
    <mergeCell ref="BH88:BM88"/>
    <mergeCell ref="BN88:BU88"/>
    <mergeCell ref="BV88:CC88"/>
    <mergeCell ref="AJ89:AK89"/>
    <mergeCell ref="AL89:AM89"/>
    <mergeCell ref="AN89:AO89"/>
    <mergeCell ref="AP89:AQ89"/>
    <mergeCell ref="AR89:AS89"/>
    <mergeCell ref="AT89:AU89"/>
    <mergeCell ref="X89:Y89"/>
    <mergeCell ref="Z89:AA89"/>
    <mergeCell ref="AB89:AC89"/>
    <mergeCell ref="AD89:AE89"/>
    <mergeCell ref="AF89:AG89"/>
    <mergeCell ref="AH89:AI89"/>
    <mergeCell ref="CF89:CG89"/>
    <mergeCell ref="A102:K102"/>
    <mergeCell ref="BT89:BU89"/>
    <mergeCell ref="BV89:BW89"/>
    <mergeCell ref="BX89:BY89"/>
    <mergeCell ref="BZ89:CA89"/>
    <mergeCell ref="CB89:CC89"/>
    <mergeCell ref="CD89:CE89"/>
    <mergeCell ref="BH89:BI89"/>
    <mergeCell ref="BJ89:BK89"/>
    <mergeCell ref="BL89:BM89"/>
    <mergeCell ref="BN89:BO89"/>
    <mergeCell ref="BP89:BQ89"/>
    <mergeCell ref="BR89:BS89"/>
    <mergeCell ref="AV89:AW89"/>
    <mergeCell ref="AX89:AY89"/>
    <mergeCell ref="AZ89:BA89"/>
    <mergeCell ref="BB89:BC89"/>
    <mergeCell ref="BD89:BE89"/>
    <mergeCell ref="BF89:BG89"/>
    <mergeCell ref="B115:C115"/>
    <mergeCell ref="D115:E115"/>
    <mergeCell ref="F115:G115"/>
    <mergeCell ref="H115:I115"/>
    <mergeCell ref="J115:K115"/>
    <mergeCell ref="L115:M115"/>
    <mergeCell ref="N115:O115"/>
    <mergeCell ref="B113:CO113"/>
    <mergeCell ref="B114:K114"/>
    <mergeCell ref="L114:M114"/>
    <mergeCell ref="N114:O114"/>
    <mergeCell ref="P114:AA114"/>
    <mergeCell ref="AB114:AO114"/>
    <mergeCell ref="AP114:BA114"/>
    <mergeCell ref="BB114:BG114"/>
    <mergeCell ref="BH114:BM114"/>
    <mergeCell ref="BN114:BU114"/>
    <mergeCell ref="P115:Q115"/>
    <mergeCell ref="R115:S115"/>
    <mergeCell ref="T115:U115"/>
    <mergeCell ref="V115:W115"/>
    <mergeCell ref="X115:Y115"/>
    <mergeCell ref="Z115:AA115"/>
    <mergeCell ref="BV114:CC114"/>
    <mergeCell ref="CD114:CG114"/>
    <mergeCell ref="CH114:CO114"/>
    <mergeCell ref="AN115:AO115"/>
    <mergeCell ref="AP115:AQ115"/>
    <mergeCell ref="AR115:AS115"/>
    <mergeCell ref="AT115:AU115"/>
    <mergeCell ref="AV115:AW115"/>
    <mergeCell ref="AX115:AY115"/>
    <mergeCell ref="AB115:AC115"/>
    <mergeCell ref="AD115:AE115"/>
    <mergeCell ref="AF115:AG115"/>
    <mergeCell ref="AH115:AI115"/>
    <mergeCell ref="AJ115:AK115"/>
    <mergeCell ref="AL115:AM115"/>
    <mergeCell ref="BL115:BM115"/>
    <mergeCell ref="BN115:BO115"/>
    <mergeCell ref="BP115:BQ115"/>
    <mergeCell ref="BR115:BS115"/>
    <mergeCell ref="BT115:BU115"/>
    <mergeCell ref="BV115:BW115"/>
    <mergeCell ref="AZ115:BA115"/>
    <mergeCell ref="BB115:BC115"/>
    <mergeCell ref="BD115:BE115"/>
    <mergeCell ref="BF115:BG115"/>
    <mergeCell ref="BH115:BI115"/>
    <mergeCell ref="BJ115:BK115"/>
    <mergeCell ref="CJ115:CK115"/>
    <mergeCell ref="CL115:CM115"/>
    <mergeCell ref="CN115:CO115"/>
    <mergeCell ref="BX115:BY115"/>
    <mergeCell ref="BZ115:CA115"/>
    <mergeCell ref="CB115:CC115"/>
    <mergeCell ref="CD115:CE115"/>
    <mergeCell ref="CF115:CG115"/>
    <mergeCell ref="CH115:CI115"/>
    <mergeCell ref="CH39:CI39"/>
    <mergeCell ref="CJ39:CK39"/>
    <mergeCell ref="CL39:CM39"/>
    <mergeCell ref="CN39:CO39"/>
    <mergeCell ref="BV39:BW39"/>
    <mergeCell ref="BX39:BY39"/>
    <mergeCell ref="BZ39:CA39"/>
    <mergeCell ref="CB39:CC39"/>
    <mergeCell ref="CD39:CE39"/>
    <mergeCell ref="CF39:CG39"/>
    <mergeCell ref="BT39:BU39"/>
    <mergeCell ref="AX39:AY39"/>
    <mergeCell ref="AZ39:BA39"/>
    <mergeCell ref="BB39:BC39"/>
    <mergeCell ref="BD39:BE39"/>
    <mergeCell ref="BF39:BG39"/>
    <mergeCell ref="BH39:BI39"/>
    <mergeCell ref="BJ39:BK39"/>
    <mergeCell ref="BL39:BM39"/>
    <mergeCell ref="BN39:BO39"/>
    <mergeCell ref="BP39:BQ39"/>
    <mergeCell ref="BR39:BS39"/>
    <mergeCell ref="R39:S39"/>
    <mergeCell ref="T39:U39"/>
    <mergeCell ref="V39:W39"/>
    <mergeCell ref="AV39:AW39"/>
    <mergeCell ref="Z39:AA39"/>
    <mergeCell ref="AB39:AC39"/>
    <mergeCell ref="AD39:AE39"/>
    <mergeCell ref="AF39:AG39"/>
    <mergeCell ref="AH39:AI39"/>
    <mergeCell ref="AJ39:AK39"/>
    <mergeCell ref="AL39:AM39"/>
    <mergeCell ref="AN39:AO39"/>
    <mergeCell ref="AP39:AQ39"/>
    <mergeCell ref="AR39:AS39"/>
    <mergeCell ref="AT39:AU39"/>
    <mergeCell ref="CP37:CQ39"/>
    <mergeCell ref="L39:M39"/>
    <mergeCell ref="A26:K26"/>
    <mergeCell ref="B37:CO37"/>
    <mergeCell ref="B38:K38"/>
    <mergeCell ref="L38:M38"/>
    <mergeCell ref="N38:O38"/>
    <mergeCell ref="P38:AA38"/>
    <mergeCell ref="AB38:AO38"/>
    <mergeCell ref="AP38:BA38"/>
    <mergeCell ref="BB38:BG38"/>
    <mergeCell ref="BH38:BM38"/>
    <mergeCell ref="B39:C39"/>
    <mergeCell ref="D39:E39"/>
    <mergeCell ref="F39:G39"/>
    <mergeCell ref="H39:I39"/>
    <mergeCell ref="J39:K39"/>
    <mergeCell ref="X39:Y39"/>
    <mergeCell ref="BN38:BU38"/>
    <mergeCell ref="BV38:CC38"/>
    <mergeCell ref="CD38:CG38"/>
    <mergeCell ref="CH38:CO38"/>
    <mergeCell ref="N39:O39"/>
    <mergeCell ref="P39:Q39"/>
    <mergeCell ref="CH14:CI14"/>
    <mergeCell ref="CJ14:CK14"/>
    <mergeCell ref="CL14:CM14"/>
    <mergeCell ref="CN14:CO14"/>
    <mergeCell ref="BV14:BW14"/>
    <mergeCell ref="BX14:BY14"/>
    <mergeCell ref="BZ14:CA14"/>
    <mergeCell ref="CB14:CC14"/>
    <mergeCell ref="CD14:CE14"/>
    <mergeCell ref="CF14:CG14"/>
    <mergeCell ref="BT14:BU14"/>
    <mergeCell ref="AX14:AY14"/>
    <mergeCell ref="AZ14:BA14"/>
    <mergeCell ref="BB14:BC14"/>
    <mergeCell ref="BD14:BE14"/>
    <mergeCell ref="BF14:BG14"/>
    <mergeCell ref="BH14:BI14"/>
    <mergeCell ref="BJ14:BK14"/>
    <mergeCell ref="BL14:BM14"/>
    <mergeCell ref="BN14:BO14"/>
    <mergeCell ref="BP14:BQ14"/>
    <mergeCell ref="BR14:BS14"/>
    <mergeCell ref="T14:U14"/>
    <mergeCell ref="V14:W14"/>
    <mergeCell ref="AV14:AW14"/>
    <mergeCell ref="Z14:AA14"/>
    <mergeCell ref="AB14:AC14"/>
    <mergeCell ref="AD14:AE14"/>
    <mergeCell ref="AF14:AG14"/>
    <mergeCell ref="AH14:AI14"/>
    <mergeCell ref="AJ14:AK14"/>
    <mergeCell ref="AL14:AM14"/>
    <mergeCell ref="AN14:AO14"/>
    <mergeCell ref="AP14:AQ14"/>
    <mergeCell ref="AR14:AS14"/>
    <mergeCell ref="AT14:AU14"/>
    <mergeCell ref="L14:M14"/>
    <mergeCell ref="A1:K1"/>
    <mergeCell ref="B12:CO12"/>
    <mergeCell ref="B13:K13"/>
    <mergeCell ref="L13:M13"/>
    <mergeCell ref="N13:O13"/>
    <mergeCell ref="P13:AA13"/>
    <mergeCell ref="AB13:AO13"/>
    <mergeCell ref="AP13:BA13"/>
    <mergeCell ref="BB13:BG13"/>
    <mergeCell ref="BH13:BM13"/>
    <mergeCell ref="B14:C14"/>
    <mergeCell ref="D14:E14"/>
    <mergeCell ref="F14:G14"/>
    <mergeCell ref="H14:I14"/>
    <mergeCell ref="J14:K14"/>
    <mergeCell ref="X14:Y14"/>
    <mergeCell ref="BN13:BU13"/>
    <mergeCell ref="BV13:CC13"/>
    <mergeCell ref="CD13:CG13"/>
    <mergeCell ref="CH13:CO13"/>
    <mergeCell ref="N14:O14"/>
    <mergeCell ref="P14:Q14"/>
    <mergeCell ref="R14:S14"/>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79998168889431442"/>
  </sheetPr>
  <dimension ref="A1:AD676"/>
  <sheetViews>
    <sheetView zoomScale="90" zoomScaleNormal="90" workbookViewId="0">
      <selection activeCell="T689" sqref="T689"/>
    </sheetView>
  </sheetViews>
  <sheetFormatPr defaultColWidth="8.85546875" defaultRowHeight="15" outlineLevelRow="1"/>
  <cols>
    <col min="1" max="1" width="0.28515625" style="234" customWidth="1"/>
    <col min="2" max="2" width="1" style="234" customWidth="1"/>
    <col min="3" max="3" width="4.42578125" style="234" customWidth="1"/>
    <col min="4" max="4" width="3.28515625" style="234" customWidth="1"/>
    <col min="5" max="5" width="5.28515625" style="234" customWidth="1"/>
    <col min="6" max="6" width="2" style="234" customWidth="1"/>
    <col min="7" max="7" width="15.140625" style="234" customWidth="1"/>
    <col min="8" max="8" width="0" style="234" hidden="1" customWidth="1"/>
    <col min="9" max="9" width="8.7109375" style="234" customWidth="1"/>
    <col min="10" max="10" width="6.42578125" style="234" customWidth="1"/>
    <col min="11" max="11" width="7.7109375" style="234" customWidth="1"/>
    <col min="12" max="12" width="7.28515625" style="234" customWidth="1"/>
    <col min="13" max="13" width="0" style="234" hidden="1" customWidth="1"/>
    <col min="14" max="14" width="1.7109375" style="234" customWidth="1"/>
    <col min="15" max="15" width="13.42578125" style="234" customWidth="1"/>
    <col min="16" max="16" width="0.7109375" style="234" customWidth="1"/>
    <col min="17" max="17" width="9" style="234" customWidth="1"/>
    <col min="18" max="18" width="5.28515625" style="234" customWidth="1"/>
    <col min="19" max="19" width="1.85546875" style="234" customWidth="1"/>
    <col min="20" max="20" width="7" style="234" customWidth="1"/>
    <col min="21" max="21" width="9" style="234" customWidth="1"/>
    <col min="22" max="22" width="14.28515625" style="234" customWidth="1"/>
    <col min="23" max="23" width="9" style="234" customWidth="1"/>
    <col min="24" max="24" width="14.28515625" style="234" customWidth="1"/>
    <col min="25" max="25" width="9" style="234" customWidth="1"/>
    <col min="26" max="26" width="14.28515625" style="234" customWidth="1"/>
    <col min="27" max="27" width="9" style="234" customWidth="1"/>
    <col min="28" max="28" width="12" style="234" customWidth="1"/>
    <col min="29" max="29" width="8.85546875" style="234"/>
    <col min="30" max="30" width="23.28515625" style="234" customWidth="1"/>
    <col min="31" max="16384" width="8.85546875" style="234"/>
  </cols>
  <sheetData>
    <row r="1" spans="1:19" ht="5.65" customHeight="1"/>
    <row r="2" spans="1:19" ht="26.85" customHeight="1">
      <c r="B2" s="289" t="s">
        <v>190</v>
      </c>
      <c r="C2" s="290"/>
      <c r="D2" s="290"/>
      <c r="E2" s="290"/>
      <c r="F2" s="290"/>
      <c r="G2" s="290"/>
      <c r="H2" s="290"/>
      <c r="I2" s="290"/>
      <c r="J2" s="290"/>
      <c r="K2" s="290"/>
      <c r="L2" s="290"/>
      <c r="M2" s="290"/>
      <c r="N2" s="290"/>
      <c r="O2" s="290"/>
      <c r="P2" s="290"/>
      <c r="Q2" s="290"/>
      <c r="R2" s="290"/>
      <c r="S2" s="290"/>
    </row>
    <row r="3" spans="1:19" ht="3" customHeight="1" thickBot="1"/>
    <row r="4" spans="1:19" ht="1.9" customHeight="1" thickTop="1">
      <c r="A4" s="208"/>
      <c r="B4" s="208"/>
      <c r="C4" s="208"/>
      <c r="D4" s="208"/>
      <c r="E4" s="208"/>
      <c r="F4" s="208"/>
      <c r="G4" s="208"/>
      <c r="H4" s="208"/>
      <c r="I4" s="208"/>
      <c r="J4" s="208"/>
      <c r="K4" s="208"/>
      <c r="L4" s="208"/>
      <c r="M4" s="208"/>
      <c r="N4" s="208"/>
      <c r="O4" s="208"/>
      <c r="P4" s="208"/>
      <c r="Q4" s="208"/>
      <c r="R4" s="208"/>
      <c r="S4" s="208"/>
    </row>
    <row r="5" spans="1:19" ht="2.85" customHeight="1"/>
    <row r="6" spans="1:19">
      <c r="C6" s="291" t="s">
        <v>191</v>
      </c>
      <c r="D6" s="290"/>
      <c r="E6" s="290"/>
      <c r="F6" s="290"/>
    </row>
    <row r="7" spans="1:19">
      <c r="C7" s="290"/>
      <c r="D7" s="290"/>
      <c r="E7" s="290"/>
      <c r="F7" s="290"/>
      <c r="G7" s="291" t="s">
        <v>192</v>
      </c>
      <c r="I7" s="291" t="s">
        <v>193</v>
      </c>
      <c r="J7" s="290"/>
      <c r="K7" s="291" t="s">
        <v>194</v>
      </c>
      <c r="L7" s="290"/>
      <c r="N7" s="291" t="s">
        <v>195</v>
      </c>
      <c r="O7" s="290"/>
      <c r="P7" s="291" t="s">
        <v>196</v>
      </c>
      <c r="Q7" s="290"/>
      <c r="R7" s="290"/>
    </row>
    <row r="8" spans="1:19">
      <c r="G8" s="290"/>
      <c r="I8" s="290"/>
      <c r="J8" s="290"/>
      <c r="K8" s="290"/>
      <c r="L8" s="290"/>
      <c r="N8" s="290"/>
      <c r="O8" s="290"/>
      <c r="P8" s="290"/>
      <c r="Q8" s="290"/>
      <c r="R8" s="290"/>
    </row>
    <row r="9" spans="1:19" ht="3.4" customHeight="1"/>
    <row r="10" spans="1:19" ht="2.25" customHeight="1"/>
    <row r="11" spans="1:19" ht="11.65" customHeight="1" collapsed="1">
      <c r="B11" s="284" t="s">
        <v>197</v>
      </c>
      <c r="C11" s="285"/>
      <c r="D11" s="285"/>
      <c r="E11" s="286"/>
      <c r="F11" s="287" t="s">
        <v>38</v>
      </c>
      <c r="G11" s="285"/>
      <c r="H11" s="285"/>
      <c r="I11" s="285"/>
      <c r="J11" s="285"/>
      <c r="K11" s="285"/>
      <c r="L11" s="285"/>
      <c r="M11" s="285"/>
      <c r="N11" s="285"/>
      <c r="O11" s="285"/>
      <c r="P11" s="285"/>
      <c r="Q11" s="285"/>
      <c r="R11" s="285"/>
      <c r="S11" s="286"/>
    </row>
    <row r="12" spans="1:19" ht="11.65" hidden="1" customHeight="1" outlineLevel="1" collapsed="1">
      <c r="B12" s="287" t="s">
        <v>198</v>
      </c>
      <c r="C12" s="285"/>
      <c r="D12" s="285"/>
      <c r="E12" s="286"/>
      <c r="F12" s="288" t="s">
        <v>199</v>
      </c>
      <c r="G12" s="285"/>
      <c r="H12" s="285"/>
      <c r="I12" s="285"/>
      <c r="J12" s="285"/>
      <c r="K12" s="285"/>
      <c r="L12" s="285"/>
      <c r="M12" s="285"/>
      <c r="N12" s="285"/>
      <c r="O12" s="285"/>
      <c r="P12" s="285"/>
      <c r="Q12" s="285"/>
      <c r="R12" s="285"/>
      <c r="S12" s="286"/>
    </row>
    <row r="13" spans="1:19" ht="11.65" hidden="1" customHeight="1" outlineLevel="1" collapsed="1">
      <c r="B13" s="287" t="s">
        <v>200</v>
      </c>
      <c r="C13" s="285"/>
      <c r="D13" s="285"/>
      <c r="E13" s="286"/>
      <c r="F13" s="288" t="s">
        <v>201</v>
      </c>
      <c r="G13" s="285"/>
      <c r="H13" s="285"/>
      <c r="I13" s="285"/>
      <c r="J13" s="285"/>
      <c r="K13" s="285"/>
      <c r="L13" s="285"/>
      <c r="M13" s="285"/>
      <c r="N13" s="285"/>
      <c r="O13" s="285"/>
      <c r="P13" s="285"/>
      <c r="Q13" s="285"/>
      <c r="R13" s="285"/>
      <c r="S13" s="286"/>
    </row>
    <row r="14" spans="1:19" ht="11.85" hidden="1" customHeight="1" outlineLevel="1" collapsed="1">
      <c r="B14" s="287" t="s">
        <v>202</v>
      </c>
      <c r="C14" s="285"/>
      <c r="D14" s="285"/>
      <c r="E14" s="286"/>
      <c r="F14" s="288" t="s">
        <v>37</v>
      </c>
      <c r="G14" s="285"/>
      <c r="H14" s="285"/>
      <c r="I14" s="285"/>
      <c r="J14" s="285"/>
      <c r="K14" s="285"/>
      <c r="L14" s="285"/>
      <c r="M14" s="285"/>
      <c r="N14" s="285"/>
      <c r="O14" s="285"/>
      <c r="P14" s="285"/>
      <c r="Q14" s="285"/>
      <c r="R14" s="285"/>
      <c r="S14" s="286"/>
    </row>
    <row r="15" spans="1:19" ht="11.65" hidden="1" customHeight="1" outlineLevel="1" collapsed="1">
      <c r="B15" s="287" t="s">
        <v>203</v>
      </c>
      <c r="C15" s="285"/>
      <c r="D15" s="285"/>
      <c r="E15" s="286"/>
      <c r="F15" s="288" t="s">
        <v>37</v>
      </c>
      <c r="G15" s="285"/>
      <c r="H15" s="285"/>
      <c r="I15" s="285"/>
      <c r="J15" s="285"/>
      <c r="K15" s="285"/>
      <c r="L15" s="285"/>
      <c r="M15" s="285"/>
      <c r="N15" s="285"/>
      <c r="O15" s="285"/>
      <c r="P15" s="285"/>
      <c r="Q15" s="285"/>
      <c r="R15" s="285"/>
      <c r="S15" s="286"/>
    </row>
    <row r="16" spans="1:19" ht="11.65" hidden="1" customHeight="1" outlineLevel="1" collapsed="1">
      <c r="B16" s="287" t="s">
        <v>204</v>
      </c>
      <c r="C16" s="285"/>
      <c r="D16" s="285"/>
      <c r="E16" s="286"/>
      <c r="F16" s="288" t="s">
        <v>37</v>
      </c>
      <c r="G16" s="285"/>
      <c r="H16" s="285"/>
      <c r="I16" s="285"/>
      <c r="J16" s="285"/>
      <c r="K16" s="285"/>
      <c r="L16" s="285"/>
      <c r="M16" s="285"/>
      <c r="N16" s="285"/>
      <c r="O16" s="285"/>
      <c r="P16" s="285"/>
      <c r="Q16" s="285"/>
      <c r="R16" s="285"/>
      <c r="S16" s="286"/>
    </row>
    <row r="17" spans="2:29" ht="11.65" hidden="1" customHeight="1" outlineLevel="1" collapsed="1">
      <c r="B17" s="287" t="s">
        <v>205</v>
      </c>
      <c r="C17" s="285"/>
      <c r="D17" s="285"/>
      <c r="E17" s="286"/>
      <c r="F17" s="288" t="s">
        <v>37</v>
      </c>
      <c r="G17" s="285"/>
      <c r="H17" s="285"/>
      <c r="I17" s="285"/>
      <c r="J17" s="285"/>
      <c r="K17" s="285"/>
      <c r="L17" s="285"/>
      <c r="M17" s="285"/>
      <c r="N17" s="285"/>
      <c r="O17" s="285"/>
      <c r="P17" s="285"/>
      <c r="Q17" s="285"/>
      <c r="R17" s="285"/>
      <c r="S17" s="286"/>
    </row>
    <row r="18" spans="2:29" ht="11.65" hidden="1" customHeight="1" outlineLevel="1" collapsed="1">
      <c r="B18" s="287" t="s">
        <v>206</v>
      </c>
      <c r="C18" s="285"/>
      <c r="D18" s="285"/>
      <c r="E18" s="286"/>
      <c r="F18" s="288" t="s">
        <v>37</v>
      </c>
      <c r="G18" s="285"/>
      <c r="H18" s="285"/>
      <c r="I18" s="285"/>
      <c r="J18" s="285"/>
      <c r="K18" s="285"/>
      <c r="L18" s="285"/>
      <c r="M18" s="285"/>
      <c r="N18" s="285"/>
      <c r="O18" s="285"/>
      <c r="P18" s="285"/>
      <c r="Q18" s="285"/>
      <c r="R18" s="285"/>
      <c r="S18" s="286"/>
    </row>
    <row r="19" spans="2:29" ht="11.65" hidden="1" customHeight="1" outlineLevel="1" collapsed="1">
      <c r="B19" s="287" t="s">
        <v>207</v>
      </c>
      <c r="C19" s="285"/>
      <c r="D19" s="285"/>
      <c r="E19" s="286"/>
      <c r="F19" s="288" t="s">
        <v>37</v>
      </c>
      <c r="G19" s="285"/>
      <c r="H19" s="285"/>
      <c r="I19" s="285"/>
      <c r="J19" s="285"/>
      <c r="K19" s="285"/>
      <c r="L19" s="285"/>
      <c r="M19" s="285"/>
      <c r="N19" s="285"/>
      <c r="O19" s="285"/>
      <c r="P19" s="285"/>
      <c r="Q19" s="285"/>
      <c r="R19" s="285"/>
      <c r="S19" s="286"/>
    </row>
    <row r="20" spans="2:29" ht="11.85" hidden="1" customHeight="1" outlineLevel="1" collapsed="1">
      <c r="B20" s="287" t="s">
        <v>208</v>
      </c>
      <c r="C20" s="285"/>
      <c r="D20" s="285"/>
      <c r="E20" s="286"/>
      <c r="F20" s="288" t="s">
        <v>37</v>
      </c>
      <c r="G20" s="285"/>
      <c r="H20" s="285"/>
      <c r="I20" s="285"/>
      <c r="J20" s="285"/>
      <c r="K20" s="285"/>
      <c r="L20" s="285"/>
      <c r="M20" s="285"/>
      <c r="N20" s="285"/>
      <c r="O20" s="285"/>
      <c r="P20" s="285"/>
      <c r="Q20" s="285"/>
      <c r="R20" s="285"/>
      <c r="S20" s="286"/>
    </row>
    <row r="21" spans="2:29" ht="11.65" hidden="1" customHeight="1" outlineLevel="1" collapsed="1">
      <c r="B21" s="287" t="s">
        <v>209</v>
      </c>
      <c r="C21" s="285"/>
      <c r="D21" s="285"/>
      <c r="E21" s="286"/>
      <c r="F21" s="288" t="s">
        <v>37</v>
      </c>
      <c r="G21" s="285"/>
      <c r="H21" s="285"/>
      <c r="I21" s="285"/>
      <c r="J21" s="285"/>
      <c r="K21" s="285"/>
      <c r="L21" s="285"/>
      <c r="M21" s="285"/>
      <c r="N21" s="285"/>
      <c r="O21" s="285"/>
      <c r="P21" s="285"/>
      <c r="Q21" s="285"/>
      <c r="R21" s="285"/>
      <c r="S21" s="286"/>
    </row>
    <row r="22" spans="2:29" ht="11.65" hidden="1" customHeight="1" outlineLevel="1" collapsed="1">
      <c r="B22" s="287" t="s">
        <v>210</v>
      </c>
      <c r="C22" s="285"/>
      <c r="D22" s="285"/>
      <c r="E22" s="286"/>
      <c r="F22" s="288" t="s">
        <v>37</v>
      </c>
      <c r="G22" s="285"/>
      <c r="H22" s="285"/>
      <c r="I22" s="285"/>
      <c r="J22" s="285"/>
      <c r="K22" s="285"/>
      <c r="L22" s="285"/>
      <c r="M22" s="285"/>
      <c r="N22" s="285"/>
      <c r="O22" s="285"/>
      <c r="P22" s="285"/>
      <c r="Q22" s="285"/>
      <c r="R22" s="285"/>
      <c r="S22" s="286"/>
    </row>
    <row r="23" spans="2:29" ht="11.65" hidden="1" customHeight="1" outlineLevel="1" collapsed="1">
      <c r="B23" s="287" t="s">
        <v>211</v>
      </c>
      <c r="C23" s="285"/>
      <c r="D23" s="285"/>
      <c r="E23" s="286"/>
      <c r="F23" s="288" t="s">
        <v>37</v>
      </c>
      <c r="G23" s="285"/>
      <c r="H23" s="285"/>
      <c r="I23" s="285"/>
      <c r="J23" s="285"/>
      <c r="K23" s="285"/>
      <c r="L23" s="285"/>
      <c r="M23" s="285"/>
      <c r="N23" s="285"/>
      <c r="O23" s="285"/>
      <c r="P23" s="285"/>
      <c r="Q23" s="285"/>
      <c r="R23" s="285"/>
      <c r="S23" s="286"/>
    </row>
    <row r="24" spans="2:29" ht="7.15" customHeight="1" collapsed="1"/>
    <row r="25" spans="2:29">
      <c r="B25" s="298" t="s">
        <v>212</v>
      </c>
      <c r="C25" s="299"/>
      <c r="D25" s="298" t="s">
        <v>213</v>
      </c>
      <c r="E25" s="296" t="s">
        <v>209</v>
      </c>
      <c r="F25" s="285"/>
      <c r="G25" s="286"/>
      <c r="I25" s="296" t="s">
        <v>214</v>
      </c>
      <c r="J25" s="296" t="s">
        <v>215</v>
      </c>
      <c r="K25" s="285"/>
      <c r="L25" s="285"/>
      <c r="M25" s="285"/>
      <c r="N25" s="286"/>
      <c r="O25" s="296" t="s">
        <v>216</v>
      </c>
      <c r="P25" s="285"/>
      <c r="Q25" s="286"/>
      <c r="R25" s="296" t="s">
        <v>217</v>
      </c>
      <c r="S25" s="285"/>
      <c r="T25" s="285"/>
      <c r="U25" s="286"/>
      <c r="V25" s="296" t="s">
        <v>218</v>
      </c>
      <c r="W25" s="286"/>
      <c r="X25" s="296" t="s">
        <v>219</v>
      </c>
      <c r="Y25" s="286"/>
      <c r="Z25" s="296" t="s">
        <v>220</v>
      </c>
      <c r="AA25" s="286"/>
      <c r="AB25" s="297" t="s">
        <v>171</v>
      </c>
      <c r="AC25" s="286"/>
    </row>
    <row r="26" spans="2:29" ht="25.5" hidden="1">
      <c r="B26" s="300"/>
      <c r="C26" s="301"/>
      <c r="D26" s="302"/>
      <c r="E26" s="296" t="s">
        <v>221</v>
      </c>
      <c r="F26" s="285"/>
      <c r="G26" s="286"/>
      <c r="I26" s="302"/>
      <c r="J26" s="296" t="s">
        <v>222</v>
      </c>
      <c r="K26" s="286"/>
      <c r="L26" s="296" t="s">
        <v>223</v>
      </c>
      <c r="M26" s="285"/>
      <c r="N26" s="286"/>
      <c r="O26" s="296" t="s">
        <v>222</v>
      </c>
      <c r="P26" s="286"/>
      <c r="Q26" s="219" t="s">
        <v>223</v>
      </c>
      <c r="R26" s="296" t="s">
        <v>222</v>
      </c>
      <c r="S26" s="285"/>
      <c r="T26" s="286"/>
      <c r="U26" s="219" t="s">
        <v>223</v>
      </c>
      <c r="V26" s="219" t="s">
        <v>222</v>
      </c>
      <c r="W26" s="219" t="s">
        <v>223</v>
      </c>
      <c r="X26" s="219" t="s">
        <v>222</v>
      </c>
      <c r="Y26" s="219" t="s">
        <v>223</v>
      </c>
      <c r="Z26" s="219" t="s">
        <v>222</v>
      </c>
      <c r="AA26" s="219" t="s">
        <v>223</v>
      </c>
      <c r="AB26" s="214" t="s">
        <v>222</v>
      </c>
      <c r="AC26" s="214" t="s">
        <v>223</v>
      </c>
    </row>
    <row r="27" spans="2:29" hidden="1">
      <c r="B27" s="292" t="s">
        <v>224</v>
      </c>
      <c r="C27" s="293"/>
      <c r="D27" s="293"/>
      <c r="E27" s="293"/>
      <c r="F27" s="293"/>
      <c r="G27" s="293"/>
      <c r="I27" s="220" t="s">
        <v>38</v>
      </c>
      <c r="J27" s="294">
        <v>3752020</v>
      </c>
      <c r="K27" s="293"/>
      <c r="L27" s="295">
        <v>160995</v>
      </c>
      <c r="M27" s="293"/>
      <c r="N27" s="293"/>
      <c r="O27" s="294">
        <v>5686889</v>
      </c>
      <c r="P27" s="293"/>
      <c r="Q27" s="209">
        <v>452339</v>
      </c>
      <c r="R27" s="294">
        <v>2018484</v>
      </c>
      <c r="S27" s="293"/>
      <c r="T27" s="293"/>
      <c r="U27" s="209">
        <v>151176</v>
      </c>
      <c r="V27" s="213">
        <v>0</v>
      </c>
      <c r="W27" s="209">
        <v>522208</v>
      </c>
      <c r="X27" s="213">
        <v>2813622</v>
      </c>
      <c r="Y27" s="209">
        <v>0</v>
      </c>
      <c r="Z27" s="210" t="s">
        <v>38</v>
      </c>
      <c r="AA27" s="209">
        <v>2648316</v>
      </c>
      <c r="AB27" s="211">
        <v>14271015</v>
      </c>
      <c r="AC27" s="209">
        <v>3935034</v>
      </c>
    </row>
    <row r="28" spans="2:29" hidden="1">
      <c r="B28" s="305" t="s">
        <v>38</v>
      </c>
      <c r="C28" s="311"/>
      <c r="D28" s="312" t="s">
        <v>225</v>
      </c>
      <c r="E28" s="313"/>
      <c r="F28" s="313"/>
      <c r="G28" s="313"/>
      <c r="I28" s="217" t="s">
        <v>38</v>
      </c>
      <c r="J28" s="303">
        <v>3752020</v>
      </c>
      <c r="K28" s="293"/>
      <c r="L28" s="314">
        <v>160995</v>
      </c>
      <c r="M28" s="293"/>
      <c r="N28" s="293"/>
      <c r="O28" s="303">
        <v>5686889</v>
      </c>
      <c r="P28" s="293"/>
      <c r="Q28" s="212">
        <v>452339</v>
      </c>
      <c r="R28" s="303">
        <v>2018484</v>
      </c>
      <c r="S28" s="293"/>
      <c r="T28" s="293"/>
      <c r="U28" s="212">
        <v>151176</v>
      </c>
      <c r="V28" s="216" t="s">
        <v>38</v>
      </c>
      <c r="W28" s="207"/>
      <c r="X28" s="216" t="s">
        <v>38</v>
      </c>
      <c r="Y28" s="207"/>
      <c r="Z28" s="216" t="s">
        <v>38</v>
      </c>
      <c r="AA28" s="207"/>
      <c r="AB28" s="204">
        <v>11457393</v>
      </c>
      <c r="AC28" s="205">
        <v>764510</v>
      </c>
    </row>
    <row r="29" spans="2:29" hidden="1">
      <c r="B29" s="304" t="s">
        <v>38</v>
      </c>
      <c r="C29" s="290"/>
      <c r="D29" s="305" t="s">
        <v>38</v>
      </c>
      <c r="E29" s="306" t="s">
        <v>226</v>
      </c>
      <c r="F29" s="293"/>
      <c r="G29" s="293"/>
      <c r="I29" s="218">
        <v>30</v>
      </c>
      <c r="J29" s="307">
        <v>30</v>
      </c>
      <c r="K29" s="293"/>
      <c r="L29" s="308">
        <v>1</v>
      </c>
      <c r="M29" s="293"/>
      <c r="N29" s="293"/>
      <c r="O29" s="309" t="s">
        <v>38</v>
      </c>
      <c r="P29" s="293"/>
      <c r="Q29" s="224"/>
      <c r="R29" s="309" t="s">
        <v>38</v>
      </c>
      <c r="S29" s="293"/>
      <c r="T29" s="293"/>
      <c r="U29" s="224"/>
      <c r="V29" s="231" t="s">
        <v>38</v>
      </c>
      <c r="W29" s="224"/>
      <c r="X29" s="231" t="s">
        <v>38</v>
      </c>
      <c r="Y29" s="224"/>
      <c r="Z29" s="231" t="s">
        <v>38</v>
      </c>
      <c r="AA29" s="224"/>
      <c r="AB29" s="211">
        <v>30</v>
      </c>
      <c r="AC29" s="209">
        <v>1</v>
      </c>
    </row>
    <row r="30" spans="2:29" hidden="1">
      <c r="B30" s="290"/>
      <c r="C30" s="290"/>
      <c r="D30" s="290"/>
      <c r="E30" s="306" t="s">
        <v>227</v>
      </c>
      <c r="F30" s="293"/>
      <c r="G30" s="293"/>
      <c r="I30" s="218">
        <v>15</v>
      </c>
      <c r="J30" s="307">
        <v>15</v>
      </c>
      <c r="K30" s="293"/>
      <c r="L30" s="308">
        <v>1</v>
      </c>
      <c r="M30" s="293"/>
      <c r="N30" s="293"/>
      <c r="O30" s="309" t="s">
        <v>38</v>
      </c>
      <c r="P30" s="293"/>
      <c r="Q30" s="224"/>
      <c r="R30" s="309" t="s">
        <v>38</v>
      </c>
      <c r="S30" s="293"/>
      <c r="T30" s="293"/>
      <c r="U30" s="224"/>
      <c r="V30" s="231" t="s">
        <v>38</v>
      </c>
      <c r="W30" s="224"/>
      <c r="X30" s="231" t="s">
        <v>38</v>
      </c>
      <c r="Y30" s="224"/>
      <c r="Z30" s="231" t="s">
        <v>38</v>
      </c>
      <c r="AA30" s="224"/>
      <c r="AB30" s="211">
        <v>15</v>
      </c>
      <c r="AC30" s="209">
        <v>1</v>
      </c>
    </row>
    <row r="31" spans="2:29" hidden="1">
      <c r="B31" s="290"/>
      <c r="C31" s="290"/>
      <c r="D31" s="290"/>
      <c r="E31" s="306" t="s">
        <v>228</v>
      </c>
      <c r="F31" s="290"/>
      <c r="G31" s="290"/>
      <c r="I31" s="218">
        <v>6</v>
      </c>
      <c r="J31" s="309" t="s">
        <v>38</v>
      </c>
      <c r="K31" s="293"/>
      <c r="L31" s="310"/>
      <c r="M31" s="293"/>
      <c r="N31" s="293"/>
      <c r="O31" s="307">
        <v>12</v>
      </c>
      <c r="P31" s="293"/>
      <c r="Q31" s="233">
        <v>2</v>
      </c>
      <c r="R31" s="309" t="s">
        <v>38</v>
      </c>
      <c r="S31" s="293"/>
      <c r="T31" s="293"/>
      <c r="U31" s="224"/>
      <c r="V31" s="231" t="s">
        <v>38</v>
      </c>
      <c r="W31" s="224"/>
      <c r="X31" s="231" t="s">
        <v>38</v>
      </c>
      <c r="Y31" s="224"/>
      <c r="Z31" s="231" t="s">
        <v>38</v>
      </c>
      <c r="AA31" s="224"/>
      <c r="AB31" s="211">
        <v>12</v>
      </c>
      <c r="AC31" s="209">
        <v>2</v>
      </c>
    </row>
    <row r="32" spans="2:29" hidden="1">
      <c r="B32" s="290"/>
      <c r="C32" s="290"/>
      <c r="D32" s="290"/>
      <c r="E32" s="290"/>
      <c r="F32" s="290"/>
      <c r="G32" s="290"/>
      <c r="I32" s="218">
        <v>13</v>
      </c>
      <c r="J32" s="309" t="s">
        <v>38</v>
      </c>
      <c r="K32" s="293"/>
      <c r="L32" s="310"/>
      <c r="M32" s="293"/>
      <c r="N32" s="293"/>
      <c r="O32" s="307">
        <v>13</v>
      </c>
      <c r="P32" s="293"/>
      <c r="Q32" s="233">
        <v>1</v>
      </c>
      <c r="R32" s="309" t="s">
        <v>38</v>
      </c>
      <c r="S32" s="293"/>
      <c r="T32" s="293"/>
      <c r="U32" s="224"/>
      <c r="V32" s="231" t="s">
        <v>38</v>
      </c>
      <c r="W32" s="224"/>
      <c r="X32" s="231" t="s">
        <v>38</v>
      </c>
      <c r="Y32" s="224"/>
      <c r="Z32" s="231" t="s">
        <v>38</v>
      </c>
      <c r="AA32" s="224"/>
      <c r="AB32" s="211">
        <v>13</v>
      </c>
      <c r="AC32" s="209">
        <v>1</v>
      </c>
    </row>
    <row r="33" spans="2:29" hidden="1">
      <c r="B33" s="290"/>
      <c r="C33" s="290"/>
      <c r="D33" s="290"/>
      <c r="E33" s="293"/>
      <c r="F33" s="293"/>
      <c r="G33" s="293"/>
      <c r="I33" s="218">
        <v>15</v>
      </c>
      <c r="J33" s="309" t="s">
        <v>38</v>
      </c>
      <c r="K33" s="293"/>
      <c r="L33" s="310"/>
      <c r="M33" s="293"/>
      <c r="N33" s="293"/>
      <c r="O33" s="307">
        <v>45</v>
      </c>
      <c r="P33" s="293"/>
      <c r="Q33" s="233">
        <v>3</v>
      </c>
      <c r="R33" s="309" t="s">
        <v>38</v>
      </c>
      <c r="S33" s="293"/>
      <c r="T33" s="293"/>
      <c r="U33" s="224"/>
      <c r="V33" s="231" t="s">
        <v>38</v>
      </c>
      <c r="W33" s="224"/>
      <c r="X33" s="231" t="s">
        <v>38</v>
      </c>
      <c r="Y33" s="224"/>
      <c r="Z33" s="231" t="s">
        <v>38</v>
      </c>
      <c r="AA33" s="224"/>
      <c r="AB33" s="211">
        <v>45</v>
      </c>
      <c r="AC33" s="209">
        <v>3</v>
      </c>
    </row>
    <row r="34" spans="2:29" hidden="1">
      <c r="B34" s="290"/>
      <c r="C34" s="290"/>
      <c r="D34" s="290"/>
      <c r="E34" s="306" t="s">
        <v>229</v>
      </c>
      <c r="F34" s="293"/>
      <c r="G34" s="293"/>
      <c r="I34" s="218">
        <v>15</v>
      </c>
      <c r="J34" s="309" t="s">
        <v>38</v>
      </c>
      <c r="K34" s="293"/>
      <c r="L34" s="310"/>
      <c r="M34" s="293"/>
      <c r="N34" s="293"/>
      <c r="O34" s="307">
        <v>120</v>
      </c>
      <c r="P34" s="293"/>
      <c r="Q34" s="233">
        <v>8</v>
      </c>
      <c r="R34" s="309" t="s">
        <v>38</v>
      </c>
      <c r="S34" s="293"/>
      <c r="T34" s="293"/>
      <c r="U34" s="224"/>
      <c r="V34" s="231" t="s">
        <v>38</v>
      </c>
      <c r="W34" s="224"/>
      <c r="X34" s="231" t="s">
        <v>38</v>
      </c>
      <c r="Y34" s="224"/>
      <c r="Z34" s="231" t="s">
        <v>38</v>
      </c>
      <c r="AA34" s="224"/>
      <c r="AB34" s="211">
        <v>120</v>
      </c>
      <c r="AC34" s="209">
        <v>8</v>
      </c>
    </row>
    <row r="35" spans="2:29" hidden="1">
      <c r="B35" s="290"/>
      <c r="C35" s="290"/>
      <c r="D35" s="290"/>
      <c r="E35" s="306" t="s">
        <v>230</v>
      </c>
      <c r="F35" s="293"/>
      <c r="G35" s="293"/>
      <c r="I35" s="218">
        <v>4</v>
      </c>
      <c r="J35" s="309" t="s">
        <v>38</v>
      </c>
      <c r="K35" s="293"/>
      <c r="L35" s="310"/>
      <c r="M35" s="293"/>
      <c r="N35" s="293"/>
      <c r="O35" s="307">
        <v>4</v>
      </c>
      <c r="P35" s="293"/>
      <c r="Q35" s="233">
        <v>1</v>
      </c>
      <c r="R35" s="309" t="s">
        <v>38</v>
      </c>
      <c r="S35" s="293"/>
      <c r="T35" s="293"/>
      <c r="U35" s="224"/>
      <c r="V35" s="231" t="s">
        <v>38</v>
      </c>
      <c r="W35" s="224"/>
      <c r="X35" s="231" t="s">
        <v>38</v>
      </c>
      <c r="Y35" s="224"/>
      <c r="Z35" s="231" t="s">
        <v>38</v>
      </c>
      <c r="AA35" s="224"/>
      <c r="AB35" s="211">
        <v>4</v>
      </c>
      <c r="AC35" s="209">
        <v>1</v>
      </c>
    </row>
    <row r="36" spans="2:29" hidden="1">
      <c r="B36" s="290"/>
      <c r="C36" s="290"/>
      <c r="D36" s="290"/>
      <c r="E36" s="306" t="s">
        <v>231</v>
      </c>
      <c r="F36" s="290"/>
      <c r="G36" s="290"/>
      <c r="I36" s="218">
        <v>6</v>
      </c>
      <c r="J36" s="309" t="s">
        <v>38</v>
      </c>
      <c r="K36" s="293"/>
      <c r="L36" s="310"/>
      <c r="M36" s="293"/>
      <c r="N36" s="293"/>
      <c r="O36" s="307">
        <v>2454</v>
      </c>
      <c r="P36" s="293"/>
      <c r="Q36" s="233">
        <v>409</v>
      </c>
      <c r="R36" s="309" t="s">
        <v>38</v>
      </c>
      <c r="S36" s="293"/>
      <c r="T36" s="293"/>
      <c r="U36" s="224"/>
      <c r="V36" s="231" t="s">
        <v>38</v>
      </c>
      <c r="W36" s="224"/>
      <c r="X36" s="231" t="s">
        <v>38</v>
      </c>
      <c r="Y36" s="224"/>
      <c r="Z36" s="231" t="s">
        <v>38</v>
      </c>
      <c r="AA36" s="224"/>
      <c r="AB36" s="211">
        <v>2454</v>
      </c>
      <c r="AC36" s="209">
        <v>409</v>
      </c>
    </row>
    <row r="37" spans="2:29" hidden="1">
      <c r="B37" s="290"/>
      <c r="C37" s="290"/>
      <c r="D37" s="290"/>
      <c r="E37" s="293"/>
      <c r="F37" s="293"/>
      <c r="G37" s="293"/>
      <c r="I37" s="218">
        <v>15</v>
      </c>
      <c r="J37" s="309" t="s">
        <v>38</v>
      </c>
      <c r="K37" s="293"/>
      <c r="L37" s="310"/>
      <c r="M37" s="293"/>
      <c r="N37" s="293"/>
      <c r="O37" s="307">
        <v>25770</v>
      </c>
      <c r="P37" s="293"/>
      <c r="Q37" s="233">
        <v>1718</v>
      </c>
      <c r="R37" s="309" t="s">
        <v>38</v>
      </c>
      <c r="S37" s="293"/>
      <c r="T37" s="293"/>
      <c r="U37" s="224"/>
      <c r="V37" s="231" t="s">
        <v>38</v>
      </c>
      <c r="W37" s="224"/>
      <c r="X37" s="231" t="s">
        <v>38</v>
      </c>
      <c r="Y37" s="224"/>
      <c r="Z37" s="231" t="s">
        <v>38</v>
      </c>
      <c r="AA37" s="224"/>
      <c r="AB37" s="211">
        <v>25770</v>
      </c>
      <c r="AC37" s="209">
        <v>1718</v>
      </c>
    </row>
    <row r="38" spans="2:29" hidden="1">
      <c r="B38" s="290"/>
      <c r="C38" s="290"/>
      <c r="D38" s="290"/>
      <c r="E38" s="306" t="s">
        <v>232</v>
      </c>
      <c r="F38" s="290"/>
      <c r="G38" s="290"/>
      <c r="I38" s="218">
        <v>4</v>
      </c>
      <c r="J38" s="309" t="s">
        <v>38</v>
      </c>
      <c r="K38" s="293"/>
      <c r="L38" s="310"/>
      <c r="M38" s="293"/>
      <c r="N38" s="293"/>
      <c r="O38" s="307">
        <v>5952</v>
      </c>
      <c r="P38" s="293"/>
      <c r="Q38" s="233">
        <v>1488</v>
      </c>
      <c r="R38" s="309" t="s">
        <v>38</v>
      </c>
      <c r="S38" s="293"/>
      <c r="T38" s="293"/>
      <c r="U38" s="224"/>
      <c r="V38" s="231" t="s">
        <v>38</v>
      </c>
      <c r="W38" s="224"/>
      <c r="X38" s="231" t="s">
        <v>38</v>
      </c>
      <c r="Y38" s="224"/>
      <c r="Z38" s="231" t="s">
        <v>38</v>
      </c>
      <c r="AA38" s="224"/>
      <c r="AB38" s="211">
        <v>5952</v>
      </c>
      <c r="AC38" s="209">
        <v>1488</v>
      </c>
    </row>
    <row r="39" spans="2:29" hidden="1">
      <c r="B39" s="290"/>
      <c r="C39" s="290"/>
      <c r="D39" s="290"/>
      <c r="E39" s="290"/>
      <c r="F39" s="290"/>
      <c r="G39" s="290"/>
      <c r="I39" s="218">
        <v>6</v>
      </c>
      <c r="J39" s="309" t="s">
        <v>38</v>
      </c>
      <c r="K39" s="293"/>
      <c r="L39" s="310"/>
      <c r="M39" s="293"/>
      <c r="N39" s="293"/>
      <c r="O39" s="307">
        <v>40728</v>
      </c>
      <c r="P39" s="293"/>
      <c r="Q39" s="233">
        <v>6788</v>
      </c>
      <c r="R39" s="309" t="s">
        <v>38</v>
      </c>
      <c r="S39" s="293"/>
      <c r="T39" s="293"/>
      <c r="U39" s="224"/>
      <c r="V39" s="231" t="s">
        <v>38</v>
      </c>
      <c r="W39" s="224"/>
      <c r="X39" s="231" t="s">
        <v>38</v>
      </c>
      <c r="Y39" s="224"/>
      <c r="Z39" s="231" t="s">
        <v>38</v>
      </c>
      <c r="AA39" s="224"/>
      <c r="AB39" s="211">
        <v>40728</v>
      </c>
      <c r="AC39" s="209">
        <v>6788</v>
      </c>
    </row>
    <row r="40" spans="2:29" hidden="1">
      <c r="B40" s="290"/>
      <c r="C40" s="290"/>
      <c r="D40" s="290"/>
      <c r="E40" s="290"/>
      <c r="F40" s="290"/>
      <c r="G40" s="290"/>
      <c r="I40" s="218">
        <v>13</v>
      </c>
      <c r="J40" s="309" t="s">
        <v>38</v>
      </c>
      <c r="K40" s="293"/>
      <c r="L40" s="310"/>
      <c r="M40" s="293"/>
      <c r="N40" s="293"/>
      <c r="O40" s="307">
        <v>81406</v>
      </c>
      <c r="P40" s="293"/>
      <c r="Q40" s="233">
        <v>6262</v>
      </c>
      <c r="R40" s="309" t="s">
        <v>38</v>
      </c>
      <c r="S40" s="293"/>
      <c r="T40" s="293"/>
      <c r="U40" s="224"/>
      <c r="V40" s="231" t="s">
        <v>38</v>
      </c>
      <c r="W40" s="224"/>
      <c r="X40" s="231" t="s">
        <v>38</v>
      </c>
      <c r="Y40" s="224"/>
      <c r="Z40" s="231" t="s">
        <v>38</v>
      </c>
      <c r="AA40" s="224"/>
      <c r="AB40" s="211">
        <v>81406</v>
      </c>
      <c r="AC40" s="209">
        <v>6262</v>
      </c>
    </row>
    <row r="41" spans="2:29" hidden="1">
      <c r="B41" s="290"/>
      <c r="C41" s="290"/>
      <c r="D41" s="290"/>
      <c r="E41" s="293"/>
      <c r="F41" s="293"/>
      <c r="G41" s="293"/>
      <c r="I41" s="218">
        <v>15</v>
      </c>
      <c r="J41" s="309" t="s">
        <v>38</v>
      </c>
      <c r="K41" s="293"/>
      <c r="L41" s="310"/>
      <c r="M41" s="293"/>
      <c r="N41" s="293"/>
      <c r="O41" s="307">
        <v>357345</v>
      </c>
      <c r="P41" s="293"/>
      <c r="Q41" s="233">
        <v>23823</v>
      </c>
      <c r="R41" s="309" t="s">
        <v>38</v>
      </c>
      <c r="S41" s="293"/>
      <c r="T41" s="293"/>
      <c r="U41" s="224"/>
      <c r="V41" s="231" t="s">
        <v>38</v>
      </c>
      <c r="W41" s="224"/>
      <c r="X41" s="231" t="s">
        <v>38</v>
      </c>
      <c r="Y41" s="224"/>
      <c r="Z41" s="231" t="s">
        <v>38</v>
      </c>
      <c r="AA41" s="224"/>
      <c r="AB41" s="211">
        <v>357345</v>
      </c>
      <c r="AC41" s="209">
        <v>23823</v>
      </c>
    </row>
    <row r="42" spans="2:29" hidden="1">
      <c r="B42" s="290"/>
      <c r="C42" s="290"/>
      <c r="D42" s="290"/>
      <c r="E42" s="306" t="s">
        <v>233</v>
      </c>
      <c r="F42" s="290"/>
      <c r="G42" s="290"/>
      <c r="I42" s="218">
        <v>4</v>
      </c>
      <c r="J42" s="309" t="s">
        <v>38</v>
      </c>
      <c r="K42" s="293"/>
      <c r="L42" s="310"/>
      <c r="M42" s="293"/>
      <c r="N42" s="293"/>
      <c r="O42" s="307">
        <v>6156</v>
      </c>
      <c r="P42" s="293"/>
      <c r="Q42" s="233">
        <v>1539</v>
      </c>
      <c r="R42" s="309" t="s">
        <v>38</v>
      </c>
      <c r="S42" s="293"/>
      <c r="T42" s="293"/>
      <c r="U42" s="224"/>
      <c r="V42" s="231" t="s">
        <v>38</v>
      </c>
      <c r="W42" s="224"/>
      <c r="X42" s="231" t="s">
        <v>38</v>
      </c>
      <c r="Y42" s="224"/>
      <c r="Z42" s="231" t="s">
        <v>38</v>
      </c>
      <c r="AA42" s="224"/>
      <c r="AB42" s="211">
        <v>6156</v>
      </c>
      <c r="AC42" s="209">
        <v>1539</v>
      </c>
    </row>
    <row r="43" spans="2:29" hidden="1">
      <c r="B43" s="290"/>
      <c r="C43" s="290"/>
      <c r="D43" s="290"/>
      <c r="E43" s="290"/>
      <c r="F43" s="290"/>
      <c r="G43" s="290"/>
      <c r="I43" s="218">
        <v>6</v>
      </c>
      <c r="J43" s="309" t="s">
        <v>38</v>
      </c>
      <c r="K43" s="293"/>
      <c r="L43" s="310"/>
      <c r="M43" s="293"/>
      <c r="N43" s="293"/>
      <c r="O43" s="307">
        <v>37260</v>
      </c>
      <c r="P43" s="293"/>
      <c r="Q43" s="233">
        <v>6210</v>
      </c>
      <c r="R43" s="309" t="s">
        <v>38</v>
      </c>
      <c r="S43" s="293"/>
      <c r="T43" s="293"/>
      <c r="U43" s="224"/>
      <c r="V43" s="231" t="s">
        <v>38</v>
      </c>
      <c r="W43" s="224"/>
      <c r="X43" s="231" t="s">
        <v>38</v>
      </c>
      <c r="Y43" s="224"/>
      <c r="Z43" s="231" t="s">
        <v>38</v>
      </c>
      <c r="AA43" s="224"/>
      <c r="AB43" s="211">
        <v>37260</v>
      </c>
      <c r="AC43" s="209">
        <v>6210</v>
      </c>
    </row>
    <row r="44" spans="2:29" hidden="1">
      <c r="B44" s="290"/>
      <c r="C44" s="290"/>
      <c r="D44" s="290"/>
      <c r="E44" s="290"/>
      <c r="F44" s="290"/>
      <c r="G44" s="290"/>
      <c r="I44" s="218">
        <v>13</v>
      </c>
      <c r="J44" s="309" t="s">
        <v>38</v>
      </c>
      <c r="K44" s="293"/>
      <c r="L44" s="310"/>
      <c r="M44" s="293"/>
      <c r="N44" s="293"/>
      <c r="O44" s="307">
        <v>55614</v>
      </c>
      <c r="P44" s="293"/>
      <c r="Q44" s="233">
        <v>4278</v>
      </c>
      <c r="R44" s="309" t="s">
        <v>38</v>
      </c>
      <c r="S44" s="293"/>
      <c r="T44" s="293"/>
      <c r="U44" s="224"/>
      <c r="V44" s="231" t="s">
        <v>38</v>
      </c>
      <c r="W44" s="224"/>
      <c r="X44" s="231" t="s">
        <v>38</v>
      </c>
      <c r="Y44" s="224"/>
      <c r="Z44" s="231" t="s">
        <v>38</v>
      </c>
      <c r="AA44" s="224"/>
      <c r="AB44" s="211">
        <v>55614</v>
      </c>
      <c r="AC44" s="209">
        <v>4278</v>
      </c>
    </row>
    <row r="45" spans="2:29" hidden="1">
      <c r="B45" s="290"/>
      <c r="C45" s="290"/>
      <c r="D45" s="290"/>
      <c r="E45" s="293"/>
      <c r="F45" s="293"/>
      <c r="G45" s="293"/>
      <c r="I45" s="218">
        <v>15</v>
      </c>
      <c r="J45" s="309" t="s">
        <v>38</v>
      </c>
      <c r="K45" s="293"/>
      <c r="L45" s="310"/>
      <c r="M45" s="293"/>
      <c r="N45" s="293"/>
      <c r="O45" s="307">
        <v>305265</v>
      </c>
      <c r="P45" s="293"/>
      <c r="Q45" s="233">
        <v>20351</v>
      </c>
      <c r="R45" s="309" t="s">
        <v>38</v>
      </c>
      <c r="S45" s="293"/>
      <c r="T45" s="293"/>
      <c r="U45" s="224"/>
      <c r="V45" s="231" t="s">
        <v>38</v>
      </c>
      <c r="W45" s="224"/>
      <c r="X45" s="231" t="s">
        <v>38</v>
      </c>
      <c r="Y45" s="224"/>
      <c r="Z45" s="231" t="s">
        <v>38</v>
      </c>
      <c r="AA45" s="224"/>
      <c r="AB45" s="211">
        <v>305265</v>
      </c>
      <c r="AC45" s="209">
        <v>20351</v>
      </c>
    </row>
    <row r="46" spans="2:29" hidden="1">
      <c r="B46" s="290"/>
      <c r="C46" s="290"/>
      <c r="D46" s="290"/>
      <c r="E46" s="306" t="s">
        <v>234</v>
      </c>
      <c r="F46" s="290"/>
      <c r="G46" s="290"/>
      <c r="I46" s="218">
        <v>4</v>
      </c>
      <c r="J46" s="309" t="s">
        <v>38</v>
      </c>
      <c r="K46" s="293"/>
      <c r="L46" s="310"/>
      <c r="M46" s="293"/>
      <c r="N46" s="293"/>
      <c r="O46" s="307">
        <v>36896</v>
      </c>
      <c r="P46" s="293"/>
      <c r="Q46" s="233">
        <v>9224</v>
      </c>
      <c r="R46" s="309" t="s">
        <v>38</v>
      </c>
      <c r="S46" s="293"/>
      <c r="T46" s="293"/>
      <c r="U46" s="224"/>
      <c r="V46" s="231" t="s">
        <v>38</v>
      </c>
      <c r="W46" s="224"/>
      <c r="X46" s="231" t="s">
        <v>38</v>
      </c>
      <c r="Y46" s="224"/>
      <c r="Z46" s="231" t="s">
        <v>38</v>
      </c>
      <c r="AA46" s="224"/>
      <c r="AB46" s="211">
        <v>36896</v>
      </c>
      <c r="AC46" s="209">
        <v>9224</v>
      </c>
    </row>
    <row r="47" spans="2:29" hidden="1">
      <c r="B47" s="290"/>
      <c r="C47" s="290"/>
      <c r="D47" s="290"/>
      <c r="E47" s="290"/>
      <c r="F47" s="290"/>
      <c r="G47" s="290"/>
      <c r="I47" s="218">
        <v>6</v>
      </c>
      <c r="J47" s="309" t="s">
        <v>38</v>
      </c>
      <c r="K47" s="293"/>
      <c r="L47" s="310"/>
      <c r="M47" s="293"/>
      <c r="N47" s="293"/>
      <c r="O47" s="307">
        <v>268416</v>
      </c>
      <c r="P47" s="293"/>
      <c r="Q47" s="233">
        <v>44736</v>
      </c>
      <c r="R47" s="309" t="s">
        <v>38</v>
      </c>
      <c r="S47" s="293"/>
      <c r="T47" s="293"/>
      <c r="U47" s="224"/>
      <c r="V47" s="231" t="s">
        <v>38</v>
      </c>
      <c r="W47" s="224"/>
      <c r="X47" s="231" t="s">
        <v>38</v>
      </c>
      <c r="Y47" s="224"/>
      <c r="Z47" s="231" t="s">
        <v>38</v>
      </c>
      <c r="AA47" s="224"/>
      <c r="AB47" s="211">
        <v>268416</v>
      </c>
      <c r="AC47" s="209">
        <v>44736</v>
      </c>
    </row>
    <row r="48" spans="2:29" hidden="1">
      <c r="B48" s="290"/>
      <c r="C48" s="290"/>
      <c r="D48" s="290"/>
      <c r="E48" s="290"/>
      <c r="F48" s="290"/>
      <c r="G48" s="290"/>
      <c r="I48" s="218">
        <v>13</v>
      </c>
      <c r="J48" s="309" t="s">
        <v>38</v>
      </c>
      <c r="K48" s="293"/>
      <c r="L48" s="310"/>
      <c r="M48" s="293"/>
      <c r="N48" s="293"/>
      <c r="O48" s="307">
        <v>606762</v>
      </c>
      <c r="P48" s="293"/>
      <c r="Q48" s="233">
        <v>46674</v>
      </c>
      <c r="R48" s="307">
        <v>1185899</v>
      </c>
      <c r="S48" s="293"/>
      <c r="T48" s="293"/>
      <c r="U48" s="233">
        <v>91022</v>
      </c>
      <c r="V48" s="231" t="s">
        <v>38</v>
      </c>
      <c r="W48" s="224"/>
      <c r="X48" s="231" t="s">
        <v>38</v>
      </c>
      <c r="Y48" s="224"/>
      <c r="Z48" s="231" t="s">
        <v>38</v>
      </c>
      <c r="AA48" s="224"/>
      <c r="AB48" s="211">
        <v>1792661</v>
      </c>
      <c r="AC48" s="209">
        <v>137696</v>
      </c>
    </row>
    <row r="49" spans="2:29" hidden="1">
      <c r="B49" s="290"/>
      <c r="C49" s="290"/>
      <c r="D49" s="290"/>
      <c r="E49" s="290"/>
      <c r="F49" s="290"/>
      <c r="G49" s="290"/>
      <c r="I49" s="218">
        <v>15</v>
      </c>
      <c r="J49" s="309" t="s">
        <v>38</v>
      </c>
      <c r="K49" s="293"/>
      <c r="L49" s="310"/>
      <c r="M49" s="293"/>
      <c r="N49" s="293"/>
      <c r="O49" s="307">
        <v>3439995</v>
      </c>
      <c r="P49" s="293"/>
      <c r="Q49" s="233">
        <v>229333</v>
      </c>
      <c r="R49" s="307">
        <v>465435</v>
      </c>
      <c r="S49" s="293"/>
      <c r="T49" s="293"/>
      <c r="U49" s="233">
        <v>28863</v>
      </c>
      <c r="V49" s="231" t="s">
        <v>38</v>
      </c>
      <c r="W49" s="224"/>
      <c r="X49" s="231" t="s">
        <v>38</v>
      </c>
      <c r="Y49" s="224"/>
      <c r="Z49" s="231" t="s">
        <v>38</v>
      </c>
      <c r="AA49" s="224"/>
      <c r="AB49" s="211">
        <v>3905430</v>
      </c>
      <c r="AC49" s="209">
        <v>258196</v>
      </c>
    </row>
    <row r="50" spans="2:29" hidden="1">
      <c r="B50" s="290"/>
      <c r="C50" s="290"/>
      <c r="D50" s="290"/>
      <c r="E50" s="290"/>
      <c r="F50" s="290"/>
      <c r="G50" s="290"/>
      <c r="I50" s="218">
        <v>20</v>
      </c>
      <c r="J50" s="307">
        <v>629180</v>
      </c>
      <c r="K50" s="293"/>
      <c r="L50" s="308">
        <v>31459</v>
      </c>
      <c r="M50" s="293"/>
      <c r="N50" s="293"/>
      <c r="O50" s="309" t="s">
        <v>38</v>
      </c>
      <c r="P50" s="293"/>
      <c r="Q50" s="224"/>
      <c r="R50" s="309" t="s">
        <v>38</v>
      </c>
      <c r="S50" s="293"/>
      <c r="T50" s="293"/>
      <c r="U50" s="224"/>
      <c r="V50" s="231" t="s">
        <v>38</v>
      </c>
      <c r="W50" s="224"/>
      <c r="X50" s="231" t="s">
        <v>38</v>
      </c>
      <c r="Y50" s="224"/>
      <c r="Z50" s="231" t="s">
        <v>38</v>
      </c>
      <c r="AA50" s="224"/>
      <c r="AB50" s="211">
        <v>629180</v>
      </c>
      <c r="AC50" s="209">
        <v>31459</v>
      </c>
    </row>
    <row r="51" spans="2:29" hidden="1">
      <c r="B51" s="290"/>
      <c r="C51" s="290"/>
      <c r="D51" s="290"/>
      <c r="E51" s="293"/>
      <c r="F51" s="293"/>
      <c r="G51" s="293"/>
      <c r="I51" s="218">
        <v>30</v>
      </c>
      <c r="J51" s="307">
        <v>2453910</v>
      </c>
      <c r="K51" s="293"/>
      <c r="L51" s="308">
        <v>81797</v>
      </c>
      <c r="M51" s="293"/>
      <c r="N51" s="293"/>
      <c r="O51" s="309" t="s">
        <v>38</v>
      </c>
      <c r="P51" s="293"/>
      <c r="Q51" s="224"/>
      <c r="R51" s="309" t="s">
        <v>38</v>
      </c>
      <c r="S51" s="293"/>
      <c r="T51" s="293"/>
      <c r="U51" s="224"/>
      <c r="V51" s="231" t="s">
        <v>38</v>
      </c>
      <c r="W51" s="224"/>
      <c r="X51" s="231" t="s">
        <v>38</v>
      </c>
      <c r="Y51" s="224"/>
      <c r="Z51" s="231" t="s">
        <v>38</v>
      </c>
      <c r="AA51" s="224"/>
      <c r="AB51" s="211">
        <v>2453910</v>
      </c>
      <c r="AC51" s="209">
        <v>81797</v>
      </c>
    </row>
    <row r="52" spans="2:29" hidden="1">
      <c r="B52" s="290"/>
      <c r="C52" s="290"/>
      <c r="D52" s="290"/>
      <c r="E52" s="306" t="s">
        <v>235</v>
      </c>
      <c r="F52" s="290"/>
      <c r="G52" s="290"/>
      <c r="I52" s="218">
        <v>6</v>
      </c>
      <c r="J52" s="309" t="s">
        <v>38</v>
      </c>
      <c r="K52" s="293"/>
      <c r="L52" s="310"/>
      <c r="M52" s="293"/>
      <c r="N52" s="293"/>
      <c r="O52" s="307">
        <v>78</v>
      </c>
      <c r="P52" s="293"/>
      <c r="Q52" s="233">
        <v>13</v>
      </c>
      <c r="R52" s="309" t="s">
        <v>38</v>
      </c>
      <c r="S52" s="293"/>
      <c r="T52" s="293"/>
      <c r="U52" s="224"/>
      <c r="V52" s="231" t="s">
        <v>38</v>
      </c>
      <c r="W52" s="224"/>
      <c r="X52" s="231" t="s">
        <v>38</v>
      </c>
      <c r="Y52" s="224"/>
      <c r="Z52" s="231" t="s">
        <v>38</v>
      </c>
      <c r="AA52" s="224"/>
      <c r="AB52" s="211">
        <v>78</v>
      </c>
      <c r="AC52" s="209">
        <v>13</v>
      </c>
    </row>
    <row r="53" spans="2:29" hidden="1">
      <c r="B53" s="290"/>
      <c r="C53" s="290"/>
      <c r="D53" s="290"/>
      <c r="E53" s="293"/>
      <c r="F53" s="293"/>
      <c r="G53" s="293"/>
      <c r="I53" s="218">
        <v>15</v>
      </c>
      <c r="J53" s="309" t="s">
        <v>38</v>
      </c>
      <c r="K53" s="293"/>
      <c r="L53" s="310"/>
      <c r="M53" s="293"/>
      <c r="N53" s="293"/>
      <c r="O53" s="307">
        <v>615</v>
      </c>
      <c r="P53" s="293"/>
      <c r="Q53" s="233">
        <v>41</v>
      </c>
      <c r="R53" s="309" t="s">
        <v>38</v>
      </c>
      <c r="S53" s="293"/>
      <c r="T53" s="293"/>
      <c r="U53" s="224"/>
      <c r="V53" s="231" t="s">
        <v>38</v>
      </c>
      <c r="W53" s="224"/>
      <c r="X53" s="231" t="s">
        <v>38</v>
      </c>
      <c r="Y53" s="224"/>
      <c r="Z53" s="231" t="s">
        <v>38</v>
      </c>
      <c r="AA53" s="224"/>
      <c r="AB53" s="211">
        <v>615</v>
      </c>
      <c r="AC53" s="209">
        <v>41</v>
      </c>
    </row>
    <row r="54" spans="2:29" hidden="1">
      <c r="B54" s="290"/>
      <c r="C54" s="290"/>
      <c r="D54" s="290"/>
      <c r="E54" s="306" t="s">
        <v>236</v>
      </c>
      <c r="F54" s="290"/>
      <c r="G54" s="290"/>
      <c r="I54" s="218">
        <v>4</v>
      </c>
      <c r="J54" s="309" t="s">
        <v>38</v>
      </c>
      <c r="K54" s="293"/>
      <c r="L54" s="310"/>
      <c r="M54" s="293"/>
      <c r="N54" s="293"/>
      <c r="O54" s="307">
        <v>3476</v>
      </c>
      <c r="P54" s="293"/>
      <c r="Q54" s="233">
        <v>869</v>
      </c>
      <c r="R54" s="309" t="s">
        <v>38</v>
      </c>
      <c r="S54" s="293"/>
      <c r="T54" s="293"/>
      <c r="U54" s="224"/>
      <c r="V54" s="231" t="s">
        <v>38</v>
      </c>
      <c r="W54" s="224"/>
      <c r="X54" s="231" t="s">
        <v>38</v>
      </c>
      <c r="Y54" s="224"/>
      <c r="Z54" s="231" t="s">
        <v>38</v>
      </c>
      <c r="AA54" s="224"/>
      <c r="AB54" s="211">
        <v>3476</v>
      </c>
      <c r="AC54" s="209">
        <v>869</v>
      </c>
    </row>
    <row r="55" spans="2:29" hidden="1">
      <c r="B55" s="290"/>
      <c r="C55" s="290"/>
      <c r="D55" s="290"/>
      <c r="E55" s="290"/>
      <c r="F55" s="290"/>
      <c r="G55" s="290"/>
      <c r="I55" s="218">
        <v>5</v>
      </c>
      <c r="J55" s="309" t="s">
        <v>38</v>
      </c>
      <c r="K55" s="293"/>
      <c r="L55" s="310"/>
      <c r="M55" s="293"/>
      <c r="N55" s="293"/>
      <c r="O55" s="307">
        <v>21780</v>
      </c>
      <c r="P55" s="293"/>
      <c r="Q55" s="233">
        <v>4356</v>
      </c>
      <c r="R55" s="309" t="s">
        <v>38</v>
      </c>
      <c r="S55" s="293"/>
      <c r="T55" s="293"/>
      <c r="U55" s="224"/>
      <c r="V55" s="231" t="s">
        <v>38</v>
      </c>
      <c r="W55" s="224"/>
      <c r="X55" s="231" t="s">
        <v>38</v>
      </c>
      <c r="Y55" s="224"/>
      <c r="Z55" s="231" t="s">
        <v>38</v>
      </c>
      <c r="AA55" s="224"/>
      <c r="AB55" s="211">
        <v>21780</v>
      </c>
      <c r="AC55" s="209">
        <v>4356</v>
      </c>
    </row>
    <row r="56" spans="2:29" hidden="1">
      <c r="B56" s="290"/>
      <c r="C56" s="290"/>
      <c r="D56" s="290"/>
      <c r="E56" s="290"/>
      <c r="F56" s="290"/>
      <c r="G56" s="290"/>
      <c r="I56" s="218">
        <v>8</v>
      </c>
      <c r="J56" s="309" t="s">
        <v>38</v>
      </c>
      <c r="K56" s="293"/>
      <c r="L56" s="310"/>
      <c r="M56" s="293"/>
      <c r="N56" s="293"/>
      <c r="O56" s="307">
        <v>57448</v>
      </c>
      <c r="P56" s="293"/>
      <c r="Q56" s="233">
        <v>7181</v>
      </c>
      <c r="R56" s="307">
        <v>94216</v>
      </c>
      <c r="S56" s="293"/>
      <c r="T56" s="293"/>
      <c r="U56" s="233">
        <v>3332</v>
      </c>
      <c r="V56" s="231" t="s">
        <v>38</v>
      </c>
      <c r="W56" s="224"/>
      <c r="X56" s="231" t="s">
        <v>38</v>
      </c>
      <c r="Y56" s="224"/>
      <c r="Z56" s="231" t="s">
        <v>38</v>
      </c>
      <c r="AA56" s="224"/>
      <c r="AB56" s="211">
        <v>151664</v>
      </c>
      <c r="AC56" s="209">
        <v>10513</v>
      </c>
    </row>
    <row r="57" spans="2:29" hidden="1">
      <c r="B57" s="290"/>
      <c r="C57" s="290"/>
      <c r="D57" s="290"/>
      <c r="E57" s="290"/>
      <c r="F57" s="290"/>
      <c r="G57" s="290"/>
      <c r="I57" s="218">
        <v>9</v>
      </c>
      <c r="J57" s="309" t="s">
        <v>38</v>
      </c>
      <c r="K57" s="293"/>
      <c r="L57" s="310"/>
      <c r="M57" s="293"/>
      <c r="N57" s="293"/>
      <c r="O57" s="307">
        <v>333279</v>
      </c>
      <c r="P57" s="293"/>
      <c r="Q57" s="233">
        <v>37031</v>
      </c>
      <c r="R57" s="307">
        <v>272934</v>
      </c>
      <c r="S57" s="293"/>
      <c r="T57" s="293"/>
      <c r="U57" s="233">
        <v>27959</v>
      </c>
      <c r="V57" s="231" t="s">
        <v>38</v>
      </c>
      <c r="W57" s="224"/>
      <c r="X57" s="231" t="s">
        <v>38</v>
      </c>
      <c r="Y57" s="224"/>
      <c r="Z57" s="231" t="s">
        <v>38</v>
      </c>
      <c r="AA57" s="224"/>
      <c r="AB57" s="211">
        <v>606213</v>
      </c>
      <c r="AC57" s="209">
        <v>64990</v>
      </c>
    </row>
    <row r="58" spans="2:29" hidden="1">
      <c r="B58" s="290"/>
      <c r="C58" s="290"/>
      <c r="D58" s="290"/>
      <c r="E58" s="290"/>
      <c r="F58" s="290"/>
      <c r="G58" s="290"/>
      <c r="I58" s="218">
        <v>10</v>
      </c>
      <c r="J58" s="307">
        <v>94340</v>
      </c>
      <c r="K58" s="293"/>
      <c r="L58" s="308">
        <v>9434</v>
      </c>
      <c r="M58" s="293"/>
      <c r="N58" s="293"/>
      <c r="O58" s="309" t="s">
        <v>38</v>
      </c>
      <c r="P58" s="293"/>
      <c r="Q58" s="224"/>
      <c r="R58" s="309" t="s">
        <v>38</v>
      </c>
      <c r="S58" s="293"/>
      <c r="T58" s="293"/>
      <c r="U58" s="224"/>
      <c r="V58" s="231" t="s">
        <v>38</v>
      </c>
      <c r="W58" s="224"/>
      <c r="X58" s="231" t="s">
        <v>38</v>
      </c>
      <c r="Y58" s="224"/>
      <c r="Z58" s="231" t="s">
        <v>38</v>
      </c>
      <c r="AA58" s="224"/>
      <c r="AB58" s="211">
        <v>94340</v>
      </c>
      <c r="AC58" s="209">
        <v>9434</v>
      </c>
    </row>
    <row r="59" spans="2:29" hidden="1">
      <c r="B59" s="290"/>
      <c r="C59" s="290"/>
      <c r="D59" s="290"/>
      <c r="E59" s="293"/>
      <c r="F59" s="293"/>
      <c r="G59" s="293"/>
      <c r="I59" s="218">
        <v>15</v>
      </c>
      <c r="J59" s="307">
        <v>574545</v>
      </c>
      <c r="K59" s="293"/>
      <c r="L59" s="308">
        <v>38303</v>
      </c>
      <c r="M59" s="293"/>
      <c r="N59" s="293"/>
      <c r="O59" s="309" t="s">
        <v>38</v>
      </c>
      <c r="P59" s="293"/>
      <c r="Q59" s="224"/>
      <c r="R59" s="309" t="s">
        <v>38</v>
      </c>
      <c r="S59" s="293"/>
      <c r="T59" s="293"/>
      <c r="U59" s="224"/>
      <c r="V59" s="231" t="s">
        <v>38</v>
      </c>
      <c r="W59" s="224"/>
      <c r="X59" s="231" t="s">
        <v>38</v>
      </c>
      <c r="Y59" s="224"/>
      <c r="Z59" s="231" t="s">
        <v>38</v>
      </c>
      <c r="AA59" s="224"/>
      <c r="AB59" s="211">
        <v>574545</v>
      </c>
      <c r="AC59" s="209">
        <v>38303</v>
      </c>
    </row>
    <row r="60" spans="2:29" hidden="1">
      <c r="B60" s="305" t="s">
        <v>38</v>
      </c>
      <c r="C60" s="311"/>
      <c r="D60" s="312" t="s">
        <v>237</v>
      </c>
      <c r="E60" s="313"/>
      <c r="F60" s="313"/>
      <c r="G60" s="313"/>
      <c r="I60" s="217" t="s">
        <v>38</v>
      </c>
      <c r="J60" s="315" t="s">
        <v>38</v>
      </c>
      <c r="K60" s="293"/>
      <c r="L60" s="316"/>
      <c r="M60" s="293"/>
      <c r="N60" s="293"/>
      <c r="O60" s="315" t="s">
        <v>38</v>
      </c>
      <c r="P60" s="293"/>
      <c r="Q60" s="207"/>
      <c r="R60" s="315" t="s">
        <v>38</v>
      </c>
      <c r="S60" s="293"/>
      <c r="T60" s="293"/>
      <c r="U60" s="207"/>
      <c r="V60" s="216" t="s">
        <v>38</v>
      </c>
      <c r="W60" s="207"/>
      <c r="X60" s="206">
        <v>894916</v>
      </c>
      <c r="Y60" s="212">
        <v>0</v>
      </c>
      <c r="Z60" s="216" t="s">
        <v>38</v>
      </c>
      <c r="AA60" s="207"/>
      <c r="AB60" s="204">
        <v>894916</v>
      </c>
      <c r="AC60" s="205">
        <v>0</v>
      </c>
    </row>
    <row r="61" spans="2:29" hidden="1">
      <c r="B61" s="304" t="s">
        <v>38</v>
      </c>
      <c r="C61" s="290"/>
      <c r="D61" s="215" t="s">
        <v>38</v>
      </c>
      <c r="E61" s="306" t="s">
        <v>238</v>
      </c>
      <c r="F61" s="293"/>
      <c r="G61" s="293"/>
      <c r="I61" s="225"/>
      <c r="J61" s="309" t="s">
        <v>38</v>
      </c>
      <c r="K61" s="293"/>
      <c r="L61" s="310"/>
      <c r="M61" s="293"/>
      <c r="N61" s="293"/>
      <c r="O61" s="309" t="s">
        <v>38</v>
      </c>
      <c r="P61" s="293"/>
      <c r="Q61" s="224"/>
      <c r="R61" s="309" t="s">
        <v>38</v>
      </c>
      <c r="S61" s="293"/>
      <c r="T61" s="293"/>
      <c r="U61" s="224"/>
      <c r="V61" s="231" t="s">
        <v>38</v>
      </c>
      <c r="W61" s="224"/>
      <c r="X61" s="221">
        <v>894916</v>
      </c>
      <c r="Y61" s="233">
        <v>0</v>
      </c>
      <c r="Z61" s="231" t="s">
        <v>38</v>
      </c>
      <c r="AA61" s="224"/>
      <c r="AB61" s="211">
        <v>894916</v>
      </c>
      <c r="AC61" s="209">
        <v>0</v>
      </c>
    </row>
    <row r="62" spans="2:29" hidden="1">
      <c r="B62" s="305" t="s">
        <v>38</v>
      </c>
      <c r="C62" s="311"/>
      <c r="D62" s="312" t="s">
        <v>239</v>
      </c>
      <c r="E62" s="313"/>
      <c r="F62" s="313"/>
      <c r="G62" s="313"/>
      <c r="I62" s="217" t="s">
        <v>38</v>
      </c>
      <c r="J62" s="315" t="s">
        <v>38</v>
      </c>
      <c r="K62" s="293"/>
      <c r="L62" s="316"/>
      <c r="M62" s="293"/>
      <c r="N62" s="293"/>
      <c r="O62" s="315" t="s">
        <v>38</v>
      </c>
      <c r="P62" s="293"/>
      <c r="Q62" s="207"/>
      <c r="R62" s="315" t="s">
        <v>38</v>
      </c>
      <c r="S62" s="293"/>
      <c r="T62" s="293"/>
      <c r="U62" s="207"/>
      <c r="V62" s="216" t="s">
        <v>38</v>
      </c>
      <c r="W62" s="207"/>
      <c r="X62" s="206">
        <v>1918706</v>
      </c>
      <c r="Y62" s="212">
        <v>0</v>
      </c>
      <c r="Z62" s="216" t="s">
        <v>38</v>
      </c>
      <c r="AA62" s="207"/>
      <c r="AB62" s="204">
        <v>1918706</v>
      </c>
      <c r="AC62" s="205">
        <v>0</v>
      </c>
    </row>
    <row r="63" spans="2:29" hidden="1">
      <c r="B63" s="304" t="s">
        <v>38</v>
      </c>
      <c r="C63" s="290"/>
      <c r="D63" s="305" t="s">
        <v>38</v>
      </c>
      <c r="E63" s="306" t="s">
        <v>240</v>
      </c>
      <c r="F63" s="290"/>
      <c r="G63" s="290"/>
      <c r="I63" s="218">
        <v>2029</v>
      </c>
      <c r="J63" s="309" t="s">
        <v>38</v>
      </c>
      <c r="K63" s="293"/>
      <c r="L63" s="310"/>
      <c r="M63" s="293"/>
      <c r="N63" s="293"/>
      <c r="O63" s="309" t="s">
        <v>38</v>
      </c>
      <c r="P63" s="293"/>
      <c r="Q63" s="224"/>
      <c r="R63" s="309" t="s">
        <v>38</v>
      </c>
      <c r="S63" s="293"/>
      <c r="T63" s="293"/>
      <c r="U63" s="224"/>
      <c r="V63" s="231" t="s">
        <v>38</v>
      </c>
      <c r="W63" s="224"/>
      <c r="X63" s="221">
        <v>4058</v>
      </c>
      <c r="Y63" s="233">
        <v>0</v>
      </c>
      <c r="Z63" s="231" t="s">
        <v>38</v>
      </c>
      <c r="AA63" s="224"/>
      <c r="AB63" s="211">
        <v>4058</v>
      </c>
      <c r="AC63" s="209">
        <v>0</v>
      </c>
    </row>
    <row r="64" spans="2:29" hidden="1">
      <c r="B64" s="290"/>
      <c r="C64" s="290"/>
      <c r="D64" s="290"/>
      <c r="E64" s="290"/>
      <c r="F64" s="290"/>
      <c r="G64" s="290"/>
      <c r="I64" s="218">
        <v>2333</v>
      </c>
      <c r="J64" s="309" t="s">
        <v>38</v>
      </c>
      <c r="K64" s="293"/>
      <c r="L64" s="310"/>
      <c r="M64" s="293"/>
      <c r="N64" s="293"/>
      <c r="O64" s="309" t="s">
        <v>38</v>
      </c>
      <c r="P64" s="293"/>
      <c r="Q64" s="224"/>
      <c r="R64" s="309" t="s">
        <v>38</v>
      </c>
      <c r="S64" s="293"/>
      <c r="T64" s="293"/>
      <c r="U64" s="224"/>
      <c r="V64" s="231" t="s">
        <v>38</v>
      </c>
      <c r="W64" s="224"/>
      <c r="X64" s="221">
        <v>34995</v>
      </c>
      <c r="Y64" s="233">
        <v>0</v>
      </c>
      <c r="Z64" s="231" t="s">
        <v>38</v>
      </c>
      <c r="AA64" s="224"/>
      <c r="AB64" s="211">
        <v>34995</v>
      </c>
      <c r="AC64" s="209">
        <v>0</v>
      </c>
    </row>
    <row r="65" spans="2:29" hidden="1">
      <c r="B65" s="290"/>
      <c r="C65" s="290"/>
      <c r="D65" s="290"/>
      <c r="E65" s="290"/>
      <c r="F65" s="290"/>
      <c r="G65" s="290"/>
      <c r="I65" s="218">
        <v>2932</v>
      </c>
      <c r="J65" s="309" t="s">
        <v>38</v>
      </c>
      <c r="K65" s="293"/>
      <c r="L65" s="310"/>
      <c r="M65" s="293"/>
      <c r="N65" s="293"/>
      <c r="O65" s="309" t="s">
        <v>38</v>
      </c>
      <c r="P65" s="293"/>
      <c r="Q65" s="224"/>
      <c r="R65" s="309" t="s">
        <v>38</v>
      </c>
      <c r="S65" s="293"/>
      <c r="T65" s="293"/>
      <c r="U65" s="224"/>
      <c r="V65" s="231" t="s">
        <v>38</v>
      </c>
      <c r="W65" s="224"/>
      <c r="X65" s="221">
        <v>2932</v>
      </c>
      <c r="Y65" s="233">
        <v>0</v>
      </c>
      <c r="Z65" s="231" t="s">
        <v>38</v>
      </c>
      <c r="AA65" s="224"/>
      <c r="AB65" s="211">
        <v>2932</v>
      </c>
      <c r="AC65" s="209">
        <v>0</v>
      </c>
    </row>
    <row r="66" spans="2:29" hidden="1">
      <c r="B66" s="290"/>
      <c r="C66" s="290"/>
      <c r="D66" s="290"/>
      <c r="E66" s="290"/>
      <c r="F66" s="290"/>
      <c r="G66" s="290"/>
      <c r="I66" s="218">
        <v>3253</v>
      </c>
      <c r="J66" s="309" t="s">
        <v>38</v>
      </c>
      <c r="K66" s="293"/>
      <c r="L66" s="310"/>
      <c r="M66" s="293"/>
      <c r="N66" s="293"/>
      <c r="O66" s="309" t="s">
        <v>38</v>
      </c>
      <c r="P66" s="293"/>
      <c r="Q66" s="224"/>
      <c r="R66" s="309" t="s">
        <v>38</v>
      </c>
      <c r="S66" s="293"/>
      <c r="T66" s="293"/>
      <c r="U66" s="224"/>
      <c r="V66" s="231" t="s">
        <v>38</v>
      </c>
      <c r="W66" s="224"/>
      <c r="X66" s="221">
        <v>3253</v>
      </c>
      <c r="Y66" s="233">
        <v>0</v>
      </c>
      <c r="Z66" s="231" t="s">
        <v>38</v>
      </c>
      <c r="AA66" s="224"/>
      <c r="AB66" s="211">
        <v>3253</v>
      </c>
      <c r="AC66" s="209">
        <v>0</v>
      </c>
    </row>
    <row r="67" spans="2:29" hidden="1">
      <c r="B67" s="290"/>
      <c r="C67" s="290"/>
      <c r="D67" s="290"/>
      <c r="E67" s="293"/>
      <c r="F67" s="293"/>
      <c r="G67" s="293"/>
      <c r="I67" s="218">
        <v>8024</v>
      </c>
      <c r="J67" s="309" t="s">
        <v>38</v>
      </c>
      <c r="K67" s="293"/>
      <c r="L67" s="310"/>
      <c r="M67" s="293"/>
      <c r="N67" s="293"/>
      <c r="O67" s="309" t="s">
        <v>38</v>
      </c>
      <c r="P67" s="293"/>
      <c r="Q67" s="224"/>
      <c r="R67" s="309" t="s">
        <v>38</v>
      </c>
      <c r="S67" s="293"/>
      <c r="T67" s="293"/>
      <c r="U67" s="224"/>
      <c r="V67" s="231" t="s">
        <v>38</v>
      </c>
      <c r="W67" s="224"/>
      <c r="X67" s="221">
        <v>16048</v>
      </c>
      <c r="Y67" s="233">
        <v>0</v>
      </c>
      <c r="Z67" s="231" t="s">
        <v>38</v>
      </c>
      <c r="AA67" s="224"/>
      <c r="AB67" s="211">
        <v>16048</v>
      </c>
      <c r="AC67" s="209">
        <v>0</v>
      </c>
    </row>
    <row r="68" spans="2:29" hidden="1">
      <c r="B68" s="290"/>
      <c r="C68" s="290"/>
      <c r="D68" s="290"/>
      <c r="E68" s="306" t="s">
        <v>241</v>
      </c>
      <c r="F68" s="293"/>
      <c r="G68" s="293"/>
      <c r="I68" s="218">
        <v>1106</v>
      </c>
      <c r="J68" s="309" t="s">
        <v>38</v>
      </c>
      <c r="K68" s="293"/>
      <c r="L68" s="310"/>
      <c r="M68" s="293"/>
      <c r="N68" s="293"/>
      <c r="O68" s="309" t="s">
        <v>38</v>
      </c>
      <c r="P68" s="293"/>
      <c r="Q68" s="224"/>
      <c r="R68" s="309" t="s">
        <v>38</v>
      </c>
      <c r="S68" s="293"/>
      <c r="T68" s="293"/>
      <c r="U68" s="224"/>
      <c r="V68" s="231" t="s">
        <v>38</v>
      </c>
      <c r="W68" s="224"/>
      <c r="X68" s="221">
        <v>1106</v>
      </c>
      <c r="Y68" s="233">
        <v>0</v>
      </c>
      <c r="Z68" s="231" t="s">
        <v>38</v>
      </c>
      <c r="AA68" s="224"/>
      <c r="AB68" s="211">
        <v>1106</v>
      </c>
      <c r="AC68" s="209">
        <v>0</v>
      </c>
    </row>
    <row r="69" spans="2:29" hidden="1">
      <c r="B69" s="290"/>
      <c r="C69" s="290"/>
      <c r="D69" s="290"/>
      <c r="E69" s="306" t="s">
        <v>242</v>
      </c>
      <c r="F69" s="290"/>
      <c r="G69" s="290"/>
      <c r="I69" s="218">
        <v>1106</v>
      </c>
      <c r="J69" s="309" t="s">
        <v>38</v>
      </c>
      <c r="K69" s="293"/>
      <c r="L69" s="310"/>
      <c r="M69" s="293"/>
      <c r="N69" s="293"/>
      <c r="O69" s="309" t="s">
        <v>38</v>
      </c>
      <c r="P69" s="293"/>
      <c r="Q69" s="224"/>
      <c r="R69" s="309" t="s">
        <v>38</v>
      </c>
      <c r="S69" s="293"/>
      <c r="T69" s="293"/>
      <c r="U69" s="224"/>
      <c r="V69" s="231" t="s">
        <v>38</v>
      </c>
      <c r="W69" s="224"/>
      <c r="X69" s="221">
        <v>2212</v>
      </c>
      <c r="Y69" s="233">
        <v>0</v>
      </c>
      <c r="Z69" s="231" t="s">
        <v>38</v>
      </c>
      <c r="AA69" s="224"/>
      <c r="AB69" s="211">
        <v>2212</v>
      </c>
      <c r="AC69" s="209">
        <v>0</v>
      </c>
    </row>
    <row r="70" spans="2:29" hidden="1">
      <c r="B70" s="290"/>
      <c r="C70" s="290"/>
      <c r="D70" s="290"/>
      <c r="E70" s="293"/>
      <c r="F70" s="293"/>
      <c r="G70" s="293"/>
      <c r="I70" s="218">
        <v>2303</v>
      </c>
      <c r="J70" s="309" t="s">
        <v>38</v>
      </c>
      <c r="K70" s="293"/>
      <c r="L70" s="310"/>
      <c r="M70" s="293"/>
      <c r="N70" s="293"/>
      <c r="O70" s="309" t="s">
        <v>38</v>
      </c>
      <c r="P70" s="293"/>
      <c r="Q70" s="224"/>
      <c r="R70" s="309" t="s">
        <v>38</v>
      </c>
      <c r="S70" s="293"/>
      <c r="T70" s="293"/>
      <c r="U70" s="224"/>
      <c r="V70" s="231" t="s">
        <v>38</v>
      </c>
      <c r="W70" s="224"/>
      <c r="X70" s="221">
        <v>2303</v>
      </c>
      <c r="Y70" s="233">
        <v>0</v>
      </c>
      <c r="Z70" s="231" t="s">
        <v>38</v>
      </c>
      <c r="AA70" s="224"/>
      <c r="AB70" s="211">
        <v>2303</v>
      </c>
      <c r="AC70" s="209">
        <v>0</v>
      </c>
    </row>
    <row r="71" spans="2:29" hidden="1">
      <c r="B71" s="290"/>
      <c r="C71" s="290"/>
      <c r="D71" s="290"/>
      <c r="E71" s="306" t="s">
        <v>243</v>
      </c>
      <c r="F71" s="290"/>
      <c r="G71" s="290"/>
      <c r="I71" s="218">
        <v>298</v>
      </c>
      <c r="J71" s="309" t="s">
        <v>38</v>
      </c>
      <c r="K71" s="293"/>
      <c r="L71" s="310"/>
      <c r="M71" s="293"/>
      <c r="N71" s="293"/>
      <c r="O71" s="309" t="s">
        <v>38</v>
      </c>
      <c r="P71" s="293"/>
      <c r="Q71" s="224"/>
      <c r="R71" s="309" t="s">
        <v>38</v>
      </c>
      <c r="S71" s="293"/>
      <c r="T71" s="293"/>
      <c r="U71" s="224"/>
      <c r="V71" s="231" t="s">
        <v>38</v>
      </c>
      <c r="W71" s="224"/>
      <c r="X71" s="221">
        <v>1490</v>
      </c>
      <c r="Y71" s="233">
        <v>0</v>
      </c>
      <c r="Z71" s="231" t="s">
        <v>38</v>
      </c>
      <c r="AA71" s="224"/>
      <c r="AB71" s="211">
        <v>1490</v>
      </c>
      <c r="AC71" s="209">
        <v>0</v>
      </c>
    </row>
    <row r="72" spans="2:29" hidden="1">
      <c r="B72" s="290"/>
      <c r="C72" s="290"/>
      <c r="D72" s="290"/>
      <c r="E72" s="290"/>
      <c r="F72" s="290"/>
      <c r="G72" s="290"/>
      <c r="I72" s="218">
        <v>343</v>
      </c>
      <c r="J72" s="309" t="s">
        <v>38</v>
      </c>
      <c r="K72" s="293"/>
      <c r="L72" s="310"/>
      <c r="M72" s="293"/>
      <c r="N72" s="293"/>
      <c r="O72" s="309" t="s">
        <v>38</v>
      </c>
      <c r="P72" s="293"/>
      <c r="Q72" s="224"/>
      <c r="R72" s="309" t="s">
        <v>38</v>
      </c>
      <c r="S72" s="293"/>
      <c r="T72" s="293"/>
      <c r="U72" s="224"/>
      <c r="V72" s="231" t="s">
        <v>38</v>
      </c>
      <c r="W72" s="224"/>
      <c r="X72" s="221">
        <v>6860</v>
      </c>
      <c r="Y72" s="233">
        <v>0</v>
      </c>
      <c r="Z72" s="231" t="s">
        <v>38</v>
      </c>
      <c r="AA72" s="224"/>
      <c r="AB72" s="211">
        <v>6860</v>
      </c>
      <c r="AC72" s="209">
        <v>0</v>
      </c>
    </row>
    <row r="73" spans="2:29" hidden="1">
      <c r="B73" s="290"/>
      <c r="C73" s="290"/>
      <c r="D73" s="290"/>
      <c r="E73" s="293"/>
      <c r="F73" s="293"/>
      <c r="G73" s="293"/>
      <c r="I73" s="218">
        <v>1010</v>
      </c>
      <c r="J73" s="309" t="s">
        <v>38</v>
      </c>
      <c r="K73" s="293"/>
      <c r="L73" s="310"/>
      <c r="M73" s="293"/>
      <c r="N73" s="293"/>
      <c r="O73" s="309" t="s">
        <v>38</v>
      </c>
      <c r="P73" s="293"/>
      <c r="Q73" s="224"/>
      <c r="R73" s="309" t="s">
        <v>38</v>
      </c>
      <c r="S73" s="293"/>
      <c r="T73" s="293"/>
      <c r="U73" s="224"/>
      <c r="V73" s="231" t="s">
        <v>38</v>
      </c>
      <c r="W73" s="224"/>
      <c r="X73" s="221">
        <v>1010</v>
      </c>
      <c r="Y73" s="233">
        <v>0</v>
      </c>
      <c r="Z73" s="231" t="s">
        <v>38</v>
      </c>
      <c r="AA73" s="224"/>
      <c r="AB73" s="211">
        <v>1010</v>
      </c>
      <c r="AC73" s="209">
        <v>0</v>
      </c>
    </row>
    <row r="74" spans="2:29" hidden="1">
      <c r="B74" s="290"/>
      <c r="C74" s="290"/>
      <c r="D74" s="290"/>
      <c r="E74" s="306" t="s">
        <v>244</v>
      </c>
      <c r="F74" s="290"/>
      <c r="G74" s="290"/>
      <c r="I74" s="218">
        <v>250</v>
      </c>
      <c r="J74" s="309" t="s">
        <v>38</v>
      </c>
      <c r="K74" s="293"/>
      <c r="L74" s="310"/>
      <c r="M74" s="293"/>
      <c r="N74" s="293"/>
      <c r="O74" s="309" t="s">
        <v>38</v>
      </c>
      <c r="P74" s="293"/>
      <c r="Q74" s="224"/>
      <c r="R74" s="309" t="s">
        <v>38</v>
      </c>
      <c r="S74" s="293"/>
      <c r="T74" s="293"/>
      <c r="U74" s="224"/>
      <c r="V74" s="231" t="s">
        <v>38</v>
      </c>
      <c r="W74" s="224"/>
      <c r="X74" s="221">
        <v>500</v>
      </c>
      <c r="Y74" s="233">
        <v>0</v>
      </c>
      <c r="Z74" s="231" t="s">
        <v>38</v>
      </c>
      <c r="AA74" s="224"/>
      <c r="AB74" s="211">
        <v>500</v>
      </c>
      <c r="AC74" s="209">
        <v>0</v>
      </c>
    </row>
    <row r="75" spans="2:29" hidden="1">
      <c r="B75" s="290"/>
      <c r="C75" s="290"/>
      <c r="D75" s="290"/>
      <c r="E75" s="290"/>
      <c r="F75" s="290"/>
      <c r="G75" s="290"/>
      <c r="I75" s="218">
        <v>298</v>
      </c>
      <c r="J75" s="309" t="s">
        <v>38</v>
      </c>
      <c r="K75" s="293"/>
      <c r="L75" s="310"/>
      <c r="M75" s="293"/>
      <c r="N75" s="293"/>
      <c r="O75" s="309" t="s">
        <v>38</v>
      </c>
      <c r="P75" s="293"/>
      <c r="Q75" s="224"/>
      <c r="R75" s="309" t="s">
        <v>38</v>
      </c>
      <c r="S75" s="293"/>
      <c r="T75" s="293"/>
      <c r="U75" s="224"/>
      <c r="V75" s="231" t="s">
        <v>38</v>
      </c>
      <c r="W75" s="224"/>
      <c r="X75" s="221">
        <v>596</v>
      </c>
      <c r="Y75" s="233">
        <v>0</v>
      </c>
      <c r="Z75" s="231" t="s">
        <v>38</v>
      </c>
      <c r="AA75" s="224"/>
      <c r="AB75" s="211">
        <v>596</v>
      </c>
      <c r="AC75" s="209">
        <v>0</v>
      </c>
    </row>
    <row r="76" spans="2:29" hidden="1">
      <c r="B76" s="290"/>
      <c r="C76" s="290"/>
      <c r="D76" s="290"/>
      <c r="E76" s="290"/>
      <c r="F76" s="290"/>
      <c r="G76" s="290"/>
      <c r="I76" s="218">
        <v>343</v>
      </c>
      <c r="J76" s="309" t="s">
        <v>38</v>
      </c>
      <c r="K76" s="293"/>
      <c r="L76" s="310"/>
      <c r="M76" s="293"/>
      <c r="N76" s="293"/>
      <c r="O76" s="309" t="s">
        <v>38</v>
      </c>
      <c r="P76" s="293"/>
      <c r="Q76" s="224"/>
      <c r="R76" s="309" t="s">
        <v>38</v>
      </c>
      <c r="S76" s="293"/>
      <c r="T76" s="293"/>
      <c r="U76" s="224"/>
      <c r="V76" s="231" t="s">
        <v>38</v>
      </c>
      <c r="W76" s="224"/>
      <c r="X76" s="221">
        <v>5831</v>
      </c>
      <c r="Y76" s="233">
        <v>0</v>
      </c>
      <c r="Z76" s="231" t="s">
        <v>38</v>
      </c>
      <c r="AA76" s="224"/>
      <c r="AB76" s="211">
        <v>5831</v>
      </c>
      <c r="AC76" s="209">
        <v>0</v>
      </c>
    </row>
    <row r="77" spans="2:29" hidden="1">
      <c r="B77" s="290"/>
      <c r="C77" s="290"/>
      <c r="D77" s="290"/>
      <c r="E77" s="293"/>
      <c r="F77" s="293"/>
      <c r="G77" s="293"/>
      <c r="I77" s="218">
        <v>1029</v>
      </c>
      <c r="J77" s="309" t="s">
        <v>38</v>
      </c>
      <c r="K77" s="293"/>
      <c r="L77" s="310"/>
      <c r="M77" s="293"/>
      <c r="N77" s="293"/>
      <c r="O77" s="309" t="s">
        <v>38</v>
      </c>
      <c r="P77" s="293"/>
      <c r="Q77" s="224"/>
      <c r="R77" s="309" t="s">
        <v>38</v>
      </c>
      <c r="S77" s="293"/>
      <c r="T77" s="293"/>
      <c r="U77" s="224"/>
      <c r="V77" s="231" t="s">
        <v>38</v>
      </c>
      <c r="W77" s="224"/>
      <c r="X77" s="221">
        <v>1029</v>
      </c>
      <c r="Y77" s="233">
        <v>0</v>
      </c>
      <c r="Z77" s="231" t="s">
        <v>38</v>
      </c>
      <c r="AA77" s="224"/>
      <c r="AB77" s="211">
        <v>1029</v>
      </c>
      <c r="AC77" s="209">
        <v>0</v>
      </c>
    </row>
    <row r="78" spans="2:29" hidden="1">
      <c r="B78" s="290"/>
      <c r="C78" s="290"/>
      <c r="D78" s="290"/>
      <c r="E78" s="306" t="s">
        <v>245</v>
      </c>
      <c r="F78" s="290"/>
      <c r="G78" s="290"/>
      <c r="I78" s="218">
        <v>298</v>
      </c>
      <c r="J78" s="309" t="s">
        <v>38</v>
      </c>
      <c r="K78" s="293"/>
      <c r="L78" s="310"/>
      <c r="M78" s="293"/>
      <c r="N78" s="293"/>
      <c r="O78" s="309" t="s">
        <v>38</v>
      </c>
      <c r="P78" s="293"/>
      <c r="Q78" s="224"/>
      <c r="R78" s="309" t="s">
        <v>38</v>
      </c>
      <c r="S78" s="293"/>
      <c r="T78" s="293"/>
      <c r="U78" s="224"/>
      <c r="V78" s="231" t="s">
        <v>38</v>
      </c>
      <c r="W78" s="224"/>
      <c r="X78" s="221">
        <v>596</v>
      </c>
      <c r="Y78" s="233">
        <v>0</v>
      </c>
      <c r="Z78" s="231" t="s">
        <v>38</v>
      </c>
      <c r="AA78" s="224"/>
      <c r="AB78" s="211">
        <v>596</v>
      </c>
      <c r="AC78" s="209">
        <v>0</v>
      </c>
    </row>
    <row r="79" spans="2:29" hidden="1">
      <c r="B79" s="290"/>
      <c r="C79" s="290"/>
      <c r="D79" s="290"/>
      <c r="E79" s="293"/>
      <c r="F79" s="293"/>
      <c r="G79" s="293"/>
      <c r="I79" s="218">
        <v>343</v>
      </c>
      <c r="J79" s="309" t="s">
        <v>38</v>
      </c>
      <c r="K79" s="293"/>
      <c r="L79" s="310"/>
      <c r="M79" s="293"/>
      <c r="N79" s="293"/>
      <c r="O79" s="309" t="s">
        <v>38</v>
      </c>
      <c r="P79" s="293"/>
      <c r="Q79" s="224"/>
      <c r="R79" s="309" t="s">
        <v>38</v>
      </c>
      <c r="S79" s="293"/>
      <c r="T79" s="293"/>
      <c r="U79" s="224"/>
      <c r="V79" s="231" t="s">
        <v>38</v>
      </c>
      <c r="W79" s="224"/>
      <c r="X79" s="221">
        <v>6860</v>
      </c>
      <c r="Y79" s="233">
        <v>0</v>
      </c>
      <c r="Z79" s="231" t="s">
        <v>38</v>
      </c>
      <c r="AA79" s="224"/>
      <c r="AB79" s="211">
        <v>6860</v>
      </c>
      <c r="AC79" s="209">
        <v>0</v>
      </c>
    </row>
    <row r="80" spans="2:29" hidden="1">
      <c r="B80" s="290"/>
      <c r="C80" s="290"/>
      <c r="D80" s="290"/>
      <c r="E80" s="306" t="s">
        <v>246</v>
      </c>
      <c r="F80" s="290"/>
      <c r="G80" s="290"/>
      <c r="I80" s="218">
        <v>501</v>
      </c>
      <c r="J80" s="309" t="s">
        <v>38</v>
      </c>
      <c r="K80" s="293"/>
      <c r="L80" s="310"/>
      <c r="M80" s="293"/>
      <c r="N80" s="293"/>
      <c r="O80" s="309" t="s">
        <v>38</v>
      </c>
      <c r="P80" s="293"/>
      <c r="Q80" s="224"/>
      <c r="R80" s="309" t="s">
        <v>38</v>
      </c>
      <c r="S80" s="293"/>
      <c r="T80" s="293"/>
      <c r="U80" s="224"/>
      <c r="V80" s="231" t="s">
        <v>38</v>
      </c>
      <c r="W80" s="224"/>
      <c r="X80" s="221">
        <v>1002</v>
      </c>
      <c r="Y80" s="233">
        <v>0</v>
      </c>
      <c r="Z80" s="231" t="s">
        <v>38</v>
      </c>
      <c r="AA80" s="224"/>
      <c r="AB80" s="211">
        <v>1002</v>
      </c>
      <c r="AC80" s="209">
        <v>0</v>
      </c>
    </row>
    <row r="81" spans="2:29" hidden="1">
      <c r="B81" s="290"/>
      <c r="C81" s="290"/>
      <c r="D81" s="290"/>
      <c r="E81" s="293"/>
      <c r="F81" s="293"/>
      <c r="G81" s="293"/>
      <c r="I81" s="218">
        <v>576</v>
      </c>
      <c r="J81" s="309" t="s">
        <v>38</v>
      </c>
      <c r="K81" s="293"/>
      <c r="L81" s="310"/>
      <c r="M81" s="293"/>
      <c r="N81" s="293"/>
      <c r="O81" s="309" t="s">
        <v>38</v>
      </c>
      <c r="P81" s="293"/>
      <c r="Q81" s="224"/>
      <c r="R81" s="309" t="s">
        <v>38</v>
      </c>
      <c r="S81" s="293"/>
      <c r="T81" s="293"/>
      <c r="U81" s="224"/>
      <c r="V81" s="231" t="s">
        <v>38</v>
      </c>
      <c r="W81" s="224"/>
      <c r="X81" s="221">
        <v>7488</v>
      </c>
      <c r="Y81" s="233">
        <v>0</v>
      </c>
      <c r="Z81" s="231" t="s">
        <v>38</v>
      </c>
      <c r="AA81" s="224"/>
      <c r="AB81" s="211">
        <v>7488</v>
      </c>
      <c r="AC81" s="209">
        <v>0</v>
      </c>
    </row>
    <row r="82" spans="2:29" hidden="1">
      <c r="B82" s="290"/>
      <c r="C82" s="290"/>
      <c r="D82" s="290"/>
      <c r="E82" s="306" t="s">
        <v>247</v>
      </c>
      <c r="F82" s="290"/>
      <c r="G82" s="290"/>
      <c r="I82" s="218">
        <v>60</v>
      </c>
      <c r="J82" s="309" t="s">
        <v>38</v>
      </c>
      <c r="K82" s="293"/>
      <c r="L82" s="310"/>
      <c r="M82" s="293"/>
      <c r="N82" s="293"/>
      <c r="O82" s="309" t="s">
        <v>38</v>
      </c>
      <c r="P82" s="293"/>
      <c r="Q82" s="224"/>
      <c r="R82" s="309" t="s">
        <v>38</v>
      </c>
      <c r="S82" s="293"/>
      <c r="T82" s="293"/>
      <c r="U82" s="224"/>
      <c r="V82" s="231" t="s">
        <v>38</v>
      </c>
      <c r="W82" s="224"/>
      <c r="X82" s="221">
        <v>120</v>
      </c>
      <c r="Y82" s="233">
        <v>0</v>
      </c>
      <c r="Z82" s="231" t="s">
        <v>38</v>
      </c>
      <c r="AA82" s="224"/>
      <c r="AB82" s="211">
        <v>120</v>
      </c>
      <c r="AC82" s="209">
        <v>0</v>
      </c>
    </row>
    <row r="83" spans="2:29" hidden="1">
      <c r="B83" s="290"/>
      <c r="C83" s="290"/>
      <c r="D83" s="290"/>
      <c r="E83" s="290"/>
      <c r="F83" s="290"/>
      <c r="G83" s="290"/>
      <c r="I83" s="218">
        <v>90</v>
      </c>
      <c r="J83" s="309" t="s">
        <v>38</v>
      </c>
      <c r="K83" s="293"/>
      <c r="L83" s="310"/>
      <c r="M83" s="293"/>
      <c r="N83" s="293"/>
      <c r="O83" s="309" t="s">
        <v>38</v>
      </c>
      <c r="P83" s="293"/>
      <c r="Q83" s="224"/>
      <c r="R83" s="309" t="s">
        <v>38</v>
      </c>
      <c r="S83" s="293"/>
      <c r="T83" s="293"/>
      <c r="U83" s="224"/>
      <c r="V83" s="231" t="s">
        <v>38</v>
      </c>
      <c r="W83" s="224"/>
      <c r="X83" s="221">
        <v>90</v>
      </c>
      <c r="Y83" s="233">
        <v>0</v>
      </c>
      <c r="Z83" s="231" t="s">
        <v>38</v>
      </c>
      <c r="AA83" s="224"/>
      <c r="AB83" s="211">
        <v>90</v>
      </c>
      <c r="AC83" s="209">
        <v>0</v>
      </c>
    </row>
    <row r="84" spans="2:29" hidden="1">
      <c r="B84" s="290"/>
      <c r="C84" s="290"/>
      <c r="D84" s="290"/>
      <c r="E84" s="290"/>
      <c r="F84" s="290"/>
      <c r="G84" s="290"/>
      <c r="I84" s="218">
        <v>126</v>
      </c>
      <c r="J84" s="309" t="s">
        <v>38</v>
      </c>
      <c r="K84" s="293"/>
      <c r="L84" s="310"/>
      <c r="M84" s="293"/>
      <c r="N84" s="293"/>
      <c r="O84" s="309" t="s">
        <v>38</v>
      </c>
      <c r="P84" s="293"/>
      <c r="Q84" s="224"/>
      <c r="R84" s="309" t="s">
        <v>38</v>
      </c>
      <c r="S84" s="293"/>
      <c r="T84" s="293"/>
      <c r="U84" s="224"/>
      <c r="V84" s="231" t="s">
        <v>38</v>
      </c>
      <c r="W84" s="224"/>
      <c r="X84" s="221">
        <v>378</v>
      </c>
      <c r="Y84" s="233">
        <v>0</v>
      </c>
      <c r="Z84" s="231" t="s">
        <v>38</v>
      </c>
      <c r="AA84" s="224"/>
      <c r="AB84" s="211">
        <v>378</v>
      </c>
      <c r="AC84" s="209">
        <v>0</v>
      </c>
    </row>
    <row r="85" spans="2:29" hidden="1">
      <c r="B85" s="290"/>
      <c r="C85" s="290"/>
      <c r="D85" s="290"/>
      <c r="E85" s="290"/>
      <c r="F85" s="290"/>
      <c r="G85" s="290"/>
      <c r="I85" s="218">
        <v>180</v>
      </c>
      <c r="J85" s="309" t="s">
        <v>38</v>
      </c>
      <c r="K85" s="293"/>
      <c r="L85" s="310"/>
      <c r="M85" s="293"/>
      <c r="N85" s="293"/>
      <c r="O85" s="309" t="s">
        <v>38</v>
      </c>
      <c r="P85" s="293"/>
      <c r="Q85" s="224"/>
      <c r="R85" s="309" t="s">
        <v>38</v>
      </c>
      <c r="S85" s="293"/>
      <c r="T85" s="293"/>
      <c r="U85" s="224"/>
      <c r="V85" s="231" t="s">
        <v>38</v>
      </c>
      <c r="W85" s="224"/>
      <c r="X85" s="221">
        <v>180</v>
      </c>
      <c r="Y85" s="233">
        <v>0</v>
      </c>
      <c r="Z85" s="231" t="s">
        <v>38</v>
      </c>
      <c r="AA85" s="224"/>
      <c r="AB85" s="211">
        <v>180</v>
      </c>
      <c r="AC85" s="209">
        <v>0</v>
      </c>
    </row>
    <row r="86" spans="2:29" hidden="1">
      <c r="B86" s="290"/>
      <c r="C86" s="290"/>
      <c r="D86" s="290"/>
      <c r="E86" s="290"/>
      <c r="F86" s="290"/>
      <c r="G86" s="290"/>
      <c r="I86" s="218">
        <v>199</v>
      </c>
      <c r="J86" s="309" t="s">
        <v>38</v>
      </c>
      <c r="K86" s="293"/>
      <c r="L86" s="310"/>
      <c r="M86" s="293"/>
      <c r="N86" s="293"/>
      <c r="O86" s="309" t="s">
        <v>38</v>
      </c>
      <c r="P86" s="293"/>
      <c r="Q86" s="224"/>
      <c r="R86" s="309" t="s">
        <v>38</v>
      </c>
      <c r="S86" s="293"/>
      <c r="T86" s="293"/>
      <c r="U86" s="224"/>
      <c r="V86" s="231" t="s">
        <v>38</v>
      </c>
      <c r="W86" s="224"/>
      <c r="X86" s="221">
        <v>21293</v>
      </c>
      <c r="Y86" s="233">
        <v>0</v>
      </c>
      <c r="Z86" s="231" t="s">
        <v>38</v>
      </c>
      <c r="AA86" s="224"/>
      <c r="AB86" s="211">
        <v>21293</v>
      </c>
      <c r="AC86" s="209">
        <v>0</v>
      </c>
    </row>
    <row r="87" spans="2:29" hidden="1">
      <c r="B87" s="290"/>
      <c r="C87" s="290"/>
      <c r="D87" s="290"/>
      <c r="E87" s="290"/>
      <c r="F87" s="290"/>
      <c r="G87" s="290"/>
      <c r="I87" s="218">
        <v>227</v>
      </c>
      <c r="J87" s="309" t="s">
        <v>38</v>
      </c>
      <c r="K87" s="293"/>
      <c r="L87" s="310"/>
      <c r="M87" s="293"/>
      <c r="N87" s="293"/>
      <c r="O87" s="309" t="s">
        <v>38</v>
      </c>
      <c r="P87" s="293"/>
      <c r="Q87" s="224"/>
      <c r="R87" s="309" t="s">
        <v>38</v>
      </c>
      <c r="S87" s="293"/>
      <c r="T87" s="293"/>
      <c r="U87" s="224"/>
      <c r="V87" s="231" t="s">
        <v>38</v>
      </c>
      <c r="W87" s="224"/>
      <c r="X87" s="221">
        <v>1135</v>
      </c>
      <c r="Y87" s="233">
        <v>0</v>
      </c>
      <c r="Z87" s="231" t="s">
        <v>38</v>
      </c>
      <c r="AA87" s="224"/>
      <c r="AB87" s="211">
        <v>1135</v>
      </c>
      <c r="AC87" s="209">
        <v>0</v>
      </c>
    </row>
    <row r="88" spans="2:29" hidden="1">
      <c r="B88" s="290"/>
      <c r="C88" s="290"/>
      <c r="D88" s="290"/>
      <c r="E88" s="290"/>
      <c r="F88" s="290"/>
      <c r="G88" s="290"/>
      <c r="I88" s="218">
        <v>229</v>
      </c>
      <c r="J88" s="309" t="s">
        <v>38</v>
      </c>
      <c r="K88" s="293"/>
      <c r="L88" s="310"/>
      <c r="M88" s="293"/>
      <c r="N88" s="293"/>
      <c r="O88" s="309" t="s">
        <v>38</v>
      </c>
      <c r="P88" s="293"/>
      <c r="Q88" s="224"/>
      <c r="R88" s="309" t="s">
        <v>38</v>
      </c>
      <c r="S88" s="293"/>
      <c r="T88" s="293"/>
      <c r="U88" s="224"/>
      <c r="V88" s="231" t="s">
        <v>38</v>
      </c>
      <c r="W88" s="224"/>
      <c r="X88" s="221">
        <v>86562</v>
      </c>
      <c r="Y88" s="233">
        <v>0</v>
      </c>
      <c r="Z88" s="231" t="s">
        <v>38</v>
      </c>
      <c r="AA88" s="224"/>
      <c r="AB88" s="211">
        <v>86562</v>
      </c>
      <c r="AC88" s="209">
        <v>0</v>
      </c>
    </row>
    <row r="89" spans="2:29" hidden="1">
      <c r="B89" s="290"/>
      <c r="C89" s="290"/>
      <c r="D89" s="290"/>
      <c r="E89" s="290"/>
      <c r="F89" s="290"/>
      <c r="G89" s="290"/>
      <c r="I89" s="218">
        <v>250</v>
      </c>
      <c r="J89" s="309" t="s">
        <v>38</v>
      </c>
      <c r="K89" s="293"/>
      <c r="L89" s="310"/>
      <c r="M89" s="293"/>
      <c r="N89" s="293"/>
      <c r="O89" s="309" t="s">
        <v>38</v>
      </c>
      <c r="P89" s="293"/>
      <c r="Q89" s="224"/>
      <c r="R89" s="309" t="s">
        <v>38</v>
      </c>
      <c r="S89" s="293"/>
      <c r="T89" s="293"/>
      <c r="U89" s="224"/>
      <c r="V89" s="231" t="s">
        <v>38</v>
      </c>
      <c r="W89" s="224"/>
      <c r="X89" s="221">
        <v>1750</v>
      </c>
      <c r="Y89" s="233">
        <v>0</v>
      </c>
      <c r="Z89" s="231" t="s">
        <v>38</v>
      </c>
      <c r="AA89" s="224"/>
      <c r="AB89" s="211">
        <v>1750</v>
      </c>
      <c r="AC89" s="209">
        <v>0</v>
      </c>
    </row>
    <row r="90" spans="2:29" hidden="1">
      <c r="B90" s="290"/>
      <c r="C90" s="290"/>
      <c r="D90" s="290"/>
      <c r="E90" s="290"/>
      <c r="F90" s="290"/>
      <c r="G90" s="290"/>
      <c r="I90" s="218">
        <v>252</v>
      </c>
      <c r="J90" s="309" t="s">
        <v>38</v>
      </c>
      <c r="K90" s="293"/>
      <c r="L90" s="310"/>
      <c r="M90" s="293"/>
      <c r="N90" s="293"/>
      <c r="O90" s="309" t="s">
        <v>38</v>
      </c>
      <c r="P90" s="293"/>
      <c r="Q90" s="224"/>
      <c r="R90" s="309" t="s">
        <v>38</v>
      </c>
      <c r="S90" s="293"/>
      <c r="T90" s="293"/>
      <c r="U90" s="224"/>
      <c r="V90" s="231" t="s">
        <v>38</v>
      </c>
      <c r="W90" s="224"/>
      <c r="X90" s="221">
        <v>1260</v>
      </c>
      <c r="Y90" s="233">
        <v>0</v>
      </c>
      <c r="Z90" s="231" t="s">
        <v>38</v>
      </c>
      <c r="AA90" s="224"/>
      <c r="AB90" s="211">
        <v>1260</v>
      </c>
      <c r="AC90" s="209">
        <v>0</v>
      </c>
    </row>
    <row r="91" spans="2:29" hidden="1">
      <c r="B91" s="290"/>
      <c r="C91" s="290"/>
      <c r="D91" s="290"/>
      <c r="E91" s="290"/>
      <c r="F91" s="290"/>
      <c r="G91" s="290"/>
      <c r="I91" s="218">
        <v>257</v>
      </c>
      <c r="J91" s="309" t="s">
        <v>38</v>
      </c>
      <c r="K91" s="293"/>
      <c r="L91" s="310"/>
      <c r="M91" s="293"/>
      <c r="N91" s="293"/>
      <c r="O91" s="309" t="s">
        <v>38</v>
      </c>
      <c r="P91" s="293"/>
      <c r="Q91" s="224"/>
      <c r="R91" s="309" t="s">
        <v>38</v>
      </c>
      <c r="S91" s="293"/>
      <c r="T91" s="293"/>
      <c r="U91" s="224"/>
      <c r="V91" s="231" t="s">
        <v>38</v>
      </c>
      <c r="W91" s="224"/>
      <c r="X91" s="221">
        <v>257</v>
      </c>
      <c r="Y91" s="233">
        <v>0</v>
      </c>
      <c r="Z91" s="231" t="s">
        <v>38</v>
      </c>
      <c r="AA91" s="224"/>
      <c r="AB91" s="211">
        <v>257</v>
      </c>
      <c r="AC91" s="209">
        <v>0</v>
      </c>
    </row>
    <row r="92" spans="2:29" hidden="1">
      <c r="B92" s="290"/>
      <c r="C92" s="290"/>
      <c r="D92" s="290"/>
      <c r="E92" s="290"/>
      <c r="F92" s="290"/>
      <c r="G92" s="290"/>
      <c r="I92" s="218">
        <v>259</v>
      </c>
      <c r="J92" s="309" t="s">
        <v>38</v>
      </c>
      <c r="K92" s="293"/>
      <c r="L92" s="310"/>
      <c r="M92" s="293"/>
      <c r="N92" s="293"/>
      <c r="O92" s="309" t="s">
        <v>38</v>
      </c>
      <c r="P92" s="293"/>
      <c r="Q92" s="224"/>
      <c r="R92" s="309" t="s">
        <v>38</v>
      </c>
      <c r="S92" s="293"/>
      <c r="T92" s="293"/>
      <c r="U92" s="224"/>
      <c r="V92" s="231" t="s">
        <v>38</v>
      </c>
      <c r="W92" s="224"/>
      <c r="X92" s="221">
        <v>1813</v>
      </c>
      <c r="Y92" s="233">
        <v>0</v>
      </c>
      <c r="Z92" s="231" t="s">
        <v>38</v>
      </c>
      <c r="AA92" s="224"/>
      <c r="AB92" s="211">
        <v>1813</v>
      </c>
      <c r="AC92" s="209">
        <v>0</v>
      </c>
    </row>
    <row r="93" spans="2:29" hidden="1">
      <c r="B93" s="290"/>
      <c r="C93" s="290"/>
      <c r="D93" s="290"/>
      <c r="E93" s="290"/>
      <c r="F93" s="290"/>
      <c r="G93" s="290"/>
      <c r="I93" s="218">
        <v>270</v>
      </c>
      <c r="J93" s="309" t="s">
        <v>38</v>
      </c>
      <c r="K93" s="293"/>
      <c r="L93" s="310"/>
      <c r="M93" s="293"/>
      <c r="N93" s="293"/>
      <c r="O93" s="309" t="s">
        <v>38</v>
      </c>
      <c r="P93" s="293"/>
      <c r="Q93" s="224"/>
      <c r="R93" s="309" t="s">
        <v>38</v>
      </c>
      <c r="S93" s="293"/>
      <c r="T93" s="293"/>
      <c r="U93" s="224"/>
      <c r="V93" s="231" t="s">
        <v>38</v>
      </c>
      <c r="W93" s="224"/>
      <c r="X93" s="221">
        <v>270</v>
      </c>
      <c r="Y93" s="233">
        <v>0</v>
      </c>
      <c r="Z93" s="231" t="s">
        <v>38</v>
      </c>
      <c r="AA93" s="224"/>
      <c r="AB93" s="211">
        <v>270</v>
      </c>
      <c r="AC93" s="209">
        <v>0</v>
      </c>
    </row>
    <row r="94" spans="2:29" hidden="1">
      <c r="B94" s="290"/>
      <c r="C94" s="290"/>
      <c r="D94" s="290"/>
      <c r="E94" s="290"/>
      <c r="F94" s="290"/>
      <c r="G94" s="290"/>
      <c r="I94" s="218">
        <v>287</v>
      </c>
      <c r="J94" s="309" t="s">
        <v>38</v>
      </c>
      <c r="K94" s="293"/>
      <c r="L94" s="310"/>
      <c r="M94" s="293"/>
      <c r="N94" s="293"/>
      <c r="O94" s="309" t="s">
        <v>38</v>
      </c>
      <c r="P94" s="293"/>
      <c r="Q94" s="224"/>
      <c r="R94" s="309" t="s">
        <v>38</v>
      </c>
      <c r="S94" s="293"/>
      <c r="T94" s="293"/>
      <c r="U94" s="224"/>
      <c r="V94" s="231" t="s">
        <v>38</v>
      </c>
      <c r="W94" s="224"/>
      <c r="X94" s="221">
        <v>5453</v>
      </c>
      <c r="Y94" s="233">
        <v>0</v>
      </c>
      <c r="Z94" s="231" t="s">
        <v>38</v>
      </c>
      <c r="AA94" s="224"/>
      <c r="AB94" s="211">
        <v>5453</v>
      </c>
      <c r="AC94" s="209">
        <v>0</v>
      </c>
    </row>
    <row r="95" spans="2:29" hidden="1">
      <c r="B95" s="290"/>
      <c r="C95" s="290"/>
      <c r="D95" s="290"/>
      <c r="E95" s="290"/>
      <c r="F95" s="290"/>
      <c r="G95" s="290"/>
      <c r="I95" s="218">
        <v>289</v>
      </c>
      <c r="J95" s="309" t="s">
        <v>38</v>
      </c>
      <c r="K95" s="293"/>
      <c r="L95" s="310"/>
      <c r="M95" s="293"/>
      <c r="N95" s="293"/>
      <c r="O95" s="309" t="s">
        <v>38</v>
      </c>
      <c r="P95" s="293"/>
      <c r="Q95" s="224"/>
      <c r="R95" s="309" t="s">
        <v>38</v>
      </c>
      <c r="S95" s="293"/>
      <c r="T95" s="293"/>
      <c r="U95" s="224"/>
      <c r="V95" s="231" t="s">
        <v>38</v>
      </c>
      <c r="W95" s="224"/>
      <c r="X95" s="221">
        <v>2023</v>
      </c>
      <c r="Y95" s="233">
        <v>0</v>
      </c>
      <c r="Z95" s="231" t="s">
        <v>38</v>
      </c>
      <c r="AA95" s="224"/>
      <c r="AB95" s="211">
        <v>2023</v>
      </c>
      <c r="AC95" s="209">
        <v>0</v>
      </c>
    </row>
    <row r="96" spans="2:29" hidden="1">
      <c r="B96" s="290"/>
      <c r="C96" s="290"/>
      <c r="D96" s="290"/>
      <c r="E96" s="290"/>
      <c r="F96" s="290"/>
      <c r="G96" s="290"/>
      <c r="I96" s="218">
        <v>292</v>
      </c>
      <c r="J96" s="309" t="s">
        <v>38</v>
      </c>
      <c r="K96" s="293"/>
      <c r="L96" s="310"/>
      <c r="M96" s="293"/>
      <c r="N96" s="293"/>
      <c r="O96" s="309" t="s">
        <v>38</v>
      </c>
      <c r="P96" s="293"/>
      <c r="Q96" s="224"/>
      <c r="R96" s="309" t="s">
        <v>38</v>
      </c>
      <c r="S96" s="293"/>
      <c r="T96" s="293"/>
      <c r="U96" s="224"/>
      <c r="V96" s="231" t="s">
        <v>38</v>
      </c>
      <c r="W96" s="224"/>
      <c r="X96" s="221">
        <v>292</v>
      </c>
      <c r="Y96" s="233">
        <v>0</v>
      </c>
      <c r="Z96" s="231" t="s">
        <v>38</v>
      </c>
      <c r="AA96" s="224"/>
      <c r="AB96" s="211">
        <v>292</v>
      </c>
      <c r="AC96" s="209">
        <v>0</v>
      </c>
    </row>
    <row r="97" spans="2:29" hidden="1">
      <c r="B97" s="290"/>
      <c r="C97" s="290"/>
      <c r="D97" s="290"/>
      <c r="E97" s="290"/>
      <c r="F97" s="290"/>
      <c r="G97" s="290"/>
      <c r="I97" s="218">
        <v>317</v>
      </c>
      <c r="J97" s="309" t="s">
        <v>38</v>
      </c>
      <c r="K97" s="293"/>
      <c r="L97" s="310"/>
      <c r="M97" s="293"/>
      <c r="N97" s="293"/>
      <c r="O97" s="309" t="s">
        <v>38</v>
      </c>
      <c r="P97" s="293"/>
      <c r="Q97" s="224"/>
      <c r="R97" s="309" t="s">
        <v>38</v>
      </c>
      <c r="S97" s="293"/>
      <c r="T97" s="293"/>
      <c r="U97" s="224"/>
      <c r="V97" s="231" t="s">
        <v>38</v>
      </c>
      <c r="W97" s="224"/>
      <c r="X97" s="221">
        <v>317</v>
      </c>
      <c r="Y97" s="233">
        <v>0</v>
      </c>
      <c r="Z97" s="231" t="s">
        <v>38</v>
      </c>
      <c r="AA97" s="224"/>
      <c r="AB97" s="211">
        <v>317</v>
      </c>
      <c r="AC97" s="209">
        <v>0</v>
      </c>
    </row>
    <row r="98" spans="2:29" hidden="1">
      <c r="B98" s="290"/>
      <c r="C98" s="290"/>
      <c r="D98" s="290"/>
      <c r="E98" s="290"/>
      <c r="F98" s="290"/>
      <c r="G98" s="290"/>
      <c r="I98" s="218">
        <v>319</v>
      </c>
      <c r="J98" s="309" t="s">
        <v>38</v>
      </c>
      <c r="K98" s="293"/>
      <c r="L98" s="310"/>
      <c r="M98" s="293"/>
      <c r="N98" s="293"/>
      <c r="O98" s="309" t="s">
        <v>38</v>
      </c>
      <c r="P98" s="293"/>
      <c r="Q98" s="224"/>
      <c r="R98" s="309" t="s">
        <v>38</v>
      </c>
      <c r="S98" s="293"/>
      <c r="T98" s="293"/>
      <c r="U98" s="224"/>
      <c r="V98" s="231" t="s">
        <v>38</v>
      </c>
      <c r="W98" s="224"/>
      <c r="X98" s="221">
        <v>957</v>
      </c>
      <c r="Y98" s="233">
        <v>0</v>
      </c>
      <c r="Z98" s="231" t="s">
        <v>38</v>
      </c>
      <c r="AA98" s="224"/>
      <c r="AB98" s="211">
        <v>957</v>
      </c>
      <c r="AC98" s="209">
        <v>0</v>
      </c>
    </row>
    <row r="99" spans="2:29" hidden="1">
      <c r="B99" s="290"/>
      <c r="C99" s="290"/>
      <c r="D99" s="290"/>
      <c r="E99" s="290"/>
      <c r="F99" s="290"/>
      <c r="G99" s="290"/>
      <c r="I99" s="218">
        <v>349</v>
      </c>
      <c r="J99" s="309" t="s">
        <v>38</v>
      </c>
      <c r="K99" s="293"/>
      <c r="L99" s="310"/>
      <c r="M99" s="293"/>
      <c r="N99" s="293"/>
      <c r="O99" s="309" t="s">
        <v>38</v>
      </c>
      <c r="P99" s="293"/>
      <c r="Q99" s="224"/>
      <c r="R99" s="309" t="s">
        <v>38</v>
      </c>
      <c r="S99" s="293"/>
      <c r="T99" s="293"/>
      <c r="U99" s="224"/>
      <c r="V99" s="231" t="s">
        <v>38</v>
      </c>
      <c r="W99" s="224"/>
      <c r="X99" s="221">
        <v>1047</v>
      </c>
      <c r="Y99" s="233">
        <v>0</v>
      </c>
      <c r="Z99" s="231" t="s">
        <v>38</v>
      </c>
      <c r="AA99" s="224"/>
      <c r="AB99" s="211">
        <v>1047</v>
      </c>
      <c r="AC99" s="209">
        <v>0</v>
      </c>
    </row>
    <row r="100" spans="2:29" hidden="1">
      <c r="B100" s="290"/>
      <c r="C100" s="290"/>
      <c r="D100" s="290"/>
      <c r="E100" s="290"/>
      <c r="F100" s="290"/>
      <c r="G100" s="290"/>
      <c r="I100" s="218">
        <v>355</v>
      </c>
      <c r="J100" s="309" t="s">
        <v>38</v>
      </c>
      <c r="K100" s="293"/>
      <c r="L100" s="310"/>
      <c r="M100" s="293"/>
      <c r="N100" s="293"/>
      <c r="O100" s="309" t="s">
        <v>38</v>
      </c>
      <c r="P100" s="293"/>
      <c r="Q100" s="224"/>
      <c r="R100" s="309" t="s">
        <v>38</v>
      </c>
      <c r="S100" s="293"/>
      <c r="T100" s="293"/>
      <c r="U100" s="224"/>
      <c r="V100" s="231" t="s">
        <v>38</v>
      </c>
      <c r="W100" s="224"/>
      <c r="X100" s="221">
        <v>15620</v>
      </c>
      <c r="Y100" s="233">
        <v>0</v>
      </c>
      <c r="Z100" s="231" t="s">
        <v>38</v>
      </c>
      <c r="AA100" s="224"/>
      <c r="AB100" s="211">
        <v>15620</v>
      </c>
      <c r="AC100" s="209">
        <v>0</v>
      </c>
    </row>
    <row r="101" spans="2:29" hidden="1">
      <c r="B101" s="290"/>
      <c r="C101" s="290"/>
      <c r="D101" s="290"/>
      <c r="E101" s="290"/>
      <c r="F101" s="290"/>
      <c r="G101" s="290"/>
      <c r="I101" s="218">
        <v>364</v>
      </c>
      <c r="J101" s="309" t="s">
        <v>38</v>
      </c>
      <c r="K101" s="293"/>
      <c r="L101" s="310"/>
      <c r="M101" s="293"/>
      <c r="N101" s="293"/>
      <c r="O101" s="309" t="s">
        <v>38</v>
      </c>
      <c r="P101" s="293"/>
      <c r="Q101" s="224"/>
      <c r="R101" s="309" t="s">
        <v>38</v>
      </c>
      <c r="S101" s="293"/>
      <c r="T101" s="293"/>
      <c r="U101" s="224"/>
      <c r="V101" s="231" t="s">
        <v>38</v>
      </c>
      <c r="W101" s="224"/>
      <c r="X101" s="221">
        <v>364</v>
      </c>
      <c r="Y101" s="233">
        <v>0</v>
      </c>
      <c r="Z101" s="231" t="s">
        <v>38</v>
      </c>
      <c r="AA101" s="224"/>
      <c r="AB101" s="211">
        <v>364</v>
      </c>
      <c r="AC101" s="209">
        <v>0</v>
      </c>
    </row>
    <row r="102" spans="2:29" hidden="1">
      <c r="B102" s="290"/>
      <c r="C102" s="290"/>
      <c r="D102" s="290"/>
      <c r="E102" s="290"/>
      <c r="F102" s="290"/>
      <c r="G102" s="290"/>
      <c r="I102" s="218">
        <v>376</v>
      </c>
      <c r="J102" s="309" t="s">
        <v>38</v>
      </c>
      <c r="K102" s="293"/>
      <c r="L102" s="310"/>
      <c r="M102" s="293"/>
      <c r="N102" s="293"/>
      <c r="O102" s="309" t="s">
        <v>38</v>
      </c>
      <c r="P102" s="293"/>
      <c r="Q102" s="224"/>
      <c r="R102" s="309" t="s">
        <v>38</v>
      </c>
      <c r="S102" s="293"/>
      <c r="T102" s="293"/>
      <c r="U102" s="224"/>
      <c r="V102" s="231" t="s">
        <v>38</v>
      </c>
      <c r="W102" s="224"/>
      <c r="X102" s="221">
        <v>1504</v>
      </c>
      <c r="Y102" s="233">
        <v>0</v>
      </c>
      <c r="Z102" s="231" t="s">
        <v>38</v>
      </c>
      <c r="AA102" s="224"/>
      <c r="AB102" s="211">
        <v>1504</v>
      </c>
      <c r="AC102" s="209">
        <v>0</v>
      </c>
    </row>
    <row r="103" spans="2:29" hidden="1">
      <c r="B103" s="290"/>
      <c r="C103" s="290"/>
      <c r="D103" s="290"/>
      <c r="E103" s="290"/>
      <c r="F103" s="290"/>
      <c r="G103" s="290"/>
      <c r="I103" s="218">
        <v>377</v>
      </c>
      <c r="J103" s="309" t="s">
        <v>38</v>
      </c>
      <c r="K103" s="293"/>
      <c r="L103" s="310"/>
      <c r="M103" s="293"/>
      <c r="N103" s="293"/>
      <c r="O103" s="309" t="s">
        <v>38</v>
      </c>
      <c r="P103" s="293"/>
      <c r="Q103" s="224"/>
      <c r="R103" s="309" t="s">
        <v>38</v>
      </c>
      <c r="S103" s="293"/>
      <c r="T103" s="293"/>
      <c r="U103" s="224"/>
      <c r="V103" s="231" t="s">
        <v>38</v>
      </c>
      <c r="W103" s="224"/>
      <c r="X103" s="221">
        <v>754</v>
      </c>
      <c r="Y103" s="233">
        <v>0</v>
      </c>
      <c r="Z103" s="231" t="s">
        <v>38</v>
      </c>
      <c r="AA103" s="224"/>
      <c r="AB103" s="211">
        <v>754</v>
      </c>
      <c r="AC103" s="209">
        <v>0</v>
      </c>
    </row>
    <row r="104" spans="2:29" hidden="1">
      <c r="B104" s="290"/>
      <c r="C104" s="290"/>
      <c r="D104" s="290"/>
      <c r="E104" s="290"/>
      <c r="F104" s="290"/>
      <c r="G104" s="290"/>
      <c r="I104" s="218">
        <v>378</v>
      </c>
      <c r="J104" s="309" t="s">
        <v>38</v>
      </c>
      <c r="K104" s="293"/>
      <c r="L104" s="310"/>
      <c r="M104" s="293"/>
      <c r="N104" s="293"/>
      <c r="O104" s="309" t="s">
        <v>38</v>
      </c>
      <c r="P104" s="293"/>
      <c r="Q104" s="224"/>
      <c r="R104" s="309" t="s">
        <v>38</v>
      </c>
      <c r="S104" s="293"/>
      <c r="T104" s="293"/>
      <c r="U104" s="224"/>
      <c r="V104" s="231" t="s">
        <v>38</v>
      </c>
      <c r="W104" s="224"/>
      <c r="X104" s="221">
        <v>378</v>
      </c>
      <c r="Y104" s="233">
        <v>0</v>
      </c>
      <c r="Z104" s="231" t="s">
        <v>38</v>
      </c>
      <c r="AA104" s="224"/>
      <c r="AB104" s="211">
        <v>378</v>
      </c>
      <c r="AC104" s="209">
        <v>0</v>
      </c>
    </row>
    <row r="105" spans="2:29" hidden="1">
      <c r="B105" s="290"/>
      <c r="C105" s="290"/>
      <c r="D105" s="290"/>
      <c r="E105" s="290"/>
      <c r="F105" s="290"/>
      <c r="G105" s="290"/>
      <c r="I105" s="218">
        <v>379</v>
      </c>
      <c r="J105" s="309" t="s">
        <v>38</v>
      </c>
      <c r="K105" s="293"/>
      <c r="L105" s="310"/>
      <c r="M105" s="293"/>
      <c r="N105" s="293"/>
      <c r="O105" s="309" t="s">
        <v>38</v>
      </c>
      <c r="P105" s="293"/>
      <c r="Q105" s="224"/>
      <c r="R105" s="309" t="s">
        <v>38</v>
      </c>
      <c r="S105" s="293"/>
      <c r="T105" s="293"/>
      <c r="U105" s="224"/>
      <c r="V105" s="231" t="s">
        <v>38</v>
      </c>
      <c r="W105" s="224"/>
      <c r="X105" s="221">
        <v>379</v>
      </c>
      <c r="Y105" s="233">
        <v>0</v>
      </c>
      <c r="Z105" s="231" t="s">
        <v>38</v>
      </c>
      <c r="AA105" s="224"/>
      <c r="AB105" s="211">
        <v>379</v>
      </c>
      <c r="AC105" s="209">
        <v>0</v>
      </c>
    </row>
    <row r="106" spans="2:29" hidden="1">
      <c r="B106" s="290"/>
      <c r="C106" s="290"/>
      <c r="D106" s="290"/>
      <c r="E106" s="290"/>
      <c r="F106" s="290"/>
      <c r="G106" s="290"/>
      <c r="I106" s="218">
        <v>409</v>
      </c>
      <c r="J106" s="309" t="s">
        <v>38</v>
      </c>
      <c r="K106" s="293"/>
      <c r="L106" s="310"/>
      <c r="M106" s="293"/>
      <c r="N106" s="293"/>
      <c r="O106" s="309" t="s">
        <v>38</v>
      </c>
      <c r="P106" s="293"/>
      <c r="Q106" s="224"/>
      <c r="R106" s="309" t="s">
        <v>38</v>
      </c>
      <c r="S106" s="293"/>
      <c r="T106" s="293"/>
      <c r="U106" s="224"/>
      <c r="V106" s="231" t="s">
        <v>38</v>
      </c>
      <c r="W106" s="224"/>
      <c r="X106" s="221">
        <v>4090</v>
      </c>
      <c r="Y106" s="233">
        <v>0</v>
      </c>
      <c r="Z106" s="231" t="s">
        <v>38</v>
      </c>
      <c r="AA106" s="224"/>
      <c r="AB106" s="211">
        <v>4090</v>
      </c>
      <c r="AC106" s="209">
        <v>0</v>
      </c>
    </row>
    <row r="107" spans="2:29" hidden="1">
      <c r="B107" s="290"/>
      <c r="C107" s="290"/>
      <c r="D107" s="290"/>
      <c r="E107" s="290"/>
      <c r="F107" s="290"/>
      <c r="G107" s="290"/>
      <c r="I107" s="218">
        <v>413</v>
      </c>
      <c r="J107" s="309" t="s">
        <v>38</v>
      </c>
      <c r="K107" s="293"/>
      <c r="L107" s="310"/>
      <c r="M107" s="293"/>
      <c r="N107" s="293"/>
      <c r="O107" s="309" t="s">
        <v>38</v>
      </c>
      <c r="P107" s="293"/>
      <c r="Q107" s="224"/>
      <c r="R107" s="309" t="s">
        <v>38</v>
      </c>
      <c r="S107" s="293"/>
      <c r="T107" s="293"/>
      <c r="U107" s="224"/>
      <c r="V107" s="231" t="s">
        <v>38</v>
      </c>
      <c r="W107" s="224"/>
      <c r="X107" s="221">
        <v>1239</v>
      </c>
      <c r="Y107" s="233">
        <v>0</v>
      </c>
      <c r="Z107" s="231" t="s">
        <v>38</v>
      </c>
      <c r="AA107" s="224"/>
      <c r="AB107" s="211">
        <v>1239</v>
      </c>
      <c r="AC107" s="209">
        <v>0</v>
      </c>
    </row>
    <row r="108" spans="2:29" hidden="1">
      <c r="B108" s="290"/>
      <c r="C108" s="290"/>
      <c r="D108" s="290"/>
      <c r="E108" s="290"/>
      <c r="F108" s="290"/>
      <c r="G108" s="290"/>
      <c r="I108" s="218">
        <v>430</v>
      </c>
      <c r="J108" s="309" t="s">
        <v>38</v>
      </c>
      <c r="K108" s="293"/>
      <c r="L108" s="310"/>
      <c r="M108" s="293"/>
      <c r="N108" s="293"/>
      <c r="O108" s="309" t="s">
        <v>38</v>
      </c>
      <c r="P108" s="293"/>
      <c r="Q108" s="224"/>
      <c r="R108" s="309" t="s">
        <v>38</v>
      </c>
      <c r="S108" s="293"/>
      <c r="T108" s="293"/>
      <c r="U108" s="224"/>
      <c r="V108" s="231" t="s">
        <v>38</v>
      </c>
      <c r="W108" s="224"/>
      <c r="X108" s="221">
        <v>430</v>
      </c>
      <c r="Y108" s="233">
        <v>0</v>
      </c>
      <c r="Z108" s="231" t="s">
        <v>38</v>
      </c>
      <c r="AA108" s="224"/>
      <c r="AB108" s="211">
        <v>430</v>
      </c>
      <c r="AC108" s="209">
        <v>0</v>
      </c>
    </row>
    <row r="109" spans="2:29" hidden="1">
      <c r="B109" s="290"/>
      <c r="C109" s="290"/>
      <c r="D109" s="290"/>
      <c r="E109" s="290"/>
      <c r="F109" s="290"/>
      <c r="G109" s="290"/>
      <c r="I109" s="218">
        <v>439</v>
      </c>
      <c r="J109" s="309" t="s">
        <v>38</v>
      </c>
      <c r="K109" s="293"/>
      <c r="L109" s="310"/>
      <c r="M109" s="293"/>
      <c r="N109" s="293"/>
      <c r="O109" s="309" t="s">
        <v>38</v>
      </c>
      <c r="P109" s="293"/>
      <c r="Q109" s="224"/>
      <c r="R109" s="309" t="s">
        <v>38</v>
      </c>
      <c r="S109" s="293"/>
      <c r="T109" s="293"/>
      <c r="U109" s="224"/>
      <c r="V109" s="231" t="s">
        <v>38</v>
      </c>
      <c r="W109" s="224"/>
      <c r="X109" s="221">
        <v>3512</v>
      </c>
      <c r="Y109" s="233">
        <v>0</v>
      </c>
      <c r="Z109" s="231" t="s">
        <v>38</v>
      </c>
      <c r="AA109" s="224"/>
      <c r="AB109" s="211">
        <v>3512</v>
      </c>
      <c r="AC109" s="209">
        <v>0</v>
      </c>
    </row>
    <row r="110" spans="2:29" hidden="1">
      <c r="B110" s="290"/>
      <c r="C110" s="290"/>
      <c r="D110" s="290"/>
      <c r="E110" s="290"/>
      <c r="F110" s="290"/>
      <c r="G110" s="290"/>
      <c r="I110" s="218">
        <v>477</v>
      </c>
      <c r="J110" s="309" t="s">
        <v>38</v>
      </c>
      <c r="K110" s="293"/>
      <c r="L110" s="310"/>
      <c r="M110" s="293"/>
      <c r="N110" s="293"/>
      <c r="O110" s="309" t="s">
        <v>38</v>
      </c>
      <c r="P110" s="293"/>
      <c r="Q110" s="224"/>
      <c r="R110" s="309" t="s">
        <v>38</v>
      </c>
      <c r="S110" s="293"/>
      <c r="T110" s="293"/>
      <c r="U110" s="224"/>
      <c r="V110" s="231" t="s">
        <v>38</v>
      </c>
      <c r="W110" s="224"/>
      <c r="X110" s="221">
        <v>477</v>
      </c>
      <c r="Y110" s="233">
        <v>0</v>
      </c>
      <c r="Z110" s="231" t="s">
        <v>38</v>
      </c>
      <c r="AA110" s="224"/>
      <c r="AB110" s="211">
        <v>477</v>
      </c>
      <c r="AC110" s="209">
        <v>0</v>
      </c>
    </row>
    <row r="111" spans="2:29" hidden="1">
      <c r="B111" s="290"/>
      <c r="C111" s="290"/>
      <c r="D111" s="290"/>
      <c r="E111" s="290"/>
      <c r="F111" s="290"/>
      <c r="G111" s="290"/>
      <c r="I111" s="218">
        <v>481</v>
      </c>
      <c r="J111" s="309" t="s">
        <v>38</v>
      </c>
      <c r="K111" s="293"/>
      <c r="L111" s="310"/>
      <c r="M111" s="293"/>
      <c r="N111" s="293"/>
      <c r="O111" s="309" t="s">
        <v>38</v>
      </c>
      <c r="P111" s="293"/>
      <c r="Q111" s="224"/>
      <c r="R111" s="309" t="s">
        <v>38</v>
      </c>
      <c r="S111" s="293"/>
      <c r="T111" s="293"/>
      <c r="U111" s="224"/>
      <c r="V111" s="231" t="s">
        <v>38</v>
      </c>
      <c r="W111" s="224"/>
      <c r="X111" s="221">
        <v>6253</v>
      </c>
      <c r="Y111" s="233">
        <v>0</v>
      </c>
      <c r="Z111" s="231" t="s">
        <v>38</v>
      </c>
      <c r="AA111" s="224"/>
      <c r="AB111" s="211">
        <v>6253</v>
      </c>
      <c r="AC111" s="209">
        <v>0</v>
      </c>
    </row>
    <row r="112" spans="2:29" hidden="1">
      <c r="B112" s="290"/>
      <c r="C112" s="290"/>
      <c r="D112" s="290"/>
      <c r="E112" s="290"/>
      <c r="F112" s="290"/>
      <c r="G112" s="290"/>
      <c r="I112" s="218">
        <v>499</v>
      </c>
      <c r="J112" s="309" t="s">
        <v>38</v>
      </c>
      <c r="K112" s="293"/>
      <c r="L112" s="310"/>
      <c r="M112" s="293"/>
      <c r="N112" s="293"/>
      <c r="O112" s="309" t="s">
        <v>38</v>
      </c>
      <c r="P112" s="293"/>
      <c r="Q112" s="224"/>
      <c r="R112" s="309" t="s">
        <v>38</v>
      </c>
      <c r="S112" s="293"/>
      <c r="T112" s="293"/>
      <c r="U112" s="224"/>
      <c r="V112" s="231" t="s">
        <v>38</v>
      </c>
      <c r="W112" s="224"/>
      <c r="X112" s="221">
        <v>499</v>
      </c>
      <c r="Y112" s="233">
        <v>0</v>
      </c>
      <c r="Z112" s="231" t="s">
        <v>38</v>
      </c>
      <c r="AA112" s="224"/>
      <c r="AB112" s="211">
        <v>499</v>
      </c>
      <c r="AC112" s="209">
        <v>0</v>
      </c>
    </row>
    <row r="113" spans="2:29" hidden="1">
      <c r="B113" s="290"/>
      <c r="C113" s="290"/>
      <c r="D113" s="290"/>
      <c r="E113" s="290"/>
      <c r="F113" s="290"/>
      <c r="G113" s="290"/>
      <c r="I113" s="218">
        <v>539</v>
      </c>
      <c r="J113" s="309" t="s">
        <v>38</v>
      </c>
      <c r="K113" s="293"/>
      <c r="L113" s="310"/>
      <c r="M113" s="293"/>
      <c r="N113" s="293"/>
      <c r="O113" s="309" t="s">
        <v>38</v>
      </c>
      <c r="P113" s="293"/>
      <c r="Q113" s="224"/>
      <c r="R113" s="309" t="s">
        <v>38</v>
      </c>
      <c r="S113" s="293"/>
      <c r="T113" s="293"/>
      <c r="U113" s="224"/>
      <c r="V113" s="231" t="s">
        <v>38</v>
      </c>
      <c r="W113" s="224"/>
      <c r="X113" s="221">
        <v>539</v>
      </c>
      <c r="Y113" s="233">
        <v>0</v>
      </c>
      <c r="Z113" s="231" t="s">
        <v>38</v>
      </c>
      <c r="AA113" s="224"/>
      <c r="AB113" s="211">
        <v>539</v>
      </c>
      <c r="AC113" s="209">
        <v>0</v>
      </c>
    </row>
    <row r="114" spans="2:29" hidden="1">
      <c r="B114" s="290"/>
      <c r="C114" s="290"/>
      <c r="D114" s="290"/>
      <c r="E114" s="290"/>
      <c r="F114" s="290"/>
      <c r="G114" s="290"/>
      <c r="I114" s="218">
        <v>571</v>
      </c>
      <c r="J114" s="309" t="s">
        <v>38</v>
      </c>
      <c r="K114" s="293"/>
      <c r="L114" s="310"/>
      <c r="M114" s="293"/>
      <c r="N114" s="293"/>
      <c r="O114" s="309" t="s">
        <v>38</v>
      </c>
      <c r="P114" s="293"/>
      <c r="Q114" s="224"/>
      <c r="R114" s="309" t="s">
        <v>38</v>
      </c>
      <c r="S114" s="293"/>
      <c r="T114" s="293"/>
      <c r="U114" s="224"/>
      <c r="V114" s="231" t="s">
        <v>38</v>
      </c>
      <c r="W114" s="224"/>
      <c r="X114" s="221">
        <v>20556</v>
      </c>
      <c r="Y114" s="233">
        <v>0</v>
      </c>
      <c r="Z114" s="231" t="s">
        <v>38</v>
      </c>
      <c r="AA114" s="224"/>
      <c r="AB114" s="211">
        <v>20556</v>
      </c>
      <c r="AC114" s="209">
        <v>0</v>
      </c>
    </row>
    <row r="115" spans="2:29" hidden="1">
      <c r="B115" s="290"/>
      <c r="C115" s="290"/>
      <c r="D115" s="290"/>
      <c r="E115" s="290"/>
      <c r="F115" s="290"/>
      <c r="G115" s="290"/>
      <c r="I115" s="218">
        <v>607</v>
      </c>
      <c r="J115" s="309" t="s">
        <v>38</v>
      </c>
      <c r="K115" s="293"/>
      <c r="L115" s="310"/>
      <c r="M115" s="293"/>
      <c r="N115" s="293"/>
      <c r="O115" s="309" t="s">
        <v>38</v>
      </c>
      <c r="P115" s="293"/>
      <c r="Q115" s="224"/>
      <c r="R115" s="309" t="s">
        <v>38</v>
      </c>
      <c r="S115" s="293"/>
      <c r="T115" s="293"/>
      <c r="U115" s="224"/>
      <c r="V115" s="231" t="s">
        <v>38</v>
      </c>
      <c r="W115" s="224"/>
      <c r="X115" s="221">
        <v>2428</v>
      </c>
      <c r="Y115" s="233">
        <v>0</v>
      </c>
      <c r="Z115" s="231" t="s">
        <v>38</v>
      </c>
      <c r="AA115" s="224"/>
      <c r="AB115" s="211">
        <v>2428</v>
      </c>
      <c r="AC115" s="209">
        <v>0</v>
      </c>
    </row>
    <row r="116" spans="2:29" hidden="1">
      <c r="B116" s="290"/>
      <c r="C116" s="290"/>
      <c r="D116" s="290"/>
      <c r="E116" s="290"/>
      <c r="F116" s="290"/>
      <c r="G116" s="290"/>
      <c r="I116" s="218">
        <v>615</v>
      </c>
      <c r="J116" s="309" t="s">
        <v>38</v>
      </c>
      <c r="K116" s="293"/>
      <c r="L116" s="310"/>
      <c r="M116" s="293"/>
      <c r="N116" s="293"/>
      <c r="O116" s="309" t="s">
        <v>38</v>
      </c>
      <c r="P116" s="293"/>
      <c r="Q116" s="224"/>
      <c r="R116" s="309" t="s">
        <v>38</v>
      </c>
      <c r="S116" s="293"/>
      <c r="T116" s="293"/>
      <c r="U116" s="224"/>
      <c r="V116" s="231" t="s">
        <v>38</v>
      </c>
      <c r="W116" s="224"/>
      <c r="X116" s="221">
        <v>9840</v>
      </c>
      <c r="Y116" s="233">
        <v>0</v>
      </c>
      <c r="Z116" s="231" t="s">
        <v>38</v>
      </c>
      <c r="AA116" s="224"/>
      <c r="AB116" s="211">
        <v>9840</v>
      </c>
      <c r="AC116" s="209">
        <v>0</v>
      </c>
    </row>
    <row r="117" spans="2:29" hidden="1">
      <c r="B117" s="290"/>
      <c r="C117" s="290"/>
      <c r="D117" s="290"/>
      <c r="E117" s="290"/>
      <c r="F117" s="290"/>
      <c r="G117" s="290"/>
      <c r="I117" s="218">
        <v>629</v>
      </c>
      <c r="J117" s="309" t="s">
        <v>38</v>
      </c>
      <c r="K117" s="293"/>
      <c r="L117" s="310"/>
      <c r="M117" s="293"/>
      <c r="N117" s="293"/>
      <c r="O117" s="309" t="s">
        <v>38</v>
      </c>
      <c r="P117" s="293"/>
      <c r="Q117" s="224"/>
      <c r="R117" s="309" t="s">
        <v>38</v>
      </c>
      <c r="S117" s="293"/>
      <c r="T117" s="293"/>
      <c r="U117" s="224"/>
      <c r="V117" s="231" t="s">
        <v>38</v>
      </c>
      <c r="W117" s="224"/>
      <c r="X117" s="221">
        <v>1887</v>
      </c>
      <c r="Y117" s="233">
        <v>0</v>
      </c>
      <c r="Z117" s="231" t="s">
        <v>38</v>
      </c>
      <c r="AA117" s="224"/>
      <c r="AB117" s="211">
        <v>1887</v>
      </c>
      <c r="AC117" s="209">
        <v>0</v>
      </c>
    </row>
    <row r="118" spans="2:29" hidden="1">
      <c r="B118" s="290"/>
      <c r="C118" s="290"/>
      <c r="D118" s="290"/>
      <c r="E118" s="290"/>
      <c r="F118" s="290"/>
      <c r="G118" s="290"/>
      <c r="I118" s="218">
        <v>630</v>
      </c>
      <c r="J118" s="309" t="s">
        <v>38</v>
      </c>
      <c r="K118" s="293"/>
      <c r="L118" s="310"/>
      <c r="M118" s="293"/>
      <c r="N118" s="293"/>
      <c r="O118" s="309" t="s">
        <v>38</v>
      </c>
      <c r="P118" s="293"/>
      <c r="Q118" s="224"/>
      <c r="R118" s="309" t="s">
        <v>38</v>
      </c>
      <c r="S118" s="293"/>
      <c r="T118" s="293"/>
      <c r="U118" s="224"/>
      <c r="V118" s="231" t="s">
        <v>38</v>
      </c>
      <c r="W118" s="224"/>
      <c r="X118" s="221">
        <v>630</v>
      </c>
      <c r="Y118" s="233">
        <v>0</v>
      </c>
      <c r="Z118" s="231" t="s">
        <v>38</v>
      </c>
      <c r="AA118" s="224"/>
      <c r="AB118" s="211">
        <v>630</v>
      </c>
      <c r="AC118" s="209">
        <v>0</v>
      </c>
    </row>
    <row r="119" spans="2:29" hidden="1">
      <c r="B119" s="290"/>
      <c r="C119" s="290"/>
      <c r="D119" s="290"/>
      <c r="E119" s="290"/>
      <c r="F119" s="290"/>
      <c r="G119" s="290"/>
      <c r="I119" s="218">
        <v>634</v>
      </c>
      <c r="J119" s="309" t="s">
        <v>38</v>
      </c>
      <c r="K119" s="293"/>
      <c r="L119" s="310"/>
      <c r="M119" s="293"/>
      <c r="N119" s="293"/>
      <c r="O119" s="309" t="s">
        <v>38</v>
      </c>
      <c r="P119" s="293"/>
      <c r="Q119" s="224"/>
      <c r="R119" s="309" t="s">
        <v>38</v>
      </c>
      <c r="S119" s="293"/>
      <c r="T119" s="293"/>
      <c r="U119" s="224"/>
      <c r="V119" s="231" t="s">
        <v>38</v>
      </c>
      <c r="W119" s="224"/>
      <c r="X119" s="221">
        <v>634</v>
      </c>
      <c r="Y119" s="233">
        <v>0</v>
      </c>
      <c r="Z119" s="231" t="s">
        <v>38</v>
      </c>
      <c r="AA119" s="224"/>
      <c r="AB119" s="211">
        <v>634</v>
      </c>
      <c r="AC119" s="209">
        <v>0</v>
      </c>
    </row>
    <row r="120" spans="2:29" hidden="1">
      <c r="B120" s="290"/>
      <c r="C120" s="290"/>
      <c r="D120" s="290"/>
      <c r="E120" s="290"/>
      <c r="F120" s="290"/>
      <c r="G120" s="290"/>
      <c r="I120" s="218">
        <v>665</v>
      </c>
      <c r="J120" s="309" t="s">
        <v>38</v>
      </c>
      <c r="K120" s="293"/>
      <c r="L120" s="310"/>
      <c r="M120" s="293"/>
      <c r="N120" s="293"/>
      <c r="O120" s="309" t="s">
        <v>38</v>
      </c>
      <c r="P120" s="293"/>
      <c r="Q120" s="224"/>
      <c r="R120" s="309" t="s">
        <v>38</v>
      </c>
      <c r="S120" s="293"/>
      <c r="T120" s="293"/>
      <c r="U120" s="224"/>
      <c r="V120" s="231" t="s">
        <v>38</v>
      </c>
      <c r="W120" s="224"/>
      <c r="X120" s="221">
        <v>665</v>
      </c>
      <c r="Y120" s="233">
        <v>0</v>
      </c>
      <c r="Z120" s="231" t="s">
        <v>38</v>
      </c>
      <c r="AA120" s="224"/>
      <c r="AB120" s="211">
        <v>665</v>
      </c>
      <c r="AC120" s="209">
        <v>0</v>
      </c>
    </row>
    <row r="121" spans="2:29" hidden="1">
      <c r="B121" s="290"/>
      <c r="C121" s="290"/>
      <c r="D121" s="290"/>
      <c r="E121" s="290"/>
      <c r="F121" s="290"/>
      <c r="G121" s="290"/>
      <c r="I121" s="218">
        <v>731</v>
      </c>
      <c r="J121" s="309" t="s">
        <v>38</v>
      </c>
      <c r="K121" s="293"/>
      <c r="L121" s="310"/>
      <c r="M121" s="293"/>
      <c r="N121" s="293"/>
      <c r="O121" s="309" t="s">
        <v>38</v>
      </c>
      <c r="P121" s="293"/>
      <c r="Q121" s="224"/>
      <c r="R121" s="309" t="s">
        <v>38</v>
      </c>
      <c r="S121" s="293"/>
      <c r="T121" s="293"/>
      <c r="U121" s="224"/>
      <c r="V121" s="231" t="s">
        <v>38</v>
      </c>
      <c r="W121" s="224"/>
      <c r="X121" s="221">
        <v>731</v>
      </c>
      <c r="Y121" s="233">
        <v>0</v>
      </c>
      <c r="Z121" s="231" t="s">
        <v>38</v>
      </c>
      <c r="AA121" s="224"/>
      <c r="AB121" s="211">
        <v>731</v>
      </c>
      <c r="AC121" s="209">
        <v>0</v>
      </c>
    </row>
    <row r="122" spans="2:29" hidden="1">
      <c r="B122" s="290"/>
      <c r="C122" s="290"/>
      <c r="D122" s="290"/>
      <c r="E122" s="290"/>
      <c r="F122" s="290"/>
      <c r="G122" s="290"/>
      <c r="I122" s="218">
        <v>733</v>
      </c>
      <c r="J122" s="309" t="s">
        <v>38</v>
      </c>
      <c r="K122" s="293"/>
      <c r="L122" s="310"/>
      <c r="M122" s="293"/>
      <c r="N122" s="293"/>
      <c r="O122" s="309" t="s">
        <v>38</v>
      </c>
      <c r="P122" s="293"/>
      <c r="Q122" s="224"/>
      <c r="R122" s="309" t="s">
        <v>38</v>
      </c>
      <c r="S122" s="293"/>
      <c r="T122" s="293"/>
      <c r="U122" s="224"/>
      <c r="V122" s="231" t="s">
        <v>38</v>
      </c>
      <c r="W122" s="224"/>
      <c r="X122" s="221">
        <v>5864</v>
      </c>
      <c r="Y122" s="233">
        <v>0</v>
      </c>
      <c r="Z122" s="231" t="s">
        <v>38</v>
      </c>
      <c r="AA122" s="224"/>
      <c r="AB122" s="211">
        <v>5864</v>
      </c>
      <c r="AC122" s="209">
        <v>0</v>
      </c>
    </row>
    <row r="123" spans="2:29" hidden="1">
      <c r="B123" s="290"/>
      <c r="C123" s="290"/>
      <c r="D123" s="290"/>
      <c r="E123" s="290"/>
      <c r="F123" s="290"/>
      <c r="G123" s="290"/>
      <c r="I123" s="218">
        <v>754</v>
      </c>
      <c r="J123" s="309" t="s">
        <v>38</v>
      </c>
      <c r="K123" s="293"/>
      <c r="L123" s="310"/>
      <c r="M123" s="293"/>
      <c r="N123" s="293"/>
      <c r="O123" s="309" t="s">
        <v>38</v>
      </c>
      <c r="P123" s="293"/>
      <c r="Q123" s="224"/>
      <c r="R123" s="309" t="s">
        <v>38</v>
      </c>
      <c r="S123" s="293"/>
      <c r="T123" s="293"/>
      <c r="U123" s="224"/>
      <c r="V123" s="231" t="s">
        <v>38</v>
      </c>
      <c r="W123" s="224"/>
      <c r="X123" s="221">
        <v>2262</v>
      </c>
      <c r="Y123" s="233">
        <v>0</v>
      </c>
      <c r="Z123" s="231" t="s">
        <v>38</v>
      </c>
      <c r="AA123" s="224"/>
      <c r="AB123" s="211">
        <v>2262</v>
      </c>
      <c r="AC123" s="209">
        <v>0</v>
      </c>
    </row>
    <row r="124" spans="2:29" hidden="1">
      <c r="B124" s="290"/>
      <c r="C124" s="290"/>
      <c r="D124" s="290"/>
      <c r="E124" s="290"/>
      <c r="F124" s="290"/>
      <c r="G124" s="290"/>
      <c r="I124" s="218">
        <v>766</v>
      </c>
      <c r="J124" s="309" t="s">
        <v>38</v>
      </c>
      <c r="K124" s="293"/>
      <c r="L124" s="310"/>
      <c r="M124" s="293"/>
      <c r="N124" s="293"/>
      <c r="O124" s="309" t="s">
        <v>38</v>
      </c>
      <c r="P124" s="293"/>
      <c r="Q124" s="224"/>
      <c r="R124" s="309" t="s">
        <v>38</v>
      </c>
      <c r="S124" s="293"/>
      <c r="T124" s="293"/>
      <c r="U124" s="224"/>
      <c r="V124" s="231" t="s">
        <v>38</v>
      </c>
      <c r="W124" s="224"/>
      <c r="X124" s="221">
        <v>766</v>
      </c>
      <c r="Y124" s="233">
        <v>0</v>
      </c>
      <c r="Z124" s="231" t="s">
        <v>38</v>
      </c>
      <c r="AA124" s="224"/>
      <c r="AB124" s="211">
        <v>766</v>
      </c>
      <c r="AC124" s="209">
        <v>0</v>
      </c>
    </row>
    <row r="125" spans="2:29" hidden="1">
      <c r="B125" s="290"/>
      <c r="C125" s="290"/>
      <c r="D125" s="290"/>
      <c r="E125" s="290"/>
      <c r="F125" s="290"/>
      <c r="G125" s="290"/>
      <c r="I125" s="218">
        <v>857</v>
      </c>
      <c r="J125" s="309" t="s">
        <v>38</v>
      </c>
      <c r="K125" s="293"/>
      <c r="L125" s="310"/>
      <c r="M125" s="293"/>
      <c r="N125" s="293"/>
      <c r="O125" s="309" t="s">
        <v>38</v>
      </c>
      <c r="P125" s="293"/>
      <c r="Q125" s="224"/>
      <c r="R125" s="309" t="s">
        <v>38</v>
      </c>
      <c r="S125" s="293"/>
      <c r="T125" s="293"/>
      <c r="U125" s="224"/>
      <c r="V125" s="231" t="s">
        <v>38</v>
      </c>
      <c r="W125" s="224"/>
      <c r="X125" s="221">
        <v>32566</v>
      </c>
      <c r="Y125" s="233">
        <v>0</v>
      </c>
      <c r="Z125" s="231" t="s">
        <v>38</v>
      </c>
      <c r="AA125" s="224"/>
      <c r="AB125" s="211">
        <v>32566</v>
      </c>
      <c r="AC125" s="209">
        <v>0</v>
      </c>
    </row>
    <row r="126" spans="2:29" hidden="1">
      <c r="B126" s="290"/>
      <c r="C126" s="290"/>
      <c r="D126" s="290"/>
      <c r="E126" s="290"/>
      <c r="F126" s="290"/>
      <c r="G126" s="290"/>
      <c r="I126" s="218">
        <v>859</v>
      </c>
      <c r="J126" s="309" t="s">
        <v>38</v>
      </c>
      <c r="K126" s="293"/>
      <c r="L126" s="310"/>
      <c r="M126" s="293"/>
      <c r="N126" s="293"/>
      <c r="O126" s="309" t="s">
        <v>38</v>
      </c>
      <c r="P126" s="293"/>
      <c r="Q126" s="224"/>
      <c r="R126" s="309" t="s">
        <v>38</v>
      </c>
      <c r="S126" s="293"/>
      <c r="T126" s="293"/>
      <c r="U126" s="224"/>
      <c r="V126" s="231" t="s">
        <v>38</v>
      </c>
      <c r="W126" s="224"/>
      <c r="X126" s="221">
        <v>3436</v>
      </c>
      <c r="Y126" s="233">
        <v>0</v>
      </c>
      <c r="Z126" s="231" t="s">
        <v>38</v>
      </c>
      <c r="AA126" s="224"/>
      <c r="AB126" s="211">
        <v>3436</v>
      </c>
      <c r="AC126" s="209">
        <v>0</v>
      </c>
    </row>
    <row r="127" spans="2:29" hidden="1">
      <c r="B127" s="290"/>
      <c r="C127" s="290"/>
      <c r="D127" s="290"/>
      <c r="E127" s="290"/>
      <c r="F127" s="290"/>
      <c r="G127" s="290"/>
      <c r="I127" s="218">
        <v>900</v>
      </c>
      <c r="J127" s="309" t="s">
        <v>38</v>
      </c>
      <c r="K127" s="293"/>
      <c r="L127" s="310"/>
      <c r="M127" s="293"/>
      <c r="N127" s="293"/>
      <c r="O127" s="309" t="s">
        <v>38</v>
      </c>
      <c r="P127" s="293"/>
      <c r="Q127" s="224"/>
      <c r="R127" s="309" t="s">
        <v>38</v>
      </c>
      <c r="S127" s="293"/>
      <c r="T127" s="293"/>
      <c r="U127" s="224"/>
      <c r="V127" s="231" t="s">
        <v>38</v>
      </c>
      <c r="W127" s="224"/>
      <c r="X127" s="221">
        <v>2700</v>
      </c>
      <c r="Y127" s="233">
        <v>0</v>
      </c>
      <c r="Z127" s="231" t="s">
        <v>38</v>
      </c>
      <c r="AA127" s="224"/>
      <c r="AB127" s="211">
        <v>2700</v>
      </c>
      <c r="AC127" s="209">
        <v>0</v>
      </c>
    </row>
    <row r="128" spans="2:29" hidden="1">
      <c r="B128" s="290"/>
      <c r="C128" s="290"/>
      <c r="D128" s="290"/>
      <c r="E128" s="290"/>
      <c r="F128" s="290"/>
      <c r="G128" s="290"/>
      <c r="I128" s="218">
        <v>915</v>
      </c>
      <c r="J128" s="309" t="s">
        <v>38</v>
      </c>
      <c r="K128" s="293"/>
      <c r="L128" s="310"/>
      <c r="M128" s="293"/>
      <c r="N128" s="293"/>
      <c r="O128" s="309" t="s">
        <v>38</v>
      </c>
      <c r="P128" s="293"/>
      <c r="Q128" s="224"/>
      <c r="R128" s="309" t="s">
        <v>38</v>
      </c>
      <c r="S128" s="293"/>
      <c r="T128" s="293"/>
      <c r="U128" s="224"/>
      <c r="V128" s="231" t="s">
        <v>38</v>
      </c>
      <c r="W128" s="224"/>
      <c r="X128" s="221">
        <v>2745</v>
      </c>
      <c r="Y128" s="233">
        <v>0</v>
      </c>
      <c r="Z128" s="231" t="s">
        <v>38</v>
      </c>
      <c r="AA128" s="224"/>
      <c r="AB128" s="211">
        <v>2745</v>
      </c>
      <c r="AC128" s="209">
        <v>0</v>
      </c>
    </row>
    <row r="129" spans="2:29" hidden="1">
      <c r="B129" s="290"/>
      <c r="C129" s="290"/>
      <c r="D129" s="290"/>
      <c r="E129" s="290"/>
      <c r="F129" s="290"/>
      <c r="G129" s="290"/>
      <c r="I129" s="218">
        <v>1096</v>
      </c>
      <c r="J129" s="309" t="s">
        <v>38</v>
      </c>
      <c r="K129" s="293"/>
      <c r="L129" s="310"/>
      <c r="M129" s="293"/>
      <c r="N129" s="293"/>
      <c r="O129" s="309" t="s">
        <v>38</v>
      </c>
      <c r="P129" s="293"/>
      <c r="Q129" s="224"/>
      <c r="R129" s="309" t="s">
        <v>38</v>
      </c>
      <c r="S129" s="293"/>
      <c r="T129" s="293"/>
      <c r="U129" s="224"/>
      <c r="V129" s="231" t="s">
        <v>38</v>
      </c>
      <c r="W129" s="224"/>
      <c r="X129" s="221">
        <v>1096</v>
      </c>
      <c r="Y129" s="233">
        <v>0</v>
      </c>
      <c r="Z129" s="231" t="s">
        <v>38</v>
      </c>
      <c r="AA129" s="224"/>
      <c r="AB129" s="211">
        <v>1096</v>
      </c>
      <c r="AC129" s="209">
        <v>0</v>
      </c>
    </row>
    <row r="130" spans="2:29" hidden="1">
      <c r="B130" s="290"/>
      <c r="C130" s="290"/>
      <c r="D130" s="290"/>
      <c r="E130" s="290"/>
      <c r="F130" s="290"/>
      <c r="G130" s="290"/>
      <c r="I130" s="218">
        <v>1111</v>
      </c>
      <c r="J130" s="309" t="s">
        <v>38</v>
      </c>
      <c r="K130" s="293"/>
      <c r="L130" s="310"/>
      <c r="M130" s="293"/>
      <c r="N130" s="293"/>
      <c r="O130" s="309" t="s">
        <v>38</v>
      </c>
      <c r="P130" s="293"/>
      <c r="Q130" s="224"/>
      <c r="R130" s="309" t="s">
        <v>38</v>
      </c>
      <c r="S130" s="293"/>
      <c r="T130" s="293"/>
      <c r="U130" s="224"/>
      <c r="V130" s="231" t="s">
        <v>38</v>
      </c>
      <c r="W130" s="224"/>
      <c r="X130" s="221">
        <v>1111</v>
      </c>
      <c r="Y130" s="233">
        <v>0</v>
      </c>
      <c r="Z130" s="231" t="s">
        <v>38</v>
      </c>
      <c r="AA130" s="224"/>
      <c r="AB130" s="211">
        <v>1111</v>
      </c>
      <c r="AC130" s="209">
        <v>0</v>
      </c>
    </row>
    <row r="131" spans="2:29" hidden="1">
      <c r="B131" s="290"/>
      <c r="C131" s="290"/>
      <c r="D131" s="290"/>
      <c r="E131" s="293"/>
      <c r="F131" s="293"/>
      <c r="G131" s="293"/>
      <c r="I131" s="218">
        <v>1292</v>
      </c>
      <c r="J131" s="309" t="s">
        <v>38</v>
      </c>
      <c r="K131" s="293"/>
      <c r="L131" s="310"/>
      <c r="M131" s="293"/>
      <c r="N131" s="293"/>
      <c r="O131" s="309" t="s">
        <v>38</v>
      </c>
      <c r="P131" s="293"/>
      <c r="Q131" s="224"/>
      <c r="R131" s="309" t="s">
        <v>38</v>
      </c>
      <c r="S131" s="293"/>
      <c r="T131" s="293"/>
      <c r="U131" s="224"/>
      <c r="V131" s="231" t="s">
        <v>38</v>
      </c>
      <c r="W131" s="224"/>
      <c r="X131" s="221">
        <v>32300</v>
      </c>
      <c r="Y131" s="233">
        <v>0</v>
      </c>
      <c r="Z131" s="231" t="s">
        <v>38</v>
      </c>
      <c r="AA131" s="224"/>
      <c r="AB131" s="211">
        <v>32300</v>
      </c>
      <c r="AC131" s="209">
        <v>0</v>
      </c>
    </row>
    <row r="132" spans="2:29" hidden="1">
      <c r="B132" s="290"/>
      <c r="C132" s="290"/>
      <c r="D132" s="290"/>
      <c r="E132" s="306" t="s">
        <v>248</v>
      </c>
      <c r="F132" s="290"/>
      <c r="G132" s="290"/>
      <c r="I132" s="218">
        <v>240</v>
      </c>
      <c r="J132" s="309" t="s">
        <v>38</v>
      </c>
      <c r="K132" s="293"/>
      <c r="L132" s="310"/>
      <c r="M132" s="293"/>
      <c r="N132" s="293"/>
      <c r="O132" s="309" t="s">
        <v>38</v>
      </c>
      <c r="P132" s="293"/>
      <c r="Q132" s="224"/>
      <c r="R132" s="309" t="s">
        <v>38</v>
      </c>
      <c r="S132" s="293"/>
      <c r="T132" s="293"/>
      <c r="U132" s="224"/>
      <c r="V132" s="231" t="s">
        <v>38</v>
      </c>
      <c r="W132" s="224"/>
      <c r="X132" s="221">
        <v>720</v>
      </c>
      <c r="Y132" s="233">
        <v>0</v>
      </c>
      <c r="Z132" s="231" t="s">
        <v>38</v>
      </c>
      <c r="AA132" s="224"/>
      <c r="AB132" s="211">
        <v>720</v>
      </c>
      <c r="AC132" s="209">
        <v>0</v>
      </c>
    </row>
    <row r="133" spans="2:29" hidden="1">
      <c r="B133" s="290"/>
      <c r="C133" s="290"/>
      <c r="D133" s="290"/>
      <c r="E133" s="290"/>
      <c r="F133" s="290"/>
      <c r="G133" s="290"/>
      <c r="I133" s="218">
        <v>250</v>
      </c>
      <c r="J133" s="309" t="s">
        <v>38</v>
      </c>
      <c r="K133" s="293"/>
      <c r="L133" s="310"/>
      <c r="M133" s="293"/>
      <c r="N133" s="293"/>
      <c r="O133" s="309" t="s">
        <v>38</v>
      </c>
      <c r="P133" s="293"/>
      <c r="Q133" s="224"/>
      <c r="R133" s="309" t="s">
        <v>38</v>
      </c>
      <c r="S133" s="293"/>
      <c r="T133" s="293"/>
      <c r="U133" s="224"/>
      <c r="V133" s="231" t="s">
        <v>38</v>
      </c>
      <c r="W133" s="224"/>
      <c r="X133" s="221">
        <v>250</v>
      </c>
      <c r="Y133" s="233">
        <v>0</v>
      </c>
      <c r="Z133" s="231" t="s">
        <v>38</v>
      </c>
      <c r="AA133" s="224"/>
      <c r="AB133" s="211">
        <v>250</v>
      </c>
      <c r="AC133" s="209">
        <v>0</v>
      </c>
    </row>
    <row r="134" spans="2:29" hidden="1">
      <c r="B134" s="290"/>
      <c r="C134" s="290"/>
      <c r="D134" s="290"/>
      <c r="E134" s="290"/>
      <c r="F134" s="290"/>
      <c r="G134" s="290"/>
      <c r="I134" s="218">
        <v>252</v>
      </c>
      <c r="J134" s="309" t="s">
        <v>38</v>
      </c>
      <c r="K134" s="293"/>
      <c r="L134" s="310"/>
      <c r="M134" s="293"/>
      <c r="N134" s="293"/>
      <c r="O134" s="309" t="s">
        <v>38</v>
      </c>
      <c r="P134" s="293"/>
      <c r="Q134" s="224"/>
      <c r="R134" s="309" t="s">
        <v>38</v>
      </c>
      <c r="S134" s="293"/>
      <c r="T134" s="293"/>
      <c r="U134" s="224"/>
      <c r="V134" s="231" t="s">
        <v>38</v>
      </c>
      <c r="W134" s="224"/>
      <c r="X134" s="221">
        <v>504</v>
      </c>
      <c r="Y134" s="233">
        <v>0</v>
      </c>
      <c r="Z134" s="231" t="s">
        <v>38</v>
      </c>
      <c r="AA134" s="224"/>
      <c r="AB134" s="211">
        <v>504</v>
      </c>
      <c r="AC134" s="209">
        <v>0</v>
      </c>
    </row>
    <row r="135" spans="2:29" hidden="1">
      <c r="B135" s="290"/>
      <c r="C135" s="290"/>
      <c r="D135" s="290"/>
      <c r="E135" s="290"/>
      <c r="F135" s="290"/>
      <c r="G135" s="290"/>
      <c r="I135" s="218">
        <v>398</v>
      </c>
      <c r="J135" s="309" t="s">
        <v>38</v>
      </c>
      <c r="K135" s="293"/>
      <c r="L135" s="310"/>
      <c r="M135" s="293"/>
      <c r="N135" s="293"/>
      <c r="O135" s="309" t="s">
        <v>38</v>
      </c>
      <c r="P135" s="293"/>
      <c r="Q135" s="224"/>
      <c r="R135" s="309" t="s">
        <v>38</v>
      </c>
      <c r="S135" s="293"/>
      <c r="T135" s="293"/>
      <c r="U135" s="224"/>
      <c r="V135" s="231" t="s">
        <v>38</v>
      </c>
      <c r="W135" s="224"/>
      <c r="X135" s="221">
        <v>74028</v>
      </c>
      <c r="Y135" s="233">
        <v>0</v>
      </c>
      <c r="Z135" s="231" t="s">
        <v>38</v>
      </c>
      <c r="AA135" s="224"/>
      <c r="AB135" s="211">
        <v>74028</v>
      </c>
      <c r="AC135" s="209">
        <v>0</v>
      </c>
    </row>
    <row r="136" spans="2:29" hidden="1">
      <c r="B136" s="290"/>
      <c r="C136" s="290"/>
      <c r="D136" s="290"/>
      <c r="E136" s="290"/>
      <c r="F136" s="290"/>
      <c r="G136" s="290"/>
      <c r="I136" s="218">
        <v>458</v>
      </c>
      <c r="J136" s="309" t="s">
        <v>38</v>
      </c>
      <c r="K136" s="293"/>
      <c r="L136" s="310"/>
      <c r="M136" s="293"/>
      <c r="N136" s="293"/>
      <c r="O136" s="309" t="s">
        <v>38</v>
      </c>
      <c r="P136" s="293"/>
      <c r="Q136" s="224"/>
      <c r="R136" s="309" t="s">
        <v>38</v>
      </c>
      <c r="S136" s="293"/>
      <c r="T136" s="293"/>
      <c r="U136" s="224"/>
      <c r="V136" s="231" t="s">
        <v>38</v>
      </c>
      <c r="W136" s="224"/>
      <c r="X136" s="221">
        <v>478610</v>
      </c>
      <c r="Y136" s="233">
        <v>0</v>
      </c>
      <c r="Z136" s="231" t="s">
        <v>38</v>
      </c>
      <c r="AA136" s="224"/>
      <c r="AB136" s="211">
        <v>478610</v>
      </c>
      <c r="AC136" s="209">
        <v>0</v>
      </c>
    </row>
    <row r="137" spans="2:29" hidden="1">
      <c r="B137" s="290"/>
      <c r="C137" s="290"/>
      <c r="D137" s="290"/>
      <c r="E137" s="290"/>
      <c r="F137" s="290"/>
      <c r="G137" s="290"/>
      <c r="I137" s="218">
        <v>480</v>
      </c>
      <c r="J137" s="309" t="s">
        <v>38</v>
      </c>
      <c r="K137" s="293"/>
      <c r="L137" s="310"/>
      <c r="M137" s="293"/>
      <c r="N137" s="293"/>
      <c r="O137" s="309" t="s">
        <v>38</v>
      </c>
      <c r="P137" s="293"/>
      <c r="Q137" s="224"/>
      <c r="R137" s="309" t="s">
        <v>38</v>
      </c>
      <c r="S137" s="293"/>
      <c r="T137" s="293"/>
      <c r="U137" s="224"/>
      <c r="V137" s="231" t="s">
        <v>38</v>
      </c>
      <c r="W137" s="224"/>
      <c r="X137" s="221">
        <v>960</v>
      </c>
      <c r="Y137" s="233">
        <v>0</v>
      </c>
      <c r="Z137" s="231" t="s">
        <v>38</v>
      </c>
      <c r="AA137" s="224"/>
      <c r="AB137" s="211">
        <v>960</v>
      </c>
      <c r="AC137" s="209">
        <v>0</v>
      </c>
    </row>
    <row r="138" spans="2:29" hidden="1">
      <c r="B138" s="290"/>
      <c r="C138" s="290"/>
      <c r="D138" s="290"/>
      <c r="E138" s="290"/>
      <c r="F138" s="290"/>
      <c r="G138" s="290"/>
      <c r="I138" s="218">
        <v>500</v>
      </c>
      <c r="J138" s="309" t="s">
        <v>38</v>
      </c>
      <c r="K138" s="293"/>
      <c r="L138" s="310"/>
      <c r="M138" s="293"/>
      <c r="N138" s="293"/>
      <c r="O138" s="309" t="s">
        <v>38</v>
      </c>
      <c r="P138" s="293"/>
      <c r="Q138" s="224"/>
      <c r="R138" s="309" t="s">
        <v>38</v>
      </c>
      <c r="S138" s="293"/>
      <c r="T138" s="293"/>
      <c r="U138" s="224"/>
      <c r="V138" s="231" t="s">
        <v>38</v>
      </c>
      <c r="W138" s="224"/>
      <c r="X138" s="221">
        <v>1000</v>
      </c>
      <c r="Y138" s="233">
        <v>0</v>
      </c>
      <c r="Z138" s="231" t="s">
        <v>38</v>
      </c>
      <c r="AA138" s="224"/>
      <c r="AB138" s="211">
        <v>1000</v>
      </c>
      <c r="AC138" s="209">
        <v>0</v>
      </c>
    </row>
    <row r="139" spans="2:29" hidden="1">
      <c r="B139" s="290"/>
      <c r="C139" s="290"/>
      <c r="D139" s="290"/>
      <c r="E139" s="290"/>
      <c r="F139" s="290"/>
      <c r="G139" s="290"/>
      <c r="I139" s="218">
        <v>504</v>
      </c>
      <c r="J139" s="309" t="s">
        <v>38</v>
      </c>
      <c r="K139" s="293"/>
      <c r="L139" s="310"/>
      <c r="M139" s="293"/>
      <c r="N139" s="293"/>
      <c r="O139" s="309" t="s">
        <v>38</v>
      </c>
      <c r="P139" s="293"/>
      <c r="Q139" s="224"/>
      <c r="R139" s="309" t="s">
        <v>38</v>
      </c>
      <c r="S139" s="293"/>
      <c r="T139" s="293"/>
      <c r="U139" s="224"/>
      <c r="V139" s="231" t="s">
        <v>38</v>
      </c>
      <c r="W139" s="224"/>
      <c r="X139" s="221">
        <v>1512</v>
      </c>
      <c r="Y139" s="233">
        <v>0</v>
      </c>
      <c r="Z139" s="231" t="s">
        <v>38</v>
      </c>
      <c r="AA139" s="224"/>
      <c r="AB139" s="211">
        <v>1512</v>
      </c>
      <c r="AC139" s="209">
        <v>0</v>
      </c>
    </row>
    <row r="140" spans="2:29" hidden="1">
      <c r="B140" s="290"/>
      <c r="C140" s="290"/>
      <c r="D140" s="290"/>
      <c r="E140" s="290"/>
      <c r="F140" s="290"/>
      <c r="G140" s="290"/>
      <c r="I140" s="218">
        <v>510</v>
      </c>
      <c r="J140" s="309" t="s">
        <v>38</v>
      </c>
      <c r="K140" s="293"/>
      <c r="L140" s="310"/>
      <c r="M140" s="293"/>
      <c r="N140" s="293"/>
      <c r="O140" s="309" t="s">
        <v>38</v>
      </c>
      <c r="P140" s="293"/>
      <c r="Q140" s="224"/>
      <c r="R140" s="309" t="s">
        <v>38</v>
      </c>
      <c r="S140" s="293"/>
      <c r="T140" s="293"/>
      <c r="U140" s="224"/>
      <c r="V140" s="231" t="s">
        <v>38</v>
      </c>
      <c r="W140" s="224"/>
      <c r="X140" s="221">
        <v>510</v>
      </c>
      <c r="Y140" s="233">
        <v>0</v>
      </c>
      <c r="Z140" s="231" t="s">
        <v>38</v>
      </c>
      <c r="AA140" s="224"/>
      <c r="AB140" s="211">
        <v>510</v>
      </c>
      <c r="AC140" s="209">
        <v>0</v>
      </c>
    </row>
    <row r="141" spans="2:29" hidden="1">
      <c r="B141" s="290"/>
      <c r="C141" s="290"/>
      <c r="D141" s="290"/>
      <c r="E141" s="290"/>
      <c r="F141" s="290"/>
      <c r="G141" s="290"/>
      <c r="I141" s="218">
        <v>540</v>
      </c>
      <c r="J141" s="309" t="s">
        <v>38</v>
      </c>
      <c r="K141" s="293"/>
      <c r="L141" s="310"/>
      <c r="M141" s="293"/>
      <c r="N141" s="293"/>
      <c r="O141" s="309" t="s">
        <v>38</v>
      </c>
      <c r="P141" s="293"/>
      <c r="Q141" s="224"/>
      <c r="R141" s="309" t="s">
        <v>38</v>
      </c>
      <c r="S141" s="293"/>
      <c r="T141" s="293"/>
      <c r="U141" s="224"/>
      <c r="V141" s="231" t="s">
        <v>38</v>
      </c>
      <c r="W141" s="224"/>
      <c r="X141" s="221">
        <v>1080</v>
      </c>
      <c r="Y141" s="233">
        <v>0</v>
      </c>
      <c r="Z141" s="231" t="s">
        <v>38</v>
      </c>
      <c r="AA141" s="224"/>
      <c r="AB141" s="211">
        <v>1080</v>
      </c>
      <c r="AC141" s="209">
        <v>0</v>
      </c>
    </row>
    <row r="142" spans="2:29" hidden="1">
      <c r="B142" s="290"/>
      <c r="C142" s="290"/>
      <c r="D142" s="290"/>
      <c r="E142" s="290"/>
      <c r="F142" s="290"/>
      <c r="G142" s="290"/>
      <c r="I142" s="218">
        <v>575</v>
      </c>
      <c r="J142" s="309" t="s">
        <v>38</v>
      </c>
      <c r="K142" s="293"/>
      <c r="L142" s="310"/>
      <c r="M142" s="293"/>
      <c r="N142" s="293"/>
      <c r="O142" s="309" t="s">
        <v>38</v>
      </c>
      <c r="P142" s="293"/>
      <c r="Q142" s="224"/>
      <c r="R142" s="309" t="s">
        <v>38</v>
      </c>
      <c r="S142" s="293"/>
      <c r="T142" s="293"/>
      <c r="U142" s="224"/>
      <c r="V142" s="231" t="s">
        <v>38</v>
      </c>
      <c r="W142" s="224"/>
      <c r="X142" s="221">
        <v>12075</v>
      </c>
      <c r="Y142" s="233">
        <v>0</v>
      </c>
      <c r="Z142" s="231" t="s">
        <v>38</v>
      </c>
      <c r="AA142" s="224"/>
      <c r="AB142" s="211">
        <v>12075</v>
      </c>
      <c r="AC142" s="209">
        <v>0</v>
      </c>
    </row>
    <row r="143" spans="2:29" hidden="1">
      <c r="B143" s="290"/>
      <c r="C143" s="290"/>
      <c r="D143" s="290"/>
      <c r="E143" s="290"/>
      <c r="F143" s="290"/>
      <c r="G143" s="290"/>
      <c r="I143" s="218">
        <v>584</v>
      </c>
      <c r="J143" s="309" t="s">
        <v>38</v>
      </c>
      <c r="K143" s="293"/>
      <c r="L143" s="310"/>
      <c r="M143" s="293"/>
      <c r="N143" s="293"/>
      <c r="O143" s="309" t="s">
        <v>38</v>
      </c>
      <c r="P143" s="293"/>
      <c r="Q143" s="224"/>
      <c r="R143" s="309" t="s">
        <v>38</v>
      </c>
      <c r="S143" s="293"/>
      <c r="T143" s="293"/>
      <c r="U143" s="224"/>
      <c r="V143" s="231" t="s">
        <v>38</v>
      </c>
      <c r="W143" s="224"/>
      <c r="X143" s="221">
        <v>584</v>
      </c>
      <c r="Y143" s="233">
        <v>0</v>
      </c>
      <c r="Z143" s="231" t="s">
        <v>38</v>
      </c>
      <c r="AA143" s="224"/>
      <c r="AB143" s="211">
        <v>584</v>
      </c>
      <c r="AC143" s="209">
        <v>0</v>
      </c>
    </row>
    <row r="144" spans="2:29" hidden="1">
      <c r="B144" s="290"/>
      <c r="C144" s="290"/>
      <c r="D144" s="290"/>
      <c r="E144" s="290"/>
      <c r="F144" s="290"/>
      <c r="G144" s="290"/>
      <c r="I144" s="218">
        <v>638</v>
      </c>
      <c r="J144" s="309" t="s">
        <v>38</v>
      </c>
      <c r="K144" s="293"/>
      <c r="L144" s="310"/>
      <c r="M144" s="293"/>
      <c r="N144" s="293"/>
      <c r="O144" s="309" t="s">
        <v>38</v>
      </c>
      <c r="P144" s="293"/>
      <c r="Q144" s="224"/>
      <c r="R144" s="309" t="s">
        <v>38</v>
      </c>
      <c r="S144" s="293"/>
      <c r="T144" s="293"/>
      <c r="U144" s="224"/>
      <c r="V144" s="231" t="s">
        <v>38</v>
      </c>
      <c r="W144" s="224"/>
      <c r="X144" s="221">
        <v>5742</v>
      </c>
      <c r="Y144" s="233">
        <v>0</v>
      </c>
      <c r="Z144" s="231" t="s">
        <v>38</v>
      </c>
      <c r="AA144" s="224"/>
      <c r="AB144" s="211">
        <v>5742</v>
      </c>
      <c r="AC144" s="209">
        <v>0</v>
      </c>
    </row>
    <row r="145" spans="2:29" hidden="1">
      <c r="B145" s="290"/>
      <c r="C145" s="290"/>
      <c r="D145" s="290"/>
      <c r="E145" s="290"/>
      <c r="F145" s="290"/>
      <c r="G145" s="290"/>
      <c r="I145" s="218">
        <v>698</v>
      </c>
      <c r="J145" s="309" t="s">
        <v>38</v>
      </c>
      <c r="K145" s="293"/>
      <c r="L145" s="310"/>
      <c r="M145" s="293"/>
      <c r="N145" s="293"/>
      <c r="O145" s="309" t="s">
        <v>38</v>
      </c>
      <c r="P145" s="293"/>
      <c r="Q145" s="224"/>
      <c r="R145" s="309" t="s">
        <v>38</v>
      </c>
      <c r="S145" s="293"/>
      <c r="T145" s="293"/>
      <c r="U145" s="224"/>
      <c r="V145" s="231" t="s">
        <v>38</v>
      </c>
      <c r="W145" s="224"/>
      <c r="X145" s="221">
        <v>2792</v>
      </c>
      <c r="Y145" s="233">
        <v>0</v>
      </c>
      <c r="Z145" s="231" t="s">
        <v>38</v>
      </c>
      <c r="AA145" s="224"/>
      <c r="AB145" s="211">
        <v>2792</v>
      </c>
      <c r="AC145" s="209">
        <v>0</v>
      </c>
    </row>
    <row r="146" spans="2:29" hidden="1">
      <c r="B146" s="290"/>
      <c r="C146" s="290"/>
      <c r="D146" s="290"/>
      <c r="E146" s="290"/>
      <c r="F146" s="290"/>
      <c r="G146" s="290"/>
      <c r="I146" s="218">
        <v>710</v>
      </c>
      <c r="J146" s="309" t="s">
        <v>38</v>
      </c>
      <c r="K146" s="293"/>
      <c r="L146" s="310"/>
      <c r="M146" s="293"/>
      <c r="N146" s="293"/>
      <c r="O146" s="309" t="s">
        <v>38</v>
      </c>
      <c r="P146" s="293"/>
      <c r="Q146" s="224"/>
      <c r="R146" s="309" t="s">
        <v>38</v>
      </c>
      <c r="S146" s="293"/>
      <c r="T146" s="293"/>
      <c r="U146" s="224"/>
      <c r="V146" s="231" t="s">
        <v>38</v>
      </c>
      <c r="W146" s="224"/>
      <c r="X146" s="221">
        <v>17040</v>
      </c>
      <c r="Y146" s="233">
        <v>0</v>
      </c>
      <c r="Z146" s="231" t="s">
        <v>38</v>
      </c>
      <c r="AA146" s="224"/>
      <c r="AB146" s="211">
        <v>17040</v>
      </c>
      <c r="AC146" s="209">
        <v>0</v>
      </c>
    </row>
    <row r="147" spans="2:29" hidden="1">
      <c r="B147" s="290"/>
      <c r="C147" s="290"/>
      <c r="D147" s="290"/>
      <c r="E147" s="290"/>
      <c r="F147" s="290"/>
      <c r="G147" s="290"/>
      <c r="I147" s="218">
        <v>728</v>
      </c>
      <c r="J147" s="309" t="s">
        <v>38</v>
      </c>
      <c r="K147" s="293"/>
      <c r="L147" s="310"/>
      <c r="M147" s="293"/>
      <c r="N147" s="293"/>
      <c r="O147" s="309" t="s">
        <v>38</v>
      </c>
      <c r="P147" s="293"/>
      <c r="Q147" s="224"/>
      <c r="R147" s="309" t="s">
        <v>38</v>
      </c>
      <c r="S147" s="293"/>
      <c r="T147" s="293"/>
      <c r="U147" s="224"/>
      <c r="V147" s="231" t="s">
        <v>38</v>
      </c>
      <c r="W147" s="224"/>
      <c r="X147" s="221">
        <v>1456</v>
      </c>
      <c r="Y147" s="233">
        <v>0</v>
      </c>
      <c r="Z147" s="231" t="s">
        <v>38</v>
      </c>
      <c r="AA147" s="224"/>
      <c r="AB147" s="211">
        <v>1456</v>
      </c>
      <c r="AC147" s="209">
        <v>0</v>
      </c>
    </row>
    <row r="148" spans="2:29" hidden="1">
      <c r="B148" s="290"/>
      <c r="C148" s="290"/>
      <c r="D148" s="290"/>
      <c r="E148" s="290"/>
      <c r="F148" s="290"/>
      <c r="G148" s="290"/>
      <c r="I148" s="218">
        <v>752</v>
      </c>
      <c r="J148" s="309" t="s">
        <v>38</v>
      </c>
      <c r="K148" s="293"/>
      <c r="L148" s="310"/>
      <c r="M148" s="293"/>
      <c r="N148" s="293"/>
      <c r="O148" s="309" t="s">
        <v>38</v>
      </c>
      <c r="P148" s="293"/>
      <c r="Q148" s="224"/>
      <c r="R148" s="309" t="s">
        <v>38</v>
      </c>
      <c r="S148" s="293"/>
      <c r="T148" s="293"/>
      <c r="U148" s="224"/>
      <c r="V148" s="231" t="s">
        <v>38</v>
      </c>
      <c r="W148" s="224"/>
      <c r="X148" s="221">
        <v>752</v>
      </c>
      <c r="Y148" s="233">
        <v>0</v>
      </c>
      <c r="Z148" s="231" t="s">
        <v>38</v>
      </c>
      <c r="AA148" s="224"/>
      <c r="AB148" s="211">
        <v>752</v>
      </c>
      <c r="AC148" s="209">
        <v>0</v>
      </c>
    </row>
    <row r="149" spans="2:29" hidden="1">
      <c r="B149" s="290"/>
      <c r="C149" s="290"/>
      <c r="D149" s="290"/>
      <c r="E149" s="290"/>
      <c r="F149" s="290"/>
      <c r="G149" s="290"/>
      <c r="I149" s="218">
        <v>756</v>
      </c>
      <c r="J149" s="309" t="s">
        <v>38</v>
      </c>
      <c r="K149" s="293"/>
      <c r="L149" s="310"/>
      <c r="M149" s="293"/>
      <c r="N149" s="293"/>
      <c r="O149" s="309" t="s">
        <v>38</v>
      </c>
      <c r="P149" s="293"/>
      <c r="Q149" s="224"/>
      <c r="R149" s="309" t="s">
        <v>38</v>
      </c>
      <c r="S149" s="293"/>
      <c r="T149" s="293"/>
      <c r="U149" s="224"/>
      <c r="V149" s="231" t="s">
        <v>38</v>
      </c>
      <c r="W149" s="224"/>
      <c r="X149" s="221">
        <v>756</v>
      </c>
      <c r="Y149" s="233">
        <v>0</v>
      </c>
      <c r="Z149" s="231" t="s">
        <v>38</v>
      </c>
      <c r="AA149" s="224"/>
      <c r="AB149" s="211">
        <v>756</v>
      </c>
      <c r="AC149" s="209">
        <v>0</v>
      </c>
    </row>
    <row r="150" spans="2:29" hidden="1">
      <c r="B150" s="290"/>
      <c r="C150" s="290"/>
      <c r="D150" s="290"/>
      <c r="E150" s="290"/>
      <c r="F150" s="290"/>
      <c r="G150" s="290"/>
      <c r="I150" s="218">
        <v>827</v>
      </c>
      <c r="J150" s="309" t="s">
        <v>38</v>
      </c>
      <c r="K150" s="293"/>
      <c r="L150" s="310"/>
      <c r="M150" s="293"/>
      <c r="N150" s="293"/>
      <c r="O150" s="309" t="s">
        <v>38</v>
      </c>
      <c r="P150" s="293"/>
      <c r="Q150" s="224"/>
      <c r="R150" s="309" t="s">
        <v>38</v>
      </c>
      <c r="S150" s="293"/>
      <c r="T150" s="293"/>
      <c r="U150" s="224"/>
      <c r="V150" s="231" t="s">
        <v>38</v>
      </c>
      <c r="W150" s="224"/>
      <c r="X150" s="221">
        <v>827</v>
      </c>
      <c r="Y150" s="233">
        <v>0</v>
      </c>
      <c r="Z150" s="231" t="s">
        <v>38</v>
      </c>
      <c r="AA150" s="224"/>
      <c r="AB150" s="211">
        <v>827</v>
      </c>
      <c r="AC150" s="209">
        <v>0</v>
      </c>
    </row>
    <row r="151" spans="2:29" hidden="1">
      <c r="B151" s="290"/>
      <c r="C151" s="290"/>
      <c r="D151" s="290"/>
      <c r="E151" s="290"/>
      <c r="F151" s="290"/>
      <c r="G151" s="290"/>
      <c r="I151" s="218">
        <v>878</v>
      </c>
      <c r="J151" s="309" t="s">
        <v>38</v>
      </c>
      <c r="K151" s="293"/>
      <c r="L151" s="310"/>
      <c r="M151" s="293"/>
      <c r="N151" s="293"/>
      <c r="O151" s="309" t="s">
        <v>38</v>
      </c>
      <c r="P151" s="293"/>
      <c r="Q151" s="224"/>
      <c r="R151" s="309" t="s">
        <v>38</v>
      </c>
      <c r="S151" s="293"/>
      <c r="T151" s="293"/>
      <c r="U151" s="224"/>
      <c r="V151" s="231" t="s">
        <v>38</v>
      </c>
      <c r="W151" s="224"/>
      <c r="X151" s="221">
        <v>878</v>
      </c>
      <c r="Y151" s="233">
        <v>0</v>
      </c>
      <c r="Z151" s="231" t="s">
        <v>38</v>
      </c>
      <c r="AA151" s="224"/>
      <c r="AB151" s="211">
        <v>878</v>
      </c>
      <c r="AC151" s="209">
        <v>0</v>
      </c>
    </row>
    <row r="152" spans="2:29" hidden="1">
      <c r="B152" s="290"/>
      <c r="C152" s="290"/>
      <c r="D152" s="290"/>
      <c r="E152" s="290"/>
      <c r="F152" s="290"/>
      <c r="G152" s="290"/>
      <c r="I152" s="218">
        <v>938</v>
      </c>
      <c r="J152" s="309" t="s">
        <v>38</v>
      </c>
      <c r="K152" s="293"/>
      <c r="L152" s="310"/>
      <c r="M152" s="293"/>
      <c r="N152" s="293"/>
      <c r="O152" s="309" t="s">
        <v>38</v>
      </c>
      <c r="P152" s="293"/>
      <c r="Q152" s="224"/>
      <c r="R152" s="309" t="s">
        <v>38</v>
      </c>
      <c r="S152" s="293"/>
      <c r="T152" s="293"/>
      <c r="U152" s="224"/>
      <c r="V152" s="231" t="s">
        <v>38</v>
      </c>
      <c r="W152" s="224"/>
      <c r="X152" s="221">
        <v>1876</v>
      </c>
      <c r="Y152" s="233">
        <v>0</v>
      </c>
      <c r="Z152" s="231" t="s">
        <v>38</v>
      </c>
      <c r="AA152" s="224"/>
      <c r="AB152" s="211">
        <v>1876</v>
      </c>
      <c r="AC152" s="209">
        <v>0</v>
      </c>
    </row>
    <row r="153" spans="2:29" hidden="1">
      <c r="B153" s="290"/>
      <c r="C153" s="290"/>
      <c r="D153" s="290"/>
      <c r="E153" s="290"/>
      <c r="F153" s="290"/>
      <c r="G153" s="290"/>
      <c r="I153" s="218">
        <v>960</v>
      </c>
      <c r="J153" s="309" t="s">
        <v>38</v>
      </c>
      <c r="K153" s="293"/>
      <c r="L153" s="310"/>
      <c r="M153" s="293"/>
      <c r="N153" s="293"/>
      <c r="O153" s="309" t="s">
        <v>38</v>
      </c>
      <c r="P153" s="293"/>
      <c r="Q153" s="224"/>
      <c r="R153" s="309" t="s">
        <v>38</v>
      </c>
      <c r="S153" s="293"/>
      <c r="T153" s="293"/>
      <c r="U153" s="224"/>
      <c r="V153" s="231" t="s">
        <v>38</v>
      </c>
      <c r="W153" s="224"/>
      <c r="X153" s="221">
        <v>960</v>
      </c>
      <c r="Y153" s="233">
        <v>0</v>
      </c>
      <c r="Z153" s="231" t="s">
        <v>38</v>
      </c>
      <c r="AA153" s="224"/>
      <c r="AB153" s="211">
        <v>960</v>
      </c>
      <c r="AC153" s="209">
        <v>0</v>
      </c>
    </row>
    <row r="154" spans="2:29" hidden="1">
      <c r="B154" s="290"/>
      <c r="C154" s="290"/>
      <c r="D154" s="290"/>
      <c r="E154" s="290"/>
      <c r="F154" s="290"/>
      <c r="G154" s="290"/>
      <c r="I154" s="218">
        <v>962</v>
      </c>
      <c r="J154" s="309" t="s">
        <v>38</v>
      </c>
      <c r="K154" s="293"/>
      <c r="L154" s="310"/>
      <c r="M154" s="293"/>
      <c r="N154" s="293"/>
      <c r="O154" s="309" t="s">
        <v>38</v>
      </c>
      <c r="P154" s="293"/>
      <c r="Q154" s="224"/>
      <c r="R154" s="309" t="s">
        <v>38</v>
      </c>
      <c r="S154" s="293"/>
      <c r="T154" s="293"/>
      <c r="U154" s="224"/>
      <c r="V154" s="231" t="s">
        <v>38</v>
      </c>
      <c r="W154" s="224"/>
      <c r="X154" s="221">
        <v>26936</v>
      </c>
      <c r="Y154" s="233">
        <v>0</v>
      </c>
      <c r="Z154" s="231" t="s">
        <v>38</v>
      </c>
      <c r="AA154" s="224"/>
      <c r="AB154" s="211">
        <v>26936</v>
      </c>
      <c r="AC154" s="209">
        <v>0</v>
      </c>
    </row>
    <row r="155" spans="2:29" hidden="1">
      <c r="B155" s="290"/>
      <c r="C155" s="290"/>
      <c r="D155" s="290"/>
      <c r="E155" s="290"/>
      <c r="F155" s="290"/>
      <c r="G155" s="290"/>
      <c r="I155" s="218">
        <v>998</v>
      </c>
      <c r="J155" s="309" t="s">
        <v>38</v>
      </c>
      <c r="K155" s="293"/>
      <c r="L155" s="310"/>
      <c r="M155" s="293"/>
      <c r="N155" s="293"/>
      <c r="O155" s="309" t="s">
        <v>38</v>
      </c>
      <c r="P155" s="293"/>
      <c r="Q155" s="224"/>
      <c r="R155" s="309" t="s">
        <v>38</v>
      </c>
      <c r="S155" s="293"/>
      <c r="T155" s="293"/>
      <c r="U155" s="224"/>
      <c r="V155" s="231" t="s">
        <v>38</v>
      </c>
      <c r="W155" s="224"/>
      <c r="X155" s="221">
        <v>998</v>
      </c>
      <c r="Y155" s="233">
        <v>0</v>
      </c>
      <c r="Z155" s="231" t="s">
        <v>38</v>
      </c>
      <c r="AA155" s="224"/>
      <c r="AB155" s="211">
        <v>998</v>
      </c>
      <c r="AC155" s="209">
        <v>0</v>
      </c>
    </row>
    <row r="156" spans="2:29" hidden="1">
      <c r="B156" s="290"/>
      <c r="C156" s="290"/>
      <c r="D156" s="290"/>
      <c r="E156" s="290"/>
      <c r="F156" s="290"/>
      <c r="G156" s="290"/>
      <c r="I156" s="218">
        <v>1008</v>
      </c>
      <c r="J156" s="309" t="s">
        <v>38</v>
      </c>
      <c r="K156" s="293"/>
      <c r="L156" s="310"/>
      <c r="M156" s="293"/>
      <c r="N156" s="293"/>
      <c r="O156" s="309" t="s">
        <v>38</v>
      </c>
      <c r="P156" s="293"/>
      <c r="Q156" s="224"/>
      <c r="R156" s="309" t="s">
        <v>38</v>
      </c>
      <c r="S156" s="293"/>
      <c r="T156" s="293"/>
      <c r="U156" s="224"/>
      <c r="V156" s="231" t="s">
        <v>38</v>
      </c>
      <c r="W156" s="224"/>
      <c r="X156" s="221">
        <v>1008</v>
      </c>
      <c r="Y156" s="233">
        <v>0</v>
      </c>
      <c r="Z156" s="231" t="s">
        <v>38</v>
      </c>
      <c r="AA156" s="224"/>
      <c r="AB156" s="211">
        <v>1008</v>
      </c>
      <c r="AC156" s="209">
        <v>0</v>
      </c>
    </row>
    <row r="157" spans="2:29" hidden="1">
      <c r="B157" s="290"/>
      <c r="C157" s="290"/>
      <c r="D157" s="290"/>
      <c r="E157" s="290"/>
      <c r="F157" s="290"/>
      <c r="G157" s="290"/>
      <c r="I157" s="218">
        <v>1118</v>
      </c>
      <c r="J157" s="309" t="s">
        <v>38</v>
      </c>
      <c r="K157" s="293"/>
      <c r="L157" s="310"/>
      <c r="M157" s="293"/>
      <c r="N157" s="293"/>
      <c r="O157" s="309" t="s">
        <v>38</v>
      </c>
      <c r="P157" s="293"/>
      <c r="Q157" s="224"/>
      <c r="R157" s="309" t="s">
        <v>38</v>
      </c>
      <c r="S157" s="293"/>
      <c r="T157" s="293"/>
      <c r="U157" s="224"/>
      <c r="V157" s="231" t="s">
        <v>38</v>
      </c>
      <c r="W157" s="224"/>
      <c r="X157" s="221">
        <v>3354</v>
      </c>
      <c r="Y157" s="233">
        <v>0</v>
      </c>
      <c r="Z157" s="231" t="s">
        <v>38</v>
      </c>
      <c r="AA157" s="224"/>
      <c r="AB157" s="211">
        <v>3354</v>
      </c>
      <c r="AC157" s="209">
        <v>0</v>
      </c>
    </row>
    <row r="158" spans="2:29" hidden="1">
      <c r="B158" s="290"/>
      <c r="C158" s="290"/>
      <c r="D158" s="290"/>
      <c r="E158" s="290"/>
      <c r="F158" s="290"/>
      <c r="G158" s="290"/>
      <c r="I158" s="218">
        <v>1178</v>
      </c>
      <c r="J158" s="309" t="s">
        <v>38</v>
      </c>
      <c r="K158" s="293"/>
      <c r="L158" s="310"/>
      <c r="M158" s="293"/>
      <c r="N158" s="293"/>
      <c r="O158" s="309" t="s">
        <v>38</v>
      </c>
      <c r="P158" s="293"/>
      <c r="Q158" s="224"/>
      <c r="R158" s="309" t="s">
        <v>38</v>
      </c>
      <c r="S158" s="293"/>
      <c r="T158" s="293"/>
      <c r="U158" s="224"/>
      <c r="V158" s="231" t="s">
        <v>38</v>
      </c>
      <c r="W158" s="224"/>
      <c r="X158" s="221">
        <v>3534</v>
      </c>
      <c r="Y158" s="233">
        <v>0</v>
      </c>
      <c r="Z158" s="231" t="s">
        <v>38</v>
      </c>
      <c r="AA158" s="224"/>
      <c r="AB158" s="211">
        <v>3534</v>
      </c>
      <c r="AC158" s="209">
        <v>0</v>
      </c>
    </row>
    <row r="159" spans="2:29" hidden="1">
      <c r="B159" s="290"/>
      <c r="C159" s="290"/>
      <c r="D159" s="290"/>
      <c r="E159" s="290"/>
      <c r="F159" s="290"/>
      <c r="G159" s="290"/>
      <c r="I159" s="218">
        <v>1198</v>
      </c>
      <c r="J159" s="309" t="s">
        <v>38</v>
      </c>
      <c r="K159" s="293"/>
      <c r="L159" s="310"/>
      <c r="M159" s="293"/>
      <c r="N159" s="293"/>
      <c r="O159" s="309" t="s">
        <v>38</v>
      </c>
      <c r="P159" s="293"/>
      <c r="Q159" s="224"/>
      <c r="R159" s="309" t="s">
        <v>38</v>
      </c>
      <c r="S159" s="293"/>
      <c r="T159" s="293"/>
      <c r="U159" s="224"/>
      <c r="V159" s="231" t="s">
        <v>38</v>
      </c>
      <c r="W159" s="224"/>
      <c r="X159" s="221">
        <v>1198</v>
      </c>
      <c r="Y159" s="233">
        <v>0</v>
      </c>
      <c r="Z159" s="231" t="s">
        <v>38</v>
      </c>
      <c r="AA159" s="224"/>
      <c r="AB159" s="211">
        <v>1198</v>
      </c>
      <c r="AC159" s="209">
        <v>0</v>
      </c>
    </row>
    <row r="160" spans="2:29" hidden="1">
      <c r="B160" s="290"/>
      <c r="C160" s="290"/>
      <c r="D160" s="290"/>
      <c r="E160" s="290"/>
      <c r="F160" s="290"/>
      <c r="G160" s="290"/>
      <c r="I160" s="218">
        <v>1214</v>
      </c>
      <c r="J160" s="309" t="s">
        <v>38</v>
      </c>
      <c r="K160" s="293"/>
      <c r="L160" s="310"/>
      <c r="M160" s="293"/>
      <c r="N160" s="293"/>
      <c r="O160" s="309" t="s">
        <v>38</v>
      </c>
      <c r="P160" s="293"/>
      <c r="Q160" s="224"/>
      <c r="R160" s="309" t="s">
        <v>38</v>
      </c>
      <c r="S160" s="293"/>
      <c r="T160" s="293"/>
      <c r="U160" s="224"/>
      <c r="V160" s="231" t="s">
        <v>38</v>
      </c>
      <c r="W160" s="224"/>
      <c r="X160" s="221">
        <v>8498</v>
      </c>
      <c r="Y160" s="233">
        <v>0</v>
      </c>
      <c r="Z160" s="231" t="s">
        <v>38</v>
      </c>
      <c r="AA160" s="224"/>
      <c r="AB160" s="211">
        <v>8498</v>
      </c>
      <c r="AC160" s="209">
        <v>0</v>
      </c>
    </row>
    <row r="161" spans="2:29" hidden="1">
      <c r="B161" s="290"/>
      <c r="C161" s="290"/>
      <c r="D161" s="290"/>
      <c r="E161" s="290"/>
      <c r="F161" s="290"/>
      <c r="G161" s="290"/>
      <c r="I161" s="218">
        <v>1256</v>
      </c>
      <c r="J161" s="309" t="s">
        <v>38</v>
      </c>
      <c r="K161" s="293"/>
      <c r="L161" s="310"/>
      <c r="M161" s="293"/>
      <c r="N161" s="293"/>
      <c r="O161" s="309" t="s">
        <v>38</v>
      </c>
      <c r="P161" s="293"/>
      <c r="Q161" s="224"/>
      <c r="R161" s="309" t="s">
        <v>38</v>
      </c>
      <c r="S161" s="293"/>
      <c r="T161" s="293"/>
      <c r="U161" s="224"/>
      <c r="V161" s="231" t="s">
        <v>38</v>
      </c>
      <c r="W161" s="224"/>
      <c r="X161" s="221">
        <v>2512</v>
      </c>
      <c r="Y161" s="233">
        <v>0</v>
      </c>
      <c r="Z161" s="231" t="s">
        <v>38</v>
      </c>
      <c r="AA161" s="224"/>
      <c r="AB161" s="211">
        <v>2512</v>
      </c>
      <c r="AC161" s="209">
        <v>0</v>
      </c>
    </row>
    <row r="162" spans="2:29" hidden="1">
      <c r="B162" s="290"/>
      <c r="C162" s="290"/>
      <c r="D162" s="290"/>
      <c r="E162" s="290"/>
      <c r="F162" s="290"/>
      <c r="G162" s="290"/>
      <c r="I162" s="218">
        <v>1260</v>
      </c>
      <c r="J162" s="309" t="s">
        <v>38</v>
      </c>
      <c r="K162" s="293"/>
      <c r="L162" s="310"/>
      <c r="M162" s="293"/>
      <c r="N162" s="293"/>
      <c r="O162" s="309" t="s">
        <v>38</v>
      </c>
      <c r="P162" s="293"/>
      <c r="Q162" s="224"/>
      <c r="R162" s="309" t="s">
        <v>38</v>
      </c>
      <c r="S162" s="293"/>
      <c r="T162" s="293"/>
      <c r="U162" s="224"/>
      <c r="V162" s="231" t="s">
        <v>38</v>
      </c>
      <c r="W162" s="224"/>
      <c r="X162" s="221">
        <v>3780</v>
      </c>
      <c r="Y162" s="233">
        <v>0</v>
      </c>
      <c r="Z162" s="231" t="s">
        <v>38</v>
      </c>
      <c r="AA162" s="224"/>
      <c r="AB162" s="211">
        <v>3780</v>
      </c>
      <c r="AC162" s="209">
        <v>0</v>
      </c>
    </row>
    <row r="163" spans="2:29" hidden="1">
      <c r="B163" s="290"/>
      <c r="C163" s="290"/>
      <c r="D163" s="290"/>
      <c r="E163" s="290"/>
      <c r="F163" s="290"/>
      <c r="G163" s="290"/>
      <c r="I163" s="218">
        <v>1268</v>
      </c>
      <c r="J163" s="309" t="s">
        <v>38</v>
      </c>
      <c r="K163" s="293"/>
      <c r="L163" s="310"/>
      <c r="M163" s="293"/>
      <c r="N163" s="293"/>
      <c r="O163" s="309" t="s">
        <v>38</v>
      </c>
      <c r="P163" s="293"/>
      <c r="Q163" s="224"/>
      <c r="R163" s="309" t="s">
        <v>38</v>
      </c>
      <c r="S163" s="293"/>
      <c r="T163" s="293"/>
      <c r="U163" s="224"/>
      <c r="V163" s="231" t="s">
        <v>38</v>
      </c>
      <c r="W163" s="224"/>
      <c r="X163" s="221">
        <v>1268</v>
      </c>
      <c r="Y163" s="233">
        <v>0</v>
      </c>
      <c r="Z163" s="231" t="s">
        <v>38</v>
      </c>
      <c r="AA163" s="224"/>
      <c r="AB163" s="211">
        <v>1268</v>
      </c>
      <c r="AC163" s="209">
        <v>0</v>
      </c>
    </row>
    <row r="164" spans="2:29" hidden="1">
      <c r="B164" s="290"/>
      <c r="C164" s="290"/>
      <c r="D164" s="290"/>
      <c r="E164" s="290"/>
      <c r="F164" s="290"/>
      <c r="G164" s="290"/>
      <c r="I164" s="218">
        <v>1454</v>
      </c>
      <c r="J164" s="309" t="s">
        <v>38</v>
      </c>
      <c r="K164" s="293"/>
      <c r="L164" s="310"/>
      <c r="M164" s="293"/>
      <c r="N164" s="293"/>
      <c r="O164" s="309" t="s">
        <v>38</v>
      </c>
      <c r="P164" s="293"/>
      <c r="Q164" s="224"/>
      <c r="R164" s="309" t="s">
        <v>38</v>
      </c>
      <c r="S164" s="293"/>
      <c r="T164" s="293"/>
      <c r="U164" s="224"/>
      <c r="V164" s="231" t="s">
        <v>38</v>
      </c>
      <c r="W164" s="224"/>
      <c r="X164" s="221">
        <v>1454</v>
      </c>
      <c r="Y164" s="233">
        <v>0</v>
      </c>
      <c r="Z164" s="231" t="s">
        <v>38</v>
      </c>
      <c r="AA164" s="224"/>
      <c r="AB164" s="211">
        <v>1454</v>
      </c>
      <c r="AC164" s="209">
        <v>0</v>
      </c>
    </row>
    <row r="165" spans="2:29" hidden="1">
      <c r="B165" s="290"/>
      <c r="C165" s="290"/>
      <c r="D165" s="290"/>
      <c r="E165" s="290"/>
      <c r="F165" s="290"/>
      <c r="G165" s="290"/>
      <c r="I165" s="218">
        <v>1460</v>
      </c>
      <c r="J165" s="309" t="s">
        <v>38</v>
      </c>
      <c r="K165" s="293"/>
      <c r="L165" s="310"/>
      <c r="M165" s="293"/>
      <c r="N165" s="293"/>
      <c r="O165" s="309" t="s">
        <v>38</v>
      </c>
      <c r="P165" s="293"/>
      <c r="Q165" s="224"/>
      <c r="R165" s="309" t="s">
        <v>38</v>
      </c>
      <c r="S165" s="293"/>
      <c r="T165" s="293"/>
      <c r="U165" s="224"/>
      <c r="V165" s="231" t="s">
        <v>38</v>
      </c>
      <c r="W165" s="224"/>
      <c r="X165" s="221">
        <v>2920</v>
      </c>
      <c r="Y165" s="233">
        <v>0</v>
      </c>
      <c r="Z165" s="231" t="s">
        <v>38</v>
      </c>
      <c r="AA165" s="224"/>
      <c r="AB165" s="211">
        <v>2920</v>
      </c>
      <c r="AC165" s="209">
        <v>0</v>
      </c>
    </row>
    <row r="166" spans="2:29" hidden="1">
      <c r="B166" s="290"/>
      <c r="C166" s="290"/>
      <c r="D166" s="290"/>
      <c r="E166" s="290"/>
      <c r="F166" s="290"/>
      <c r="G166" s="290"/>
      <c r="I166" s="218">
        <v>1466</v>
      </c>
      <c r="J166" s="309" t="s">
        <v>38</v>
      </c>
      <c r="K166" s="293"/>
      <c r="L166" s="310"/>
      <c r="M166" s="293"/>
      <c r="N166" s="293"/>
      <c r="O166" s="309" t="s">
        <v>38</v>
      </c>
      <c r="P166" s="293"/>
      <c r="Q166" s="224"/>
      <c r="R166" s="309" t="s">
        <v>38</v>
      </c>
      <c r="S166" s="293"/>
      <c r="T166" s="293"/>
      <c r="U166" s="224"/>
      <c r="V166" s="231" t="s">
        <v>38</v>
      </c>
      <c r="W166" s="224"/>
      <c r="X166" s="221">
        <v>4398</v>
      </c>
      <c r="Y166" s="233">
        <v>0</v>
      </c>
      <c r="Z166" s="231" t="s">
        <v>38</v>
      </c>
      <c r="AA166" s="224"/>
      <c r="AB166" s="211">
        <v>4398</v>
      </c>
      <c r="AC166" s="209">
        <v>0</v>
      </c>
    </row>
    <row r="167" spans="2:29" hidden="1">
      <c r="B167" s="290"/>
      <c r="C167" s="290"/>
      <c r="D167" s="290"/>
      <c r="E167" s="290"/>
      <c r="F167" s="290"/>
      <c r="G167" s="290"/>
      <c r="I167" s="218">
        <v>1508</v>
      </c>
      <c r="J167" s="309" t="s">
        <v>38</v>
      </c>
      <c r="K167" s="293"/>
      <c r="L167" s="310"/>
      <c r="M167" s="293"/>
      <c r="N167" s="293"/>
      <c r="O167" s="309" t="s">
        <v>38</v>
      </c>
      <c r="P167" s="293"/>
      <c r="Q167" s="224"/>
      <c r="R167" s="309" t="s">
        <v>38</v>
      </c>
      <c r="S167" s="293"/>
      <c r="T167" s="293"/>
      <c r="U167" s="224"/>
      <c r="V167" s="231" t="s">
        <v>38</v>
      </c>
      <c r="W167" s="224"/>
      <c r="X167" s="221">
        <v>1508</v>
      </c>
      <c r="Y167" s="233">
        <v>0</v>
      </c>
      <c r="Z167" s="231" t="s">
        <v>38</v>
      </c>
      <c r="AA167" s="224"/>
      <c r="AB167" s="211">
        <v>1508</v>
      </c>
      <c r="AC167" s="209">
        <v>0</v>
      </c>
    </row>
    <row r="168" spans="2:29" hidden="1">
      <c r="B168" s="290"/>
      <c r="C168" s="290"/>
      <c r="D168" s="290"/>
      <c r="E168" s="290"/>
      <c r="F168" s="290"/>
      <c r="G168" s="290"/>
      <c r="I168" s="218">
        <v>1538</v>
      </c>
      <c r="J168" s="309" t="s">
        <v>38</v>
      </c>
      <c r="K168" s="293"/>
      <c r="L168" s="310"/>
      <c r="M168" s="293"/>
      <c r="N168" s="293"/>
      <c r="O168" s="309" t="s">
        <v>38</v>
      </c>
      <c r="P168" s="293"/>
      <c r="Q168" s="224"/>
      <c r="R168" s="309" t="s">
        <v>38</v>
      </c>
      <c r="S168" s="293"/>
      <c r="T168" s="293"/>
      <c r="U168" s="224"/>
      <c r="V168" s="231" t="s">
        <v>38</v>
      </c>
      <c r="W168" s="224"/>
      <c r="X168" s="221">
        <v>1538</v>
      </c>
      <c r="Y168" s="233">
        <v>0</v>
      </c>
      <c r="Z168" s="231" t="s">
        <v>38</v>
      </c>
      <c r="AA168" s="224"/>
      <c r="AB168" s="211">
        <v>1538</v>
      </c>
      <c r="AC168" s="209">
        <v>0</v>
      </c>
    </row>
    <row r="169" spans="2:29" hidden="1">
      <c r="B169" s="290"/>
      <c r="C169" s="290"/>
      <c r="D169" s="290"/>
      <c r="E169" s="290"/>
      <c r="F169" s="290"/>
      <c r="G169" s="290"/>
      <c r="I169" s="218">
        <v>1598</v>
      </c>
      <c r="J169" s="309" t="s">
        <v>38</v>
      </c>
      <c r="K169" s="293"/>
      <c r="L169" s="310"/>
      <c r="M169" s="293"/>
      <c r="N169" s="293"/>
      <c r="O169" s="309" t="s">
        <v>38</v>
      </c>
      <c r="P169" s="293"/>
      <c r="Q169" s="224"/>
      <c r="R169" s="309" t="s">
        <v>38</v>
      </c>
      <c r="S169" s="293"/>
      <c r="T169" s="293"/>
      <c r="U169" s="224"/>
      <c r="V169" s="231" t="s">
        <v>38</v>
      </c>
      <c r="W169" s="224"/>
      <c r="X169" s="221">
        <v>1598</v>
      </c>
      <c r="Y169" s="233">
        <v>0</v>
      </c>
      <c r="Z169" s="231" t="s">
        <v>38</v>
      </c>
      <c r="AA169" s="224"/>
      <c r="AB169" s="211">
        <v>1598</v>
      </c>
      <c r="AC169" s="209">
        <v>0</v>
      </c>
    </row>
    <row r="170" spans="2:29" hidden="1">
      <c r="B170" s="290"/>
      <c r="C170" s="290"/>
      <c r="D170" s="290"/>
      <c r="E170" s="290"/>
      <c r="F170" s="290"/>
      <c r="G170" s="290"/>
      <c r="I170" s="218">
        <v>1618</v>
      </c>
      <c r="J170" s="309" t="s">
        <v>38</v>
      </c>
      <c r="K170" s="293"/>
      <c r="L170" s="310"/>
      <c r="M170" s="293"/>
      <c r="N170" s="293"/>
      <c r="O170" s="309" t="s">
        <v>38</v>
      </c>
      <c r="P170" s="293"/>
      <c r="Q170" s="224"/>
      <c r="R170" s="309" t="s">
        <v>38</v>
      </c>
      <c r="S170" s="293"/>
      <c r="T170" s="293"/>
      <c r="U170" s="224"/>
      <c r="V170" s="231" t="s">
        <v>38</v>
      </c>
      <c r="W170" s="224"/>
      <c r="X170" s="221">
        <v>11326</v>
      </c>
      <c r="Y170" s="233">
        <v>0</v>
      </c>
      <c r="Z170" s="231" t="s">
        <v>38</v>
      </c>
      <c r="AA170" s="224"/>
      <c r="AB170" s="211">
        <v>11326</v>
      </c>
      <c r="AC170" s="209">
        <v>0</v>
      </c>
    </row>
    <row r="171" spans="2:29" hidden="1">
      <c r="B171" s="290"/>
      <c r="C171" s="290"/>
      <c r="D171" s="290"/>
      <c r="E171" s="290"/>
      <c r="F171" s="290"/>
      <c r="G171" s="290"/>
      <c r="I171" s="218">
        <v>1678</v>
      </c>
      <c r="J171" s="309" t="s">
        <v>38</v>
      </c>
      <c r="K171" s="293"/>
      <c r="L171" s="310"/>
      <c r="M171" s="293"/>
      <c r="N171" s="293"/>
      <c r="O171" s="309" t="s">
        <v>38</v>
      </c>
      <c r="P171" s="293"/>
      <c r="Q171" s="224"/>
      <c r="R171" s="309" t="s">
        <v>38</v>
      </c>
      <c r="S171" s="293"/>
      <c r="T171" s="293"/>
      <c r="U171" s="224"/>
      <c r="V171" s="231" t="s">
        <v>38</v>
      </c>
      <c r="W171" s="224"/>
      <c r="X171" s="221">
        <v>5034</v>
      </c>
      <c r="Y171" s="233">
        <v>0</v>
      </c>
      <c r="Z171" s="231" t="s">
        <v>38</v>
      </c>
      <c r="AA171" s="224"/>
      <c r="AB171" s="211">
        <v>5034</v>
      </c>
      <c r="AC171" s="209">
        <v>0</v>
      </c>
    </row>
    <row r="172" spans="2:29" hidden="1">
      <c r="B172" s="290"/>
      <c r="C172" s="290"/>
      <c r="D172" s="290"/>
      <c r="E172" s="290"/>
      <c r="F172" s="290"/>
      <c r="G172" s="290"/>
      <c r="I172" s="218">
        <v>1714</v>
      </c>
      <c r="J172" s="309" t="s">
        <v>38</v>
      </c>
      <c r="K172" s="293"/>
      <c r="L172" s="310"/>
      <c r="M172" s="293"/>
      <c r="N172" s="293"/>
      <c r="O172" s="309" t="s">
        <v>38</v>
      </c>
      <c r="P172" s="293"/>
      <c r="Q172" s="224"/>
      <c r="R172" s="309" t="s">
        <v>38</v>
      </c>
      <c r="S172" s="293"/>
      <c r="T172" s="293"/>
      <c r="U172" s="224"/>
      <c r="V172" s="231" t="s">
        <v>38</v>
      </c>
      <c r="W172" s="224"/>
      <c r="X172" s="221">
        <v>35994</v>
      </c>
      <c r="Y172" s="233">
        <v>0</v>
      </c>
      <c r="Z172" s="231" t="s">
        <v>38</v>
      </c>
      <c r="AA172" s="224"/>
      <c r="AB172" s="211">
        <v>35994</v>
      </c>
      <c r="AC172" s="209">
        <v>0</v>
      </c>
    </row>
    <row r="173" spans="2:29" hidden="1">
      <c r="B173" s="290"/>
      <c r="C173" s="290"/>
      <c r="D173" s="290"/>
      <c r="E173" s="290"/>
      <c r="F173" s="290"/>
      <c r="G173" s="290"/>
      <c r="I173" s="218">
        <v>1718</v>
      </c>
      <c r="J173" s="309" t="s">
        <v>38</v>
      </c>
      <c r="K173" s="293"/>
      <c r="L173" s="310"/>
      <c r="M173" s="293"/>
      <c r="N173" s="293"/>
      <c r="O173" s="309" t="s">
        <v>38</v>
      </c>
      <c r="P173" s="293"/>
      <c r="Q173" s="224"/>
      <c r="R173" s="309" t="s">
        <v>38</v>
      </c>
      <c r="S173" s="293"/>
      <c r="T173" s="293"/>
      <c r="U173" s="224"/>
      <c r="V173" s="231" t="s">
        <v>38</v>
      </c>
      <c r="W173" s="224"/>
      <c r="X173" s="221">
        <v>1718</v>
      </c>
      <c r="Y173" s="233">
        <v>0</v>
      </c>
      <c r="Z173" s="231" t="s">
        <v>38</v>
      </c>
      <c r="AA173" s="224"/>
      <c r="AB173" s="211">
        <v>1718</v>
      </c>
      <c r="AC173" s="209">
        <v>0</v>
      </c>
    </row>
    <row r="174" spans="2:29" hidden="1">
      <c r="B174" s="290"/>
      <c r="C174" s="290"/>
      <c r="D174" s="290"/>
      <c r="E174" s="290"/>
      <c r="F174" s="290"/>
      <c r="G174" s="290"/>
      <c r="I174" s="218">
        <v>1768</v>
      </c>
      <c r="J174" s="309" t="s">
        <v>38</v>
      </c>
      <c r="K174" s="293"/>
      <c r="L174" s="310"/>
      <c r="M174" s="293"/>
      <c r="N174" s="293"/>
      <c r="O174" s="309" t="s">
        <v>38</v>
      </c>
      <c r="P174" s="293"/>
      <c r="Q174" s="224"/>
      <c r="R174" s="309" t="s">
        <v>38</v>
      </c>
      <c r="S174" s="293"/>
      <c r="T174" s="293"/>
      <c r="U174" s="224"/>
      <c r="V174" s="231" t="s">
        <v>38</v>
      </c>
      <c r="W174" s="224"/>
      <c r="X174" s="221">
        <v>1768</v>
      </c>
      <c r="Y174" s="233">
        <v>0</v>
      </c>
      <c r="Z174" s="231" t="s">
        <v>38</v>
      </c>
      <c r="AA174" s="224"/>
      <c r="AB174" s="211">
        <v>1768</v>
      </c>
      <c r="AC174" s="209">
        <v>0</v>
      </c>
    </row>
    <row r="175" spans="2:29" hidden="1">
      <c r="B175" s="290"/>
      <c r="C175" s="290"/>
      <c r="D175" s="290"/>
      <c r="E175" s="290"/>
      <c r="F175" s="290"/>
      <c r="G175" s="290"/>
      <c r="I175" s="218">
        <v>1894</v>
      </c>
      <c r="J175" s="309" t="s">
        <v>38</v>
      </c>
      <c r="K175" s="293"/>
      <c r="L175" s="310"/>
      <c r="M175" s="293"/>
      <c r="N175" s="293"/>
      <c r="O175" s="309" t="s">
        <v>38</v>
      </c>
      <c r="P175" s="293"/>
      <c r="Q175" s="224"/>
      <c r="R175" s="309" t="s">
        <v>38</v>
      </c>
      <c r="S175" s="293"/>
      <c r="T175" s="293"/>
      <c r="U175" s="224"/>
      <c r="V175" s="231" t="s">
        <v>38</v>
      </c>
      <c r="W175" s="224"/>
      <c r="X175" s="221">
        <v>1894</v>
      </c>
      <c r="Y175" s="233">
        <v>0</v>
      </c>
      <c r="Z175" s="231" t="s">
        <v>38</v>
      </c>
      <c r="AA175" s="224"/>
      <c r="AB175" s="211">
        <v>1894</v>
      </c>
      <c r="AC175" s="209">
        <v>0</v>
      </c>
    </row>
    <row r="176" spans="2:29" hidden="1">
      <c r="B176" s="290"/>
      <c r="C176" s="290"/>
      <c r="D176" s="290"/>
      <c r="E176" s="293"/>
      <c r="F176" s="293"/>
      <c r="G176" s="293"/>
      <c r="I176" s="218">
        <v>2583</v>
      </c>
      <c r="J176" s="309" t="s">
        <v>38</v>
      </c>
      <c r="K176" s="293"/>
      <c r="L176" s="310"/>
      <c r="M176" s="293"/>
      <c r="N176" s="293"/>
      <c r="O176" s="309" t="s">
        <v>38</v>
      </c>
      <c r="P176" s="293"/>
      <c r="Q176" s="224"/>
      <c r="R176" s="309" t="s">
        <v>38</v>
      </c>
      <c r="S176" s="293"/>
      <c r="T176" s="293"/>
      <c r="U176" s="224"/>
      <c r="V176" s="231" t="s">
        <v>38</v>
      </c>
      <c r="W176" s="224"/>
      <c r="X176" s="221">
        <v>7749</v>
      </c>
      <c r="Y176" s="233">
        <v>0</v>
      </c>
      <c r="Z176" s="231" t="s">
        <v>38</v>
      </c>
      <c r="AA176" s="224"/>
      <c r="AB176" s="211">
        <v>7749</v>
      </c>
      <c r="AC176" s="209">
        <v>0</v>
      </c>
    </row>
    <row r="177" spans="2:29" hidden="1">
      <c r="B177" s="290"/>
      <c r="C177" s="290"/>
      <c r="D177" s="290"/>
      <c r="E177" s="306" t="s">
        <v>249</v>
      </c>
      <c r="F177" s="290"/>
      <c r="G177" s="290"/>
      <c r="I177" s="218">
        <v>126</v>
      </c>
      <c r="J177" s="309" t="s">
        <v>38</v>
      </c>
      <c r="K177" s="293"/>
      <c r="L177" s="310"/>
      <c r="M177" s="293"/>
      <c r="N177" s="293"/>
      <c r="O177" s="309" t="s">
        <v>38</v>
      </c>
      <c r="P177" s="293"/>
      <c r="Q177" s="224"/>
      <c r="R177" s="309" t="s">
        <v>38</v>
      </c>
      <c r="S177" s="293"/>
      <c r="T177" s="293"/>
      <c r="U177" s="224"/>
      <c r="V177" s="231" t="s">
        <v>38</v>
      </c>
      <c r="W177" s="224"/>
      <c r="X177" s="221">
        <v>378</v>
      </c>
      <c r="Y177" s="233">
        <v>0</v>
      </c>
      <c r="Z177" s="231" t="s">
        <v>38</v>
      </c>
      <c r="AA177" s="224"/>
      <c r="AB177" s="211">
        <v>378</v>
      </c>
      <c r="AC177" s="209">
        <v>0</v>
      </c>
    </row>
    <row r="178" spans="2:29" hidden="1">
      <c r="B178" s="290"/>
      <c r="C178" s="290"/>
      <c r="D178" s="290"/>
      <c r="E178" s="290"/>
      <c r="F178" s="290"/>
      <c r="G178" s="290"/>
      <c r="I178" s="218">
        <v>149</v>
      </c>
      <c r="J178" s="309" t="s">
        <v>38</v>
      </c>
      <c r="K178" s="293"/>
      <c r="L178" s="310"/>
      <c r="M178" s="293"/>
      <c r="N178" s="293"/>
      <c r="O178" s="309" t="s">
        <v>38</v>
      </c>
      <c r="P178" s="293"/>
      <c r="Q178" s="224"/>
      <c r="R178" s="309" t="s">
        <v>38</v>
      </c>
      <c r="S178" s="293"/>
      <c r="T178" s="293"/>
      <c r="U178" s="224"/>
      <c r="V178" s="231" t="s">
        <v>38</v>
      </c>
      <c r="W178" s="224"/>
      <c r="X178" s="221">
        <v>8791</v>
      </c>
      <c r="Y178" s="233">
        <v>0</v>
      </c>
      <c r="Z178" s="231" t="s">
        <v>38</v>
      </c>
      <c r="AA178" s="224"/>
      <c r="AB178" s="211">
        <v>8791</v>
      </c>
      <c r="AC178" s="209">
        <v>0</v>
      </c>
    </row>
    <row r="179" spans="2:29" hidden="1">
      <c r="B179" s="290"/>
      <c r="C179" s="290"/>
      <c r="D179" s="290"/>
      <c r="E179" s="290"/>
      <c r="F179" s="290"/>
      <c r="G179" s="290"/>
      <c r="I179" s="218">
        <v>171</v>
      </c>
      <c r="J179" s="309" t="s">
        <v>38</v>
      </c>
      <c r="K179" s="293"/>
      <c r="L179" s="310"/>
      <c r="M179" s="293"/>
      <c r="N179" s="293"/>
      <c r="O179" s="309" t="s">
        <v>38</v>
      </c>
      <c r="P179" s="293"/>
      <c r="Q179" s="224"/>
      <c r="R179" s="309" t="s">
        <v>38</v>
      </c>
      <c r="S179" s="293"/>
      <c r="T179" s="293"/>
      <c r="U179" s="224"/>
      <c r="V179" s="231" t="s">
        <v>38</v>
      </c>
      <c r="W179" s="224"/>
      <c r="X179" s="221">
        <v>34200</v>
      </c>
      <c r="Y179" s="233">
        <v>0</v>
      </c>
      <c r="Z179" s="231" t="s">
        <v>38</v>
      </c>
      <c r="AA179" s="224"/>
      <c r="AB179" s="211">
        <v>34200</v>
      </c>
      <c r="AC179" s="209">
        <v>0</v>
      </c>
    </row>
    <row r="180" spans="2:29" hidden="1">
      <c r="B180" s="290"/>
      <c r="C180" s="290"/>
      <c r="D180" s="290"/>
      <c r="E180" s="290"/>
      <c r="F180" s="290"/>
      <c r="G180" s="290"/>
      <c r="I180" s="218">
        <v>177</v>
      </c>
      <c r="J180" s="309" t="s">
        <v>38</v>
      </c>
      <c r="K180" s="293"/>
      <c r="L180" s="310"/>
      <c r="M180" s="293"/>
      <c r="N180" s="293"/>
      <c r="O180" s="309" t="s">
        <v>38</v>
      </c>
      <c r="P180" s="293"/>
      <c r="Q180" s="224"/>
      <c r="R180" s="309" t="s">
        <v>38</v>
      </c>
      <c r="S180" s="293"/>
      <c r="T180" s="293"/>
      <c r="U180" s="224"/>
      <c r="V180" s="231" t="s">
        <v>38</v>
      </c>
      <c r="W180" s="224"/>
      <c r="X180" s="221">
        <v>885</v>
      </c>
      <c r="Y180" s="233">
        <v>0</v>
      </c>
      <c r="Z180" s="231" t="s">
        <v>38</v>
      </c>
      <c r="AA180" s="224"/>
      <c r="AB180" s="211">
        <v>885</v>
      </c>
      <c r="AC180" s="209">
        <v>0</v>
      </c>
    </row>
    <row r="181" spans="2:29" hidden="1">
      <c r="B181" s="290"/>
      <c r="C181" s="290"/>
      <c r="D181" s="290"/>
      <c r="E181" s="290"/>
      <c r="F181" s="290"/>
      <c r="G181" s="290"/>
      <c r="I181" s="218">
        <v>187</v>
      </c>
      <c r="J181" s="309" t="s">
        <v>38</v>
      </c>
      <c r="K181" s="293"/>
      <c r="L181" s="310"/>
      <c r="M181" s="293"/>
      <c r="N181" s="293"/>
      <c r="O181" s="309" t="s">
        <v>38</v>
      </c>
      <c r="P181" s="293"/>
      <c r="Q181" s="224"/>
      <c r="R181" s="309" t="s">
        <v>38</v>
      </c>
      <c r="S181" s="293"/>
      <c r="T181" s="293"/>
      <c r="U181" s="224"/>
      <c r="V181" s="231" t="s">
        <v>38</v>
      </c>
      <c r="W181" s="224"/>
      <c r="X181" s="221">
        <v>374</v>
      </c>
      <c r="Y181" s="233">
        <v>0</v>
      </c>
      <c r="Z181" s="231" t="s">
        <v>38</v>
      </c>
      <c r="AA181" s="224"/>
      <c r="AB181" s="211">
        <v>374</v>
      </c>
      <c r="AC181" s="209">
        <v>0</v>
      </c>
    </row>
    <row r="182" spans="2:29" hidden="1">
      <c r="B182" s="290"/>
      <c r="C182" s="290"/>
      <c r="D182" s="290"/>
      <c r="E182" s="290"/>
      <c r="F182" s="290"/>
      <c r="G182" s="290"/>
      <c r="I182" s="218">
        <v>199</v>
      </c>
      <c r="J182" s="309" t="s">
        <v>38</v>
      </c>
      <c r="K182" s="293"/>
      <c r="L182" s="310"/>
      <c r="M182" s="293"/>
      <c r="N182" s="293"/>
      <c r="O182" s="309" t="s">
        <v>38</v>
      </c>
      <c r="P182" s="293"/>
      <c r="Q182" s="224"/>
      <c r="R182" s="309" t="s">
        <v>38</v>
      </c>
      <c r="S182" s="293"/>
      <c r="T182" s="293"/>
      <c r="U182" s="224"/>
      <c r="V182" s="231" t="s">
        <v>38</v>
      </c>
      <c r="W182" s="224"/>
      <c r="X182" s="221">
        <v>398</v>
      </c>
      <c r="Y182" s="233">
        <v>0</v>
      </c>
      <c r="Z182" s="231" t="s">
        <v>38</v>
      </c>
      <c r="AA182" s="224"/>
      <c r="AB182" s="211">
        <v>398</v>
      </c>
      <c r="AC182" s="209">
        <v>0</v>
      </c>
    </row>
    <row r="183" spans="2:29" hidden="1">
      <c r="B183" s="290"/>
      <c r="C183" s="290"/>
      <c r="D183" s="290"/>
      <c r="E183" s="290"/>
      <c r="F183" s="290"/>
      <c r="G183" s="290"/>
      <c r="I183" s="218">
        <v>209</v>
      </c>
      <c r="J183" s="309" t="s">
        <v>38</v>
      </c>
      <c r="K183" s="293"/>
      <c r="L183" s="310"/>
      <c r="M183" s="293"/>
      <c r="N183" s="293"/>
      <c r="O183" s="309" t="s">
        <v>38</v>
      </c>
      <c r="P183" s="293"/>
      <c r="Q183" s="224"/>
      <c r="R183" s="309" t="s">
        <v>38</v>
      </c>
      <c r="S183" s="293"/>
      <c r="T183" s="293"/>
      <c r="U183" s="224"/>
      <c r="V183" s="231" t="s">
        <v>38</v>
      </c>
      <c r="W183" s="224"/>
      <c r="X183" s="221">
        <v>209</v>
      </c>
      <c r="Y183" s="233">
        <v>0</v>
      </c>
      <c r="Z183" s="231" t="s">
        <v>38</v>
      </c>
      <c r="AA183" s="224"/>
      <c r="AB183" s="211">
        <v>209</v>
      </c>
      <c r="AC183" s="209">
        <v>0</v>
      </c>
    </row>
    <row r="184" spans="2:29" hidden="1">
      <c r="B184" s="290"/>
      <c r="C184" s="290"/>
      <c r="D184" s="290"/>
      <c r="E184" s="290"/>
      <c r="F184" s="290"/>
      <c r="G184" s="290"/>
      <c r="I184" s="218">
        <v>229</v>
      </c>
      <c r="J184" s="309" t="s">
        <v>38</v>
      </c>
      <c r="K184" s="293"/>
      <c r="L184" s="310"/>
      <c r="M184" s="293"/>
      <c r="N184" s="293"/>
      <c r="O184" s="309" t="s">
        <v>38</v>
      </c>
      <c r="P184" s="293"/>
      <c r="Q184" s="224"/>
      <c r="R184" s="309" t="s">
        <v>38</v>
      </c>
      <c r="S184" s="293"/>
      <c r="T184" s="293"/>
      <c r="U184" s="224"/>
      <c r="V184" s="231" t="s">
        <v>38</v>
      </c>
      <c r="W184" s="224"/>
      <c r="X184" s="221">
        <v>4351</v>
      </c>
      <c r="Y184" s="233">
        <v>0</v>
      </c>
      <c r="Z184" s="231" t="s">
        <v>38</v>
      </c>
      <c r="AA184" s="224"/>
      <c r="AB184" s="211">
        <v>4351</v>
      </c>
      <c r="AC184" s="209">
        <v>0</v>
      </c>
    </row>
    <row r="185" spans="2:29" hidden="1">
      <c r="B185" s="290"/>
      <c r="C185" s="290"/>
      <c r="D185" s="290"/>
      <c r="E185" s="290"/>
      <c r="F185" s="290"/>
      <c r="G185" s="290"/>
      <c r="I185" s="218">
        <v>231</v>
      </c>
      <c r="J185" s="309" t="s">
        <v>38</v>
      </c>
      <c r="K185" s="293"/>
      <c r="L185" s="310"/>
      <c r="M185" s="293"/>
      <c r="N185" s="293"/>
      <c r="O185" s="309" t="s">
        <v>38</v>
      </c>
      <c r="P185" s="293"/>
      <c r="Q185" s="224"/>
      <c r="R185" s="309" t="s">
        <v>38</v>
      </c>
      <c r="S185" s="293"/>
      <c r="T185" s="293"/>
      <c r="U185" s="224"/>
      <c r="V185" s="231" t="s">
        <v>38</v>
      </c>
      <c r="W185" s="224"/>
      <c r="X185" s="221">
        <v>924</v>
      </c>
      <c r="Y185" s="233">
        <v>0</v>
      </c>
      <c r="Z185" s="231" t="s">
        <v>38</v>
      </c>
      <c r="AA185" s="224"/>
      <c r="AB185" s="211">
        <v>924</v>
      </c>
      <c r="AC185" s="209">
        <v>0</v>
      </c>
    </row>
    <row r="186" spans="2:29" hidden="1">
      <c r="B186" s="290"/>
      <c r="C186" s="290"/>
      <c r="D186" s="290"/>
      <c r="E186" s="290"/>
      <c r="F186" s="290"/>
      <c r="G186" s="290"/>
      <c r="I186" s="218">
        <v>234</v>
      </c>
      <c r="J186" s="309" t="s">
        <v>38</v>
      </c>
      <c r="K186" s="293"/>
      <c r="L186" s="310"/>
      <c r="M186" s="293"/>
      <c r="N186" s="293"/>
      <c r="O186" s="309" t="s">
        <v>38</v>
      </c>
      <c r="P186" s="293"/>
      <c r="Q186" s="224"/>
      <c r="R186" s="309" t="s">
        <v>38</v>
      </c>
      <c r="S186" s="293"/>
      <c r="T186" s="293"/>
      <c r="U186" s="224"/>
      <c r="V186" s="231" t="s">
        <v>38</v>
      </c>
      <c r="W186" s="224"/>
      <c r="X186" s="221">
        <v>234</v>
      </c>
      <c r="Y186" s="233">
        <v>0</v>
      </c>
      <c r="Z186" s="231" t="s">
        <v>38</v>
      </c>
      <c r="AA186" s="224"/>
      <c r="AB186" s="211">
        <v>234</v>
      </c>
      <c r="AC186" s="209">
        <v>0</v>
      </c>
    </row>
    <row r="187" spans="2:29" hidden="1">
      <c r="B187" s="290"/>
      <c r="C187" s="290"/>
      <c r="D187" s="290"/>
      <c r="E187" s="290"/>
      <c r="F187" s="290"/>
      <c r="G187" s="290"/>
      <c r="I187" s="218">
        <v>269</v>
      </c>
      <c r="J187" s="309" t="s">
        <v>38</v>
      </c>
      <c r="K187" s="293"/>
      <c r="L187" s="310"/>
      <c r="M187" s="293"/>
      <c r="N187" s="293"/>
      <c r="O187" s="309" t="s">
        <v>38</v>
      </c>
      <c r="P187" s="293"/>
      <c r="Q187" s="224"/>
      <c r="R187" s="309" t="s">
        <v>38</v>
      </c>
      <c r="S187" s="293"/>
      <c r="T187" s="293"/>
      <c r="U187" s="224"/>
      <c r="V187" s="231" t="s">
        <v>38</v>
      </c>
      <c r="W187" s="224"/>
      <c r="X187" s="221">
        <v>1076</v>
      </c>
      <c r="Y187" s="233">
        <v>0</v>
      </c>
      <c r="Z187" s="231" t="s">
        <v>38</v>
      </c>
      <c r="AA187" s="224"/>
      <c r="AB187" s="211">
        <v>1076</v>
      </c>
      <c r="AC187" s="209">
        <v>0</v>
      </c>
    </row>
    <row r="188" spans="2:29" hidden="1">
      <c r="B188" s="290"/>
      <c r="C188" s="290"/>
      <c r="D188" s="290"/>
      <c r="E188" s="290"/>
      <c r="F188" s="290"/>
      <c r="G188" s="290"/>
      <c r="I188" s="218">
        <v>297</v>
      </c>
      <c r="J188" s="309" t="s">
        <v>38</v>
      </c>
      <c r="K188" s="293"/>
      <c r="L188" s="310"/>
      <c r="M188" s="293"/>
      <c r="N188" s="293"/>
      <c r="O188" s="309" t="s">
        <v>38</v>
      </c>
      <c r="P188" s="293"/>
      <c r="Q188" s="224"/>
      <c r="R188" s="309" t="s">
        <v>38</v>
      </c>
      <c r="S188" s="293"/>
      <c r="T188" s="293"/>
      <c r="U188" s="224"/>
      <c r="V188" s="231" t="s">
        <v>38</v>
      </c>
      <c r="W188" s="224"/>
      <c r="X188" s="221">
        <v>2673</v>
      </c>
      <c r="Y188" s="233">
        <v>0</v>
      </c>
      <c r="Z188" s="231" t="s">
        <v>38</v>
      </c>
      <c r="AA188" s="224"/>
      <c r="AB188" s="211">
        <v>2673</v>
      </c>
      <c r="AC188" s="209">
        <v>0</v>
      </c>
    </row>
    <row r="189" spans="2:29" hidden="1">
      <c r="B189" s="290"/>
      <c r="C189" s="290"/>
      <c r="D189" s="290"/>
      <c r="E189" s="290"/>
      <c r="F189" s="290"/>
      <c r="G189" s="290"/>
      <c r="I189" s="218">
        <v>300</v>
      </c>
      <c r="J189" s="309" t="s">
        <v>38</v>
      </c>
      <c r="K189" s="293"/>
      <c r="L189" s="310"/>
      <c r="M189" s="293"/>
      <c r="N189" s="293"/>
      <c r="O189" s="309" t="s">
        <v>38</v>
      </c>
      <c r="P189" s="293"/>
      <c r="Q189" s="224"/>
      <c r="R189" s="309" t="s">
        <v>38</v>
      </c>
      <c r="S189" s="293"/>
      <c r="T189" s="293"/>
      <c r="U189" s="224"/>
      <c r="V189" s="231" t="s">
        <v>38</v>
      </c>
      <c r="W189" s="224"/>
      <c r="X189" s="221">
        <v>300</v>
      </c>
      <c r="Y189" s="233">
        <v>0</v>
      </c>
      <c r="Z189" s="231" t="s">
        <v>38</v>
      </c>
      <c r="AA189" s="224"/>
      <c r="AB189" s="211">
        <v>300</v>
      </c>
      <c r="AC189" s="209">
        <v>0</v>
      </c>
    </row>
    <row r="190" spans="2:29" hidden="1">
      <c r="B190" s="290"/>
      <c r="C190" s="290"/>
      <c r="D190" s="290"/>
      <c r="E190" s="290"/>
      <c r="F190" s="290"/>
      <c r="G190" s="290"/>
      <c r="I190" s="218">
        <v>358</v>
      </c>
      <c r="J190" s="309" t="s">
        <v>38</v>
      </c>
      <c r="K190" s="293"/>
      <c r="L190" s="310"/>
      <c r="M190" s="293"/>
      <c r="N190" s="293"/>
      <c r="O190" s="309" t="s">
        <v>38</v>
      </c>
      <c r="P190" s="293"/>
      <c r="Q190" s="224"/>
      <c r="R190" s="309" t="s">
        <v>38</v>
      </c>
      <c r="S190" s="293"/>
      <c r="T190" s="293"/>
      <c r="U190" s="224"/>
      <c r="V190" s="231" t="s">
        <v>38</v>
      </c>
      <c r="W190" s="224"/>
      <c r="X190" s="221">
        <v>358</v>
      </c>
      <c r="Y190" s="233">
        <v>0</v>
      </c>
      <c r="Z190" s="231" t="s">
        <v>38</v>
      </c>
      <c r="AA190" s="224"/>
      <c r="AB190" s="211">
        <v>358</v>
      </c>
      <c r="AC190" s="209">
        <v>0</v>
      </c>
    </row>
    <row r="191" spans="2:29" hidden="1">
      <c r="B191" s="290"/>
      <c r="C191" s="290"/>
      <c r="D191" s="290"/>
      <c r="E191" s="290"/>
      <c r="F191" s="290"/>
      <c r="G191" s="290"/>
      <c r="I191" s="218">
        <v>423</v>
      </c>
      <c r="J191" s="309" t="s">
        <v>38</v>
      </c>
      <c r="K191" s="293"/>
      <c r="L191" s="310"/>
      <c r="M191" s="293"/>
      <c r="N191" s="293"/>
      <c r="O191" s="309" t="s">
        <v>38</v>
      </c>
      <c r="P191" s="293"/>
      <c r="Q191" s="224"/>
      <c r="R191" s="309" t="s">
        <v>38</v>
      </c>
      <c r="S191" s="293"/>
      <c r="T191" s="293"/>
      <c r="U191" s="224"/>
      <c r="V191" s="231" t="s">
        <v>38</v>
      </c>
      <c r="W191" s="224"/>
      <c r="X191" s="221">
        <v>5076</v>
      </c>
      <c r="Y191" s="233">
        <v>0</v>
      </c>
      <c r="Z191" s="231" t="s">
        <v>38</v>
      </c>
      <c r="AA191" s="224"/>
      <c r="AB191" s="211">
        <v>5076</v>
      </c>
      <c r="AC191" s="209">
        <v>0</v>
      </c>
    </row>
    <row r="192" spans="2:29" hidden="1">
      <c r="B192" s="290"/>
      <c r="C192" s="290"/>
      <c r="D192" s="290"/>
      <c r="E192" s="290"/>
      <c r="F192" s="290"/>
      <c r="G192" s="290"/>
      <c r="I192" s="218">
        <v>607</v>
      </c>
      <c r="J192" s="309" t="s">
        <v>38</v>
      </c>
      <c r="K192" s="293"/>
      <c r="L192" s="310"/>
      <c r="M192" s="293"/>
      <c r="N192" s="293"/>
      <c r="O192" s="309" t="s">
        <v>38</v>
      </c>
      <c r="P192" s="293"/>
      <c r="Q192" s="224"/>
      <c r="R192" s="309" t="s">
        <v>38</v>
      </c>
      <c r="S192" s="293"/>
      <c r="T192" s="293"/>
      <c r="U192" s="224"/>
      <c r="V192" s="231" t="s">
        <v>38</v>
      </c>
      <c r="W192" s="224"/>
      <c r="X192" s="221">
        <v>607</v>
      </c>
      <c r="Y192" s="233">
        <v>0</v>
      </c>
      <c r="Z192" s="231" t="s">
        <v>38</v>
      </c>
      <c r="AA192" s="224"/>
      <c r="AB192" s="211">
        <v>607</v>
      </c>
      <c r="AC192" s="209">
        <v>0</v>
      </c>
    </row>
    <row r="193" spans="2:29" hidden="1">
      <c r="B193" s="290"/>
      <c r="C193" s="290"/>
      <c r="D193" s="290"/>
      <c r="E193" s="290"/>
      <c r="F193" s="290"/>
      <c r="G193" s="290"/>
      <c r="I193" s="218">
        <v>675</v>
      </c>
      <c r="J193" s="309" t="s">
        <v>38</v>
      </c>
      <c r="K193" s="293"/>
      <c r="L193" s="310"/>
      <c r="M193" s="293"/>
      <c r="N193" s="293"/>
      <c r="O193" s="309" t="s">
        <v>38</v>
      </c>
      <c r="P193" s="293"/>
      <c r="Q193" s="224"/>
      <c r="R193" s="309" t="s">
        <v>38</v>
      </c>
      <c r="S193" s="293"/>
      <c r="T193" s="293"/>
      <c r="U193" s="224"/>
      <c r="V193" s="231" t="s">
        <v>38</v>
      </c>
      <c r="W193" s="224"/>
      <c r="X193" s="221">
        <v>2700</v>
      </c>
      <c r="Y193" s="233">
        <v>0</v>
      </c>
      <c r="Z193" s="231" t="s">
        <v>38</v>
      </c>
      <c r="AA193" s="224"/>
      <c r="AB193" s="211">
        <v>2700</v>
      </c>
      <c r="AC193" s="209">
        <v>0</v>
      </c>
    </row>
    <row r="194" spans="2:29" hidden="1">
      <c r="B194" s="290"/>
      <c r="C194" s="290"/>
      <c r="D194" s="290"/>
      <c r="E194" s="290"/>
      <c r="F194" s="290"/>
      <c r="G194" s="290"/>
      <c r="I194" s="218">
        <v>736</v>
      </c>
      <c r="J194" s="309" t="s">
        <v>38</v>
      </c>
      <c r="K194" s="293"/>
      <c r="L194" s="310"/>
      <c r="M194" s="293"/>
      <c r="N194" s="293"/>
      <c r="O194" s="309" t="s">
        <v>38</v>
      </c>
      <c r="P194" s="293"/>
      <c r="Q194" s="224"/>
      <c r="R194" s="309" t="s">
        <v>38</v>
      </c>
      <c r="S194" s="293"/>
      <c r="T194" s="293"/>
      <c r="U194" s="224"/>
      <c r="V194" s="231" t="s">
        <v>38</v>
      </c>
      <c r="W194" s="224"/>
      <c r="X194" s="221">
        <v>1472</v>
      </c>
      <c r="Y194" s="233">
        <v>0</v>
      </c>
      <c r="Z194" s="231" t="s">
        <v>38</v>
      </c>
      <c r="AA194" s="224"/>
      <c r="AB194" s="211">
        <v>1472</v>
      </c>
      <c r="AC194" s="209">
        <v>0</v>
      </c>
    </row>
    <row r="195" spans="2:29" hidden="1">
      <c r="B195" s="290"/>
      <c r="C195" s="290"/>
      <c r="D195" s="290"/>
      <c r="E195" s="293"/>
      <c r="F195" s="293"/>
      <c r="G195" s="293"/>
      <c r="I195" s="218">
        <v>794</v>
      </c>
      <c r="J195" s="309" t="s">
        <v>38</v>
      </c>
      <c r="K195" s="293"/>
      <c r="L195" s="310"/>
      <c r="M195" s="293"/>
      <c r="N195" s="293"/>
      <c r="O195" s="309" t="s">
        <v>38</v>
      </c>
      <c r="P195" s="293"/>
      <c r="Q195" s="224"/>
      <c r="R195" s="309" t="s">
        <v>38</v>
      </c>
      <c r="S195" s="293"/>
      <c r="T195" s="293"/>
      <c r="U195" s="224"/>
      <c r="V195" s="231" t="s">
        <v>38</v>
      </c>
      <c r="W195" s="224"/>
      <c r="X195" s="221">
        <v>3176</v>
      </c>
      <c r="Y195" s="233">
        <v>0</v>
      </c>
      <c r="Z195" s="231" t="s">
        <v>38</v>
      </c>
      <c r="AA195" s="224"/>
      <c r="AB195" s="211">
        <v>3176</v>
      </c>
      <c r="AC195" s="209">
        <v>0</v>
      </c>
    </row>
    <row r="196" spans="2:29" hidden="1">
      <c r="B196" s="290"/>
      <c r="C196" s="290"/>
      <c r="D196" s="290"/>
      <c r="E196" s="306" t="s">
        <v>250</v>
      </c>
      <c r="F196" s="293"/>
      <c r="G196" s="293"/>
      <c r="I196" s="218">
        <v>187</v>
      </c>
      <c r="J196" s="309" t="s">
        <v>38</v>
      </c>
      <c r="K196" s="293"/>
      <c r="L196" s="310"/>
      <c r="M196" s="293"/>
      <c r="N196" s="293"/>
      <c r="O196" s="309" t="s">
        <v>38</v>
      </c>
      <c r="P196" s="293"/>
      <c r="Q196" s="224"/>
      <c r="R196" s="309" t="s">
        <v>38</v>
      </c>
      <c r="S196" s="293"/>
      <c r="T196" s="293"/>
      <c r="U196" s="224"/>
      <c r="V196" s="231" t="s">
        <v>38</v>
      </c>
      <c r="W196" s="224"/>
      <c r="X196" s="221">
        <v>187</v>
      </c>
      <c r="Y196" s="233">
        <v>0</v>
      </c>
      <c r="Z196" s="231" t="s">
        <v>38</v>
      </c>
      <c r="AA196" s="224"/>
      <c r="AB196" s="211">
        <v>187</v>
      </c>
      <c r="AC196" s="209">
        <v>0</v>
      </c>
    </row>
    <row r="197" spans="2:29" hidden="1">
      <c r="B197" s="290"/>
      <c r="C197" s="290"/>
      <c r="D197" s="290"/>
      <c r="E197" s="306" t="s">
        <v>251</v>
      </c>
      <c r="F197" s="290"/>
      <c r="G197" s="290"/>
      <c r="I197" s="218">
        <v>1200</v>
      </c>
      <c r="J197" s="309" t="s">
        <v>38</v>
      </c>
      <c r="K197" s="293"/>
      <c r="L197" s="310"/>
      <c r="M197" s="293"/>
      <c r="N197" s="293"/>
      <c r="O197" s="309" t="s">
        <v>38</v>
      </c>
      <c r="P197" s="293"/>
      <c r="Q197" s="224"/>
      <c r="R197" s="309" t="s">
        <v>38</v>
      </c>
      <c r="S197" s="293"/>
      <c r="T197" s="293"/>
      <c r="U197" s="224"/>
      <c r="V197" s="231" t="s">
        <v>38</v>
      </c>
      <c r="W197" s="224"/>
      <c r="X197" s="221">
        <v>6000</v>
      </c>
      <c r="Y197" s="233">
        <v>0</v>
      </c>
      <c r="Z197" s="231" t="s">
        <v>38</v>
      </c>
      <c r="AA197" s="224"/>
      <c r="AB197" s="211">
        <v>6000</v>
      </c>
      <c r="AC197" s="209">
        <v>0</v>
      </c>
    </row>
    <row r="198" spans="2:29" hidden="1">
      <c r="B198" s="290"/>
      <c r="C198" s="290"/>
      <c r="D198" s="290"/>
      <c r="E198" s="293"/>
      <c r="F198" s="293"/>
      <c r="G198" s="293"/>
      <c r="I198" s="218">
        <v>2397</v>
      </c>
      <c r="J198" s="309" t="s">
        <v>38</v>
      </c>
      <c r="K198" s="293"/>
      <c r="L198" s="310"/>
      <c r="M198" s="293"/>
      <c r="N198" s="293"/>
      <c r="O198" s="309" t="s">
        <v>38</v>
      </c>
      <c r="P198" s="293"/>
      <c r="Q198" s="224"/>
      <c r="R198" s="309" t="s">
        <v>38</v>
      </c>
      <c r="S198" s="293"/>
      <c r="T198" s="293"/>
      <c r="U198" s="224"/>
      <c r="V198" s="231" t="s">
        <v>38</v>
      </c>
      <c r="W198" s="224"/>
      <c r="X198" s="221">
        <v>7191</v>
      </c>
      <c r="Y198" s="233">
        <v>0</v>
      </c>
      <c r="Z198" s="231" t="s">
        <v>38</v>
      </c>
      <c r="AA198" s="224"/>
      <c r="AB198" s="211">
        <v>7191</v>
      </c>
      <c r="AC198" s="209">
        <v>0</v>
      </c>
    </row>
    <row r="199" spans="2:29" hidden="1">
      <c r="B199" s="290"/>
      <c r="C199" s="290"/>
      <c r="D199" s="290"/>
      <c r="E199" s="306" t="s">
        <v>252</v>
      </c>
      <c r="F199" s="293"/>
      <c r="G199" s="293"/>
      <c r="I199" s="218">
        <v>0</v>
      </c>
      <c r="J199" s="309" t="s">
        <v>38</v>
      </c>
      <c r="K199" s="293"/>
      <c r="L199" s="310"/>
      <c r="M199" s="293"/>
      <c r="N199" s="293"/>
      <c r="O199" s="309" t="s">
        <v>38</v>
      </c>
      <c r="P199" s="293"/>
      <c r="Q199" s="224"/>
      <c r="R199" s="309" t="s">
        <v>38</v>
      </c>
      <c r="S199" s="293"/>
      <c r="T199" s="293"/>
      <c r="U199" s="224"/>
      <c r="V199" s="231" t="s">
        <v>38</v>
      </c>
      <c r="W199" s="224"/>
      <c r="X199" s="231" t="s">
        <v>38</v>
      </c>
      <c r="Y199" s="233">
        <v>0</v>
      </c>
      <c r="Z199" s="231" t="s">
        <v>38</v>
      </c>
      <c r="AA199" s="224"/>
      <c r="AB199" s="228" t="s">
        <v>38</v>
      </c>
      <c r="AC199" s="209">
        <v>0</v>
      </c>
    </row>
    <row r="200" spans="2:29" hidden="1">
      <c r="B200" s="290"/>
      <c r="C200" s="290"/>
      <c r="D200" s="290"/>
      <c r="E200" s="306" t="s">
        <v>253</v>
      </c>
      <c r="F200" s="290"/>
      <c r="G200" s="290"/>
      <c r="I200" s="218">
        <v>0</v>
      </c>
      <c r="J200" s="309" t="s">
        <v>38</v>
      </c>
      <c r="K200" s="293"/>
      <c r="L200" s="310"/>
      <c r="M200" s="293"/>
      <c r="N200" s="293"/>
      <c r="O200" s="309" t="s">
        <v>38</v>
      </c>
      <c r="P200" s="293"/>
      <c r="Q200" s="224"/>
      <c r="R200" s="309" t="s">
        <v>38</v>
      </c>
      <c r="S200" s="293"/>
      <c r="T200" s="293"/>
      <c r="U200" s="224"/>
      <c r="V200" s="231" t="s">
        <v>38</v>
      </c>
      <c r="W200" s="224"/>
      <c r="X200" s="231" t="s">
        <v>38</v>
      </c>
      <c r="Y200" s="233">
        <v>0</v>
      </c>
      <c r="Z200" s="231" t="s">
        <v>38</v>
      </c>
      <c r="AA200" s="224"/>
      <c r="AB200" s="228" t="s">
        <v>38</v>
      </c>
      <c r="AC200" s="209">
        <v>0</v>
      </c>
    </row>
    <row r="201" spans="2:29" hidden="1">
      <c r="B201" s="290"/>
      <c r="C201" s="290"/>
      <c r="D201" s="290"/>
      <c r="E201" s="293"/>
      <c r="F201" s="293"/>
      <c r="G201" s="293"/>
      <c r="I201" s="218">
        <v>1</v>
      </c>
      <c r="J201" s="309" t="s">
        <v>38</v>
      </c>
      <c r="K201" s="293"/>
      <c r="L201" s="310"/>
      <c r="M201" s="293"/>
      <c r="N201" s="293"/>
      <c r="O201" s="309" t="s">
        <v>38</v>
      </c>
      <c r="P201" s="293"/>
      <c r="Q201" s="224"/>
      <c r="R201" s="309" t="s">
        <v>38</v>
      </c>
      <c r="S201" s="293"/>
      <c r="T201" s="293"/>
      <c r="U201" s="224"/>
      <c r="V201" s="231" t="s">
        <v>38</v>
      </c>
      <c r="W201" s="224"/>
      <c r="X201" s="221">
        <v>2</v>
      </c>
      <c r="Y201" s="233">
        <v>0</v>
      </c>
      <c r="Z201" s="231" t="s">
        <v>38</v>
      </c>
      <c r="AA201" s="224"/>
      <c r="AB201" s="211">
        <v>2</v>
      </c>
      <c r="AC201" s="209">
        <v>0</v>
      </c>
    </row>
    <row r="202" spans="2:29" hidden="1">
      <c r="B202" s="290"/>
      <c r="C202" s="290"/>
      <c r="D202" s="290"/>
      <c r="E202" s="306" t="s">
        <v>254</v>
      </c>
      <c r="F202" s="290"/>
      <c r="G202" s="290"/>
      <c r="I202" s="218">
        <v>1</v>
      </c>
      <c r="J202" s="309" t="s">
        <v>38</v>
      </c>
      <c r="K202" s="293"/>
      <c r="L202" s="310"/>
      <c r="M202" s="293"/>
      <c r="N202" s="293"/>
      <c r="O202" s="309" t="s">
        <v>38</v>
      </c>
      <c r="P202" s="293"/>
      <c r="Q202" s="224"/>
      <c r="R202" s="309" t="s">
        <v>38</v>
      </c>
      <c r="S202" s="293"/>
      <c r="T202" s="293"/>
      <c r="U202" s="224"/>
      <c r="V202" s="231" t="s">
        <v>38</v>
      </c>
      <c r="W202" s="224"/>
      <c r="X202" s="221">
        <v>2</v>
      </c>
      <c r="Y202" s="233">
        <v>0</v>
      </c>
      <c r="Z202" s="231" t="s">
        <v>38</v>
      </c>
      <c r="AA202" s="224"/>
      <c r="AB202" s="211">
        <v>2</v>
      </c>
      <c r="AC202" s="209">
        <v>0</v>
      </c>
    </row>
    <row r="203" spans="2:29" hidden="1">
      <c r="B203" s="290"/>
      <c r="C203" s="290"/>
      <c r="D203" s="290"/>
      <c r="E203" s="290"/>
      <c r="F203" s="290"/>
      <c r="G203" s="290"/>
      <c r="I203" s="218">
        <v>3781</v>
      </c>
      <c r="J203" s="309" t="s">
        <v>38</v>
      </c>
      <c r="K203" s="293"/>
      <c r="L203" s="310"/>
      <c r="M203" s="293"/>
      <c r="N203" s="293"/>
      <c r="O203" s="309" t="s">
        <v>38</v>
      </c>
      <c r="P203" s="293"/>
      <c r="Q203" s="224"/>
      <c r="R203" s="309" t="s">
        <v>38</v>
      </c>
      <c r="S203" s="293"/>
      <c r="T203" s="293"/>
      <c r="U203" s="224"/>
      <c r="V203" s="231" t="s">
        <v>38</v>
      </c>
      <c r="W203" s="224"/>
      <c r="X203" s="221">
        <v>11343</v>
      </c>
      <c r="Y203" s="233">
        <v>0</v>
      </c>
      <c r="Z203" s="231" t="s">
        <v>38</v>
      </c>
      <c r="AA203" s="224"/>
      <c r="AB203" s="211">
        <v>11343</v>
      </c>
      <c r="AC203" s="209">
        <v>0</v>
      </c>
    </row>
    <row r="204" spans="2:29" hidden="1">
      <c r="B204" s="290"/>
      <c r="C204" s="290"/>
      <c r="D204" s="290"/>
      <c r="E204" s="290"/>
      <c r="F204" s="290"/>
      <c r="G204" s="290"/>
      <c r="I204" s="218">
        <v>4348</v>
      </c>
      <c r="J204" s="309" t="s">
        <v>38</v>
      </c>
      <c r="K204" s="293"/>
      <c r="L204" s="310"/>
      <c r="M204" s="293"/>
      <c r="N204" s="293"/>
      <c r="O204" s="309" t="s">
        <v>38</v>
      </c>
      <c r="P204" s="293"/>
      <c r="Q204" s="224"/>
      <c r="R204" s="309" t="s">
        <v>38</v>
      </c>
      <c r="S204" s="293"/>
      <c r="T204" s="293"/>
      <c r="U204" s="224"/>
      <c r="V204" s="231" t="s">
        <v>38</v>
      </c>
      <c r="W204" s="224"/>
      <c r="X204" s="221">
        <v>43480</v>
      </c>
      <c r="Y204" s="233">
        <v>0</v>
      </c>
      <c r="Z204" s="231" t="s">
        <v>38</v>
      </c>
      <c r="AA204" s="224"/>
      <c r="AB204" s="211">
        <v>43480</v>
      </c>
      <c r="AC204" s="209">
        <v>0</v>
      </c>
    </row>
    <row r="205" spans="2:29" hidden="1">
      <c r="B205" s="290"/>
      <c r="C205" s="290"/>
      <c r="D205" s="290"/>
      <c r="E205" s="290"/>
      <c r="F205" s="290"/>
      <c r="G205" s="290"/>
      <c r="I205" s="218">
        <v>4848</v>
      </c>
      <c r="J205" s="309" t="s">
        <v>38</v>
      </c>
      <c r="K205" s="293"/>
      <c r="L205" s="310"/>
      <c r="M205" s="293"/>
      <c r="N205" s="293"/>
      <c r="O205" s="309" t="s">
        <v>38</v>
      </c>
      <c r="P205" s="293"/>
      <c r="Q205" s="224"/>
      <c r="R205" s="309" t="s">
        <v>38</v>
      </c>
      <c r="S205" s="293"/>
      <c r="T205" s="293"/>
      <c r="U205" s="224"/>
      <c r="V205" s="231" t="s">
        <v>38</v>
      </c>
      <c r="W205" s="224"/>
      <c r="X205" s="221">
        <v>14544</v>
      </c>
      <c r="Y205" s="233">
        <v>0</v>
      </c>
      <c r="Z205" s="231" t="s">
        <v>38</v>
      </c>
      <c r="AA205" s="224"/>
      <c r="AB205" s="211">
        <v>14544</v>
      </c>
      <c r="AC205" s="209">
        <v>0</v>
      </c>
    </row>
    <row r="206" spans="2:29" hidden="1">
      <c r="B206" s="290"/>
      <c r="C206" s="290"/>
      <c r="D206" s="290"/>
      <c r="E206" s="290"/>
      <c r="F206" s="290"/>
      <c r="G206" s="290"/>
      <c r="I206" s="218">
        <v>6742</v>
      </c>
      <c r="J206" s="309" t="s">
        <v>38</v>
      </c>
      <c r="K206" s="293"/>
      <c r="L206" s="310"/>
      <c r="M206" s="293"/>
      <c r="N206" s="293"/>
      <c r="O206" s="309" t="s">
        <v>38</v>
      </c>
      <c r="P206" s="293"/>
      <c r="Q206" s="224"/>
      <c r="R206" s="309" t="s">
        <v>38</v>
      </c>
      <c r="S206" s="293"/>
      <c r="T206" s="293"/>
      <c r="U206" s="224"/>
      <c r="V206" s="231" t="s">
        <v>38</v>
      </c>
      <c r="W206" s="224"/>
      <c r="X206" s="221">
        <v>6742</v>
      </c>
      <c r="Y206" s="233">
        <v>0</v>
      </c>
      <c r="Z206" s="231" t="s">
        <v>38</v>
      </c>
      <c r="AA206" s="224"/>
      <c r="AB206" s="211">
        <v>6742</v>
      </c>
      <c r="AC206" s="209">
        <v>0</v>
      </c>
    </row>
    <row r="207" spans="2:29" hidden="1">
      <c r="B207" s="290"/>
      <c r="C207" s="290"/>
      <c r="D207" s="290"/>
      <c r="E207" s="290"/>
      <c r="F207" s="290"/>
      <c r="G207" s="290"/>
      <c r="I207" s="218">
        <v>12540</v>
      </c>
      <c r="J207" s="309" t="s">
        <v>38</v>
      </c>
      <c r="K207" s="293"/>
      <c r="L207" s="310"/>
      <c r="M207" s="293"/>
      <c r="N207" s="293"/>
      <c r="O207" s="309" t="s">
        <v>38</v>
      </c>
      <c r="P207" s="293"/>
      <c r="Q207" s="224"/>
      <c r="R207" s="309" t="s">
        <v>38</v>
      </c>
      <c r="S207" s="293"/>
      <c r="T207" s="293"/>
      <c r="U207" s="224"/>
      <c r="V207" s="231" t="s">
        <v>38</v>
      </c>
      <c r="W207" s="224"/>
      <c r="X207" s="221">
        <v>12540</v>
      </c>
      <c r="Y207" s="233">
        <v>0</v>
      </c>
      <c r="Z207" s="231" t="s">
        <v>38</v>
      </c>
      <c r="AA207" s="224"/>
      <c r="AB207" s="211">
        <v>12540</v>
      </c>
      <c r="AC207" s="209">
        <v>0</v>
      </c>
    </row>
    <row r="208" spans="2:29" hidden="1">
      <c r="B208" s="290"/>
      <c r="C208" s="290"/>
      <c r="D208" s="290"/>
      <c r="E208" s="290"/>
      <c r="F208" s="290"/>
      <c r="G208" s="290"/>
      <c r="I208" s="218">
        <v>14041</v>
      </c>
      <c r="J208" s="309" t="s">
        <v>38</v>
      </c>
      <c r="K208" s="293"/>
      <c r="L208" s="310"/>
      <c r="M208" s="293"/>
      <c r="N208" s="293"/>
      <c r="O208" s="309" t="s">
        <v>38</v>
      </c>
      <c r="P208" s="293"/>
      <c r="Q208" s="224"/>
      <c r="R208" s="309" t="s">
        <v>38</v>
      </c>
      <c r="S208" s="293"/>
      <c r="T208" s="293"/>
      <c r="U208" s="224"/>
      <c r="V208" s="231" t="s">
        <v>38</v>
      </c>
      <c r="W208" s="224"/>
      <c r="X208" s="221">
        <v>14041</v>
      </c>
      <c r="Y208" s="233">
        <v>0</v>
      </c>
      <c r="Z208" s="231" t="s">
        <v>38</v>
      </c>
      <c r="AA208" s="224"/>
      <c r="AB208" s="211">
        <v>14041</v>
      </c>
      <c r="AC208" s="209">
        <v>0</v>
      </c>
    </row>
    <row r="209" spans="2:29" hidden="1">
      <c r="B209" s="290"/>
      <c r="C209" s="290"/>
      <c r="D209" s="290"/>
      <c r="E209" s="293"/>
      <c r="F209" s="293"/>
      <c r="G209" s="293"/>
      <c r="I209" s="218">
        <v>14950</v>
      </c>
      <c r="J209" s="309" t="s">
        <v>38</v>
      </c>
      <c r="K209" s="293"/>
      <c r="L209" s="310"/>
      <c r="M209" s="293"/>
      <c r="N209" s="293"/>
      <c r="O209" s="309" t="s">
        <v>38</v>
      </c>
      <c r="P209" s="293"/>
      <c r="Q209" s="224"/>
      <c r="R209" s="309" t="s">
        <v>38</v>
      </c>
      <c r="S209" s="293"/>
      <c r="T209" s="293"/>
      <c r="U209" s="224"/>
      <c r="V209" s="231" t="s">
        <v>38</v>
      </c>
      <c r="W209" s="224"/>
      <c r="X209" s="221">
        <v>44850</v>
      </c>
      <c r="Y209" s="233">
        <v>0</v>
      </c>
      <c r="Z209" s="231" t="s">
        <v>38</v>
      </c>
      <c r="AA209" s="224"/>
      <c r="AB209" s="211">
        <v>44850</v>
      </c>
      <c r="AC209" s="209">
        <v>0</v>
      </c>
    </row>
    <row r="210" spans="2:29" hidden="1">
      <c r="B210" s="290"/>
      <c r="C210" s="290"/>
      <c r="D210" s="290"/>
      <c r="E210" s="306" t="s">
        <v>255</v>
      </c>
      <c r="F210" s="290"/>
      <c r="G210" s="290"/>
      <c r="I210" s="218">
        <v>567</v>
      </c>
      <c r="J210" s="309" t="s">
        <v>38</v>
      </c>
      <c r="K210" s="293"/>
      <c r="L210" s="310"/>
      <c r="M210" s="293"/>
      <c r="N210" s="293"/>
      <c r="O210" s="309" t="s">
        <v>38</v>
      </c>
      <c r="P210" s="293"/>
      <c r="Q210" s="224"/>
      <c r="R210" s="309" t="s">
        <v>38</v>
      </c>
      <c r="S210" s="293"/>
      <c r="T210" s="293"/>
      <c r="U210" s="224"/>
      <c r="V210" s="231" t="s">
        <v>38</v>
      </c>
      <c r="W210" s="224"/>
      <c r="X210" s="221">
        <v>1134</v>
      </c>
      <c r="Y210" s="233">
        <v>0</v>
      </c>
      <c r="Z210" s="231" t="s">
        <v>38</v>
      </c>
      <c r="AA210" s="224"/>
      <c r="AB210" s="211">
        <v>1134</v>
      </c>
      <c r="AC210" s="209">
        <v>0</v>
      </c>
    </row>
    <row r="211" spans="2:29" hidden="1">
      <c r="B211" s="290"/>
      <c r="C211" s="290"/>
      <c r="D211" s="290"/>
      <c r="E211" s="290"/>
      <c r="F211" s="290"/>
      <c r="G211" s="290"/>
      <c r="I211" s="218">
        <v>600</v>
      </c>
      <c r="J211" s="309" t="s">
        <v>38</v>
      </c>
      <c r="K211" s="293"/>
      <c r="L211" s="310"/>
      <c r="M211" s="293"/>
      <c r="N211" s="293"/>
      <c r="O211" s="309" t="s">
        <v>38</v>
      </c>
      <c r="P211" s="293"/>
      <c r="Q211" s="224"/>
      <c r="R211" s="309" t="s">
        <v>38</v>
      </c>
      <c r="S211" s="293"/>
      <c r="T211" s="293"/>
      <c r="U211" s="224"/>
      <c r="V211" s="231" t="s">
        <v>38</v>
      </c>
      <c r="W211" s="224"/>
      <c r="X211" s="221">
        <v>2400</v>
      </c>
      <c r="Y211" s="233">
        <v>0</v>
      </c>
      <c r="Z211" s="231" t="s">
        <v>38</v>
      </c>
      <c r="AA211" s="224"/>
      <c r="AB211" s="211">
        <v>2400</v>
      </c>
      <c r="AC211" s="209">
        <v>0</v>
      </c>
    </row>
    <row r="212" spans="2:29" hidden="1">
      <c r="B212" s="290"/>
      <c r="C212" s="290"/>
      <c r="D212" s="290"/>
      <c r="E212" s="290"/>
      <c r="F212" s="290"/>
      <c r="G212" s="290"/>
      <c r="I212" s="218">
        <v>815</v>
      </c>
      <c r="J212" s="309" t="s">
        <v>38</v>
      </c>
      <c r="K212" s="293"/>
      <c r="L212" s="310"/>
      <c r="M212" s="293"/>
      <c r="N212" s="293"/>
      <c r="O212" s="309" t="s">
        <v>38</v>
      </c>
      <c r="P212" s="293"/>
      <c r="Q212" s="224"/>
      <c r="R212" s="309" t="s">
        <v>38</v>
      </c>
      <c r="S212" s="293"/>
      <c r="T212" s="293"/>
      <c r="U212" s="224"/>
      <c r="V212" s="231" t="s">
        <v>38</v>
      </c>
      <c r="W212" s="224"/>
      <c r="X212" s="221">
        <v>13855</v>
      </c>
      <c r="Y212" s="233">
        <v>0</v>
      </c>
      <c r="Z212" s="231" t="s">
        <v>38</v>
      </c>
      <c r="AA212" s="224"/>
      <c r="AB212" s="211">
        <v>13855</v>
      </c>
      <c r="AC212" s="209">
        <v>0</v>
      </c>
    </row>
    <row r="213" spans="2:29" hidden="1">
      <c r="B213" s="290"/>
      <c r="C213" s="290"/>
      <c r="D213" s="290"/>
      <c r="E213" s="290"/>
      <c r="F213" s="290"/>
      <c r="G213" s="290"/>
      <c r="I213" s="218">
        <v>870</v>
      </c>
      <c r="J213" s="309" t="s">
        <v>38</v>
      </c>
      <c r="K213" s="293"/>
      <c r="L213" s="310"/>
      <c r="M213" s="293"/>
      <c r="N213" s="293"/>
      <c r="O213" s="309" t="s">
        <v>38</v>
      </c>
      <c r="P213" s="293"/>
      <c r="Q213" s="224"/>
      <c r="R213" s="309" t="s">
        <v>38</v>
      </c>
      <c r="S213" s="293"/>
      <c r="T213" s="293"/>
      <c r="U213" s="224"/>
      <c r="V213" s="231" t="s">
        <v>38</v>
      </c>
      <c r="W213" s="224"/>
      <c r="X213" s="221">
        <v>870</v>
      </c>
      <c r="Y213" s="233">
        <v>0</v>
      </c>
      <c r="Z213" s="231" t="s">
        <v>38</v>
      </c>
      <c r="AA213" s="224"/>
      <c r="AB213" s="211">
        <v>870</v>
      </c>
      <c r="AC213" s="209">
        <v>0</v>
      </c>
    </row>
    <row r="214" spans="2:29" hidden="1">
      <c r="B214" s="290"/>
      <c r="C214" s="290"/>
      <c r="D214" s="290"/>
      <c r="E214" s="290"/>
      <c r="F214" s="290"/>
      <c r="G214" s="290"/>
      <c r="I214" s="218">
        <v>937</v>
      </c>
      <c r="J214" s="309" t="s">
        <v>38</v>
      </c>
      <c r="K214" s="293"/>
      <c r="L214" s="310"/>
      <c r="M214" s="293"/>
      <c r="N214" s="293"/>
      <c r="O214" s="309" t="s">
        <v>38</v>
      </c>
      <c r="P214" s="293"/>
      <c r="Q214" s="224"/>
      <c r="R214" s="309" t="s">
        <v>38</v>
      </c>
      <c r="S214" s="293"/>
      <c r="T214" s="293"/>
      <c r="U214" s="224"/>
      <c r="V214" s="231" t="s">
        <v>38</v>
      </c>
      <c r="W214" s="224"/>
      <c r="X214" s="221">
        <v>14055</v>
      </c>
      <c r="Y214" s="233">
        <v>0</v>
      </c>
      <c r="Z214" s="231" t="s">
        <v>38</v>
      </c>
      <c r="AA214" s="224"/>
      <c r="AB214" s="211">
        <v>14055</v>
      </c>
      <c r="AC214" s="209">
        <v>0</v>
      </c>
    </row>
    <row r="215" spans="2:29" hidden="1">
      <c r="B215" s="290"/>
      <c r="C215" s="290"/>
      <c r="D215" s="290"/>
      <c r="E215" s="290"/>
      <c r="F215" s="290"/>
      <c r="G215" s="290"/>
      <c r="I215" s="218">
        <v>941</v>
      </c>
      <c r="J215" s="309" t="s">
        <v>38</v>
      </c>
      <c r="K215" s="293"/>
      <c r="L215" s="310"/>
      <c r="M215" s="293"/>
      <c r="N215" s="293"/>
      <c r="O215" s="309" t="s">
        <v>38</v>
      </c>
      <c r="P215" s="293"/>
      <c r="Q215" s="224"/>
      <c r="R215" s="309" t="s">
        <v>38</v>
      </c>
      <c r="S215" s="293"/>
      <c r="T215" s="293"/>
      <c r="U215" s="224"/>
      <c r="V215" s="231" t="s">
        <v>38</v>
      </c>
      <c r="W215" s="224"/>
      <c r="X215" s="221">
        <v>2823</v>
      </c>
      <c r="Y215" s="233">
        <v>0</v>
      </c>
      <c r="Z215" s="231" t="s">
        <v>38</v>
      </c>
      <c r="AA215" s="224"/>
      <c r="AB215" s="211">
        <v>2823</v>
      </c>
      <c r="AC215" s="209">
        <v>0</v>
      </c>
    </row>
    <row r="216" spans="2:29" hidden="1">
      <c r="B216" s="290"/>
      <c r="C216" s="290"/>
      <c r="D216" s="290"/>
      <c r="E216" s="290"/>
      <c r="F216" s="290"/>
      <c r="G216" s="290"/>
      <c r="I216" s="218">
        <v>1085</v>
      </c>
      <c r="J216" s="309" t="s">
        <v>38</v>
      </c>
      <c r="K216" s="293"/>
      <c r="L216" s="310"/>
      <c r="M216" s="293"/>
      <c r="N216" s="293"/>
      <c r="O216" s="309" t="s">
        <v>38</v>
      </c>
      <c r="P216" s="293"/>
      <c r="Q216" s="224"/>
      <c r="R216" s="309" t="s">
        <v>38</v>
      </c>
      <c r="S216" s="293"/>
      <c r="T216" s="293"/>
      <c r="U216" s="224"/>
      <c r="V216" s="231" t="s">
        <v>38</v>
      </c>
      <c r="W216" s="224"/>
      <c r="X216" s="221">
        <v>2170</v>
      </c>
      <c r="Y216" s="233">
        <v>0</v>
      </c>
      <c r="Z216" s="231" t="s">
        <v>38</v>
      </c>
      <c r="AA216" s="224"/>
      <c r="AB216" s="211">
        <v>2170</v>
      </c>
      <c r="AC216" s="209">
        <v>0</v>
      </c>
    </row>
    <row r="217" spans="2:29" hidden="1">
      <c r="B217" s="290"/>
      <c r="C217" s="290"/>
      <c r="D217" s="290"/>
      <c r="E217" s="290"/>
      <c r="F217" s="290"/>
      <c r="G217" s="290"/>
      <c r="I217" s="218">
        <v>1355</v>
      </c>
      <c r="J217" s="309" t="s">
        <v>38</v>
      </c>
      <c r="K217" s="293"/>
      <c r="L217" s="310"/>
      <c r="M217" s="293"/>
      <c r="N217" s="293"/>
      <c r="O217" s="309" t="s">
        <v>38</v>
      </c>
      <c r="P217" s="293"/>
      <c r="Q217" s="224"/>
      <c r="R217" s="309" t="s">
        <v>38</v>
      </c>
      <c r="S217" s="293"/>
      <c r="T217" s="293"/>
      <c r="U217" s="224"/>
      <c r="V217" s="231" t="s">
        <v>38</v>
      </c>
      <c r="W217" s="224"/>
      <c r="X217" s="221">
        <v>2710</v>
      </c>
      <c r="Y217" s="233">
        <v>0</v>
      </c>
      <c r="Z217" s="231" t="s">
        <v>38</v>
      </c>
      <c r="AA217" s="224"/>
      <c r="AB217" s="211">
        <v>2710</v>
      </c>
      <c r="AC217" s="209">
        <v>0</v>
      </c>
    </row>
    <row r="218" spans="2:29" hidden="1">
      <c r="B218" s="290"/>
      <c r="C218" s="290"/>
      <c r="D218" s="290"/>
      <c r="E218" s="290"/>
      <c r="F218" s="290"/>
      <c r="G218" s="290"/>
      <c r="I218" s="218">
        <v>1410</v>
      </c>
      <c r="J218" s="309" t="s">
        <v>38</v>
      </c>
      <c r="K218" s="293"/>
      <c r="L218" s="310"/>
      <c r="M218" s="293"/>
      <c r="N218" s="293"/>
      <c r="O218" s="309" t="s">
        <v>38</v>
      </c>
      <c r="P218" s="293"/>
      <c r="Q218" s="224"/>
      <c r="R218" s="309" t="s">
        <v>38</v>
      </c>
      <c r="S218" s="293"/>
      <c r="T218" s="293"/>
      <c r="U218" s="224"/>
      <c r="V218" s="231" t="s">
        <v>38</v>
      </c>
      <c r="W218" s="224"/>
      <c r="X218" s="221">
        <v>1410</v>
      </c>
      <c r="Y218" s="233">
        <v>0</v>
      </c>
      <c r="Z218" s="231" t="s">
        <v>38</v>
      </c>
      <c r="AA218" s="224"/>
      <c r="AB218" s="211">
        <v>1410</v>
      </c>
      <c r="AC218" s="209">
        <v>0</v>
      </c>
    </row>
    <row r="219" spans="2:29" hidden="1">
      <c r="B219" s="290"/>
      <c r="C219" s="290"/>
      <c r="D219" s="290"/>
      <c r="E219" s="290"/>
      <c r="F219" s="290"/>
      <c r="G219" s="290"/>
      <c r="I219" s="218">
        <v>1625</v>
      </c>
      <c r="J219" s="309" t="s">
        <v>38</v>
      </c>
      <c r="K219" s="293"/>
      <c r="L219" s="310"/>
      <c r="M219" s="293"/>
      <c r="N219" s="293"/>
      <c r="O219" s="309" t="s">
        <v>38</v>
      </c>
      <c r="P219" s="293"/>
      <c r="Q219" s="224"/>
      <c r="R219" s="309" t="s">
        <v>38</v>
      </c>
      <c r="S219" s="293"/>
      <c r="T219" s="293"/>
      <c r="U219" s="224"/>
      <c r="V219" s="231" t="s">
        <v>38</v>
      </c>
      <c r="W219" s="224"/>
      <c r="X219" s="221">
        <v>3250</v>
      </c>
      <c r="Y219" s="233">
        <v>0</v>
      </c>
      <c r="Z219" s="231" t="s">
        <v>38</v>
      </c>
      <c r="AA219" s="224"/>
      <c r="AB219" s="211">
        <v>3250</v>
      </c>
      <c r="AC219" s="209">
        <v>0</v>
      </c>
    </row>
    <row r="220" spans="2:29" hidden="1">
      <c r="B220" s="290"/>
      <c r="C220" s="290"/>
      <c r="D220" s="290"/>
      <c r="E220" s="290"/>
      <c r="F220" s="290"/>
      <c r="G220" s="290"/>
      <c r="I220" s="218">
        <v>1701</v>
      </c>
      <c r="J220" s="309" t="s">
        <v>38</v>
      </c>
      <c r="K220" s="293"/>
      <c r="L220" s="310"/>
      <c r="M220" s="293"/>
      <c r="N220" s="293"/>
      <c r="O220" s="309" t="s">
        <v>38</v>
      </c>
      <c r="P220" s="293"/>
      <c r="Q220" s="224"/>
      <c r="R220" s="309" t="s">
        <v>38</v>
      </c>
      <c r="S220" s="293"/>
      <c r="T220" s="293"/>
      <c r="U220" s="224"/>
      <c r="V220" s="231" t="s">
        <v>38</v>
      </c>
      <c r="W220" s="224"/>
      <c r="X220" s="221">
        <v>1701</v>
      </c>
      <c r="Y220" s="233">
        <v>0</v>
      </c>
      <c r="Z220" s="231" t="s">
        <v>38</v>
      </c>
      <c r="AA220" s="224"/>
      <c r="AB220" s="211">
        <v>1701</v>
      </c>
      <c r="AC220" s="209">
        <v>0</v>
      </c>
    </row>
    <row r="221" spans="2:29" hidden="1">
      <c r="B221" s="290"/>
      <c r="C221" s="290"/>
      <c r="D221" s="290"/>
      <c r="E221" s="290"/>
      <c r="F221" s="290"/>
      <c r="G221" s="290"/>
      <c r="I221" s="218">
        <v>1955</v>
      </c>
      <c r="J221" s="309" t="s">
        <v>38</v>
      </c>
      <c r="K221" s="293"/>
      <c r="L221" s="310"/>
      <c r="M221" s="293"/>
      <c r="N221" s="293"/>
      <c r="O221" s="309" t="s">
        <v>38</v>
      </c>
      <c r="P221" s="293"/>
      <c r="Q221" s="224"/>
      <c r="R221" s="309" t="s">
        <v>38</v>
      </c>
      <c r="S221" s="293"/>
      <c r="T221" s="293"/>
      <c r="U221" s="224"/>
      <c r="V221" s="231" t="s">
        <v>38</v>
      </c>
      <c r="W221" s="224"/>
      <c r="X221" s="221">
        <v>1955</v>
      </c>
      <c r="Y221" s="233">
        <v>0</v>
      </c>
      <c r="Z221" s="231" t="s">
        <v>38</v>
      </c>
      <c r="AA221" s="224"/>
      <c r="AB221" s="211">
        <v>1955</v>
      </c>
      <c r="AC221" s="209">
        <v>0</v>
      </c>
    </row>
    <row r="222" spans="2:29" hidden="1">
      <c r="B222" s="290"/>
      <c r="C222" s="290"/>
      <c r="D222" s="290"/>
      <c r="E222" s="290"/>
      <c r="F222" s="290"/>
      <c r="G222" s="290"/>
      <c r="I222" s="218">
        <v>2071</v>
      </c>
      <c r="J222" s="309" t="s">
        <v>38</v>
      </c>
      <c r="K222" s="293"/>
      <c r="L222" s="310"/>
      <c r="M222" s="293"/>
      <c r="N222" s="293"/>
      <c r="O222" s="309" t="s">
        <v>38</v>
      </c>
      <c r="P222" s="293"/>
      <c r="Q222" s="224"/>
      <c r="R222" s="309" t="s">
        <v>38</v>
      </c>
      <c r="S222" s="293"/>
      <c r="T222" s="293"/>
      <c r="U222" s="224"/>
      <c r="V222" s="231" t="s">
        <v>38</v>
      </c>
      <c r="W222" s="224"/>
      <c r="X222" s="221">
        <v>6213</v>
      </c>
      <c r="Y222" s="233">
        <v>0</v>
      </c>
      <c r="Z222" s="231" t="s">
        <v>38</v>
      </c>
      <c r="AA222" s="224"/>
      <c r="AB222" s="211">
        <v>6213</v>
      </c>
      <c r="AC222" s="209">
        <v>0</v>
      </c>
    </row>
    <row r="223" spans="2:29" hidden="1">
      <c r="B223" s="290"/>
      <c r="C223" s="290"/>
      <c r="D223" s="290"/>
      <c r="E223" s="290"/>
      <c r="F223" s="290"/>
      <c r="G223" s="290"/>
      <c r="I223" s="218">
        <v>2225</v>
      </c>
      <c r="J223" s="309" t="s">
        <v>38</v>
      </c>
      <c r="K223" s="293"/>
      <c r="L223" s="310"/>
      <c r="M223" s="293"/>
      <c r="N223" s="293"/>
      <c r="O223" s="309" t="s">
        <v>38</v>
      </c>
      <c r="P223" s="293"/>
      <c r="Q223" s="224"/>
      <c r="R223" s="309" t="s">
        <v>38</v>
      </c>
      <c r="S223" s="293"/>
      <c r="T223" s="293"/>
      <c r="U223" s="224"/>
      <c r="V223" s="231" t="s">
        <v>38</v>
      </c>
      <c r="W223" s="224"/>
      <c r="X223" s="221">
        <v>2225</v>
      </c>
      <c r="Y223" s="233">
        <v>0</v>
      </c>
      <c r="Z223" s="231" t="s">
        <v>38</v>
      </c>
      <c r="AA223" s="224"/>
      <c r="AB223" s="211">
        <v>2225</v>
      </c>
      <c r="AC223" s="209">
        <v>0</v>
      </c>
    </row>
    <row r="224" spans="2:29" hidden="1">
      <c r="B224" s="290"/>
      <c r="C224" s="290"/>
      <c r="D224" s="290"/>
      <c r="E224" s="290"/>
      <c r="F224" s="290"/>
      <c r="G224" s="290"/>
      <c r="I224" s="218">
        <v>2351</v>
      </c>
      <c r="J224" s="309" t="s">
        <v>38</v>
      </c>
      <c r="K224" s="293"/>
      <c r="L224" s="310"/>
      <c r="M224" s="293"/>
      <c r="N224" s="293"/>
      <c r="O224" s="309" t="s">
        <v>38</v>
      </c>
      <c r="P224" s="293"/>
      <c r="Q224" s="224"/>
      <c r="R224" s="309" t="s">
        <v>38</v>
      </c>
      <c r="S224" s="293"/>
      <c r="T224" s="293"/>
      <c r="U224" s="224"/>
      <c r="V224" s="231" t="s">
        <v>38</v>
      </c>
      <c r="W224" s="224"/>
      <c r="X224" s="221">
        <v>2351</v>
      </c>
      <c r="Y224" s="233">
        <v>0</v>
      </c>
      <c r="Z224" s="231" t="s">
        <v>38</v>
      </c>
      <c r="AA224" s="224"/>
      <c r="AB224" s="211">
        <v>2351</v>
      </c>
      <c r="AC224" s="209">
        <v>0</v>
      </c>
    </row>
    <row r="225" spans="2:29" hidden="1">
      <c r="B225" s="290"/>
      <c r="C225" s="290"/>
      <c r="D225" s="290"/>
      <c r="E225" s="290"/>
      <c r="F225" s="290"/>
      <c r="G225" s="290"/>
      <c r="I225" s="218">
        <v>2435</v>
      </c>
      <c r="J225" s="309" t="s">
        <v>38</v>
      </c>
      <c r="K225" s="293"/>
      <c r="L225" s="310"/>
      <c r="M225" s="293"/>
      <c r="N225" s="293"/>
      <c r="O225" s="309" t="s">
        <v>38</v>
      </c>
      <c r="P225" s="293"/>
      <c r="Q225" s="224"/>
      <c r="R225" s="309" t="s">
        <v>38</v>
      </c>
      <c r="S225" s="293"/>
      <c r="T225" s="293"/>
      <c r="U225" s="224"/>
      <c r="V225" s="231" t="s">
        <v>38</v>
      </c>
      <c r="W225" s="224"/>
      <c r="X225" s="221">
        <v>2435</v>
      </c>
      <c r="Y225" s="233">
        <v>0</v>
      </c>
      <c r="Z225" s="231" t="s">
        <v>38</v>
      </c>
      <c r="AA225" s="224"/>
      <c r="AB225" s="211">
        <v>2435</v>
      </c>
      <c r="AC225" s="209">
        <v>0</v>
      </c>
    </row>
    <row r="226" spans="2:29" hidden="1">
      <c r="B226" s="290"/>
      <c r="C226" s="290"/>
      <c r="D226" s="290"/>
      <c r="E226" s="290"/>
      <c r="F226" s="290"/>
      <c r="G226" s="290"/>
      <c r="I226" s="218">
        <v>2767</v>
      </c>
      <c r="J226" s="309" t="s">
        <v>38</v>
      </c>
      <c r="K226" s="293"/>
      <c r="L226" s="310"/>
      <c r="M226" s="293"/>
      <c r="N226" s="293"/>
      <c r="O226" s="309" t="s">
        <v>38</v>
      </c>
      <c r="P226" s="293"/>
      <c r="Q226" s="224"/>
      <c r="R226" s="309" t="s">
        <v>38</v>
      </c>
      <c r="S226" s="293"/>
      <c r="T226" s="293"/>
      <c r="U226" s="224"/>
      <c r="V226" s="231" t="s">
        <v>38</v>
      </c>
      <c r="W226" s="224"/>
      <c r="X226" s="221">
        <v>5534</v>
      </c>
      <c r="Y226" s="233">
        <v>0</v>
      </c>
      <c r="Z226" s="231" t="s">
        <v>38</v>
      </c>
      <c r="AA226" s="224"/>
      <c r="AB226" s="211">
        <v>5534</v>
      </c>
      <c r="AC226" s="209">
        <v>0</v>
      </c>
    </row>
    <row r="227" spans="2:29" hidden="1">
      <c r="B227" s="290"/>
      <c r="C227" s="290"/>
      <c r="D227" s="290"/>
      <c r="E227" s="290"/>
      <c r="F227" s="290"/>
      <c r="G227" s="290"/>
      <c r="I227" s="218">
        <v>3205</v>
      </c>
      <c r="J227" s="309" t="s">
        <v>38</v>
      </c>
      <c r="K227" s="293"/>
      <c r="L227" s="310"/>
      <c r="M227" s="293"/>
      <c r="N227" s="293"/>
      <c r="O227" s="309" t="s">
        <v>38</v>
      </c>
      <c r="P227" s="293"/>
      <c r="Q227" s="224"/>
      <c r="R227" s="309" t="s">
        <v>38</v>
      </c>
      <c r="S227" s="293"/>
      <c r="T227" s="293"/>
      <c r="U227" s="224"/>
      <c r="V227" s="231" t="s">
        <v>38</v>
      </c>
      <c r="W227" s="224"/>
      <c r="X227" s="221">
        <v>3205</v>
      </c>
      <c r="Y227" s="233">
        <v>0</v>
      </c>
      <c r="Z227" s="231" t="s">
        <v>38</v>
      </c>
      <c r="AA227" s="224"/>
      <c r="AB227" s="211">
        <v>3205</v>
      </c>
      <c r="AC227" s="209">
        <v>0</v>
      </c>
    </row>
    <row r="228" spans="2:29" hidden="1">
      <c r="B228" s="290"/>
      <c r="C228" s="290"/>
      <c r="D228" s="290"/>
      <c r="E228" s="293"/>
      <c r="F228" s="293"/>
      <c r="G228" s="293"/>
      <c r="I228" s="218">
        <v>3238</v>
      </c>
      <c r="J228" s="309" t="s">
        <v>38</v>
      </c>
      <c r="K228" s="293"/>
      <c r="L228" s="310"/>
      <c r="M228" s="293"/>
      <c r="N228" s="293"/>
      <c r="O228" s="309" t="s">
        <v>38</v>
      </c>
      <c r="P228" s="293"/>
      <c r="Q228" s="224"/>
      <c r="R228" s="309" t="s">
        <v>38</v>
      </c>
      <c r="S228" s="293"/>
      <c r="T228" s="293"/>
      <c r="U228" s="224"/>
      <c r="V228" s="231" t="s">
        <v>38</v>
      </c>
      <c r="W228" s="224"/>
      <c r="X228" s="221">
        <v>29142</v>
      </c>
      <c r="Y228" s="233">
        <v>0</v>
      </c>
      <c r="Z228" s="231" t="s">
        <v>38</v>
      </c>
      <c r="AA228" s="224"/>
      <c r="AB228" s="211">
        <v>29142</v>
      </c>
      <c r="AC228" s="209">
        <v>0</v>
      </c>
    </row>
    <row r="229" spans="2:29" hidden="1">
      <c r="B229" s="290"/>
      <c r="C229" s="290"/>
      <c r="D229" s="290"/>
      <c r="E229" s="306" t="s">
        <v>256</v>
      </c>
      <c r="F229" s="290"/>
      <c r="G229" s="290"/>
      <c r="I229" s="218">
        <v>553</v>
      </c>
      <c r="J229" s="309" t="s">
        <v>38</v>
      </c>
      <c r="K229" s="293"/>
      <c r="L229" s="310"/>
      <c r="M229" s="293"/>
      <c r="N229" s="293"/>
      <c r="O229" s="309" t="s">
        <v>38</v>
      </c>
      <c r="P229" s="293"/>
      <c r="Q229" s="224"/>
      <c r="R229" s="309" t="s">
        <v>38</v>
      </c>
      <c r="S229" s="293"/>
      <c r="T229" s="293"/>
      <c r="U229" s="224"/>
      <c r="V229" s="231" t="s">
        <v>38</v>
      </c>
      <c r="W229" s="224"/>
      <c r="X229" s="221">
        <v>2212</v>
      </c>
      <c r="Y229" s="233">
        <v>0</v>
      </c>
      <c r="Z229" s="231" t="s">
        <v>38</v>
      </c>
      <c r="AA229" s="224"/>
      <c r="AB229" s="211">
        <v>2212</v>
      </c>
      <c r="AC229" s="209">
        <v>0</v>
      </c>
    </row>
    <row r="230" spans="2:29" hidden="1">
      <c r="B230" s="290"/>
      <c r="C230" s="290"/>
      <c r="D230" s="290"/>
      <c r="E230" s="290"/>
      <c r="F230" s="290"/>
      <c r="G230" s="290"/>
      <c r="I230" s="218">
        <v>567</v>
      </c>
      <c r="J230" s="309" t="s">
        <v>38</v>
      </c>
      <c r="K230" s="293"/>
      <c r="L230" s="310"/>
      <c r="M230" s="293"/>
      <c r="N230" s="293"/>
      <c r="O230" s="309" t="s">
        <v>38</v>
      </c>
      <c r="P230" s="293"/>
      <c r="Q230" s="224"/>
      <c r="R230" s="309" t="s">
        <v>38</v>
      </c>
      <c r="S230" s="293"/>
      <c r="T230" s="293"/>
      <c r="U230" s="224"/>
      <c r="V230" s="231" t="s">
        <v>38</v>
      </c>
      <c r="W230" s="224"/>
      <c r="X230" s="221">
        <v>1701</v>
      </c>
      <c r="Y230" s="233">
        <v>0</v>
      </c>
      <c r="Z230" s="231" t="s">
        <v>38</v>
      </c>
      <c r="AA230" s="224"/>
      <c r="AB230" s="211">
        <v>1701</v>
      </c>
      <c r="AC230" s="209">
        <v>0</v>
      </c>
    </row>
    <row r="231" spans="2:29" hidden="1">
      <c r="B231" s="290"/>
      <c r="C231" s="290"/>
      <c r="D231" s="290"/>
      <c r="E231" s="290"/>
      <c r="F231" s="290"/>
      <c r="G231" s="290"/>
      <c r="I231" s="218">
        <v>610</v>
      </c>
      <c r="J231" s="309" t="s">
        <v>38</v>
      </c>
      <c r="K231" s="293"/>
      <c r="L231" s="310"/>
      <c r="M231" s="293"/>
      <c r="N231" s="293"/>
      <c r="O231" s="309" t="s">
        <v>38</v>
      </c>
      <c r="P231" s="293"/>
      <c r="Q231" s="224"/>
      <c r="R231" s="309" t="s">
        <v>38</v>
      </c>
      <c r="S231" s="293"/>
      <c r="T231" s="293"/>
      <c r="U231" s="224"/>
      <c r="V231" s="231" t="s">
        <v>38</v>
      </c>
      <c r="W231" s="224"/>
      <c r="X231" s="221">
        <v>10370</v>
      </c>
      <c r="Y231" s="233">
        <v>0</v>
      </c>
      <c r="Z231" s="231" t="s">
        <v>38</v>
      </c>
      <c r="AA231" s="224"/>
      <c r="AB231" s="211">
        <v>10370</v>
      </c>
      <c r="AC231" s="209">
        <v>0</v>
      </c>
    </row>
    <row r="232" spans="2:29" hidden="1">
      <c r="B232" s="290"/>
      <c r="C232" s="290"/>
      <c r="D232" s="290"/>
      <c r="E232" s="290"/>
      <c r="F232" s="290"/>
      <c r="G232" s="290"/>
      <c r="I232" s="218">
        <v>702</v>
      </c>
      <c r="J232" s="309" t="s">
        <v>38</v>
      </c>
      <c r="K232" s="293"/>
      <c r="L232" s="310"/>
      <c r="M232" s="293"/>
      <c r="N232" s="293"/>
      <c r="O232" s="309" t="s">
        <v>38</v>
      </c>
      <c r="P232" s="293"/>
      <c r="Q232" s="224"/>
      <c r="R232" s="309" t="s">
        <v>38</v>
      </c>
      <c r="S232" s="293"/>
      <c r="T232" s="293"/>
      <c r="U232" s="224"/>
      <c r="V232" s="231" t="s">
        <v>38</v>
      </c>
      <c r="W232" s="224"/>
      <c r="X232" s="221">
        <v>11934</v>
      </c>
      <c r="Y232" s="233">
        <v>0</v>
      </c>
      <c r="Z232" s="231" t="s">
        <v>38</v>
      </c>
      <c r="AA232" s="224"/>
      <c r="AB232" s="211">
        <v>11934</v>
      </c>
      <c r="AC232" s="209">
        <v>0</v>
      </c>
    </row>
    <row r="233" spans="2:29" hidden="1">
      <c r="B233" s="290"/>
      <c r="C233" s="290"/>
      <c r="D233" s="290"/>
      <c r="E233" s="290"/>
      <c r="F233" s="290"/>
      <c r="G233" s="290"/>
      <c r="I233" s="218">
        <v>736</v>
      </c>
      <c r="J233" s="309" t="s">
        <v>38</v>
      </c>
      <c r="K233" s="293"/>
      <c r="L233" s="310"/>
      <c r="M233" s="293"/>
      <c r="N233" s="293"/>
      <c r="O233" s="309" t="s">
        <v>38</v>
      </c>
      <c r="P233" s="293"/>
      <c r="Q233" s="224"/>
      <c r="R233" s="309" t="s">
        <v>38</v>
      </c>
      <c r="S233" s="293"/>
      <c r="T233" s="293"/>
      <c r="U233" s="224"/>
      <c r="V233" s="231" t="s">
        <v>38</v>
      </c>
      <c r="W233" s="224"/>
      <c r="X233" s="221">
        <v>2208</v>
      </c>
      <c r="Y233" s="233">
        <v>0</v>
      </c>
      <c r="Z233" s="231" t="s">
        <v>38</v>
      </c>
      <c r="AA233" s="224"/>
      <c r="AB233" s="211">
        <v>2208</v>
      </c>
      <c r="AC233" s="209">
        <v>0</v>
      </c>
    </row>
    <row r="234" spans="2:29" hidden="1">
      <c r="B234" s="290"/>
      <c r="C234" s="290"/>
      <c r="D234" s="290"/>
      <c r="E234" s="290"/>
      <c r="F234" s="290"/>
      <c r="G234" s="290"/>
      <c r="I234" s="218">
        <v>880</v>
      </c>
      <c r="J234" s="309" t="s">
        <v>38</v>
      </c>
      <c r="K234" s="293"/>
      <c r="L234" s="310"/>
      <c r="M234" s="293"/>
      <c r="N234" s="293"/>
      <c r="O234" s="309" t="s">
        <v>38</v>
      </c>
      <c r="P234" s="293"/>
      <c r="Q234" s="224"/>
      <c r="R234" s="309" t="s">
        <v>38</v>
      </c>
      <c r="S234" s="293"/>
      <c r="T234" s="293"/>
      <c r="U234" s="224"/>
      <c r="V234" s="231" t="s">
        <v>38</v>
      </c>
      <c r="W234" s="224"/>
      <c r="X234" s="221">
        <v>2640</v>
      </c>
      <c r="Y234" s="233">
        <v>0</v>
      </c>
      <c r="Z234" s="231" t="s">
        <v>38</v>
      </c>
      <c r="AA234" s="224"/>
      <c r="AB234" s="211">
        <v>2640</v>
      </c>
      <c r="AC234" s="209">
        <v>0</v>
      </c>
    </row>
    <row r="235" spans="2:29" hidden="1">
      <c r="B235" s="290"/>
      <c r="C235" s="290"/>
      <c r="D235" s="290"/>
      <c r="E235" s="290"/>
      <c r="F235" s="290"/>
      <c r="G235" s="290"/>
      <c r="I235" s="218">
        <v>966</v>
      </c>
      <c r="J235" s="309" t="s">
        <v>38</v>
      </c>
      <c r="K235" s="293"/>
      <c r="L235" s="310"/>
      <c r="M235" s="293"/>
      <c r="N235" s="293"/>
      <c r="O235" s="309" t="s">
        <v>38</v>
      </c>
      <c r="P235" s="293"/>
      <c r="Q235" s="224"/>
      <c r="R235" s="309" t="s">
        <v>38</v>
      </c>
      <c r="S235" s="293"/>
      <c r="T235" s="293"/>
      <c r="U235" s="224"/>
      <c r="V235" s="231" t="s">
        <v>38</v>
      </c>
      <c r="W235" s="224"/>
      <c r="X235" s="221">
        <v>966</v>
      </c>
      <c r="Y235" s="233">
        <v>0</v>
      </c>
      <c r="Z235" s="231" t="s">
        <v>38</v>
      </c>
      <c r="AA235" s="224"/>
      <c r="AB235" s="211">
        <v>966</v>
      </c>
      <c r="AC235" s="209">
        <v>0</v>
      </c>
    </row>
    <row r="236" spans="2:29" hidden="1">
      <c r="B236" s="290"/>
      <c r="C236" s="290"/>
      <c r="D236" s="290"/>
      <c r="E236" s="290"/>
      <c r="F236" s="290"/>
      <c r="G236" s="290"/>
      <c r="I236" s="218">
        <v>1150</v>
      </c>
      <c r="J236" s="309" t="s">
        <v>38</v>
      </c>
      <c r="K236" s="293"/>
      <c r="L236" s="310"/>
      <c r="M236" s="293"/>
      <c r="N236" s="293"/>
      <c r="O236" s="309" t="s">
        <v>38</v>
      </c>
      <c r="P236" s="293"/>
      <c r="Q236" s="224"/>
      <c r="R236" s="309" t="s">
        <v>38</v>
      </c>
      <c r="S236" s="293"/>
      <c r="T236" s="293"/>
      <c r="U236" s="224"/>
      <c r="V236" s="231" t="s">
        <v>38</v>
      </c>
      <c r="W236" s="224"/>
      <c r="X236" s="221">
        <v>1150</v>
      </c>
      <c r="Y236" s="233">
        <v>0</v>
      </c>
      <c r="Z236" s="231" t="s">
        <v>38</v>
      </c>
      <c r="AA236" s="224"/>
      <c r="AB236" s="211">
        <v>1150</v>
      </c>
      <c r="AC236" s="209">
        <v>0</v>
      </c>
    </row>
    <row r="237" spans="2:29" hidden="1">
      <c r="B237" s="290"/>
      <c r="C237" s="290"/>
      <c r="D237" s="290"/>
      <c r="E237" s="290"/>
      <c r="F237" s="290"/>
      <c r="G237" s="290"/>
      <c r="I237" s="218">
        <v>1269</v>
      </c>
      <c r="J237" s="309" t="s">
        <v>38</v>
      </c>
      <c r="K237" s="293"/>
      <c r="L237" s="310"/>
      <c r="M237" s="293"/>
      <c r="N237" s="293"/>
      <c r="O237" s="309" t="s">
        <v>38</v>
      </c>
      <c r="P237" s="293"/>
      <c r="Q237" s="224"/>
      <c r="R237" s="309" t="s">
        <v>38</v>
      </c>
      <c r="S237" s="293"/>
      <c r="T237" s="293"/>
      <c r="U237" s="224"/>
      <c r="V237" s="231" t="s">
        <v>38</v>
      </c>
      <c r="W237" s="224"/>
      <c r="X237" s="221">
        <v>19035</v>
      </c>
      <c r="Y237" s="233">
        <v>0</v>
      </c>
      <c r="Z237" s="231" t="s">
        <v>38</v>
      </c>
      <c r="AA237" s="224"/>
      <c r="AB237" s="211">
        <v>19035</v>
      </c>
      <c r="AC237" s="209">
        <v>0</v>
      </c>
    </row>
    <row r="238" spans="2:29" hidden="1">
      <c r="B238" s="290"/>
      <c r="C238" s="290"/>
      <c r="D238" s="290"/>
      <c r="E238" s="290"/>
      <c r="F238" s="290"/>
      <c r="G238" s="290"/>
      <c r="I238" s="218">
        <v>1533</v>
      </c>
      <c r="J238" s="309" t="s">
        <v>38</v>
      </c>
      <c r="K238" s="293"/>
      <c r="L238" s="310"/>
      <c r="M238" s="293"/>
      <c r="N238" s="293"/>
      <c r="O238" s="309" t="s">
        <v>38</v>
      </c>
      <c r="P238" s="293"/>
      <c r="Q238" s="224"/>
      <c r="R238" s="309" t="s">
        <v>38</v>
      </c>
      <c r="S238" s="293"/>
      <c r="T238" s="293"/>
      <c r="U238" s="224"/>
      <c r="V238" s="231" t="s">
        <v>38</v>
      </c>
      <c r="W238" s="224"/>
      <c r="X238" s="221">
        <v>1533</v>
      </c>
      <c r="Y238" s="233">
        <v>0</v>
      </c>
      <c r="Z238" s="231" t="s">
        <v>38</v>
      </c>
      <c r="AA238" s="224"/>
      <c r="AB238" s="211">
        <v>1533</v>
      </c>
      <c r="AC238" s="209">
        <v>0</v>
      </c>
    </row>
    <row r="239" spans="2:29" hidden="1">
      <c r="B239" s="290"/>
      <c r="C239" s="290"/>
      <c r="D239" s="290"/>
      <c r="E239" s="290"/>
      <c r="F239" s="290"/>
      <c r="G239" s="290"/>
      <c r="I239" s="218">
        <v>1836</v>
      </c>
      <c r="J239" s="309" t="s">
        <v>38</v>
      </c>
      <c r="K239" s="293"/>
      <c r="L239" s="310"/>
      <c r="M239" s="293"/>
      <c r="N239" s="293"/>
      <c r="O239" s="309" t="s">
        <v>38</v>
      </c>
      <c r="P239" s="293"/>
      <c r="Q239" s="224"/>
      <c r="R239" s="309" t="s">
        <v>38</v>
      </c>
      <c r="S239" s="293"/>
      <c r="T239" s="293"/>
      <c r="U239" s="224"/>
      <c r="V239" s="231" t="s">
        <v>38</v>
      </c>
      <c r="W239" s="224"/>
      <c r="X239" s="221">
        <v>1836</v>
      </c>
      <c r="Y239" s="233">
        <v>0</v>
      </c>
      <c r="Z239" s="231" t="s">
        <v>38</v>
      </c>
      <c r="AA239" s="224"/>
      <c r="AB239" s="211">
        <v>1836</v>
      </c>
      <c r="AC239" s="209">
        <v>0</v>
      </c>
    </row>
    <row r="240" spans="2:29" hidden="1">
      <c r="B240" s="290"/>
      <c r="C240" s="290"/>
      <c r="D240" s="290"/>
      <c r="E240" s="293"/>
      <c r="F240" s="293"/>
      <c r="G240" s="293"/>
      <c r="I240" s="218">
        <v>2956</v>
      </c>
      <c r="J240" s="309" t="s">
        <v>38</v>
      </c>
      <c r="K240" s="293"/>
      <c r="L240" s="310"/>
      <c r="M240" s="293"/>
      <c r="N240" s="293"/>
      <c r="O240" s="309" t="s">
        <v>38</v>
      </c>
      <c r="P240" s="293"/>
      <c r="Q240" s="224"/>
      <c r="R240" s="309" t="s">
        <v>38</v>
      </c>
      <c r="S240" s="293"/>
      <c r="T240" s="293"/>
      <c r="U240" s="224"/>
      <c r="V240" s="231" t="s">
        <v>38</v>
      </c>
      <c r="W240" s="224"/>
      <c r="X240" s="221">
        <v>2956</v>
      </c>
      <c r="Y240" s="233">
        <v>0</v>
      </c>
      <c r="Z240" s="231" t="s">
        <v>38</v>
      </c>
      <c r="AA240" s="224"/>
      <c r="AB240" s="211">
        <v>2956</v>
      </c>
      <c r="AC240" s="209">
        <v>0</v>
      </c>
    </row>
    <row r="241" spans="2:29" hidden="1">
      <c r="B241" s="290"/>
      <c r="C241" s="290"/>
      <c r="D241" s="290"/>
      <c r="E241" s="306" t="s">
        <v>257</v>
      </c>
      <c r="F241" s="290"/>
      <c r="G241" s="290"/>
      <c r="I241" s="218">
        <v>0</v>
      </c>
      <c r="J241" s="309" t="s">
        <v>38</v>
      </c>
      <c r="K241" s="293"/>
      <c r="L241" s="310"/>
      <c r="M241" s="293"/>
      <c r="N241" s="293"/>
      <c r="O241" s="309" t="s">
        <v>38</v>
      </c>
      <c r="P241" s="293"/>
      <c r="Q241" s="224"/>
      <c r="R241" s="309" t="s">
        <v>38</v>
      </c>
      <c r="S241" s="293"/>
      <c r="T241" s="293"/>
      <c r="U241" s="224"/>
      <c r="V241" s="231" t="s">
        <v>38</v>
      </c>
      <c r="W241" s="224"/>
      <c r="X241" s="231" t="s">
        <v>38</v>
      </c>
      <c r="Y241" s="233">
        <v>0</v>
      </c>
      <c r="Z241" s="231" t="s">
        <v>38</v>
      </c>
      <c r="AA241" s="224"/>
      <c r="AB241" s="228" t="s">
        <v>38</v>
      </c>
      <c r="AC241" s="209">
        <v>0</v>
      </c>
    </row>
    <row r="242" spans="2:29" hidden="1">
      <c r="B242" s="290"/>
      <c r="C242" s="290"/>
      <c r="D242" s="290"/>
      <c r="E242" s="293"/>
      <c r="F242" s="293"/>
      <c r="G242" s="293"/>
      <c r="I242" s="218">
        <v>1</v>
      </c>
      <c r="J242" s="309" t="s">
        <v>38</v>
      </c>
      <c r="K242" s="293"/>
      <c r="L242" s="310"/>
      <c r="M242" s="293"/>
      <c r="N242" s="293"/>
      <c r="O242" s="309" t="s">
        <v>38</v>
      </c>
      <c r="P242" s="293"/>
      <c r="Q242" s="224"/>
      <c r="R242" s="309" t="s">
        <v>38</v>
      </c>
      <c r="S242" s="293"/>
      <c r="T242" s="293"/>
      <c r="U242" s="224"/>
      <c r="V242" s="231" t="s">
        <v>38</v>
      </c>
      <c r="W242" s="224"/>
      <c r="X242" s="221">
        <v>1</v>
      </c>
      <c r="Y242" s="233">
        <v>0</v>
      </c>
      <c r="Z242" s="231" t="s">
        <v>38</v>
      </c>
      <c r="AA242" s="224"/>
      <c r="AB242" s="211">
        <v>1</v>
      </c>
      <c r="AC242" s="209">
        <v>0</v>
      </c>
    </row>
    <row r="243" spans="2:29" hidden="1">
      <c r="B243" s="290"/>
      <c r="C243" s="290"/>
      <c r="D243" s="290"/>
      <c r="E243" s="306" t="s">
        <v>258</v>
      </c>
      <c r="F243" s="290"/>
      <c r="G243" s="290"/>
      <c r="I243" s="218">
        <v>191</v>
      </c>
      <c r="J243" s="309" t="s">
        <v>38</v>
      </c>
      <c r="K243" s="293"/>
      <c r="L243" s="310"/>
      <c r="M243" s="293"/>
      <c r="N243" s="293"/>
      <c r="O243" s="309" t="s">
        <v>38</v>
      </c>
      <c r="P243" s="293"/>
      <c r="Q243" s="224"/>
      <c r="R243" s="309" t="s">
        <v>38</v>
      </c>
      <c r="S243" s="293"/>
      <c r="T243" s="293"/>
      <c r="U243" s="224"/>
      <c r="V243" s="231" t="s">
        <v>38</v>
      </c>
      <c r="W243" s="224"/>
      <c r="X243" s="221">
        <v>191</v>
      </c>
      <c r="Y243" s="233">
        <v>0</v>
      </c>
      <c r="Z243" s="231" t="s">
        <v>38</v>
      </c>
      <c r="AA243" s="224"/>
      <c r="AB243" s="211">
        <v>191</v>
      </c>
      <c r="AC243" s="209">
        <v>0</v>
      </c>
    </row>
    <row r="244" spans="2:29" hidden="1">
      <c r="B244" s="290"/>
      <c r="C244" s="290"/>
      <c r="D244" s="290"/>
      <c r="E244" s="290"/>
      <c r="F244" s="290"/>
      <c r="G244" s="290"/>
      <c r="I244" s="218">
        <v>220</v>
      </c>
      <c r="J244" s="309" t="s">
        <v>38</v>
      </c>
      <c r="K244" s="293"/>
      <c r="L244" s="310"/>
      <c r="M244" s="293"/>
      <c r="N244" s="293"/>
      <c r="O244" s="309" t="s">
        <v>38</v>
      </c>
      <c r="P244" s="293"/>
      <c r="Q244" s="224"/>
      <c r="R244" s="309" t="s">
        <v>38</v>
      </c>
      <c r="S244" s="293"/>
      <c r="T244" s="293"/>
      <c r="U244" s="224"/>
      <c r="V244" s="231" t="s">
        <v>38</v>
      </c>
      <c r="W244" s="224"/>
      <c r="X244" s="221">
        <v>1320</v>
      </c>
      <c r="Y244" s="233">
        <v>0</v>
      </c>
      <c r="Z244" s="231" t="s">
        <v>38</v>
      </c>
      <c r="AA244" s="224"/>
      <c r="AB244" s="211">
        <v>1320</v>
      </c>
      <c r="AC244" s="209">
        <v>0</v>
      </c>
    </row>
    <row r="245" spans="2:29" hidden="1">
      <c r="B245" s="290"/>
      <c r="C245" s="290"/>
      <c r="D245" s="290"/>
      <c r="E245" s="290"/>
      <c r="F245" s="290"/>
      <c r="G245" s="290"/>
      <c r="I245" s="218">
        <v>419</v>
      </c>
      <c r="J245" s="309" t="s">
        <v>38</v>
      </c>
      <c r="K245" s="293"/>
      <c r="L245" s="310"/>
      <c r="M245" s="293"/>
      <c r="N245" s="293"/>
      <c r="O245" s="309" t="s">
        <v>38</v>
      </c>
      <c r="P245" s="293"/>
      <c r="Q245" s="224"/>
      <c r="R245" s="309" t="s">
        <v>38</v>
      </c>
      <c r="S245" s="293"/>
      <c r="T245" s="293"/>
      <c r="U245" s="224"/>
      <c r="V245" s="231" t="s">
        <v>38</v>
      </c>
      <c r="W245" s="224"/>
      <c r="X245" s="221">
        <v>419</v>
      </c>
      <c r="Y245" s="233">
        <v>0</v>
      </c>
      <c r="Z245" s="231" t="s">
        <v>38</v>
      </c>
      <c r="AA245" s="224"/>
      <c r="AB245" s="211">
        <v>419</v>
      </c>
      <c r="AC245" s="209">
        <v>0</v>
      </c>
    </row>
    <row r="246" spans="2:29" hidden="1">
      <c r="B246" s="290"/>
      <c r="C246" s="290"/>
      <c r="D246" s="290"/>
      <c r="E246" s="293"/>
      <c r="F246" s="293"/>
      <c r="G246" s="293"/>
      <c r="I246" s="218">
        <v>476</v>
      </c>
      <c r="J246" s="309" t="s">
        <v>38</v>
      </c>
      <c r="K246" s="293"/>
      <c r="L246" s="310"/>
      <c r="M246" s="293"/>
      <c r="N246" s="293"/>
      <c r="O246" s="309" t="s">
        <v>38</v>
      </c>
      <c r="P246" s="293"/>
      <c r="Q246" s="224"/>
      <c r="R246" s="309" t="s">
        <v>38</v>
      </c>
      <c r="S246" s="293"/>
      <c r="T246" s="293"/>
      <c r="U246" s="224"/>
      <c r="V246" s="231" t="s">
        <v>38</v>
      </c>
      <c r="W246" s="224"/>
      <c r="X246" s="221">
        <v>476</v>
      </c>
      <c r="Y246" s="233">
        <v>0</v>
      </c>
      <c r="Z246" s="231" t="s">
        <v>38</v>
      </c>
      <c r="AA246" s="224"/>
      <c r="AB246" s="211">
        <v>476</v>
      </c>
      <c r="AC246" s="209">
        <v>0</v>
      </c>
    </row>
    <row r="247" spans="2:29" hidden="1">
      <c r="B247" s="290"/>
      <c r="C247" s="290"/>
      <c r="D247" s="290"/>
      <c r="E247" s="306" t="s">
        <v>259</v>
      </c>
      <c r="F247" s="293"/>
      <c r="G247" s="293"/>
      <c r="I247" s="218">
        <v>923</v>
      </c>
      <c r="J247" s="309" t="s">
        <v>38</v>
      </c>
      <c r="K247" s="293"/>
      <c r="L247" s="310"/>
      <c r="M247" s="293"/>
      <c r="N247" s="293"/>
      <c r="O247" s="309" t="s">
        <v>38</v>
      </c>
      <c r="P247" s="293"/>
      <c r="Q247" s="224"/>
      <c r="R247" s="309" t="s">
        <v>38</v>
      </c>
      <c r="S247" s="293"/>
      <c r="T247" s="293"/>
      <c r="U247" s="224"/>
      <c r="V247" s="231" t="s">
        <v>38</v>
      </c>
      <c r="W247" s="224"/>
      <c r="X247" s="221">
        <v>4615</v>
      </c>
      <c r="Y247" s="233">
        <v>0</v>
      </c>
      <c r="Z247" s="231" t="s">
        <v>38</v>
      </c>
      <c r="AA247" s="224"/>
      <c r="AB247" s="211">
        <v>4615</v>
      </c>
      <c r="AC247" s="209">
        <v>0</v>
      </c>
    </row>
    <row r="248" spans="2:29" hidden="1">
      <c r="B248" s="290"/>
      <c r="C248" s="290"/>
      <c r="D248" s="290"/>
      <c r="E248" s="306" t="s">
        <v>260</v>
      </c>
      <c r="F248" s="290"/>
      <c r="G248" s="290"/>
      <c r="I248" s="218">
        <v>675</v>
      </c>
      <c r="J248" s="309" t="s">
        <v>38</v>
      </c>
      <c r="K248" s="293"/>
      <c r="L248" s="310"/>
      <c r="M248" s="293"/>
      <c r="N248" s="293"/>
      <c r="O248" s="309" t="s">
        <v>38</v>
      </c>
      <c r="P248" s="293"/>
      <c r="Q248" s="224"/>
      <c r="R248" s="309" t="s">
        <v>38</v>
      </c>
      <c r="S248" s="293"/>
      <c r="T248" s="293"/>
      <c r="U248" s="224"/>
      <c r="V248" s="231" t="s">
        <v>38</v>
      </c>
      <c r="W248" s="224"/>
      <c r="X248" s="221">
        <v>675</v>
      </c>
      <c r="Y248" s="233">
        <v>0</v>
      </c>
      <c r="Z248" s="231" t="s">
        <v>38</v>
      </c>
      <c r="AA248" s="224"/>
      <c r="AB248" s="211">
        <v>675</v>
      </c>
      <c r="AC248" s="209">
        <v>0</v>
      </c>
    </row>
    <row r="249" spans="2:29" hidden="1">
      <c r="B249" s="290"/>
      <c r="C249" s="290"/>
      <c r="D249" s="290"/>
      <c r="E249" s="290"/>
      <c r="F249" s="290"/>
      <c r="G249" s="290"/>
      <c r="I249" s="218">
        <v>923</v>
      </c>
      <c r="J249" s="309" t="s">
        <v>38</v>
      </c>
      <c r="K249" s="293"/>
      <c r="L249" s="310"/>
      <c r="M249" s="293"/>
      <c r="N249" s="293"/>
      <c r="O249" s="309" t="s">
        <v>38</v>
      </c>
      <c r="P249" s="293"/>
      <c r="Q249" s="224"/>
      <c r="R249" s="309" t="s">
        <v>38</v>
      </c>
      <c r="S249" s="293"/>
      <c r="T249" s="293"/>
      <c r="U249" s="224"/>
      <c r="V249" s="231" t="s">
        <v>38</v>
      </c>
      <c r="W249" s="224"/>
      <c r="X249" s="221">
        <v>923</v>
      </c>
      <c r="Y249" s="233">
        <v>0</v>
      </c>
      <c r="Z249" s="231" t="s">
        <v>38</v>
      </c>
      <c r="AA249" s="224"/>
      <c r="AB249" s="211">
        <v>923</v>
      </c>
      <c r="AC249" s="209">
        <v>0</v>
      </c>
    </row>
    <row r="250" spans="2:29" hidden="1">
      <c r="B250" s="290"/>
      <c r="C250" s="290"/>
      <c r="D250" s="290"/>
      <c r="E250" s="293"/>
      <c r="F250" s="293"/>
      <c r="G250" s="293"/>
      <c r="I250" s="218">
        <v>1081</v>
      </c>
      <c r="J250" s="309" t="s">
        <v>38</v>
      </c>
      <c r="K250" s="293"/>
      <c r="L250" s="310"/>
      <c r="M250" s="293"/>
      <c r="N250" s="293"/>
      <c r="O250" s="309" t="s">
        <v>38</v>
      </c>
      <c r="P250" s="293"/>
      <c r="Q250" s="224"/>
      <c r="R250" s="309" t="s">
        <v>38</v>
      </c>
      <c r="S250" s="293"/>
      <c r="T250" s="293"/>
      <c r="U250" s="224"/>
      <c r="V250" s="231" t="s">
        <v>38</v>
      </c>
      <c r="W250" s="224"/>
      <c r="X250" s="221">
        <v>1081</v>
      </c>
      <c r="Y250" s="233">
        <v>0</v>
      </c>
      <c r="Z250" s="231" t="s">
        <v>38</v>
      </c>
      <c r="AA250" s="224"/>
      <c r="AB250" s="211">
        <v>1081</v>
      </c>
      <c r="AC250" s="209">
        <v>0</v>
      </c>
    </row>
    <row r="251" spans="2:29" hidden="1">
      <c r="B251" s="290"/>
      <c r="C251" s="290"/>
      <c r="D251" s="290"/>
      <c r="E251" s="306" t="s">
        <v>261</v>
      </c>
      <c r="F251" s="290"/>
      <c r="G251" s="290"/>
      <c r="I251" s="218">
        <v>803</v>
      </c>
      <c r="J251" s="309" t="s">
        <v>38</v>
      </c>
      <c r="K251" s="293"/>
      <c r="L251" s="310"/>
      <c r="M251" s="293"/>
      <c r="N251" s="293"/>
      <c r="O251" s="309" t="s">
        <v>38</v>
      </c>
      <c r="P251" s="293"/>
      <c r="Q251" s="224"/>
      <c r="R251" s="309" t="s">
        <v>38</v>
      </c>
      <c r="S251" s="293"/>
      <c r="T251" s="293"/>
      <c r="U251" s="224"/>
      <c r="V251" s="231" t="s">
        <v>38</v>
      </c>
      <c r="W251" s="224"/>
      <c r="X251" s="221">
        <v>1606</v>
      </c>
      <c r="Y251" s="233">
        <v>0</v>
      </c>
      <c r="Z251" s="231" t="s">
        <v>38</v>
      </c>
      <c r="AA251" s="224"/>
      <c r="AB251" s="211">
        <v>1606</v>
      </c>
      <c r="AC251" s="209">
        <v>0</v>
      </c>
    </row>
    <row r="252" spans="2:29" hidden="1">
      <c r="B252" s="290"/>
      <c r="C252" s="290"/>
      <c r="D252" s="290"/>
      <c r="E252" s="290"/>
      <c r="F252" s="290"/>
      <c r="G252" s="290"/>
      <c r="I252" s="218">
        <v>878</v>
      </c>
      <c r="J252" s="309" t="s">
        <v>38</v>
      </c>
      <c r="K252" s="293"/>
      <c r="L252" s="310"/>
      <c r="M252" s="293"/>
      <c r="N252" s="293"/>
      <c r="O252" s="309" t="s">
        <v>38</v>
      </c>
      <c r="P252" s="293"/>
      <c r="Q252" s="224"/>
      <c r="R252" s="309" t="s">
        <v>38</v>
      </c>
      <c r="S252" s="293"/>
      <c r="T252" s="293"/>
      <c r="U252" s="224"/>
      <c r="V252" s="231" t="s">
        <v>38</v>
      </c>
      <c r="W252" s="224"/>
      <c r="X252" s="221">
        <v>878</v>
      </c>
      <c r="Y252" s="233">
        <v>0</v>
      </c>
      <c r="Z252" s="231" t="s">
        <v>38</v>
      </c>
      <c r="AA252" s="224"/>
      <c r="AB252" s="211">
        <v>878</v>
      </c>
      <c r="AC252" s="209">
        <v>0</v>
      </c>
    </row>
    <row r="253" spans="2:29" hidden="1">
      <c r="B253" s="290"/>
      <c r="C253" s="290"/>
      <c r="D253" s="290"/>
      <c r="E253" s="293"/>
      <c r="F253" s="293"/>
      <c r="G253" s="293"/>
      <c r="I253" s="218">
        <v>923</v>
      </c>
      <c r="J253" s="309" t="s">
        <v>38</v>
      </c>
      <c r="K253" s="293"/>
      <c r="L253" s="310"/>
      <c r="M253" s="293"/>
      <c r="N253" s="293"/>
      <c r="O253" s="309" t="s">
        <v>38</v>
      </c>
      <c r="P253" s="293"/>
      <c r="Q253" s="224"/>
      <c r="R253" s="309" t="s">
        <v>38</v>
      </c>
      <c r="S253" s="293"/>
      <c r="T253" s="293"/>
      <c r="U253" s="224"/>
      <c r="V253" s="231" t="s">
        <v>38</v>
      </c>
      <c r="W253" s="224"/>
      <c r="X253" s="221">
        <v>1846</v>
      </c>
      <c r="Y253" s="233">
        <v>0</v>
      </c>
      <c r="Z253" s="231" t="s">
        <v>38</v>
      </c>
      <c r="AA253" s="224"/>
      <c r="AB253" s="211">
        <v>1846</v>
      </c>
      <c r="AC253" s="209">
        <v>0</v>
      </c>
    </row>
    <row r="254" spans="2:29" hidden="1">
      <c r="B254" s="290"/>
      <c r="C254" s="290"/>
      <c r="D254" s="290"/>
      <c r="E254" s="306" t="s">
        <v>262</v>
      </c>
      <c r="F254" s="290"/>
      <c r="G254" s="290"/>
      <c r="I254" s="218">
        <v>340</v>
      </c>
      <c r="J254" s="309" t="s">
        <v>38</v>
      </c>
      <c r="K254" s="293"/>
      <c r="L254" s="310"/>
      <c r="M254" s="293"/>
      <c r="N254" s="293"/>
      <c r="O254" s="309" t="s">
        <v>38</v>
      </c>
      <c r="P254" s="293"/>
      <c r="Q254" s="224"/>
      <c r="R254" s="309" t="s">
        <v>38</v>
      </c>
      <c r="S254" s="293"/>
      <c r="T254" s="293"/>
      <c r="U254" s="224"/>
      <c r="V254" s="231" t="s">
        <v>38</v>
      </c>
      <c r="W254" s="224"/>
      <c r="X254" s="221">
        <v>340</v>
      </c>
      <c r="Y254" s="233">
        <v>0</v>
      </c>
      <c r="Z254" s="231" t="s">
        <v>38</v>
      </c>
      <c r="AA254" s="224"/>
      <c r="AB254" s="211">
        <v>340</v>
      </c>
      <c r="AC254" s="209">
        <v>0</v>
      </c>
    </row>
    <row r="255" spans="2:29" hidden="1">
      <c r="B255" s="290"/>
      <c r="C255" s="290"/>
      <c r="D255" s="290"/>
      <c r="E255" s="290"/>
      <c r="F255" s="290"/>
      <c r="G255" s="290"/>
      <c r="I255" s="218">
        <v>364</v>
      </c>
      <c r="J255" s="309" t="s">
        <v>38</v>
      </c>
      <c r="K255" s="293"/>
      <c r="L255" s="310"/>
      <c r="M255" s="293"/>
      <c r="N255" s="293"/>
      <c r="O255" s="309" t="s">
        <v>38</v>
      </c>
      <c r="P255" s="293"/>
      <c r="Q255" s="224"/>
      <c r="R255" s="309" t="s">
        <v>38</v>
      </c>
      <c r="S255" s="293"/>
      <c r="T255" s="293"/>
      <c r="U255" s="224"/>
      <c r="V255" s="231" t="s">
        <v>38</v>
      </c>
      <c r="W255" s="224"/>
      <c r="X255" s="221">
        <v>364</v>
      </c>
      <c r="Y255" s="233">
        <v>0</v>
      </c>
      <c r="Z255" s="231" t="s">
        <v>38</v>
      </c>
      <c r="AA255" s="224"/>
      <c r="AB255" s="211">
        <v>364</v>
      </c>
      <c r="AC255" s="209">
        <v>0</v>
      </c>
    </row>
    <row r="256" spans="2:29" hidden="1">
      <c r="B256" s="290"/>
      <c r="C256" s="290"/>
      <c r="D256" s="290"/>
      <c r="E256" s="290"/>
      <c r="F256" s="290"/>
      <c r="G256" s="290"/>
      <c r="I256" s="218">
        <v>486</v>
      </c>
      <c r="J256" s="309" t="s">
        <v>38</v>
      </c>
      <c r="K256" s="293"/>
      <c r="L256" s="310"/>
      <c r="M256" s="293"/>
      <c r="N256" s="293"/>
      <c r="O256" s="309" t="s">
        <v>38</v>
      </c>
      <c r="P256" s="293"/>
      <c r="Q256" s="224"/>
      <c r="R256" s="309" t="s">
        <v>38</v>
      </c>
      <c r="S256" s="293"/>
      <c r="T256" s="293"/>
      <c r="U256" s="224"/>
      <c r="V256" s="231" t="s">
        <v>38</v>
      </c>
      <c r="W256" s="224"/>
      <c r="X256" s="221">
        <v>486</v>
      </c>
      <c r="Y256" s="233">
        <v>0</v>
      </c>
      <c r="Z256" s="231" t="s">
        <v>38</v>
      </c>
      <c r="AA256" s="224"/>
      <c r="AB256" s="211">
        <v>486</v>
      </c>
      <c r="AC256" s="209">
        <v>0</v>
      </c>
    </row>
    <row r="257" spans="2:29" hidden="1">
      <c r="B257" s="290"/>
      <c r="C257" s="290"/>
      <c r="D257" s="290"/>
      <c r="E257" s="290"/>
      <c r="F257" s="290"/>
      <c r="G257" s="290"/>
      <c r="I257" s="218">
        <v>534</v>
      </c>
      <c r="J257" s="309" t="s">
        <v>38</v>
      </c>
      <c r="K257" s="293"/>
      <c r="L257" s="310"/>
      <c r="M257" s="293"/>
      <c r="N257" s="293"/>
      <c r="O257" s="309" t="s">
        <v>38</v>
      </c>
      <c r="P257" s="293"/>
      <c r="Q257" s="224"/>
      <c r="R257" s="309" t="s">
        <v>38</v>
      </c>
      <c r="S257" s="293"/>
      <c r="T257" s="293"/>
      <c r="U257" s="224"/>
      <c r="V257" s="231" t="s">
        <v>38</v>
      </c>
      <c r="W257" s="224"/>
      <c r="X257" s="221">
        <v>10680</v>
      </c>
      <c r="Y257" s="233">
        <v>0</v>
      </c>
      <c r="Z257" s="231" t="s">
        <v>38</v>
      </c>
      <c r="AA257" s="224"/>
      <c r="AB257" s="211">
        <v>10680</v>
      </c>
      <c r="AC257" s="209">
        <v>0</v>
      </c>
    </row>
    <row r="258" spans="2:29" hidden="1">
      <c r="B258" s="290"/>
      <c r="C258" s="290"/>
      <c r="D258" s="290"/>
      <c r="E258" s="290"/>
      <c r="F258" s="290"/>
      <c r="G258" s="290"/>
      <c r="I258" s="218">
        <v>609</v>
      </c>
      <c r="J258" s="309" t="s">
        <v>38</v>
      </c>
      <c r="K258" s="293"/>
      <c r="L258" s="310"/>
      <c r="M258" s="293"/>
      <c r="N258" s="293"/>
      <c r="O258" s="309" t="s">
        <v>38</v>
      </c>
      <c r="P258" s="293"/>
      <c r="Q258" s="224"/>
      <c r="R258" s="309" t="s">
        <v>38</v>
      </c>
      <c r="S258" s="293"/>
      <c r="T258" s="293"/>
      <c r="U258" s="224"/>
      <c r="V258" s="231" t="s">
        <v>38</v>
      </c>
      <c r="W258" s="224"/>
      <c r="X258" s="221">
        <v>609</v>
      </c>
      <c r="Y258" s="233">
        <v>0</v>
      </c>
      <c r="Z258" s="231" t="s">
        <v>38</v>
      </c>
      <c r="AA258" s="224"/>
      <c r="AB258" s="211">
        <v>609</v>
      </c>
      <c r="AC258" s="209">
        <v>0</v>
      </c>
    </row>
    <row r="259" spans="2:29" hidden="1">
      <c r="B259" s="290"/>
      <c r="C259" s="290"/>
      <c r="D259" s="290"/>
      <c r="E259" s="290"/>
      <c r="F259" s="290"/>
      <c r="G259" s="290"/>
      <c r="I259" s="218">
        <v>614</v>
      </c>
      <c r="J259" s="309" t="s">
        <v>38</v>
      </c>
      <c r="K259" s="293"/>
      <c r="L259" s="310"/>
      <c r="M259" s="293"/>
      <c r="N259" s="293"/>
      <c r="O259" s="309" t="s">
        <v>38</v>
      </c>
      <c r="P259" s="293"/>
      <c r="Q259" s="224"/>
      <c r="R259" s="309" t="s">
        <v>38</v>
      </c>
      <c r="S259" s="293"/>
      <c r="T259" s="293"/>
      <c r="U259" s="224"/>
      <c r="V259" s="231" t="s">
        <v>38</v>
      </c>
      <c r="W259" s="224"/>
      <c r="X259" s="221">
        <v>28858</v>
      </c>
      <c r="Y259" s="233">
        <v>0</v>
      </c>
      <c r="Z259" s="231" t="s">
        <v>38</v>
      </c>
      <c r="AA259" s="224"/>
      <c r="AB259" s="211">
        <v>28858</v>
      </c>
      <c r="AC259" s="209">
        <v>0</v>
      </c>
    </row>
    <row r="260" spans="2:29" hidden="1">
      <c r="B260" s="290"/>
      <c r="C260" s="290"/>
      <c r="D260" s="290"/>
      <c r="E260" s="290"/>
      <c r="F260" s="290"/>
      <c r="G260" s="290"/>
      <c r="I260" s="218">
        <v>680</v>
      </c>
      <c r="J260" s="309" t="s">
        <v>38</v>
      </c>
      <c r="K260" s="293"/>
      <c r="L260" s="310"/>
      <c r="M260" s="293"/>
      <c r="N260" s="293"/>
      <c r="O260" s="309" t="s">
        <v>38</v>
      </c>
      <c r="P260" s="293"/>
      <c r="Q260" s="224"/>
      <c r="R260" s="309" t="s">
        <v>38</v>
      </c>
      <c r="S260" s="293"/>
      <c r="T260" s="293"/>
      <c r="U260" s="224"/>
      <c r="V260" s="231" t="s">
        <v>38</v>
      </c>
      <c r="W260" s="224"/>
      <c r="X260" s="221">
        <v>680</v>
      </c>
      <c r="Y260" s="233">
        <v>0</v>
      </c>
      <c r="Z260" s="231" t="s">
        <v>38</v>
      </c>
      <c r="AA260" s="224"/>
      <c r="AB260" s="211">
        <v>680</v>
      </c>
      <c r="AC260" s="209">
        <v>0</v>
      </c>
    </row>
    <row r="261" spans="2:29" hidden="1">
      <c r="B261" s="290"/>
      <c r="C261" s="290"/>
      <c r="D261" s="290"/>
      <c r="E261" s="290"/>
      <c r="F261" s="290"/>
      <c r="G261" s="290"/>
      <c r="I261" s="218">
        <v>696</v>
      </c>
      <c r="J261" s="309" t="s">
        <v>38</v>
      </c>
      <c r="K261" s="293"/>
      <c r="L261" s="310"/>
      <c r="M261" s="293"/>
      <c r="N261" s="293"/>
      <c r="O261" s="309" t="s">
        <v>38</v>
      </c>
      <c r="P261" s="293"/>
      <c r="Q261" s="224"/>
      <c r="R261" s="309" t="s">
        <v>38</v>
      </c>
      <c r="S261" s="293"/>
      <c r="T261" s="293"/>
      <c r="U261" s="224"/>
      <c r="V261" s="231" t="s">
        <v>38</v>
      </c>
      <c r="W261" s="224"/>
      <c r="X261" s="221">
        <v>1392</v>
      </c>
      <c r="Y261" s="233">
        <v>0</v>
      </c>
      <c r="Z261" s="231" t="s">
        <v>38</v>
      </c>
      <c r="AA261" s="224"/>
      <c r="AB261" s="211">
        <v>1392</v>
      </c>
      <c r="AC261" s="209">
        <v>0</v>
      </c>
    </row>
    <row r="262" spans="2:29" hidden="1">
      <c r="B262" s="290"/>
      <c r="C262" s="290"/>
      <c r="D262" s="290"/>
      <c r="E262" s="290"/>
      <c r="F262" s="290"/>
      <c r="G262" s="290"/>
      <c r="I262" s="218">
        <v>712</v>
      </c>
      <c r="J262" s="309" t="s">
        <v>38</v>
      </c>
      <c r="K262" s="293"/>
      <c r="L262" s="310"/>
      <c r="M262" s="293"/>
      <c r="N262" s="293"/>
      <c r="O262" s="309" t="s">
        <v>38</v>
      </c>
      <c r="P262" s="293"/>
      <c r="Q262" s="224"/>
      <c r="R262" s="309" t="s">
        <v>38</v>
      </c>
      <c r="S262" s="293"/>
      <c r="T262" s="293"/>
      <c r="U262" s="224"/>
      <c r="V262" s="231" t="s">
        <v>38</v>
      </c>
      <c r="W262" s="224"/>
      <c r="X262" s="221">
        <v>712</v>
      </c>
      <c r="Y262" s="233">
        <v>0</v>
      </c>
      <c r="Z262" s="231" t="s">
        <v>38</v>
      </c>
      <c r="AA262" s="224"/>
      <c r="AB262" s="211">
        <v>712</v>
      </c>
      <c r="AC262" s="209">
        <v>0</v>
      </c>
    </row>
    <row r="263" spans="2:29" hidden="1">
      <c r="B263" s="290"/>
      <c r="C263" s="290"/>
      <c r="D263" s="290"/>
      <c r="E263" s="290"/>
      <c r="F263" s="290"/>
      <c r="G263" s="290"/>
      <c r="I263" s="218">
        <v>772</v>
      </c>
      <c r="J263" s="309" t="s">
        <v>38</v>
      </c>
      <c r="K263" s="293"/>
      <c r="L263" s="310"/>
      <c r="M263" s="293"/>
      <c r="N263" s="293"/>
      <c r="O263" s="309" t="s">
        <v>38</v>
      </c>
      <c r="P263" s="293"/>
      <c r="Q263" s="224"/>
      <c r="R263" s="309" t="s">
        <v>38</v>
      </c>
      <c r="S263" s="293"/>
      <c r="T263" s="293"/>
      <c r="U263" s="224"/>
      <c r="V263" s="231" t="s">
        <v>38</v>
      </c>
      <c r="W263" s="224"/>
      <c r="X263" s="221">
        <v>5404</v>
      </c>
      <c r="Y263" s="233">
        <v>0</v>
      </c>
      <c r="Z263" s="231" t="s">
        <v>38</v>
      </c>
      <c r="AA263" s="224"/>
      <c r="AB263" s="211">
        <v>5404</v>
      </c>
      <c r="AC263" s="209">
        <v>0</v>
      </c>
    </row>
    <row r="264" spans="2:29" hidden="1">
      <c r="B264" s="290"/>
      <c r="C264" s="290"/>
      <c r="D264" s="290"/>
      <c r="E264" s="290"/>
      <c r="F264" s="290"/>
      <c r="G264" s="290"/>
      <c r="I264" s="218">
        <v>954</v>
      </c>
      <c r="J264" s="309" t="s">
        <v>38</v>
      </c>
      <c r="K264" s="293"/>
      <c r="L264" s="310"/>
      <c r="M264" s="293"/>
      <c r="N264" s="293"/>
      <c r="O264" s="309" t="s">
        <v>38</v>
      </c>
      <c r="P264" s="293"/>
      <c r="Q264" s="224"/>
      <c r="R264" s="309" t="s">
        <v>38</v>
      </c>
      <c r="S264" s="293"/>
      <c r="T264" s="293"/>
      <c r="U264" s="224"/>
      <c r="V264" s="231" t="s">
        <v>38</v>
      </c>
      <c r="W264" s="224"/>
      <c r="X264" s="221">
        <v>3816</v>
      </c>
      <c r="Y264" s="233">
        <v>0</v>
      </c>
      <c r="Z264" s="231" t="s">
        <v>38</v>
      </c>
      <c r="AA264" s="224"/>
      <c r="AB264" s="211">
        <v>3816</v>
      </c>
      <c r="AC264" s="209">
        <v>0</v>
      </c>
    </row>
    <row r="265" spans="2:29" hidden="1">
      <c r="B265" s="290"/>
      <c r="C265" s="290"/>
      <c r="D265" s="290"/>
      <c r="E265" s="290"/>
      <c r="F265" s="290"/>
      <c r="G265" s="290"/>
      <c r="I265" s="218">
        <v>1083</v>
      </c>
      <c r="J265" s="309" t="s">
        <v>38</v>
      </c>
      <c r="K265" s="293"/>
      <c r="L265" s="310"/>
      <c r="M265" s="293"/>
      <c r="N265" s="293"/>
      <c r="O265" s="309" t="s">
        <v>38</v>
      </c>
      <c r="P265" s="293"/>
      <c r="Q265" s="224"/>
      <c r="R265" s="309" t="s">
        <v>38</v>
      </c>
      <c r="S265" s="293"/>
      <c r="T265" s="293"/>
      <c r="U265" s="224"/>
      <c r="V265" s="231" t="s">
        <v>38</v>
      </c>
      <c r="W265" s="224"/>
      <c r="X265" s="221">
        <v>2166</v>
      </c>
      <c r="Y265" s="233">
        <v>0</v>
      </c>
      <c r="Z265" s="231" t="s">
        <v>38</v>
      </c>
      <c r="AA265" s="224"/>
      <c r="AB265" s="211">
        <v>2166</v>
      </c>
      <c r="AC265" s="209">
        <v>0</v>
      </c>
    </row>
    <row r="266" spans="2:29" hidden="1">
      <c r="B266" s="290"/>
      <c r="C266" s="290"/>
      <c r="D266" s="290"/>
      <c r="E266" s="290"/>
      <c r="F266" s="290"/>
      <c r="G266" s="290"/>
      <c r="I266" s="218">
        <v>1163</v>
      </c>
      <c r="J266" s="309" t="s">
        <v>38</v>
      </c>
      <c r="K266" s="293"/>
      <c r="L266" s="310"/>
      <c r="M266" s="293"/>
      <c r="N266" s="293"/>
      <c r="O266" s="309" t="s">
        <v>38</v>
      </c>
      <c r="P266" s="293"/>
      <c r="Q266" s="224"/>
      <c r="R266" s="309" t="s">
        <v>38</v>
      </c>
      <c r="S266" s="293"/>
      <c r="T266" s="293"/>
      <c r="U266" s="224"/>
      <c r="V266" s="231" t="s">
        <v>38</v>
      </c>
      <c r="W266" s="224"/>
      <c r="X266" s="221">
        <v>3489</v>
      </c>
      <c r="Y266" s="233">
        <v>0</v>
      </c>
      <c r="Z266" s="231" t="s">
        <v>38</v>
      </c>
      <c r="AA266" s="224"/>
      <c r="AB266" s="211">
        <v>3489</v>
      </c>
      <c r="AC266" s="209">
        <v>0</v>
      </c>
    </row>
    <row r="267" spans="2:29" hidden="1">
      <c r="B267" s="290"/>
      <c r="C267" s="290"/>
      <c r="D267" s="290"/>
      <c r="E267" s="290"/>
      <c r="F267" s="290"/>
      <c r="G267" s="290"/>
      <c r="I267" s="218">
        <v>1294</v>
      </c>
      <c r="J267" s="309" t="s">
        <v>38</v>
      </c>
      <c r="K267" s="293"/>
      <c r="L267" s="310"/>
      <c r="M267" s="293"/>
      <c r="N267" s="293"/>
      <c r="O267" s="309" t="s">
        <v>38</v>
      </c>
      <c r="P267" s="293"/>
      <c r="Q267" s="224"/>
      <c r="R267" s="309" t="s">
        <v>38</v>
      </c>
      <c r="S267" s="293"/>
      <c r="T267" s="293"/>
      <c r="U267" s="224"/>
      <c r="V267" s="231" t="s">
        <v>38</v>
      </c>
      <c r="W267" s="224"/>
      <c r="X267" s="221">
        <v>5176</v>
      </c>
      <c r="Y267" s="233">
        <v>0</v>
      </c>
      <c r="Z267" s="231" t="s">
        <v>38</v>
      </c>
      <c r="AA267" s="224"/>
      <c r="AB267" s="211">
        <v>5176</v>
      </c>
      <c r="AC267" s="209">
        <v>0</v>
      </c>
    </row>
    <row r="268" spans="2:29" hidden="1">
      <c r="B268" s="290"/>
      <c r="C268" s="290"/>
      <c r="D268" s="290"/>
      <c r="E268" s="290"/>
      <c r="F268" s="290"/>
      <c r="G268" s="290"/>
      <c r="I268" s="218">
        <v>1424</v>
      </c>
      <c r="J268" s="309" t="s">
        <v>38</v>
      </c>
      <c r="K268" s="293"/>
      <c r="L268" s="310"/>
      <c r="M268" s="293"/>
      <c r="N268" s="293"/>
      <c r="O268" s="309" t="s">
        <v>38</v>
      </c>
      <c r="P268" s="293"/>
      <c r="Q268" s="224"/>
      <c r="R268" s="309" t="s">
        <v>38</v>
      </c>
      <c r="S268" s="293"/>
      <c r="T268" s="293"/>
      <c r="U268" s="224"/>
      <c r="V268" s="231" t="s">
        <v>38</v>
      </c>
      <c r="W268" s="224"/>
      <c r="X268" s="221">
        <v>1424</v>
      </c>
      <c r="Y268" s="233">
        <v>0</v>
      </c>
      <c r="Z268" s="231" t="s">
        <v>38</v>
      </c>
      <c r="AA268" s="224"/>
      <c r="AB268" s="211">
        <v>1424</v>
      </c>
      <c r="AC268" s="209">
        <v>0</v>
      </c>
    </row>
    <row r="269" spans="2:29" hidden="1">
      <c r="B269" s="290"/>
      <c r="C269" s="290"/>
      <c r="D269" s="290"/>
      <c r="E269" s="290"/>
      <c r="F269" s="290"/>
      <c r="G269" s="290"/>
      <c r="I269" s="218">
        <v>1504</v>
      </c>
      <c r="J269" s="309" t="s">
        <v>38</v>
      </c>
      <c r="K269" s="293"/>
      <c r="L269" s="310"/>
      <c r="M269" s="293"/>
      <c r="N269" s="293"/>
      <c r="O269" s="309" t="s">
        <v>38</v>
      </c>
      <c r="P269" s="293"/>
      <c r="Q269" s="224"/>
      <c r="R269" s="309" t="s">
        <v>38</v>
      </c>
      <c r="S269" s="293"/>
      <c r="T269" s="293"/>
      <c r="U269" s="224"/>
      <c r="V269" s="231" t="s">
        <v>38</v>
      </c>
      <c r="W269" s="224"/>
      <c r="X269" s="221">
        <v>1504</v>
      </c>
      <c r="Y269" s="233">
        <v>0</v>
      </c>
      <c r="Z269" s="231" t="s">
        <v>38</v>
      </c>
      <c r="AA269" s="224"/>
      <c r="AB269" s="211">
        <v>1504</v>
      </c>
      <c r="AC269" s="209">
        <v>0</v>
      </c>
    </row>
    <row r="270" spans="2:29" hidden="1">
      <c r="B270" s="290"/>
      <c r="C270" s="290"/>
      <c r="D270" s="290"/>
      <c r="E270" s="290"/>
      <c r="F270" s="290"/>
      <c r="G270" s="290"/>
      <c r="I270" s="218">
        <v>1519</v>
      </c>
      <c r="J270" s="309" t="s">
        <v>38</v>
      </c>
      <c r="K270" s="293"/>
      <c r="L270" s="310"/>
      <c r="M270" s="293"/>
      <c r="N270" s="293"/>
      <c r="O270" s="309" t="s">
        <v>38</v>
      </c>
      <c r="P270" s="293"/>
      <c r="Q270" s="224"/>
      <c r="R270" s="309" t="s">
        <v>38</v>
      </c>
      <c r="S270" s="293"/>
      <c r="T270" s="293"/>
      <c r="U270" s="224"/>
      <c r="V270" s="231" t="s">
        <v>38</v>
      </c>
      <c r="W270" s="224"/>
      <c r="X270" s="221">
        <v>10633</v>
      </c>
      <c r="Y270" s="233">
        <v>0</v>
      </c>
      <c r="Z270" s="231" t="s">
        <v>38</v>
      </c>
      <c r="AA270" s="224"/>
      <c r="AB270" s="211">
        <v>10633</v>
      </c>
      <c r="AC270" s="209">
        <v>0</v>
      </c>
    </row>
    <row r="271" spans="2:29" hidden="1">
      <c r="B271" s="290"/>
      <c r="C271" s="290"/>
      <c r="D271" s="290"/>
      <c r="E271" s="290"/>
      <c r="F271" s="290"/>
      <c r="G271" s="290"/>
      <c r="I271" s="218">
        <v>1528</v>
      </c>
      <c r="J271" s="309" t="s">
        <v>38</v>
      </c>
      <c r="K271" s="293"/>
      <c r="L271" s="310"/>
      <c r="M271" s="293"/>
      <c r="N271" s="293"/>
      <c r="O271" s="309" t="s">
        <v>38</v>
      </c>
      <c r="P271" s="293"/>
      <c r="Q271" s="224"/>
      <c r="R271" s="309" t="s">
        <v>38</v>
      </c>
      <c r="S271" s="293"/>
      <c r="T271" s="293"/>
      <c r="U271" s="224"/>
      <c r="V271" s="231" t="s">
        <v>38</v>
      </c>
      <c r="W271" s="224"/>
      <c r="X271" s="221">
        <v>1528</v>
      </c>
      <c r="Y271" s="233">
        <v>0</v>
      </c>
      <c r="Z271" s="231" t="s">
        <v>38</v>
      </c>
      <c r="AA271" s="224"/>
      <c r="AB271" s="211">
        <v>1528</v>
      </c>
      <c r="AC271" s="209">
        <v>0</v>
      </c>
    </row>
    <row r="272" spans="2:29" hidden="1">
      <c r="B272" s="290"/>
      <c r="C272" s="290"/>
      <c r="D272" s="290"/>
      <c r="E272" s="290"/>
      <c r="F272" s="290"/>
      <c r="G272" s="290"/>
      <c r="I272" s="218">
        <v>1567</v>
      </c>
      <c r="J272" s="309" t="s">
        <v>38</v>
      </c>
      <c r="K272" s="293"/>
      <c r="L272" s="310"/>
      <c r="M272" s="293"/>
      <c r="N272" s="293"/>
      <c r="O272" s="309" t="s">
        <v>38</v>
      </c>
      <c r="P272" s="293"/>
      <c r="Q272" s="224"/>
      <c r="R272" s="309" t="s">
        <v>38</v>
      </c>
      <c r="S272" s="293"/>
      <c r="T272" s="293"/>
      <c r="U272" s="224"/>
      <c r="V272" s="231" t="s">
        <v>38</v>
      </c>
      <c r="W272" s="224"/>
      <c r="X272" s="221">
        <v>1567</v>
      </c>
      <c r="Y272" s="233">
        <v>0</v>
      </c>
      <c r="Z272" s="231" t="s">
        <v>38</v>
      </c>
      <c r="AA272" s="224"/>
      <c r="AB272" s="211">
        <v>1567</v>
      </c>
      <c r="AC272" s="209">
        <v>0</v>
      </c>
    </row>
    <row r="273" spans="2:29" hidden="1">
      <c r="B273" s="290"/>
      <c r="C273" s="290"/>
      <c r="D273" s="290"/>
      <c r="E273" s="290"/>
      <c r="F273" s="290"/>
      <c r="G273" s="290"/>
      <c r="I273" s="218">
        <v>1570</v>
      </c>
      <c r="J273" s="309" t="s">
        <v>38</v>
      </c>
      <c r="K273" s="293"/>
      <c r="L273" s="310"/>
      <c r="M273" s="293"/>
      <c r="N273" s="293"/>
      <c r="O273" s="309" t="s">
        <v>38</v>
      </c>
      <c r="P273" s="293"/>
      <c r="Q273" s="224"/>
      <c r="R273" s="309" t="s">
        <v>38</v>
      </c>
      <c r="S273" s="293"/>
      <c r="T273" s="293"/>
      <c r="U273" s="224"/>
      <c r="V273" s="231" t="s">
        <v>38</v>
      </c>
      <c r="W273" s="224"/>
      <c r="X273" s="221">
        <v>3140</v>
      </c>
      <c r="Y273" s="233">
        <v>0</v>
      </c>
      <c r="Z273" s="231" t="s">
        <v>38</v>
      </c>
      <c r="AA273" s="224"/>
      <c r="AB273" s="211">
        <v>3140</v>
      </c>
      <c r="AC273" s="209">
        <v>0</v>
      </c>
    </row>
    <row r="274" spans="2:29" hidden="1">
      <c r="B274" s="290"/>
      <c r="C274" s="290"/>
      <c r="D274" s="290"/>
      <c r="E274" s="290"/>
      <c r="F274" s="290"/>
      <c r="G274" s="290"/>
      <c r="I274" s="218">
        <v>1634</v>
      </c>
      <c r="J274" s="309" t="s">
        <v>38</v>
      </c>
      <c r="K274" s="293"/>
      <c r="L274" s="310"/>
      <c r="M274" s="293"/>
      <c r="N274" s="293"/>
      <c r="O274" s="309" t="s">
        <v>38</v>
      </c>
      <c r="P274" s="293"/>
      <c r="Q274" s="224"/>
      <c r="R274" s="309" t="s">
        <v>38</v>
      </c>
      <c r="S274" s="293"/>
      <c r="T274" s="293"/>
      <c r="U274" s="224"/>
      <c r="V274" s="231" t="s">
        <v>38</v>
      </c>
      <c r="W274" s="224"/>
      <c r="X274" s="221">
        <v>4902</v>
      </c>
      <c r="Y274" s="233">
        <v>0</v>
      </c>
      <c r="Z274" s="231" t="s">
        <v>38</v>
      </c>
      <c r="AA274" s="224"/>
      <c r="AB274" s="211">
        <v>4902</v>
      </c>
      <c r="AC274" s="209">
        <v>0</v>
      </c>
    </row>
    <row r="275" spans="2:29" hidden="1">
      <c r="B275" s="290"/>
      <c r="C275" s="290"/>
      <c r="D275" s="290"/>
      <c r="E275" s="290"/>
      <c r="F275" s="290"/>
      <c r="G275" s="290"/>
      <c r="I275" s="218">
        <v>1660</v>
      </c>
      <c r="J275" s="309" t="s">
        <v>38</v>
      </c>
      <c r="K275" s="293"/>
      <c r="L275" s="310"/>
      <c r="M275" s="293"/>
      <c r="N275" s="293"/>
      <c r="O275" s="309" t="s">
        <v>38</v>
      </c>
      <c r="P275" s="293"/>
      <c r="Q275" s="224"/>
      <c r="R275" s="309" t="s">
        <v>38</v>
      </c>
      <c r="S275" s="293"/>
      <c r="T275" s="293"/>
      <c r="U275" s="224"/>
      <c r="V275" s="231" t="s">
        <v>38</v>
      </c>
      <c r="W275" s="224"/>
      <c r="X275" s="221">
        <v>14940</v>
      </c>
      <c r="Y275" s="233">
        <v>0</v>
      </c>
      <c r="Z275" s="231" t="s">
        <v>38</v>
      </c>
      <c r="AA275" s="224"/>
      <c r="AB275" s="211">
        <v>14940</v>
      </c>
      <c r="AC275" s="209">
        <v>0</v>
      </c>
    </row>
    <row r="276" spans="2:29" hidden="1">
      <c r="B276" s="290"/>
      <c r="C276" s="290"/>
      <c r="D276" s="290"/>
      <c r="E276" s="290"/>
      <c r="F276" s="290"/>
      <c r="G276" s="290"/>
      <c r="I276" s="218">
        <v>2184</v>
      </c>
      <c r="J276" s="309" t="s">
        <v>38</v>
      </c>
      <c r="K276" s="293"/>
      <c r="L276" s="310"/>
      <c r="M276" s="293"/>
      <c r="N276" s="293"/>
      <c r="O276" s="309" t="s">
        <v>38</v>
      </c>
      <c r="P276" s="293"/>
      <c r="Q276" s="224"/>
      <c r="R276" s="309" t="s">
        <v>38</v>
      </c>
      <c r="S276" s="293"/>
      <c r="T276" s="293"/>
      <c r="U276" s="224"/>
      <c r="V276" s="231" t="s">
        <v>38</v>
      </c>
      <c r="W276" s="224"/>
      <c r="X276" s="221">
        <v>19656</v>
      </c>
      <c r="Y276" s="233">
        <v>0</v>
      </c>
      <c r="Z276" s="231" t="s">
        <v>38</v>
      </c>
      <c r="AA276" s="224"/>
      <c r="AB276" s="211">
        <v>19656</v>
      </c>
      <c r="AC276" s="209">
        <v>0</v>
      </c>
    </row>
    <row r="277" spans="2:29" hidden="1">
      <c r="B277" s="290"/>
      <c r="C277" s="290"/>
      <c r="D277" s="290"/>
      <c r="E277" s="293"/>
      <c r="F277" s="293"/>
      <c r="G277" s="293"/>
      <c r="I277" s="218">
        <v>3487</v>
      </c>
      <c r="J277" s="309" t="s">
        <v>38</v>
      </c>
      <c r="K277" s="293"/>
      <c r="L277" s="310"/>
      <c r="M277" s="293"/>
      <c r="N277" s="293"/>
      <c r="O277" s="309" t="s">
        <v>38</v>
      </c>
      <c r="P277" s="293"/>
      <c r="Q277" s="224"/>
      <c r="R277" s="309" t="s">
        <v>38</v>
      </c>
      <c r="S277" s="293"/>
      <c r="T277" s="293"/>
      <c r="U277" s="224"/>
      <c r="V277" s="231" t="s">
        <v>38</v>
      </c>
      <c r="W277" s="224"/>
      <c r="X277" s="221">
        <v>6974</v>
      </c>
      <c r="Y277" s="233">
        <v>0</v>
      </c>
      <c r="Z277" s="231" t="s">
        <v>38</v>
      </c>
      <c r="AA277" s="224"/>
      <c r="AB277" s="211">
        <v>6974</v>
      </c>
      <c r="AC277" s="209">
        <v>0</v>
      </c>
    </row>
    <row r="278" spans="2:29" hidden="1">
      <c r="B278" s="290"/>
      <c r="C278" s="290"/>
      <c r="D278" s="290"/>
      <c r="E278" s="306" t="s">
        <v>263</v>
      </c>
      <c r="F278" s="290"/>
      <c r="G278" s="290"/>
      <c r="I278" s="218">
        <v>1072</v>
      </c>
      <c r="J278" s="309" t="s">
        <v>38</v>
      </c>
      <c r="K278" s="293"/>
      <c r="L278" s="310"/>
      <c r="M278" s="293"/>
      <c r="N278" s="293"/>
      <c r="O278" s="309" t="s">
        <v>38</v>
      </c>
      <c r="P278" s="293"/>
      <c r="Q278" s="224"/>
      <c r="R278" s="309" t="s">
        <v>38</v>
      </c>
      <c r="S278" s="293"/>
      <c r="T278" s="293"/>
      <c r="U278" s="224"/>
      <c r="V278" s="231" t="s">
        <v>38</v>
      </c>
      <c r="W278" s="224"/>
      <c r="X278" s="221">
        <v>40736</v>
      </c>
      <c r="Y278" s="233">
        <v>0</v>
      </c>
      <c r="Z278" s="231" t="s">
        <v>38</v>
      </c>
      <c r="AA278" s="224"/>
      <c r="AB278" s="211">
        <v>40736</v>
      </c>
      <c r="AC278" s="209">
        <v>0</v>
      </c>
    </row>
    <row r="279" spans="2:29" hidden="1">
      <c r="B279" s="290"/>
      <c r="C279" s="290"/>
      <c r="D279" s="290"/>
      <c r="E279" s="290"/>
      <c r="F279" s="290"/>
      <c r="G279" s="290"/>
      <c r="I279" s="218">
        <v>1233</v>
      </c>
      <c r="J279" s="309" t="s">
        <v>38</v>
      </c>
      <c r="K279" s="293"/>
      <c r="L279" s="310"/>
      <c r="M279" s="293"/>
      <c r="N279" s="293"/>
      <c r="O279" s="309" t="s">
        <v>38</v>
      </c>
      <c r="P279" s="293"/>
      <c r="Q279" s="224"/>
      <c r="R279" s="309" t="s">
        <v>38</v>
      </c>
      <c r="S279" s="293"/>
      <c r="T279" s="293"/>
      <c r="U279" s="224"/>
      <c r="V279" s="231" t="s">
        <v>38</v>
      </c>
      <c r="W279" s="224"/>
      <c r="X279" s="221">
        <v>125766</v>
      </c>
      <c r="Y279" s="233">
        <v>0</v>
      </c>
      <c r="Z279" s="231" t="s">
        <v>38</v>
      </c>
      <c r="AA279" s="224"/>
      <c r="AB279" s="211">
        <v>125766</v>
      </c>
      <c r="AC279" s="209">
        <v>0</v>
      </c>
    </row>
    <row r="280" spans="2:29" hidden="1">
      <c r="B280" s="290"/>
      <c r="C280" s="290"/>
      <c r="D280" s="290"/>
      <c r="E280" s="290"/>
      <c r="F280" s="290"/>
      <c r="G280" s="290"/>
      <c r="I280" s="218">
        <v>1300</v>
      </c>
      <c r="J280" s="309" t="s">
        <v>38</v>
      </c>
      <c r="K280" s="293"/>
      <c r="L280" s="310"/>
      <c r="M280" s="293"/>
      <c r="N280" s="293"/>
      <c r="O280" s="309" t="s">
        <v>38</v>
      </c>
      <c r="P280" s="293"/>
      <c r="Q280" s="224"/>
      <c r="R280" s="309" t="s">
        <v>38</v>
      </c>
      <c r="S280" s="293"/>
      <c r="T280" s="293"/>
      <c r="U280" s="224"/>
      <c r="V280" s="231" t="s">
        <v>38</v>
      </c>
      <c r="W280" s="224"/>
      <c r="X280" s="221">
        <v>5200</v>
      </c>
      <c r="Y280" s="233">
        <v>0</v>
      </c>
      <c r="Z280" s="231" t="s">
        <v>38</v>
      </c>
      <c r="AA280" s="224"/>
      <c r="AB280" s="211">
        <v>5200</v>
      </c>
      <c r="AC280" s="209">
        <v>0</v>
      </c>
    </row>
    <row r="281" spans="2:29" hidden="1">
      <c r="B281" s="290"/>
      <c r="C281" s="290"/>
      <c r="D281" s="290"/>
      <c r="E281" s="290"/>
      <c r="F281" s="290"/>
      <c r="G281" s="290"/>
      <c r="I281" s="218">
        <v>1881</v>
      </c>
      <c r="J281" s="309" t="s">
        <v>38</v>
      </c>
      <c r="K281" s="293"/>
      <c r="L281" s="310"/>
      <c r="M281" s="293"/>
      <c r="N281" s="293"/>
      <c r="O281" s="309" t="s">
        <v>38</v>
      </c>
      <c r="P281" s="293"/>
      <c r="Q281" s="224"/>
      <c r="R281" s="309" t="s">
        <v>38</v>
      </c>
      <c r="S281" s="293"/>
      <c r="T281" s="293"/>
      <c r="U281" s="224"/>
      <c r="V281" s="231" t="s">
        <v>38</v>
      </c>
      <c r="W281" s="224"/>
      <c r="X281" s="221">
        <v>1881</v>
      </c>
      <c r="Y281" s="233">
        <v>0</v>
      </c>
      <c r="Z281" s="231" t="s">
        <v>38</v>
      </c>
      <c r="AA281" s="224"/>
      <c r="AB281" s="211">
        <v>1881</v>
      </c>
      <c r="AC281" s="209">
        <v>0</v>
      </c>
    </row>
    <row r="282" spans="2:29" hidden="1">
      <c r="B282" s="290"/>
      <c r="C282" s="290"/>
      <c r="D282" s="290"/>
      <c r="E282" s="290"/>
      <c r="F282" s="290"/>
      <c r="G282" s="290"/>
      <c r="I282" s="218">
        <v>1913</v>
      </c>
      <c r="J282" s="309" t="s">
        <v>38</v>
      </c>
      <c r="K282" s="293"/>
      <c r="L282" s="310"/>
      <c r="M282" s="293"/>
      <c r="N282" s="293"/>
      <c r="O282" s="309" t="s">
        <v>38</v>
      </c>
      <c r="P282" s="293"/>
      <c r="Q282" s="224"/>
      <c r="R282" s="309" t="s">
        <v>38</v>
      </c>
      <c r="S282" s="293"/>
      <c r="T282" s="293"/>
      <c r="U282" s="224"/>
      <c r="V282" s="231" t="s">
        <v>38</v>
      </c>
      <c r="W282" s="224"/>
      <c r="X282" s="221">
        <v>5739</v>
      </c>
      <c r="Y282" s="233">
        <v>0</v>
      </c>
      <c r="Z282" s="231" t="s">
        <v>38</v>
      </c>
      <c r="AA282" s="224"/>
      <c r="AB282" s="211">
        <v>5739</v>
      </c>
      <c r="AC282" s="209">
        <v>0</v>
      </c>
    </row>
    <row r="283" spans="2:29" hidden="1">
      <c r="B283" s="290"/>
      <c r="C283" s="290"/>
      <c r="D283" s="290"/>
      <c r="E283" s="290"/>
      <c r="F283" s="290"/>
      <c r="G283" s="290"/>
      <c r="I283" s="218">
        <v>2529</v>
      </c>
      <c r="J283" s="309" t="s">
        <v>38</v>
      </c>
      <c r="K283" s="293"/>
      <c r="L283" s="310"/>
      <c r="M283" s="293"/>
      <c r="N283" s="293"/>
      <c r="O283" s="309" t="s">
        <v>38</v>
      </c>
      <c r="P283" s="293"/>
      <c r="Q283" s="224"/>
      <c r="R283" s="309" t="s">
        <v>38</v>
      </c>
      <c r="S283" s="293"/>
      <c r="T283" s="293"/>
      <c r="U283" s="224"/>
      <c r="V283" s="231" t="s">
        <v>38</v>
      </c>
      <c r="W283" s="224"/>
      <c r="X283" s="221">
        <v>2529</v>
      </c>
      <c r="Y283" s="233">
        <v>0</v>
      </c>
      <c r="Z283" s="231" t="s">
        <v>38</v>
      </c>
      <c r="AA283" s="224"/>
      <c r="AB283" s="211">
        <v>2529</v>
      </c>
      <c r="AC283" s="209">
        <v>0</v>
      </c>
    </row>
    <row r="284" spans="2:29" hidden="1">
      <c r="B284" s="290"/>
      <c r="C284" s="290"/>
      <c r="D284" s="290"/>
      <c r="E284" s="290"/>
      <c r="F284" s="290"/>
      <c r="G284" s="290"/>
      <c r="I284" s="218">
        <v>2593</v>
      </c>
      <c r="J284" s="309" t="s">
        <v>38</v>
      </c>
      <c r="K284" s="293"/>
      <c r="L284" s="310"/>
      <c r="M284" s="293"/>
      <c r="N284" s="293"/>
      <c r="O284" s="309" t="s">
        <v>38</v>
      </c>
      <c r="P284" s="293"/>
      <c r="Q284" s="224"/>
      <c r="R284" s="309" t="s">
        <v>38</v>
      </c>
      <c r="S284" s="293"/>
      <c r="T284" s="293"/>
      <c r="U284" s="224"/>
      <c r="V284" s="231" t="s">
        <v>38</v>
      </c>
      <c r="W284" s="224"/>
      <c r="X284" s="221">
        <v>2593</v>
      </c>
      <c r="Y284" s="233">
        <v>0</v>
      </c>
      <c r="Z284" s="231" t="s">
        <v>38</v>
      </c>
      <c r="AA284" s="224"/>
      <c r="AB284" s="211">
        <v>2593</v>
      </c>
      <c r="AC284" s="209">
        <v>0</v>
      </c>
    </row>
    <row r="285" spans="2:29" hidden="1">
      <c r="B285" s="290"/>
      <c r="C285" s="290"/>
      <c r="D285" s="290"/>
      <c r="E285" s="290"/>
      <c r="F285" s="290"/>
      <c r="G285" s="290"/>
      <c r="I285" s="218">
        <v>2642</v>
      </c>
      <c r="J285" s="309" t="s">
        <v>38</v>
      </c>
      <c r="K285" s="293"/>
      <c r="L285" s="310"/>
      <c r="M285" s="293"/>
      <c r="N285" s="293"/>
      <c r="O285" s="309" t="s">
        <v>38</v>
      </c>
      <c r="P285" s="293"/>
      <c r="Q285" s="224"/>
      <c r="R285" s="309" t="s">
        <v>38</v>
      </c>
      <c r="S285" s="293"/>
      <c r="T285" s="293"/>
      <c r="U285" s="224"/>
      <c r="V285" s="231" t="s">
        <v>38</v>
      </c>
      <c r="W285" s="224"/>
      <c r="X285" s="221">
        <v>2642</v>
      </c>
      <c r="Y285" s="233">
        <v>0</v>
      </c>
      <c r="Z285" s="231" t="s">
        <v>38</v>
      </c>
      <c r="AA285" s="224"/>
      <c r="AB285" s="211">
        <v>2642</v>
      </c>
      <c r="AC285" s="209">
        <v>0</v>
      </c>
    </row>
    <row r="286" spans="2:29" hidden="1">
      <c r="B286" s="290"/>
      <c r="C286" s="290"/>
      <c r="D286" s="290"/>
      <c r="E286" s="290"/>
      <c r="F286" s="290"/>
      <c r="G286" s="290"/>
      <c r="I286" s="218">
        <v>3244</v>
      </c>
      <c r="J286" s="309" t="s">
        <v>38</v>
      </c>
      <c r="K286" s="293"/>
      <c r="L286" s="310"/>
      <c r="M286" s="293"/>
      <c r="N286" s="293"/>
      <c r="O286" s="309" t="s">
        <v>38</v>
      </c>
      <c r="P286" s="293"/>
      <c r="Q286" s="224"/>
      <c r="R286" s="309" t="s">
        <v>38</v>
      </c>
      <c r="S286" s="293"/>
      <c r="T286" s="293"/>
      <c r="U286" s="224"/>
      <c r="V286" s="231" t="s">
        <v>38</v>
      </c>
      <c r="W286" s="224"/>
      <c r="X286" s="221">
        <v>3244</v>
      </c>
      <c r="Y286" s="233">
        <v>0</v>
      </c>
      <c r="Z286" s="231" t="s">
        <v>38</v>
      </c>
      <c r="AA286" s="224"/>
      <c r="AB286" s="211">
        <v>3244</v>
      </c>
      <c r="AC286" s="209">
        <v>0</v>
      </c>
    </row>
    <row r="287" spans="2:29" hidden="1">
      <c r="B287" s="290"/>
      <c r="C287" s="290"/>
      <c r="D287" s="290"/>
      <c r="E287" s="290"/>
      <c r="F287" s="290"/>
      <c r="G287" s="290"/>
      <c r="I287" s="218">
        <v>4316</v>
      </c>
      <c r="J287" s="309" t="s">
        <v>38</v>
      </c>
      <c r="K287" s="293"/>
      <c r="L287" s="310"/>
      <c r="M287" s="293"/>
      <c r="N287" s="293"/>
      <c r="O287" s="309" t="s">
        <v>38</v>
      </c>
      <c r="P287" s="293"/>
      <c r="Q287" s="224"/>
      <c r="R287" s="309" t="s">
        <v>38</v>
      </c>
      <c r="S287" s="293"/>
      <c r="T287" s="293"/>
      <c r="U287" s="224"/>
      <c r="V287" s="231" t="s">
        <v>38</v>
      </c>
      <c r="W287" s="224"/>
      <c r="X287" s="221">
        <v>4316</v>
      </c>
      <c r="Y287" s="233">
        <v>0</v>
      </c>
      <c r="Z287" s="231" t="s">
        <v>38</v>
      </c>
      <c r="AA287" s="224"/>
      <c r="AB287" s="211">
        <v>4316</v>
      </c>
      <c r="AC287" s="209">
        <v>0</v>
      </c>
    </row>
    <row r="288" spans="2:29" hidden="1">
      <c r="B288" s="290"/>
      <c r="C288" s="290"/>
      <c r="D288" s="290"/>
      <c r="E288" s="290"/>
      <c r="F288" s="290"/>
      <c r="G288" s="290"/>
      <c r="I288" s="218">
        <v>4477</v>
      </c>
      <c r="J288" s="309" t="s">
        <v>38</v>
      </c>
      <c r="K288" s="293"/>
      <c r="L288" s="310"/>
      <c r="M288" s="293"/>
      <c r="N288" s="293"/>
      <c r="O288" s="309" t="s">
        <v>38</v>
      </c>
      <c r="P288" s="293"/>
      <c r="Q288" s="224"/>
      <c r="R288" s="309" t="s">
        <v>38</v>
      </c>
      <c r="S288" s="293"/>
      <c r="T288" s="293"/>
      <c r="U288" s="224"/>
      <c r="V288" s="231" t="s">
        <v>38</v>
      </c>
      <c r="W288" s="224"/>
      <c r="X288" s="221">
        <v>4477</v>
      </c>
      <c r="Y288" s="233">
        <v>0</v>
      </c>
      <c r="Z288" s="231" t="s">
        <v>38</v>
      </c>
      <c r="AA288" s="224"/>
      <c r="AB288" s="211">
        <v>4477</v>
      </c>
      <c r="AC288" s="209">
        <v>0</v>
      </c>
    </row>
    <row r="289" spans="2:29" hidden="1">
      <c r="B289" s="290"/>
      <c r="C289" s="290"/>
      <c r="D289" s="290"/>
      <c r="E289" s="290"/>
      <c r="F289" s="290"/>
      <c r="G289" s="290"/>
      <c r="I289" s="218">
        <v>4573</v>
      </c>
      <c r="J289" s="309" t="s">
        <v>38</v>
      </c>
      <c r="K289" s="293"/>
      <c r="L289" s="310"/>
      <c r="M289" s="293"/>
      <c r="N289" s="293"/>
      <c r="O289" s="309" t="s">
        <v>38</v>
      </c>
      <c r="P289" s="293"/>
      <c r="Q289" s="224"/>
      <c r="R289" s="309" t="s">
        <v>38</v>
      </c>
      <c r="S289" s="293"/>
      <c r="T289" s="293"/>
      <c r="U289" s="224"/>
      <c r="V289" s="231" t="s">
        <v>38</v>
      </c>
      <c r="W289" s="224"/>
      <c r="X289" s="221">
        <v>18292</v>
      </c>
      <c r="Y289" s="233">
        <v>0</v>
      </c>
      <c r="Z289" s="231" t="s">
        <v>38</v>
      </c>
      <c r="AA289" s="224"/>
      <c r="AB289" s="211">
        <v>18292</v>
      </c>
      <c r="AC289" s="209">
        <v>0</v>
      </c>
    </row>
    <row r="290" spans="2:29" hidden="1">
      <c r="B290" s="290"/>
      <c r="C290" s="290"/>
      <c r="D290" s="290"/>
      <c r="E290" s="293"/>
      <c r="F290" s="293"/>
      <c r="G290" s="293"/>
      <c r="I290" s="218">
        <v>4890</v>
      </c>
      <c r="J290" s="309" t="s">
        <v>38</v>
      </c>
      <c r="K290" s="293"/>
      <c r="L290" s="310"/>
      <c r="M290" s="293"/>
      <c r="N290" s="293"/>
      <c r="O290" s="309" t="s">
        <v>38</v>
      </c>
      <c r="P290" s="293"/>
      <c r="Q290" s="224"/>
      <c r="R290" s="309" t="s">
        <v>38</v>
      </c>
      <c r="S290" s="293"/>
      <c r="T290" s="293"/>
      <c r="U290" s="224"/>
      <c r="V290" s="231" t="s">
        <v>38</v>
      </c>
      <c r="W290" s="224"/>
      <c r="X290" s="221">
        <v>9780</v>
      </c>
      <c r="Y290" s="233">
        <v>0</v>
      </c>
      <c r="Z290" s="231" t="s">
        <v>38</v>
      </c>
      <c r="AA290" s="224"/>
      <c r="AB290" s="211">
        <v>9780</v>
      </c>
      <c r="AC290" s="209">
        <v>0</v>
      </c>
    </row>
    <row r="291" spans="2:29" hidden="1">
      <c r="B291" s="290"/>
      <c r="C291" s="290"/>
      <c r="D291" s="290"/>
      <c r="E291" s="306" t="s">
        <v>264</v>
      </c>
      <c r="F291" s="290"/>
      <c r="G291" s="290"/>
      <c r="I291" s="218">
        <v>400</v>
      </c>
      <c r="J291" s="309" t="s">
        <v>38</v>
      </c>
      <c r="K291" s="293"/>
      <c r="L291" s="310"/>
      <c r="M291" s="293"/>
      <c r="N291" s="293"/>
      <c r="O291" s="309" t="s">
        <v>38</v>
      </c>
      <c r="P291" s="293"/>
      <c r="Q291" s="224"/>
      <c r="R291" s="309" t="s">
        <v>38</v>
      </c>
      <c r="S291" s="293"/>
      <c r="T291" s="293"/>
      <c r="U291" s="224"/>
      <c r="V291" s="231" t="s">
        <v>38</v>
      </c>
      <c r="W291" s="224"/>
      <c r="X291" s="221">
        <v>9600</v>
      </c>
      <c r="Y291" s="233">
        <v>0</v>
      </c>
      <c r="Z291" s="231" t="s">
        <v>38</v>
      </c>
      <c r="AA291" s="224"/>
      <c r="AB291" s="211">
        <v>9600</v>
      </c>
      <c r="AC291" s="209">
        <v>0</v>
      </c>
    </row>
    <row r="292" spans="2:29" hidden="1">
      <c r="B292" s="290"/>
      <c r="C292" s="290"/>
      <c r="D292" s="290"/>
      <c r="E292" s="290"/>
      <c r="F292" s="290"/>
      <c r="G292" s="290"/>
      <c r="I292" s="218">
        <v>460</v>
      </c>
      <c r="J292" s="309" t="s">
        <v>38</v>
      </c>
      <c r="K292" s="293"/>
      <c r="L292" s="310"/>
      <c r="M292" s="293"/>
      <c r="N292" s="293"/>
      <c r="O292" s="309" t="s">
        <v>38</v>
      </c>
      <c r="P292" s="293"/>
      <c r="Q292" s="224"/>
      <c r="R292" s="309" t="s">
        <v>38</v>
      </c>
      <c r="S292" s="293"/>
      <c r="T292" s="293"/>
      <c r="U292" s="224"/>
      <c r="V292" s="231" t="s">
        <v>38</v>
      </c>
      <c r="W292" s="224"/>
      <c r="X292" s="221">
        <v>19780</v>
      </c>
      <c r="Y292" s="233">
        <v>0</v>
      </c>
      <c r="Z292" s="231" t="s">
        <v>38</v>
      </c>
      <c r="AA292" s="224"/>
      <c r="AB292" s="211">
        <v>19780</v>
      </c>
      <c r="AC292" s="209">
        <v>0</v>
      </c>
    </row>
    <row r="293" spans="2:29" hidden="1">
      <c r="B293" s="290"/>
      <c r="C293" s="290"/>
      <c r="D293" s="290"/>
      <c r="E293" s="290"/>
      <c r="F293" s="290"/>
      <c r="G293" s="290"/>
      <c r="I293" s="218">
        <v>486</v>
      </c>
      <c r="J293" s="309" t="s">
        <v>38</v>
      </c>
      <c r="K293" s="293"/>
      <c r="L293" s="310"/>
      <c r="M293" s="293"/>
      <c r="N293" s="293"/>
      <c r="O293" s="309" t="s">
        <v>38</v>
      </c>
      <c r="P293" s="293"/>
      <c r="Q293" s="224"/>
      <c r="R293" s="309" t="s">
        <v>38</v>
      </c>
      <c r="S293" s="293"/>
      <c r="T293" s="293"/>
      <c r="U293" s="224"/>
      <c r="V293" s="231" t="s">
        <v>38</v>
      </c>
      <c r="W293" s="224"/>
      <c r="X293" s="221">
        <v>486</v>
      </c>
      <c r="Y293" s="233">
        <v>0</v>
      </c>
      <c r="Z293" s="231" t="s">
        <v>38</v>
      </c>
      <c r="AA293" s="224"/>
      <c r="AB293" s="211">
        <v>486</v>
      </c>
      <c r="AC293" s="209">
        <v>0</v>
      </c>
    </row>
    <row r="294" spans="2:29" hidden="1">
      <c r="B294" s="290"/>
      <c r="C294" s="290"/>
      <c r="D294" s="290"/>
      <c r="E294" s="290"/>
      <c r="F294" s="290"/>
      <c r="G294" s="290"/>
      <c r="I294" s="218">
        <v>535</v>
      </c>
      <c r="J294" s="309" t="s">
        <v>38</v>
      </c>
      <c r="K294" s="293"/>
      <c r="L294" s="310"/>
      <c r="M294" s="293"/>
      <c r="N294" s="293"/>
      <c r="O294" s="309" t="s">
        <v>38</v>
      </c>
      <c r="P294" s="293"/>
      <c r="Q294" s="224"/>
      <c r="R294" s="309" t="s">
        <v>38</v>
      </c>
      <c r="S294" s="293"/>
      <c r="T294" s="293"/>
      <c r="U294" s="224"/>
      <c r="V294" s="231" t="s">
        <v>38</v>
      </c>
      <c r="W294" s="224"/>
      <c r="X294" s="221">
        <v>1605</v>
      </c>
      <c r="Y294" s="233">
        <v>0</v>
      </c>
      <c r="Z294" s="231" t="s">
        <v>38</v>
      </c>
      <c r="AA294" s="224"/>
      <c r="AB294" s="211">
        <v>1605</v>
      </c>
      <c r="AC294" s="209">
        <v>0</v>
      </c>
    </row>
    <row r="295" spans="2:29" hidden="1">
      <c r="B295" s="290"/>
      <c r="C295" s="290"/>
      <c r="D295" s="290"/>
      <c r="E295" s="290"/>
      <c r="F295" s="290"/>
      <c r="G295" s="290"/>
      <c r="I295" s="218">
        <v>562</v>
      </c>
      <c r="J295" s="309" t="s">
        <v>38</v>
      </c>
      <c r="K295" s="293"/>
      <c r="L295" s="310"/>
      <c r="M295" s="293"/>
      <c r="N295" s="293"/>
      <c r="O295" s="309" t="s">
        <v>38</v>
      </c>
      <c r="P295" s="293"/>
      <c r="Q295" s="224"/>
      <c r="R295" s="309" t="s">
        <v>38</v>
      </c>
      <c r="S295" s="293"/>
      <c r="T295" s="293"/>
      <c r="U295" s="224"/>
      <c r="V295" s="231" t="s">
        <v>38</v>
      </c>
      <c r="W295" s="224"/>
      <c r="X295" s="221">
        <v>562</v>
      </c>
      <c r="Y295" s="233">
        <v>0</v>
      </c>
      <c r="Z295" s="231" t="s">
        <v>38</v>
      </c>
      <c r="AA295" s="224"/>
      <c r="AB295" s="211">
        <v>562</v>
      </c>
      <c r="AC295" s="209">
        <v>0</v>
      </c>
    </row>
    <row r="296" spans="2:29" hidden="1">
      <c r="B296" s="290"/>
      <c r="C296" s="290"/>
      <c r="D296" s="290"/>
      <c r="E296" s="290"/>
      <c r="F296" s="290"/>
      <c r="G296" s="290"/>
      <c r="I296" s="218">
        <v>618</v>
      </c>
      <c r="J296" s="309" t="s">
        <v>38</v>
      </c>
      <c r="K296" s="293"/>
      <c r="L296" s="310"/>
      <c r="M296" s="293"/>
      <c r="N296" s="293"/>
      <c r="O296" s="309" t="s">
        <v>38</v>
      </c>
      <c r="P296" s="293"/>
      <c r="Q296" s="224"/>
      <c r="R296" s="309" t="s">
        <v>38</v>
      </c>
      <c r="S296" s="293"/>
      <c r="T296" s="293"/>
      <c r="U296" s="224"/>
      <c r="V296" s="231" t="s">
        <v>38</v>
      </c>
      <c r="W296" s="224"/>
      <c r="X296" s="221">
        <v>618</v>
      </c>
      <c r="Y296" s="233">
        <v>0</v>
      </c>
      <c r="Z296" s="231" t="s">
        <v>38</v>
      </c>
      <c r="AA296" s="224"/>
      <c r="AB296" s="211">
        <v>618</v>
      </c>
      <c r="AC296" s="209">
        <v>0</v>
      </c>
    </row>
    <row r="297" spans="2:29" hidden="1">
      <c r="B297" s="290"/>
      <c r="C297" s="290"/>
      <c r="D297" s="290"/>
      <c r="E297" s="290"/>
      <c r="F297" s="290"/>
      <c r="G297" s="290"/>
      <c r="I297" s="218">
        <v>622</v>
      </c>
      <c r="J297" s="309" t="s">
        <v>38</v>
      </c>
      <c r="K297" s="293"/>
      <c r="L297" s="310"/>
      <c r="M297" s="293"/>
      <c r="N297" s="293"/>
      <c r="O297" s="309" t="s">
        <v>38</v>
      </c>
      <c r="P297" s="293"/>
      <c r="Q297" s="224"/>
      <c r="R297" s="309" t="s">
        <v>38</v>
      </c>
      <c r="S297" s="293"/>
      <c r="T297" s="293"/>
      <c r="U297" s="224"/>
      <c r="V297" s="231" t="s">
        <v>38</v>
      </c>
      <c r="W297" s="224"/>
      <c r="X297" s="221">
        <v>622</v>
      </c>
      <c r="Y297" s="233">
        <v>0</v>
      </c>
      <c r="Z297" s="231" t="s">
        <v>38</v>
      </c>
      <c r="AA297" s="224"/>
      <c r="AB297" s="211">
        <v>622</v>
      </c>
      <c r="AC297" s="209">
        <v>0</v>
      </c>
    </row>
    <row r="298" spans="2:29" hidden="1">
      <c r="B298" s="290"/>
      <c r="C298" s="290"/>
      <c r="D298" s="290"/>
      <c r="E298" s="290"/>
      <c r="F298" s="290"/>
      <c r="G298" s="290"/>
      <c r="I298" s="218">
        <v>724</v>
      </c>
      <c r="J298" s="309" t="s">
        <v>38</v>
      </c>
      <c r="K298" s="293"/>
      <c r="L298" s="310"/>
      <c r="M298" s="293"/>
      <c r="N298" s="293"/>
      <c r="O298" s="309" t="s">
        <v>38</v>
      </c>
      <c r="P298" s="293"/>
      <c r="Q298" s="224"/>
      <c r="R298" s="309" t="s">
        <v>38</v>
      </c>
      <c r="S298" s="293"/>
      <c r="T298" s="293"/>
      <c r="U298" s="224"/>
      <c r="V298" s="231" t="s">
        <v>38</v>
      </c>
      <c r="W298" s="224"/>
      <c r="X298" s="221">
        <v>1448</v>
      </c>
      <c r="Y298" s="233">
        <v>0</v>
      </c>
      <c r="Z298" s="231" t="s">
        <v>38</v>
      </c>
      <c r="AA298" s="224"/>
      <c r="AB298" s="211">
        <v>1448</v>
      </c>
      <c r="AC298" s="209">
        <v>0</v>
      </c>
    </row>
    <row r="299" spans="2:29" hidden="1">
      <c r="B299" s="290"/>
      <c r="C299" s="290"/>
      <c r="D299" s="290"/>
      <c r="E299" s="290"/>
      <c r="F299" s="290"/>
      <c r="G299" s="290"/>
      <c r="I299" s="218">
        <v>784</v>
      </c>
      <c r="J299" s="309" t="s">
        <v>38</v>
      </c>
      <c r="K299" s="293"/>
      <c r="L299" s="310"/>
      <c r="M299" s="293"/>
      <c r="N299" s="293"/>
      <c r="O299" s="309" t="s">
        <v>38</v>
      </c>
      <c r="P299" s="293"/>
      <c r="Q299" s="224"/>
      <c r="R299" s="309" t="s">
        <v>38</v>
      </c>
      <c r="S299" s="293"/>
      <c r="T299" s="293"/>
      <c r="U299" s="224"/>
      <c r="V299" s="231" t="s">
        <v>38</v>
      </c>
      <c r="W299" s="224"/>
      <c r="X299" s="221">
        <v>784</v>
      </c>
      <c r="Y299" s="233">
        <v>0</v>
      </c>
      <c r="Z299" s="231" t="s">
        <v>38</v>
      </c>
      <c r="AA299" s="224"/>
      <c r="AB299" s="211">
        <v>784</v>
      </c>
      <c r="AC299" s="209">
        <v>0</v>
      </c>
    </row>
    <row r="300" spans="2:29" hidden="1">
      <c r="B300" s="290"/>
      <c r="C300" s="290"/>
      <c r="D300" s="290"/>
      <c r="E300" s="290"/>
      <c r="F300" s="290"/>
      <c r="G300" s="290"/>
      <c r="I300" s="218">
        <v>800</v>
      </c>
      <c r="J300" s="309" t="s">
        <v>38</v>
      </c>
      <c r="K300" s="293"/>
      <c r="L300" s="310"/>
      <c r="M300" s="293"/>
      <c r="N300" s="293"/>
      <c r="O300" s="309" t="s">
        <v>38</v>
      </c>
      <c r="P300" s="293"/>
      <c r="Q300" s="224"/>
      <c r="R300" s="309" t="s">
        <v>38</v>
      </c>
      <c r="S300" s="293"/>
      <c r="T300" s="293"/>
      <c r="U300" s="224"/>
      <c r="V300" s="231" t="s">
        <v>38</v>
      </c>
      <c r="W300" s="224"/>
      <c r="X300" s="221">
        <v>800</v>
      </c>
      <c r="Y300" s="233">
        <v>0</v>
      </c>
      <c r="Z300" s="231" t="s">
        <v>38</v>
      </c>
      <c r="AA300" s="224"/>
      <c r="AB300" s="211">
        <v>800</v>
      </c>
      <c r="AC300" s="209">
        <v>0</v>
      </c>
    </row>
    <row r="301" spans="2:29" hidden="1">
      <c r="B301" s="290"/>
      <c r="C301" s="290"/>
      <c r="D301" s="290"/>
      <c r="E301" s="290"/>
      <c r="F301" s="290"/>
      <c r="G301" s="290"/>
      <c r="I301" s="218">
        <v>886</v>
      </c>
      <c r="J301" s="309" t="s">
        <v>38</v>
      </c>
      <c r="K301" s="293"/>
      <c r="L301" s="310"/>
      <c r="M301" s="293"/>
      <c r="N301" s="293"/>
      <c r="O301" s="309" t="s">
        <v>38</v>
      </c>
      <c r="P301" s="293"/>
      <c r="Q301" s="224"/>
      <c r="R301" s="309" t="s">
        <v>38</v>
      </c>
      <c r="S301" s="293"/>
      <c r="T301" s="293"/>
      <c r="U301" s="224"/>
      <c r="V301" s="231" t="s">
        <v>38</v>
      </c>
      <c r="W301" s="224"/>
      <c r="X301" s="221">
        <v>886</v>
      </c>
      <c r="Y301" s="233">
        <v>0</v>
      </c>
      <c r="Z301" s="231" t="s">
        <v>38</v>
      </c>
      <c r="AA301" s="224"/>
      <c r="AB301" s="211">
        <v>886</v>
      </c>
      <c r="AC301" s="209">
        <v>0</v>
      </c>
    </row>
    <row r="302" spans="2:29" hidden="1">
      <c r="B302" s="290"/>
      <c r="C302" s="290"/>
      <c r="D302" s="290"/>
      <c r="E302" s="290"/>
      <c r="F302" s="290"/>
      <c r="G302" s="290"/>
      <c r="I302" s="218">
        <v>1108</v>
      </c>
      <c r="J302" s="309" t="s">
        <v>38</v>
      </c>
      <c r="K302" s="293"/>
      <c r="L302" s="310"/>
      <c r="M302" s="293"/>
      <c r="N302" s="293"/>
      <c r="O302" s="309" t="s">
        <v>38</v>
      </c>
      <c r="P302" s="293"/>
      <c r="Q302" s="224"/>
      <c r="R302" s="309" t="s">
        <v>38</v>
      </c>
      <c r="S302" s="293"/>
      <c r="T302" s="293"/>
      <c r="U302" s="224"/>
      <c r="V302" s="231" t="s">
        <v>38</v>
      </c>
      <c r="W302" s="224"/>
      <c r="X302" s="221">
        <v>1108</v>
      </c>
      <c r="Y302" s="233">
        <v>0</v>
      </c>
      <c r="Z302" s="231" t="s">
        <v>38</v>
      </c>
      <c r="AA302" s="224"/>
      <c r="AB302" s="211">
        <v>1108</v>
      </c>
      <c r="AC302" s="209">
        <v>0</v>
      </c>
    </row>
    <row r="303" spans="2:29" hidden="1">
      <c r="B303" s="290"/>
      <c r="C303" s="290"/>
      <c r="D303" s="290"/>
      <c r="E303" s="293"/>
      <c r="F303" s="293"/>
      <c r="G303" s="293"/>
      <c r="I303" s="218">
        <v>1140</v>
      </c>
      <c r="J303" s="309" t="s">
        <v>38</v>
      </c>
      <c r="K303" s="293"/>
      <c r="L303" s="310"/>
      <c r="M303" s="293"/>
      <c r="N303" s="293"/>
      <c r="O303" s="309" t="s">
        <v>38</v>
      </c>
      <c r="P303" s="293"/>
      <c r="Q303" s="224"/>
      <c r="R303" s="309" t="s">
        <v>38</v>
      </c>
      <c r="S303" s="293"/>
      <c r="T303" s="293"/>
      <c r="U303" s="224"/>
      <c r="V303" s="231" t="s">
        <v>38</v>
      </c>
      <c r="W303" s="224"/>
      <c r="X303" s="221">
        <v>1140</v>
      </c>
      <c r="Y303" s="233">
        <v>0</v>
      </c>
      <c r="Z303" s="231" t="s">
        <v>38</v>
      </c>
      <c r="AA303" s="224"/>
      <c r="AB303" s="211">
        <v>1140</v>
      </c>
      <c r="AC303" s="209">
        <v>0</v>
      </c>
    </row>
    <row r="304" spans="2:29" hidden="1">
      <c r="B304" s="305" t="s">
        <v>38</v>
      </c>
      <c r="C304" s="311"/>
      <c r="D304" s="312" t="s">
        <v>265</v>
      </c>
      <c r="E304" s="313"/>
      <c r="F304" s="313"/>
      <c r="G304" s="313"/>
      <c r="I304" s="217" t="s">
        <v>38</v>
      </c>
      <c r="J304" s="315" t="s">
        <v>38</v>
      </c>
      <c r="K304" s="293"/>
      <c r="L304" s="316"/>
      <c r="M304" s="293"/>
      <c r="N304" s="293"/>
      <c r="O304" s="315" t="s">
        <v>38</v>
      </c>
      <c r="P304" s="293"/>
      <c r="Q304" s="207"/>
      <c r="R304" s="315" t="s">
        <v>38</v>
      </c>
      <c r="S304" s="293"/>
      <c r="T304" s="293"/>
      <c r="U304" s="207"/>
      <c r="V304" s="216" t="s">
        <v>38</v>
      </c>
      <c r="W304" s="207"/>
      <c r="X304" s="216" t="s">
        <v>38</v>
      </c>
      <c r="Y304" s="207"/>
      <c r="Z304" s="216" t="s">
        <v>38</v>
      </c>
      <c r="AA304" s="212">
        <v>2648316</v>
      </c>
      <c r="AB304" s="222" t="s">
        <v>38</v>
      </c>
      <c r="AC304" s="205">
        <v>2648316</v>
      </c>
    </row>
    <row r="305" spans="2:29" hidden="1">
      <c r="B305" s="304" t="s">
        <v>38</v>
      </c>
      <c r="C305" s="290"/>
      <c r="D305" s="305" t="s">
        <v>38</v>
      </c>
      <c r="E305" s="306" t="s">
        <v>266</v>
      </c>
      <c r="F305" s="293"/>
      <c r="G305" s="293"/>
      <c r="I305" s="225"/>
      <c r="J305" s="309" t="s">
        <v>38</v>
      </c>
      <c r="K305" s="293"/>
      <c r="L305" s="310"/>
      <c r="M305" s="293"/>
      <c r="N305" s="293"/>
      <c r="O305" s="309" t="s">
        <v>38</v>
      </c>
      <c r="P305" s="293"/>
      <c r="Q305" s="224"/>
      <c r="R305" s="309" t="s">
        <v>38</v>
      </c>
      <c r="S305" s="293"/>
      <c r="T305" s="293"/>
      <c r="U305" s="224"/>
      <c r="V305" s="231" t="s">
        <v>38</v>
      </c>
      <c r="W305" s="224"/>
      <c r="X305" s="231" t="s">
        <v>38</v>
      </c>
      <c r="Y305" s="224"/>
      <c r="Z305" s="231" t="s">
        <v>38</v>
      </c>
      <c r="AA305" s="233">
        <v>451</v>
      </c>
      <c r="AB305" s="228" t="s">
        <v>38</v>
      </c>
      <c r="AC305" s="209">
        <v>451</v>
      </c>
    </row>
    <row r="306" spans="2:29" hidden="1">
      <c r="B306" s="290"/>
      <c r="C306" s="290"/>
      <c r="D306" s="290"/>
      <c r="E306" s="306" t="s">
        <v>267</v>
      </c>
      <c r="F306" s="293"/>
      <c r="G306" s="293"/>
      <c r="I306" s="225"/>
      <c r="J306" s="309" t="s">
        <v>38</v>
      </c>
      <c r="K306" s="293"/>
      <c r="L306" s="310"/>
      <c r="M306" s="293"/>
      <c r="N306" s="293"/>
      <c r="O306" s="309" t="s">
        <v>38</v>
      </c>
      <c r="P306" s="293"/>
      <c r="Q306" s="224"/>
      <c r="R306" s="309" t="s">
        <v>38</v>
      </c>
      <c r="S306" s="293"/>
      <c r="T306" s="293"/>
      <c r="U306" s="224"/>
      <c r="V306" s="231" t="s">
        <v>38</v>
      </c>
      <c r="W306" s="224"/>
      <c r="X306" s="231" t="s">
        <v>38</v>
      </c>
      <c r="Y306" s="224"/>
      <c r="Z306" s="231" t="s">
        <v>38</v>
      </c>
      <c r="AA306" s="233">
        <v>7</v>
      </c>
      <c r="AB306" s="228" t="s">
        <v>38</v>
      </c>
      <c r="AC306" s="209">
        <v>7</v>
      </c>
    </row>
    <row r="307" spans="2:29" hidden="1">
      <c r="B307" s="290"/>
      <c r="C307" s="290"/>
      <c r="D307" s="290"/>
      <c r="E307" s="306" t="s">
        <v>268</v>
      </c>
      <c r="F307" s="293"/>
      <c r="G307" s="293"/>
      <c r="I307" s="225"/>
      <c r="J307" s="309" t="s">
        <v>38</v>
      </c>
      <c r="K307" s="293"/>
      <c r="L307" s="310"/>
      <c r="M307" s="293"/>
      <c r="N307" s="293"/>
      <c r="O307" s="309" t="s">
        <v>38</v>
      </c>
      <c r="P307" s="293"/>
      <c r="Q307" s="224"/>
      <c r="R307" s="309" t="s">
        <v>38</v>
      </c>
      <c r="S307" s="293"/>
      <c r="T307" s="293"/>
      <c r="U307" s="224"/>
      <c r="V307" s="231" t="s">
        <v>38</v>
      </c>
      <c r="W307" s="224"/>
      <c r="X307" s="231" t="s">
        <v>38</v>
      </c>
      <c r="Y307" s="224"/>
      <c r="Z307" s="231" t="s">
        <v>38</v>
      </c>
      <c r="AA307" s="233">
        <v>1</v>
      </c>
      <c r="AB307" s="228" t="s">
        <v>38</v>
      </c>
      <c r="AC307" s="209">
        <v>1</v>
      </c>
    </row>
    <row r="308" spans="2:29" hidden="1">
      <c r="B308" s="290"/>
      <c r="C308" s="290"/>
      <c r="D308" s="290"/>
      <c r="E308" s="306" t="s">
        <v>269</v>
      </c>
      <c r="F308" s="293"/>
      <c r="G308" s="293"/>
      <c r="I308" s="225"/>
      <c r="J308" s="309" t="s">
        <v>38</v>
      </c>
      <c r="K308" s="293"/>
      <c r="L308" s="310"/>
      <c r="M308" s="293"/>
      <c r="N308" s="293"/>
      <c r="O308" s="309" t="s">
        <v>38</v>
      </c>
      <c r="P308" s="293"/>
      <c r="Q308" s="224"/>
      <c r="R308" s="309" t="s">
        <v>38</v>
      </c>
      <c r="S308" s="293"/>
      <c r="T308" s="293"/>
      <c r="U308" s="224"/>
      <c r="V308" s="231" t="s">
        <v>38</v>
      </c>
      <c r="W308" s="224"/>
      <c r="X308" s="231" t="s">
        <v>38</v>
      </c>
      <c r="Y308" s="224"/>
      <c r="Z308" s="231" t="s">
        <v>38</v>
      </c>
      <c r="AA308" s="233">
        <v>1</v>
      </c>
      <c r="AB308" s="228" t="s">
        <v>38</v>
      </c>
      <c r="AC308" s="209">
        <v>1</v>
      </c>
    </row>
    <row r="309" spans="2:29" hidden="1">
      <c r="B309" s="290"/>
      <c r="C309" s="290"/>
      <c r="D309" s="290"/>
      <c r="E309" s="306" t="s">
        <v>270</v>
      </c>
      <c r="F309" s="293"/>
      <c r="G309" s="293"/>
      <c r="I309" s="225"/>
      <c r="J309" s="309" t="s">
        <v>38</v>
      </c>
      <c r="K309" s="293"/>
      <c r="L309" s="310"/>
      <c r="M309" s="293"/>
      <c r="N309" s="293"/>
      <c r="O309" s="309" t="s">
        <v>38</v>
      </c>
      <c r="P309" s="293"/>
      <c r="Q309" s="224"/>
      <c r="R309" s="309" t="s">
        <v>38</v>
      </c>
      <c r="S309" s="293"/>
      <c r="T309" s="293"/>
      <c r="U309" s="224"/>
      <c r="V309" s="231" t="s">
        <v>38</v>
      </c>
      <c r="W309" s="224"/>
      <c r="X309" s="231" t="s">
        <v>38</v>
      </c>
      <c r="Y309" s="224"/>
      <c r="Z309" s="231" t="s">
        <v>38</v>
      </c>
      <c r="AA309" s="233">
        <v>1123</v>
      </c>
      <c r="AB309" s="228" t="s">
        <v>38</v>
      </c>
      <c r="AC309" s="209">
        <v>1123</v>
      </c>
    </row>
    <row r="310" spans="2:29" hidden="1">
      <c r="B310" s="290"/>
      <c r="C310" s="290"/>
      <c r="D310" s="290"/>
      <c r="E310" s="306" t="s">
        <v>240</v>
      </c>
      <c r="F310" s="293"/>
      <c r="G310" s="293"/>
      <c r="I310" s="225"/>
      <c r="J310" s="309" t="s">
        <v>38</v>
      </c>
      <c r="K310" s="293"/>
      <c r="L310" s="310"/>
      <c r="M310" s="293"/>
      <c r="N310" s="293"/>
      <c r="O310" s="309" t="s">
        <v>38</v>
      </c>
      <c r="P310" s="293"/>
      <c r="Q310" s="224"/>
      <c r="R310" s="309" t="s">
        <v>38</v>
      </c>
      <c r="S310" s="293"/>
      <c r="T310" s="293"/>
      <c r="U310" s="224"/>
      <c r="V310" s="231" t="s">
        <v>38</v>
      </c>
      <c r="W310" s="224"/>
      <c r="X310" s="231" t="s">
        <v>38</v>
      </c>
      <c r="Y310" s="224"/>
      <c r="Z310" s="231" t="s">
        <v>38</v>
      </c>
      <c r="AA310" s="233">
        <v>25008</v>
      </c>
      <c r="AB310" s="228" t="s">
        <v>38</v>
      </c>
      <c r="AC310" s="209">
        <v>25008</v>
      </c>
    </row>
    <row r="311" spans="2:29" hidden="1">
      <c r="B311" s="290"/>
      <c r="C311" s="290"/>
      <c r="D311" s="290"/>
      <c r="E311" s="306" t="s">
        <v>271</v>
      </c>
      <c r="F311" s="293"/>
      <c r="G311" s="293"/>
      <c r="I311" s="225"/>
      <c r="J311" s="309" t="s">
        <v>38</v>
      </c>
      <c r="K311" s="293"/>
      <c r="L311" s="310"/>
      <c r="M311" s="293"/>
      <c r="N311" s="293"/>
      <c r="O311" s="309" t="s">
        <v>38</v>
      </c>
      <c r="P311" s="293"/>
      <c r="Q311" s="224"/>
      <c r="R311" s="309" t="s">
        <v>38</v>
      </c>
      <c r="S311" s="293"/>
      <c r="T311" s="293"/>
      <c r="U311" s="224"/>
      <c r="V311" s="231" t="s">
        <v>38</v>
      </c>
      <c r="W311" s="224"/>
      <c r="X311" s="231" t="s">
        <v>38</v>
      </c>
      <c r="Y311" s="224"/>
      <c r="Z311" s="231" t="s">
        <v>38</v>
      </c>
      <c r="AA311" s="233">
        <v>5</v>
      </c>
      <c r="AB311" s="228" t="s">
        <v>38</v>
      </c>
      <c r="AC311" s="209">
        <v>5</v>
      </c>
    </row>
    <row r="312" spans="2:29" hidden="1">
      <c r="B312" s="290"/>
      <c r="C312" s="290"/>
      <c r="D312" s="290"/>
      <c r="E312" s="306" t="s">
        <v>272</v>
      </c>
      <c r="F312" s="293"/>
      <c r="G312" s="293"/>
      <c r="I312" s="225"/>
      <c r="J312" s="309" t="s">
        <v>38</v>
      </c>
      <c r="K312" s="293"/>
      <c r="L312" s="310"/>
      <c r="M312" s="293"/>
      <c r="N312" s="293"/>
      <c r="O312" s="309" t="s">
        <v>38</v>
      </c>
      <c r="P312" s="293"/>
      <c r="Q312" s="224"/>
      <c r="R312" s="309" t="s">
        <v>38</v>
      </c>
      <c r="S312" s="293"/>
      <c r="T312" s="293"/>
      <c r="U312" s="224"/>
      <c r="V312" s="231" t="s">
        <v>38</v>
      </c>
      <c r="W312" s="224"/>
      <c r="X312" s="231" t="s">
        <v>38</v>
      </c>
      <c r="Y312" s="224"/>
      <c r="Z312" s="231" t="s">
        <v>38</v>
      </c>
      <c r="AA312" s="233">
        <v>65</v>
      </c>
      <c r="AB312" s="228" t="s">
        <v>38</v>
      </c>
      <c r="AC312" s="209">
        <v>65</v>
      </c>
    </row>
    <row r="313" spans="2:29" hidden="1">
      <c r="B313" s="290"/>
      <c r="C313" s="290"/>
      <c r="D313" s="290"/>
      <c r="E313" s="306" t="s">
        <v>243</v>
      </c>
      <c r="F313" s="293"/>
      <c r="G313" s="293"/>
      <c r="I313" s="225"/>
      <c r="J313" s="309" t="s">
        <v>38</v>
      </c>
      <c r="K313" s="293"/>
      <c r="L313" s="310"/>
      <c r="M313" s="293"/>
      <c r="N313" s="293"/>
      <c r="O313" s="309" t="s">
        <v>38</v>
      </c>
      <c r="P313" s="293"/>
      <c r="Q313" s="224"/>
      <c r="R313" s="309" t="s">
        <v>38</v>
      </c>
      <c r="S313" s="293"/>
      <c r="T313" s="293"/>
      <c r="U313" s="224"/>
      <c r="V313" s="231" t="s">
        <v>38</v>
      </c>
      <c r="W313" s="224"/>
      <c r="X313" s="231" t="s">
        <v>38</v>
      </c>
      <c r="Y313" s="224"/>
      <c r="Z313" s="231" t="s">
        <v>38</v>
      </c>
      <c r="AA313" s="233">
        <v>35443</v>
      </c>
      <c r="AB313" s="228" t="s">
        <v>38</v>
      </c>
      <c r="AC313" s="209">
        <v>35443</v>
      </c>
    </row>
    <row r="314" spans="2:29" hidden="1">
      <c r="B314" s="290"/>
      <c r="C314" s="290"/>
      <c r="D314" s="290"/>
      <c r="E314" s="306" t="s">
        <v>244</v>
      </c>
      <c r="F314" s="293"/>
      <c r="G314" s="293"/>
      <c r="I314" s="225"/>
      <c r="J314" s="309" t="s">
        <v>38</v>
      </c>
      <c r="K314" s="293"/>
      <c r="L314" s="310"/>
      <c r="M314" s="293"/>
      <c r="N314" s="293"/>
      <c r="O314" s="309" t="s">
        <v>38</v>
      </c>
      <c r="P314" s="293"/>
      <c r="Q314" s="224"/>
      <c r="R314" s="309" t="s">
        <v>38</v>
      </c>
      <c r="S314" s="293"/>
      <c r="T314" s="293"/>
      <c r="U314" s="224"/>
      <c r="V314" s="231" t="s">
        <v>38</v>
      </c>
      <c r="W314" s="224"/>
      <c r="X314" s="231" t="s">
        <v>38</v>
      </c>
      <c r="Y314" s="224"/>
      <c r="Z314" s="231" t="s">
        <v>38</v>
      </c>
      <c r="AA314" s="233">
        <v>23313</v>
      </c>
      <c r="AB314" s="228" t="s">
        <v>38</v>
      </c>
      <c r="AC314" s="209">
        <v>23313</v>
      </c>
    </row>
    <row r="315" spans="2:29" hidden="1">
      <c r="B315" s="290"/>
      <c r="C315" s="290"/>
      <c r="D315" s="290"/>
      <c r="E315" s="306" t="s">
        <v>245</v>
      </c>
      <c r="F315" s="293"/>
      <c r="G315" s="293"/>
      <c r="I315" s="225"/>
      <c r="J315" s="309" t="s">
        <v>38</v>
      </c>
      <c r="K315" s="293"/>
      <c r="L315" s="310"/>
      <c r="M315" s="293"/>
      <c r="N315" s="293"/>
      <c r="O315" s="309" t="s">
        <v>38</v>
      </c>
      <c r="P315" s="293"/>
      <c r="Q315" s="224"/>
      <c r="R315" s="309" t="s">
        <v>38</v>
      </c>
      <c r="S315" s="293"/>
      <c r="T315" s="293"/>
      <c r="U315" s="224"/>
      <c r="V315" s="231" t="s">
        <v>38</v>
      </c>
      <c r="W315" s="224"/>
      <c r="X315" s="231" t="s">
        <v>38</v>
      </c>
      <c r="Y315" s="224"/>
      <c r="Z315" s="231" t="s">
        <v>38</v>
      </c>
      <c r="AA315" s="233">
        <v>56176</v>
      </c>
      <c r="AB315" s="228" t="s">
        <v>38</v>
      </c>
      <c r="AC315" s="209">
        <v>56176</v>
      </c>
    </row>
    <row r="316" spans="2:29" hidden="1">
      <c r="B316" s="290"/>
      <c r="C316" s="290"/>
      <c r="D316" s="290"/>
      <c r="E316" s="306" t="s">
        <v>273</v>
      </c>
      <c r="F316" s="293"/>
      <c r="G316" s="293"/>
      <c r="I316" s="225"/>
      <c r="J316" s="309" t="s">
        <v>38</v>
      </c>
      <c r="K316" s="293"/>
      <c r="L316" s="310"/>
      <c r="M316" s="293"/>
      <c r="N316" s="293"/>
      <c r="O316" s="309" t="s">
        <v>38</v>
      </c>
      <c r="P316" s="293"/>
      <c r="Q316" s="224"/>
      <c r="R316" s="309" t="s">
        <v>38</v>
      </c>
      <c r="S316" s="293"/>
      <c r="T316" s="293"/>
      <c r="U316" s="224"/>
      <c r="V316" s="231" t="s">
        <v>38</v>
      </c>
      <c r="W316" s="224"/>
      <c r="X316" s="231" t="s">
        <v>38</v>
      </c>
      <c r="Y316" s="224"/>
      <c r="Z316" s="231" t="s">
        <v>38</v>
      </c>
      <c r="AA316" s="233">
        <v>9</v>
      </c>
      <c r="AB316" s="228" t="s">
        <v>38</v>
      </c>
      <c r="AC316" s="209">
        <v>9</v>
      </c>
    </row>
    <row r="317" spans="2:29" hidden="1">
      <c r="B317" s="290"/>
      <c r="C317" s="290"/>
      <c r="D317" s="290"/>
      <c r="E317" s="306" t="s">
        <v>246</v>
      </c>
      <c r="F317" s="293"/>
      <c r="G317" s="293"/>
      <c r="I317" s="225"/>
      <c r="J317" s="309" t="s">
        <v>38</v>
      </c>
      <c r="K317" s="293"/>
      <c r="L317" s="310"/>
      <c r="M317" s="293"/>
      <c r="N317" s="293"/>
      <c r="O317" s="309" t="s">
        <v>38</v>
      </c>
      <c r="P317" s="293"/>
      <c r="Q317" s="224"/>
      <c r="R317" s="309" t="s">
        <v>38</v>
      </c>
      <c r="S317" s="293"/>
      <c r="T317" s="293"/>
      <c r="U317" s="224"/>
      <c r="V317" s="231" t="s">
        <v>38</v>
      </c>
      <c r="W317" s="224"/>
      <c r="X317" s="231" t="s">
        <v>38</v>
      </c>
      <c r="Y317" s="224"/>
      <c r="Z317" s="231" t="s">
        <v>38</v>
      </c>
      <c r="AA317" s="233">
        <v>4966</v>
      </c>
      <c r="AB317" s="228" t="s">
        <v>38</v>
      </c>
      <c r="AC317" s="209">
        <v>4966</v>
      </c>
    </row>
    <row r="318" spans="2:29" hidden="1">
      <c r="B318" s="290"/>
      <c r="C318" s="290"/>
      <c r="D318" s="290"/>
      <c r="E318" s="306" t="s">
        <v>247</v>
      </c>
      <c r="F318" s="293"/>
      <c r="G318" s="293"/>
      <c r="I318" s="225"/>
      <c r="J318" s="309" t="s">
        <v>38</v>
      </c>
      <c r="K318" s="293"/>
      <c r="L318" s="310"/>
      <c r="M318" s="293"/>
      <c r="N318" s="293"/>
      <c r="O318" s="309" t="s">
        <v>38</v>
      </c>
      <c r="P318" s="293"/>
      <c r="Q318" s="224"/>
      <c r="R318" s="309" t="s">
        <v>38</v>
      </c>
      <c r="S318" s="293"/>
      <c r="T318" s="293"/>
      <c r="U318" s="224"/>
      <c r="V318" s="231" t="s">
        <v>38</v>
      </c>
      <c r="W318" s="224"/>
      <c r="X318" s="231" t="s">
        <v>38</v>
      </c>
      <c r="Y318" s="224"/>
      <c r="Z318" s="231" t="s">
        <v>38</v>
      </c>
      <c r="AA318" s="233">
        <v>227801</v>
      </c>
      <c r="AB318" s="228" t="s">
        <v>38</v>
      </c>
      <c r="AC318" s="209">
        <v>227801</v>
      </c>
    </row>
    <row r="319" spans="2:29" hidden="1">
      <c r="B319" s="290"/>
      <c r="C319" s="290"/>
      <c r="D319" s="290"/>
      <c r="E319" s="306" t="s">
        <v>248</v>
      </c>
      <c r="F319" s="293"/>
      <c r="G319" s="293"/>
      <c r="I319" s="225"/>
      <c r="J319" s="309" t="s">
        <v>38</v>
      </c>
      <c r="K319" s="293"/>
      <c r="L319" s="310"/>
      <c r="M319" s="293"/>
      <c r="N319" s="293"/>
      <c r="O319" s="309" t="s">
        <v>38</v>
      </c>
      <c r="P319" s="293"/>
      <c r="Q319" s="224"/>
      <c r="R319" s="309" t="s">
        <v>38</v>
      </c>
      <c r="S319" s="293"/>
      <c r="T319" s="293"/>
      <c r="U319" s="224"/>
      <c r="V319" s="231" t="s">
        <v>38</v>
      </c>
      <c r="W319" s="224"/>
      <c r="X319" s="231" t="s">
        <v>38</v>
      </c>
      <c r="Y319" s="224"/>
      <c r="Z319" s="231" t="s">
        <v>38</v>
      </c>
      <c r="AA319" s="233">
        <v>558241</v>
      </c>
      <c r="AB319" s="228" t="s">
        <v>38</v>
      </c>
      <c r="AC319" s="209">
        <v>558241</v>
      </c>
    </row>
    <row r="320" spans="2:29" hidden="1">
      <c r="B320" s="290"/>
      <c r="C320" s="290"/>
      <c r="D320" s="290"/>
      <c r="E320" s="306" t="s">
        <v>249</v>
      </c>
      <c r="F320" s="293"/>
      <c r="G320" s="293"/>
      <c r="I320" s="225"/>
      <c r="J320" s="309" t="s">
        <v>38</v>
      </c>
      <c r="K320" s="293"/>
      <c r="L320" s="310"/>
      <c r="M320" s="293"/>
      <c r="N320" s="293"/>
      <c r="O320" s="309" t="s">
        <v>38</v>
      </c>
      <c r="P320" s="293"/>
      <c r="Q320" s="224"/>
      <c r="R320" s="309" t="s">
        <v>38</v>
      </c>
      <c r="S320" s="293"/>
      <c r="T320" s="293"/>
      <c r="U320" s="224"/>
      <c r="V320" s="231" t="s">
        <v>38</v>
      </c>
      <c r="W320" s="224"/>
      <c r="X320" s="231" t="s">
        <v>38</v>
      </c>
      <c r="Y320" s="224"/>
      <c r="Z320" s="231" t="s">
        <v>38</v>
      </c>
      <c r="AA320" s="233">
        <v>80103</v>
      </c>
      <c r="AB320" s="228" t="s">
        <v>38</v>
      </c>
      <c r="AC320" s="209">
        <v>80103</v>
      </c>
    </row>
    <row r="321" spans="2:29" hidden="1">
      <c r="B321" s="290"/>
      <c r="C321" s="290"/>
      <c r="D321" s="290"/>
      <c r="E321" s="306" t="s">
        <v>250</v>
      </c>
      <c r="F321" s="293"/>
      <c r="G321" s="293"/>
      <c r="I321" s="225"/>
      <c r="J321" s="309" t="s">
        <v>38</v>
      </c>
      <c r="K321" s="293"/>
      <c r="L321" s="310"/>
      <c r="M321" s="293"/>
      <c r="N321" s="293"/>
      <c r="O321" s="309" t="s">
        <v>38</v>
      </c>
      <c r="P321" s="293"/>
      <c r="Q321" s="224"/>
      <c r="R321" s="309" t="s">
        <v>38</v>
      </c>
      <c r="S321" s="293"/>
      <c r="T321" s="293"/>
      <c r="U321" s="224"/>
      <c r="V321" s="231" t="s">
        <v>38</v>
      </c>
      <c r="W321" s="224"/>
      <c r="X321" s="231" t="s">
        <v>38</v>
      </c>
      <c r="Y321" s="224"/>
      <c r="Z321" s="231" t="s">
        <v>38</v>
      </c>
      <c r="AA321" s="233">
        <v>254</v>
      </c>
      <c r="AB321" s="228" t="s">
        <v>38</v>
      </c>
      <c r="AC321" s="209">
        <v>254</v>
      </c>
    </row>
    <row r="322" spans="2:29" hidden="1">
      <c r="B322" s="290"/>
      <c r="C322" s="290"/>
      <c r="D322" s="290"/>
      <c r="E322" s="306" t="s">
        <v>274</v>
      </c>
      <c r="F322" s="293"/>
      <c r="G322" s="293"/>
      <c r="I322" s="225"/>
      <c r="J322" s="309" t="s">
        <v>38</v>
      </c>
      <c r="K322" s="293"/>
      <c r="L322" s="310"/>
      <c r="M322" s="293"/>
      <c r="N322" s="293"/>
      <c r="O322" s="309" t="s">
        <v>38</v>
      </c>
      <c r="P322" s="293"/>
      <c r="Q322" s="224"/>
      <c r="R322" s="309" t="s">
        <v>38</v>
      </c>
      <c r="S322" s="293"/>
      <c r="T322" s="293"/>
      <c r="U322" s="224"/>
      <c r="V322" s="231" t="s">
        <v>38</v>
      </c>
      <c r="W322" s="224"/>
      <c r="X322" s="231" t="s">
        <v>38</v>
      </c>
      <c r="Y322" s="224"/>
      <c r="Z322" s="231" t="s">
        <v>38</v>
      </c>
      <c r="AA322" s="233">
        <v>50</v>
      </c>
      <c r="AB322" s="228" t="s">
        <v>38</v>
      </c>
      <c r="AC322" s="209">
        <v>50</v>
      </c>
    </row>
    <row r="323" spans="2:29" hidden="1">
      <c r="B323" s="290"/>
      <c r="C323" s="290"/>
      <c r="D323" s="290"/>
      <c r="E323" s="306" t="s">
        <v>275</v>
      </c>
      <c r="F323" s="293"/>
      <c r="G323" s="293"/>
      <c r="I323" s="225"/>
      <c r="J323" s="309" t="s">
        <v>38</v>
      </c>
      <c r="K323" s="293"/>
      <c r="L323" s="310"/>
      <c r="M323" s="293"/>
      <c r="N323" s="293"/>
      <c r="O323" s="309" t="s">
        <v>38</v>
      </c>
      <c r="P323" s="293"/>
      <c r="Q323" s="224"/>
      <c r="R323" s="309" t="s">
        <v>38</v>
      </c>
      <c r="S323" s="293"/>
      <c r="T323" s="293"/>
      <c r="U323" s="224"/>
      <c r="V323" s="231" t="s">
        <v>38</v>
      </c>
      <c r="W323" s="224"/>
      <c r="X323" s="231" t="s">
        <v>38</v>
      </c>
      <c r="Y323" s="224"/>
      <c r="Z323" s="231" t="s">
        <v>38</v>
      </c>
      <c r="AA323" s="233">
        <v>1</v>
      </c>
      <c r="AB323" s="228" t="s">
        <v>38</v>
      </c>
      <c r="AC323" s="209">
        <v>1</v>
      </c>
    </row>
    <row r="324" spans="2:29" hidden="1">
      <c r="B324" s="290"/>
      <c r="C324" s="290"/>
      <c r="D324" s="290"/>
      <c r="E324" s="306" t="s">
        <v>276</v>
      </c>
      <c r="F324" s="293"/>
      <c r="G324" s="293"/>
      <c r="I324" s="225"/>
      <c r="J324" s="309" t="s">
        <v>38</v>
      </c>
      <c r="K324" s="293"/>
      <c r="L324" s="310"/>
      <c r="M324" s="293"/>
      <c r="N324" s="293"/>
      <c r="O324" s="309" t="s">
        <v>38</v>
      </c>
      <c r="P324" s="293"/>
      <c r="Q324" s="224"/>
      <c r="R324" s="309" t="s">
        <v>38</v>
      </c>
      <c r="S324" s="293"/>
      <c r="T324" s="293"/>
      <c r="U324" s="224"/>
      <c r="V324" s="231" t="s">
        <v>38</v>
      </c>
      <c r="W324" s="224"/>
      <c r="X324" s="231" t="s">
        <v>38</v>
      </c>
      <c r="Y324" s="224"/>
      <c r="Z324" s="231" t="s">
        <v>38</v>
      </c>
      <c r="AA324" s="233">
        <v>2669</v>
      </c>
      <c r="AB324" s="228" t="s">
        <v>38</v>
      </c>
      <c r="AC324" s="209">
        <v>2669</v>
      </c>
    </row>
    <row r="325" spans="2:29" hidden="1">
      <c r="B325" s="290"/>
      <c r="C325" s="290"/>
      <c r="D325" s="290"/>
      <c r="E325" s="306" t="s">
        <v>277</v>
      </c>
      <c r="F325" s="293"/>
      <c r="G325" s="293"/>
      <c r="I325" s="225"/>
      <c r="J325" s="309" t="s">
        <v>38</v>
      </c>
      <c r="K325" s="293"/>
      <c r="L325" s="310"/>
      <c r="M325" s="293"/>
      <c r="N325" s="293"/>
      <c r="O325" s="309" t="s">
        <v>38</v>
      </c>
      <c r="P325" s="293"/>
      <c r="Q325" s="224"/>
      <c r="R325" s="309" t="s">
        <v>38</v>
      </c>
      <c r="S325" s="293"/>
      <c r="T325" s="293"/>
      <c r="U325" s="224"/>
      <c r="V325" s="231" t="s">
        <v>38</v>
      </c>
      <c r="W325" s="224"/>
      <c r="X325" s="231" t="s">
        <v>38</v>
      </c>
      <c r="Y325" s="224"/>
      <c r="Z325" s="231" t="s">
        <v>38</v>
      </c>
      <c r="AA325" s="233">
        <v>9</v>
      </c>
      <c r="AB325" s="228" t="s">
        <v>38</v>
      </c>
      <c r="AC325" s="209">
        <v>9</v>
      </c>
    </row>
    <row r="326" spans="2:29" hidden="1">
      <c r="B326" s="290"/>
      <c r="C326" s="290"/>
      <c r="D326" s="290"/>
      <c r="E326" s="306" t="s">
        <v>253</v>
      </c>
      <c r="F326" s="293"/>
      <c r="G326" s="293"/>
      <c r="I326" s="225"/>
      <c r="J326" s="309" t="s">
        <v>38</v>
      </c>
      <c r="K326" s="293"/>
      <c r="L326" s="310"/>
      <c r="M326" s="293"/>
      <c r="N326" s="293"/>
      <c r="O326" s="309" t="s">
        <v>38</v>
      </c>
      <c r="P326" s="293"/>
      <c r="Q326" s="224"/>
      <c r="R326" s="309" t="s">
        <v>38</v>
      </c>
      <c r="S326" s="293"/>
      <c r="T326" s="293"/>
      <c r="U326" s="224"/>
      <c r="V326" s="231" t="s">
        <v>38</v>
      </c>
      <c r="W326" s="224"/>
      <c r="X326" s="231" t="s">
        <v>38</v>
      </c>
      <c r="Y326" s="224"/>
      <c r="Z326" s="231" t="s">
        <v>38</v>
      </c>
      <c r="AA326" s="233">
        <v>945958</v>
      </c>
      <c r="AB326" s="228" t="s">
        <v>38</v>
      </c>
      <c r="AC326" s="209">
        <v>945958</v>
      </c>
    </row>
    <row r="327" spans="2:29" hidden="1">
      <c r="B327" s="290"/>
      <c r="C327" s="290"/>
      <c r="D327" s="290"/>
      <c r="E327" s="306" t="s">
        <v>278</v>
      </c>
      <c r="F327" s="293"/>
      <c r="G327" s="293"/>
      <c r="I327" s="225"/>
      <c r="J327" s="309" t="s">
        <v>38</v>
      </c>
      <c r="K327" s="293"/>
      <c r="L327" s="310"/>
      <c r="M327" s="293"/>
      <c r="N327" s="293"/>
      <c r="O327" s="309" t="s">
        <v>38</v>
      </c>
      <c r="P327" s="293"/>
      <c r="Q327" s="224"/>
      <c r="R327" s="309" t="s">
        <v>38</v>
      </c>
      <c r="S327" s="293"/>
      <c r="T327" s="293"/>
      <c r="U327" s="224"/>
      <c r="V327" s="231" t="s">
        <v>38</v>
      </c>
      <c r="W327" s="224"/>
      <c r="X327" s="231" t="s">
        <v>38</v>
      </c>
      <c r="Y327" s="224"/>
      <c r="Z327" s="231" t="s">
        <v>38</v>
      </c>
      <c r="AA327" s="233">
        <v>534</v>
      </c>
      <c r="AB327" s="228" t="s">
        <v>38</v>
      </c>
      <c r="AC327" s="209">
        <v>534</v>
      </c>
    </row>
    <row r="328" spans="2:29" hidden="1">
      <c r="B328" s="290"/>
      <c r="C328" s="290"/>
      <c r="D328" s="290"/>
      <c r="E328" s="306" t="s">
        <v>279</v>
      </c>
      <c r="F328" s="293"/>
      <c r="G328" s="293"/>
      <c r="I328" s="225"/>
      <c r="J328" s="309" t="s">
        <v>38</v>
      </c>
      <c r="K328" s="293"/>
      <c r="L328" s="310"/>
      <c r="M328" s="293"/>
      <c r="N328" s="293"/>
      <c r="O328" s="309" t="s">
        <v>38</v>
      </c>
      <c r="P328" s="293"/>
      <c r="Q328" s="224"/>
      <c r="R328" s="309" t="s">
        <v>38</v>
      </c>
      <c r="S328" s="293"/>
      <c r="T328" s="293"/>
      <c r="U328" s="224"/>
      <c r="V328" s="231" t="s">
        <v>38</v>
      </c>
      <c r="W328" s="224"/>
      <c r="X328" s="231" t="s">
        <v>38</v>
      </c>
      <c r="Y328" s="224"/>
      <c r="Z328" s="231" t="s">
        <v>38</v>
      </c>
      <c r="AA328" s="233">
        <v>3022</v>
      </c>
      <c r="AB328" s="228" t="s">
        <v>38</v>
      </c>
      <c r="AC328" s="209">
        <v>3022</v>
      </c>
    </row>
    <row r="329" spans="2:29" hidden="1">
      <c r="B329" s="290"/>
      <c r="C329" s="290"/>
      <c r="D329" s="290"/>
      <c r="E329" s="306" t="s">
        <v>280</v>
      </c>
      <c r="F329" s="293"/>
      <c r="G329" s="293"/>
      <c r="I329" s="225"/>
      <c r="J329" s="309" t="s">
        <v>38</v>
      </c>
      <c r="K329" s="293"/>
      <c r="L329" s="310"/>
      <c r="M329" s="293"/>
      <c r="N329" s="293"/>
      <c r="O329" s="309" t="s">
        <v>38</v>
      </c>
      <c r="P329" s="293"/>
      <c r="Q329" s="224"/>
      <c r="R329" s="309" t="s">
        <v>38</v>
      </c>
      <c r="S329" s="293"/>
      <c r="T329" s="293"/>
      <c r="U329" s="224"/>
      <c r="V329" s="231" t="s">
        <v>38</v>
      </c>
      <c r="W329" s="224"/>
      <c r="X329" s="231" t="s">
        <v>38</v>
      </c>
      <c r="Y329" s="224"/>
      <c r="Z329" s="231" t="s">
        <v>38</v>
      </c>
      <c r="AA329" s="233">
        <v>18891</v>
      </c>
      <c r="AB329" s="228" t="s">
        <v>38</v>
      </c>
      <c r="AC329" s="209">
        <v>18891</v>
      </c>
    </row>
    <row r="330" spans="2:29" hidden="1">
      <c r="B330" s="290"/>
      <c r="C330" s="290"/>
      <c r="D330" s="290"/>
      <c r="E330" s="306" t="s">
        <v>281</v>
      </c>
      <c r="F330" s="293"/>
      <c r="G330" s="293"/>
      <c r="I330" s="225"/>
      <c r="J330" s="309" t="s">
        <v>38</v>
      </c>
      <c r="K330" s="293"/>
      <c r="L330" s="310"/>
      <c r="M330" s="293"/>
      <c r="N330" s="293"/>
      <c r="O330" s="309" t="s">
        <v>38</v>
      </c>
      <c r="P330" s="293"/>
      <c r="Q330" s="224"/>
      <c r="R330" s="309" t="s">
        <v>38</v>
      </c>
      <c r="S330" s="293"/>
      <c r="T330" s="293"/>
      <c r="U330" s="224"/>
      <c r="V330" s="231" t="s">
        <v>38</v>
      </c>
      <c r="W330" s="224"/>
      <c r="X330" s="231" t="s">
        <v>38</v>
      </c>
      <c r="Y330" s="224"/>
      <c r="Z330" s="231" t="s">
        <v>38</v>
      </c>
      <c r="AA330" s="233">
        <v>2243</v>
      </c>
      <c r="AB330" s="228" t="s">
        <v>38</v>
      </c>
      <c r="AC330" s="209">
        <v>2243</v>
      </c>
    </row>
    <row r="331" spans="2:29" hidden="1">
      <c r="B331" s="290"/>
      <c r="C331" s="290"/>
      <c r="D331" s="290"/>
      <c r="E331" s="306" t="s">
        <v>254</v>
      </c>
      <c r="F331" s="293"/>
      <c r="G331" s="293"/>
      <c r="I331" s="225"/>
      <c r="J331" s="309" t="s">
        <v>38</v>
      </c>
      <c r="K331" s="293"/>
      <c r="L331" s="310"/>
      <c r="M331" s="293"/>
      <c r="N331" s="293"/>
      <c r="O331" s="309" t="s">
        <v>38</v>
      </c>
      <c r="P331" s="293"/>
      <c r="Q331" s="224"/>
      <c r="R331" s="309" t="s">
        <v>38</v>
      </c>
      <c r="S331" s="293"/>
      <c r="T331" s="293"/>
      <c r="U331" s="224"/>
      <c r="V331" s="231" t="s">
        <v>38</v>
      </c>
      <c r="W331" s="224"/>
      <c r="X331" s="231" t="s">
        <v>38</v>
      </c>
      <c r="Y331" s="224"/>
      <c r="Z331" s="231" t="s">
        <v>38</v>
      </c>
      <c r="AA331" s="233">
        <v>46601</v>
      </c>
      <c r="AB331" s="228" t="s">
        <v>38</v>
      </c>
      <c r="AC331" s="209">
        <v>46601</v>
      </c>
    </row>
    <row r="332" spans="2:29" hidden="1">
      <c r="B332" s="290"/>
      <c r="C332" s="290"/>
      <c r="D332" s="290"/>
      <c r="E332" s="306" t="s">
        <v>282</v>
      </c>
      <c r="F332" s="293"/>
      <c r="G332" s="293"/>
      <c r="I332" s="225"/>
      <c r="J332" s="309" t="s">
        <v>38</v>
      </c>
      <c r="K332" s="293"/>
      <c r="L332" s="310"/>
      <c r="M332" s="293"/>
      <c r="N332" s="293"/>
      <c r="O332" s="309" t="s">
        <v>38</v>
      </c>
      <c r="P332" s="293"/>
      <c r="Q332" s="224"/>
      <c r="R332" s="309" t="s">
        <v>38</v>
      </c>
      <c r="S332" s="293"/>
      <c r="T332" s="293"/>
      <c r="U332" s="224"/>
      <c r="V332" s="231" t="s">
        <v>38</v>
      </c>
      <c r="W332" s="224"/>
      <c r="X332" s="231" t="s">
        <v>38</v>
      </c>
      <c r="Y332" s="224"/>
      <c r="Z332" s="231" t="s">
        <v>38</v>
      </c>
      <c r="AA332" s="233">
        <v>7207</v>
      </c>
      <c r="AB332" s="228" t="s">
        <v>38</v>
      </c>
      <c r="AC332" s="209">
        <v>7207</v>
      </c>
    </row>
    <row r="333" spans="2:29" hidden="1">
      <c r="B333" s="290"/>
      <c r="C333" s="290"/>
      <c r="D333" s="290"/>
      <c r="E333" s="306" t="s">
        <v>283</v>
      </c>
      <c r="F333" s="293"/>
      <c r="G333" s="293"/>
      <c r="I333" s="225"/>
      <c r="J333" s="309" t="s">
        <v>38</v>
      </c>
      <c r="K333" s="293"/>
      <c r="L333" s="310"/>
      <c r="M333" s="293"/>
      <c r="N333" s="293"/>
      <c r="O333" s="309" t="s">
        <v>38</v>
      </c>
      <c r="P333" s="293"/>
      <c r="Q333" s="224"/>
      <c r="R333" s="309" t="s">
        <v>38</v>
      </c>
      <c r="S333" s="293"/>
      <c r="T333" s="293"/>
      <c r="U333" s="224"/>
      <c r="V333" s="231" t="s">
        <v>38</v>
      </c>
      <c r="W333" s="224"/>
      <c r="X333" s="231" t="s">
        <v>38</v>
      </c>
      <c r="Y333" s="224"/>
      <c r="Z333" s="231" t="s">
        <v>38</v>
      </c>
      <c r="AA333" s="233">
        <v>3</v>
      </c>
      <c r="AB333" s="228" t="s">
        <v>38</v>
      </c>
      <c r="AC333" s="209">
        <v>3</v>
      </c>
    </row>
    <row r="334" spans="2:29" hidden="1">
      <c r="B334" s="290"/>
      <c r="C334" s="290"/>
      <c r="D334" s="290"/>
      <c r="E334" s="306" t="s">
        <v>255</v>
      </c>
      <c r="F334" s="293"/>
      <c r="G334" s="293"/>
      <c r="I334" s="225"/>
      <c r="J334" s="309" t="s">
        <v>38</v>
      </c>
      <c r="K334" s="293"/>
      <c r="L334" s="310"/>
      <c r="M334" s="293"/>
      <c r="N334" s="293"/>
      <c r="O334" s="309" t="s">
        <v>38</v>
      </c>
      <c r="P334" s="293"/>
      <c r="Q334" s="224"/>
      <c r="R334" s="309" t="s">
        <v>38</v>
      </c>
      <c r="S334" s="293"/>
      <c r="T334" s="293"/>
      <c r="U334" s="224"/>
      <c r="V334" s="231" t="s">
        <v>38</v>
      </c>
      <c r="W334" s="224"/>
      <c r="X334" s="231" t="s">
        <v>38</v>
      </c>
      <c r="Y334" s="224"/>
      <c r="Z334" s="231" t="s">
        <v>38</v>
      </c>
      <c r="AA334" s="233">
        <v>91573</v>
      </c>
      <c r="AB334" s="228" t="s">
        <v>38</v>
      </c>
      <c r="AC334" s="209">
        <v>91573</v>
      </c>
    </row>
    <row r="335" spans="2:29" hidden="1">
      <c r="B335" s="290"/>
      <c r="C335" s="290"/>
      <c r="D335" s="290"/>
      <c r="E335" s="306" t="s">
        <v>256</v>
      </c>
      <c r="F335" s="293"/>
      <c r="G335" s="293"/>
      <c r="I335" s="225"/>
      <c r="J335" s="309" t="s">
        <v>38</v>
      </c>
      <c r="K335" s="293"/>
      <c r="L335" s="310"/>
      <c r="M335" s="293"/>
      <c r="N335" s="293"/>
      <c r="O335" s="309" t="s">
        <v>38</v>
      </c>
      <c r="P335" s="293"/>
      <c r="Q335" s="224"/>
      <c r="R335" s="309" t="s">
        <v>38</v>
      </c>
      <c r="S335" s="293"/>
      <c r="T335" s="293"/>
      <c r="U335" s="224"/>
      <c r="V335" s="231" t="s">
        <v>38</v>
      </c>
      <c r="W335" s="224"/>
      <c r="X335" s="231" t="s">
        <v>38</v>
      </c>
      <c r="Y335" s="224"/>
      <c r="Z335" s="231" t="s">
        <v>38</v>
      </c>
      <c r="AA335" s="233">
        <v>47782</v>
      </c>
      <c r="AB335" s="228" t="s">
        <v>38</v>
      </c>
      <c r="AC335" s="209">
        <v>47782</v>
      </c>
    </row>
    <row r="336" spans="2:29" hidden="1">
      <c r="B336" s="290"/>
      <c r="C336" s="290"/>
      <c r="D336" s="290"/>
      <c r="E336" s="306" t="s">
        <v>284</v>
      </c>
      <c r="F336" s="293"/>
      <c r="G336" s="293"/>
      <c r="I336" s="225"/>
      <c r="J336" s="309" t="s">
        <v>38</v>
      </c>
      <c r="K336" s="293"/>
      <c r="L336" s="310"/>
      <c r="M336" s="293"/>
      <c r="N336" s="293"/>
      <c r="O336" s="309" t="s">
        <v>38</v>
      </c>
      <c r="P336" s="293"/>
      <c r="Q336" s="224"/>
      <c r="R336" s="309" t="s">
        <v>38</v>
      </c>
      <c r="S336" s="293"/>
      <c r="T336" s="293"/>
      <c r="U336" s="224"/>
      <c r="V336" s="231" t="s">
        <v>38</v>
      </c>
      <c r="W336" s="224"/>
      <c r="X336" s="231" t="s">
        <v>38</v>
      </c>
      <c r="Y336" s="224"/>
      <c r="Z336" s="231" t="s">
        <v>38</v>
      </c>
      <c r="AA336" s="233">
        <v>1</v>
      </c>
      <c r="AB336" s="228" t="s">
        <v>38</v>
      </c>
      <c r="AC336" s="209">
        <v>1</v>
      </c>
    </row>
    <row r="337" spans="2:29" hidden="1">
      <c r="B337" s="290"/>
      <c r="C337" s="290"/>
      <c r="D337" s="290"/>
      <c r="E337" s="306" t="s">
        <v>285</v>
      </c>
      <c r="F337" s="293"/>
      <c r="G337" s="293"/>
      <c r="I337" s="225"/>
      <c r="J337" s="309" t="s">
        <v>38</v>
      </c>
      <c r="K337" s="293"/>
      <c r="L337" s="310"/>
      <c r="M337" s="293"/>
      <c r="N337" s="293"/>
      <c r="O337" s="309" t="s">
        <v>38</v>
      </c>
      <c r="P337" s="293"/>
      <c r="Q337" s="224"/>
      <c r="R337" s="309" t="s">
        <v>38</v>
      </c>
      <c r="S337" s="293"/>
      <c r="T337" s="293"/>
      <c r="U337" s="224"/>
      <c r="V337" s="231" t="s">
        <v>38</v>
      </c>
      <c r="W337" s="224"/>
      <c r="X337" s="231" t="s">
        <v>38</v>
      </c>
      <c r="Y337" s="224"/>
      <c r="Z337" s="231" t="s">
        <v>38</v>
      </c>
      <c r="AA337" s="233">
        <v>3</v>
      </c>
      <c r="AB337" s="228" t="s">
        <v>38</v>
      </c>
      <c r="AC337" s="209">
        <v>3</v>
      </c>
    </row>
    <row r="338" spans="2:29" hidden="1">
      <c r="B338" s="290"/>
      <c r="C338" s="290"/>
      <c r="D338" s="290"/>
      <c r="E338" s="306" t="s">
        <v>286</v>
      </c>
      <c r="F338" s="293"/>
      <c r="G338" s="293"/>
      <c r="I338" s="225"/>
      <c r="J338" s="309" t="s">
        <v>38</v>
      </c>
      <c r="K338" s="293"/>
      <c r="L338" s="310"/>
      <c r="M338" s="293"/>
      <c r="N338" s="293"/>
      <c r="O338" s="309" t="s">
        <v>38</v>
      </c>
      <c r="P338" s="293"/>
      <c r="Q338" s="224"/>
      <c r="R338" s="309" t="s">
        <v>38</v>
      </c>
      <c r="S338" s="293"/>
      <c r="T338" s="293"/>
      <c r="U338" s="224"/>
      <c r="V338" s="231" t="s">
        <v>38</v>
      </c>
      <c r="W338" s="224"/>
      <c r="X338" s="231" t="s">
        <v>38</v>
      </c>
      <c r="Y338" s="224"/>
      <c r="Z338" s="231" t="s">
        <v>38</v>
      </c>
      <c r="AA338" s="233">
        <v>39</v>
      </c>
      <c r="AB338" s="228" t="s">
        <v>38</v>
      </c>
      <c r="AC338" s="209">
        <v>39</v>
      </c>
    </row>
    <row r="339" spans="2:29" hidden="1">
      <c r="B339" s="290"/>
      <c r="C339" s="290"/>
      <c r="D339" s="290"/>
      <c r="E339" s="306" t="s">
        <v>258</v>
      </c>
      <c r="F339" s="293"/>
      <c r="G339" s="293"/>
      <c r="I339" s="225"/>
      <c r="J339" s="309" t="s">
        <v>38</v>
      </c>
      <c r="K339" s="293"/>
      <c r="L339" s="310"/>
      <c r="M339" s="293"/>
      <c r="N339" s="293"/>
      <c r="O339" s="309" t="s">
        <v>38</v>
      </c>
      <c r="P339" s="293"/>
      <c r="Q339" s="224"/>
      <c r="R339" s="309" t="s">
        <v>38</v>
      </c>
      <c r="S339" s="293"/>
      <c r="T339" s="293"/>
      <c r="U339" s="224"/>
      <c r="V339" s="231" t="s">
        <v>38</v>
      </c>
      <c r="W339" s="224"/>
      <c r="X339" s="231" t="s">
        <v>38</v>
      </c>
      <c r="Y339" s="224"/>
      <c r="Z339" s="231" t="s">
        <v>38</v>
      </c>
      <c r="AA339" s="233">
        <v>180</v>
      </c>
      <c r="AB339" s="228" t="s">
        <v>38</v>
      </c>
      <c r="AC339" s="209">
        <v>180</v>
      </c>
    </row>
    <row r="340" spans="2:29" hidden="1">
      <c r="B340" s="290"/>
      <c r="C340" s="290"/>
      <c r="D340" s="290"/>
      <c r="E340" s="306" t="s">
        <v>259</v>
      </c>
      <c r="F340" s="293"/>
      <c r="G340" s="293"/>
      <c r="I340" s="225"/>
      <c r="J340" s="309" t="s">
        <v>38</v>
      </c>
      <c r="K340" s="293"/>
      <c r="L340" s="310"/>
      <c r="M340" s="293"/>
      <c r="N340" s="293"/>
      <c r="O340" s="309" t="s">
        <v>38</v>
      </c>
      <c r="P340" s="293"/>
      <c r="Q340" s="224"/>
      <c r="R340" s="309" t="s">
        <v>38</v>
      </c>
      <c r="S340" s="293"/>
      <c r="T340" s="293"/>
      <c r="U340" s="224"/>
      <c r="V340" s="231" t="s">
        <v>38</v>
      </c>
      <c r="W340" s="224"/>
      <c r="X340" s="231" t="s">
        <v>38</v>
      </c>
      <c r="Y340" s="224"/>
      <c r="Z340" s="231" t="s">
        <v>38</v>
      </c>
      <c r="AA340" s="233">
        <v>26899</v>
      </c>
      <c r="AB340" s="228" t="s">
        <v>38</v>
      </c>
      <c r="AC340" s="209">
        <v>26899</v>
      </c>
    </row>
    <row r="341" spans="2:29" hidden="1">
      <c r="B341" s="290"/>
      <c r="C341" s="290"/>
      <c r="D341" s="290"/>
      <c r="E341" s="306" t="s">
        <v>260</v>
      </c>
      <c r="F341" s="293"/>
      <c r="G341" s="293"/>
      <c r="I341" s="225"/>
      <c r="J341" s="309" t="s">
        <v>38</v>
      </c>
      <c r="K341" s="293"/>
      <c r="L341" s="310"/>
      <c r="M341" s="293"/>
      <c r="N341" s="293"/>
      <c r="O341" s="309" t="s">
        <v>38</v>
      </c>
      <c r="P341" s="293"/>
      <c r="Q341" s="224"/>
      <c r="R341" s="309" t="s">
        <v>38</v>
      </c>
      <c r="S341" s="293"/>
      <c r="T341" s="293"/>
      <c r="U341" s="224"/>
      <c r="V341" s="231" t="s">
        <v>38</v>
      </c>
      <c r="W341" s="224"/>
      <c r="X341" s="231" t="s">
        <v>38</v>
      </c>
      <c r="Y341" s="224"/>
      <c r="Z341" s="231" t="s">
        <v>38</v>
      </c>
      <c r="AA341" s="233">
        <v>8459</v>
      </c>
      <c r="AB341" s="228" t="s">
        <v>38</v>
      </c>
      <c r="AC341" s="209">
        <v>8459</v>
      </c>
    </row>
    <row r="342" spans="2:29" hidden="1">
      <c r="B342" s="290"/>
      <c r="C342" s="290"/>
      <c r="D342" s="290"/>
      <c r="E342" s="306" t="s">
        <v>261</v>
      </c>
      <c r="F342" s="293"/>
      <c r="G342" s="293"/>
      <c r="I342" s="225"/>
      <c r="J342" s="309" t="s">
        <v>38</v>
      </c>
      <c r="K342" s="293"/>
      <c r="L342" s="310"/>
      <c r="M342" s="293"/>
      <c r="N342" s="293"/>
      <c r="O342" s="309" t="s">
        <v>38</v>
      </c>
      <c r="P342" s="293"/>
      <c r="Q342" s="224"/>
      <c r="R342" s="309" t="s">
        <v>38</v>
      </c>
      <c r="S342" s="293"/>
      <c r="T342" s="293"/>
      <c r="U342" s="224"/>
      <c r="V342" s="231" t="s">
        <v>38</v>
      </c>
      <c r="W342" s="224"/>
      <c r="X342" s="231" t="s">
        <v>38</v>
      </c>
      <c r="Y342" s="224"/>
      <c r="Z342" s="231" t="s">
        <v>38</v>
      </c>
      <c r="AA342" s="233">
        <v>34189</v>
      </c>
      <c r="AB342" s="228" t="s">
        <v>38</v>
      </c>
      <c r="AC342" s="209">
        <v>34189</v>
      </c>
    </row>
    <row r="343" spans="2:29" hidden="1">
      <c r="B343" s="290"/>
      <c r="C343" s="290"/>
      <c r="D343" s="290"/>
      <c r="E343" s="306" t="s">
        <v>262</v>
      </c>
      <c r="F343" s="293"/>
      <c r="G343" s="293"/>
      <c r="I343" s="225"/>
      <c r="J343" s="309" t="s">
        <v>38</v>
      </c>
      <c r="K343" s="293"/>
      <c r="L343" s="310"/>
      <c r="M343" s="293"/>
      <c r="N343" s="293"/>
      <c r="O343" s="309" t="s">
        <v>38</v>
      </c>
      <c r="P343" s="293"/>
      <c r="Q343" s="224"/>
      <c r="R343" s="309" t="s">
        <v>38</v>
      </c>
      <c r="S343" s="293"/>
      <c r="T343" s="293"/>
      <c r="U343" s="224"/>
      <c r="V343" s="231" t="s">
        <v>38</v>
      </c>
      <c r="W343" s="224"/>
      <c r="X343" s="231" t="s">
        <v>38</v>
      </c>
      <c r="Y343" s="224"/>
      <c r="Z343" s="231" t="s">
        <v>38</v>
      </c>
      <c r="AA343" s="233">
        <v>91233</v>
      </c>
      <c r="AB343" s="228" t="s">
        <v>38</v>
      </c>
      <c r="AC343" s="209">
        <v>91233</v>
      </c>
    </row>
    <row r="344" spans="2:29" hidden="1">
      <c r="B344" s="290"/>
      <c r="C344" s="290"/>
      <c r="D344" s="290"/>
      <c r="E344" s="306" t="s">
        <v>263</v>
      </c>
      <c r="F344" s="293"/>
      <c r="G344" s="293"/>
      <c r="I344" s="225"/>
      <c r="J344" s="309" t="s">
        <v>38</v>
      </c>
      <c r="K344" s="293"/>
      <c r="L344" s="310"/>
      <c r="M344" s="293"/>
      <c r="N344" s="293"/>
      <c r="O344" s="309" t="s">
        <v>38</v>
      </c>
      <c r="P344" s="293"/>
      <c r="Q344" s="224"/>
      <c r="R344" s="309" t="s">
        <v>38</v>
      </c>
      <c r="S344" s="293"/>
      <c r="T344" s="293"/>
      <c r="U344" s="224"/>
      <c r="V344" s="231" t="s">
        <v>38</v>
      </c>
      <c r="W344" s="224"/>
      <c r="X344" s="231" t="s">
        <v>38</v>
      </c>
      <c r="Y344" s="224"/>
      <c r="Z344" s="231" t="s">
        <v>38</v>
      </c>
      <c r="AA344" s="233">
        <v>140390</v>
      </c>
      <c r="AB344" s="228" t="s">
        <v>38</v>
      </c>
      <c r="AC344" s="209">
        <v>140390</v>
      </c>
    </row>
    <row r="345" spans="2:29" hidden="1">
      <c r="B345" s="290"/>
      <c r="C345" s="290"/>
      <c r="D345" s="290"/>
      <c r="E345" s="306" t="s">
        <v>264</v>
      </c>
      <c r="F345" s="293"/>
      <c r="G345" s="293"/>
      <c r="I345" s="225"/>
      <c r="J345" s="309" t="s">
        <v>38</v>
      </c>
      <c r="K345" s="293"/>
      <c r="L345" s="310"/>
      <c r="M345" s="293"/>
      <c r="N345" s="293"/>
      <c r="O345" s="309" t="s">
        <v>38</v>
      </c>
      <c r="P345" s="293"/>
      <c r="Q345" s="224"/>
      <c r="R345" s="309" t="s">
        <v>38</v>
      </c>
      <c r="S345" s="293"/>
      <c r="T345" s="293"/>
      <c r="U345" s="224"/>
      <c r="V345" s="231" t="s">
        <v>38</v>
      </c>
      <c r="W345" s="224"/>
      <c r="X345" s="231" t="s">
        <v>38</v>
      </c>
      <c r="Y345" s="224"/>
      <c r="Z345" s="231" t="s">
        <v>38</v>
      </c>
      <c r="AA345" s="233">
        <v>42365</v>
      </c>
      <c r="AB345" s="228" t="s">
        <v>38</v>
      </c>
      <c r="AC345" s="209">
        <v>42365</v>
      </c>
    </row>
    <row r="346" spans="2:29" hidden="1">
      <c r="B346" s="290"/>
      <c r="C346" s="290"/>
      <c r="D346" s="290"/>
      <c r="E346" s="306" t="s">
        <v>287</v>
      </c>
      <c r="F346" s="293"/>
      <c r="G346" s="293"/>
      <c r="I346" s="225"/>
      <c r="J346" s="309" t="s">
        <v>38</v>
      </c>
      <c r="K346" s="293"/>
      <c r="L346" s="310"/>
      <c r="M346" s="293"/>
      <c r="N346" s="293"/>
      <c r="O346" s="309" t="s">
        <v>38</v>
      </c>
      <c r="P346" s="293"/>
      <c r="Q346" s="224"/>
      <c r="R346" s="309" t="s">
        <v>38</v>
      </c>
      <c r="S346" s="293"/>
      <c r="T346" s="293"/>
      <c r="U346" s="224"/>
      <c r="V346" s="231" t="s">
        <v>38</v>
      </c>
      <c r="W346" s="224"/>
      <c r="X346" s="231" t="s">
        <v>38</v>
      </c>
      <c r="Y346" s="224"/>
      <c r="Z346" s="231" t="s">
        <v>38</v>
      </c>
      <c r="AA346" s="233">
        <v>4212</v>
      </c>
      <c r="AB346" s="228" t="s">
        <v>38</v>
      </c>
      <c r="AC346" s="209">
        <v>4212</v>
      </c>
    </row>
    <row r="347" spans="2:29" hidden="1">
      <c r="B347" s="290"/>
      <c r="C347" s="290"/>
      <c r="D347" s="290"/>
      <c r="E347" s="306" t="s">
        <v>288</v>
      </c>
      <c r="F347" s="293"/>
      <c r="G347" s="293"/>
      <c r="I347" s="225"/>
      <c r="J347" s="309" t="s">
        <v>38</v>
      </c>
      <c r="K347" s="293"/>
      <c r="L347" s="310"/>
      <c r="M347" s="293"/>
      <c r="N347" s="293"/>
      <c r="O347" s="309" t="s">
        <v>38</v>
      </c>
      <c r="P347" s="293"/>
      <c r="Q347" s="224"/>
      <c r="R347" s="309" t="s">
        <v>38</v>
      </c>
      <c r="S347" s="293"/>
      <c r="T347" s="293"/>
      <c r="U347" s="224"/>
      <c r="V347" s="231" t="s">
        <v>38</v>
      </c>
      <c r="W347" s="224"/>
      <c r="X347" s="231" t="s">
        <v>38</v>
      </c>
      <c r="Y347" s="224"/>
      <c r="Z347" s="231" t="s">
        <v>38</v>
      </c>
      <c r="AA347" s="233">
        <v>18334</v>
      </c>
      <c r="AB347" s="228" t="s">
        <v>38</v>
      </c>
      <c r="AC347" s="209">
        <v>18334</v>
      </c>
    </row>
    <row r="348" spans="2:29" hidden="1">
      <c r="B348" s="290"/>
      <c r="C348" s="290"/>
      <c r="D348" s="290"/>
      <c r="E348" s="306" t="s">
        <v>289</v>
      </c>
      <c r="F348" s="293"/>
      <c r="G348" s="293"/>
      <c r="I348" s="225"/>
      <c r="J348" s="309" t="s">
        <v>38</v>
      </c>
      <c r="K348" s="293"/>
      <c r="L348" s="310"/>
      <c r="M348" s="293"/>
      <c r="N348" s="293"/>
      <c r="O348" s="309" t="s">
        <v>38</v>
      </c>
      <c r="P348" s="293"/>
      <c r="Q348" s="224"/>
      <c r="R348" s="309" t="s">
        <v>38</v>
      </c>
      <c r="S348" s="293"/>
      <c r="T348" s="293"/>
      <c r="U348" s="224"/>
      <c r="V348" s="231" t="s">
        <v>38</v>
      </c>
      <c r="W348" s="224"/>
      <c r="X348" s="231" t="s">
        <v>38</v>
      </c>
      <c r="Y348" s="224"/>
      <c r="Z348" s="231" t="s">
        <v>38</v>
      </c>
      <c r="AA348" s="233">
        <v>1233</v>
      </c>
      <c r="AB348" s="228" t="s">
        <v>38</v>
      </c>
      <c r="AC348" s="209">
        <v>1233</v>
      </c>
    </row>
    <row r="349" spans="2:29" hidden="1">
      <c r="B349" s="290"/>
      <c r="C349" s="290"/>
      <c r="D349" s="290"/>
      <c r="E349" s="306" t="s">
        <v>290</v>
      </c>
      <c r="F349" s="293"/>
      <c r="G349" s="293"/>
      <c r="I349" s="225"/>
      <c r="J349" s="309" t="s">
        <v>38</v>
      </c>
      <c r="K349" s="293"/>
      <c r="L349" s="310"/>
      <c r="M349" s="293"/>
      <c r="N349" s="293"/>
      <c r="O349" s="309" t="s">
        <v>38</v>
      </c>
      <c r="P349" s="293"/>
      <c r="Q349" s="224"/>
      <c r="R349" s="309" t="s">
        <v>38</v>
      </c>
      <c r="S349" s="293"/>
      <c r="T349" s="293"/>
      <c r="U349" s="224"/>
      <c r="V349" s="231" t="s">
        <v>38</v>
      </c>
      <c r="W349" s="224"/>
      <c r="X349" s="231" t="s">
        <v>38</v>
      </c>
      <c r="Y349" s="224"/>
      <c r="Z349" s="231" t="s">
        <v>38</v>
      </c>
      <c r="AA349" s="233">
        <v>73</v>
      </c>
      <c r="AB349" s="228" t="s">
        <v>38</v>
      </c>
      <c r="AC349" s="209">
        <v>73</v>
      </c>
    </row>
    <row r="350" spans="2:29" hidden="1">
      <c r="B350" s="290"/>
      <c r="C350" s="290"/>
      <c r="D350" s="290"/>
      <c r="E350" s="306" t="s">
        <v>291</v>
      </c>
      <c r="F350" s="293"/>
      <c r="G350" s="293"/>
      <c r="I350" s="225"/>
      <c r="J350" s="309" t="s">
        <v>38</v>
      </c>
      <c r="K350" s="293"/>
      <c r="L350" s="310"/>
      <c r="M350" s="293"/>
      <c r="N350" s="293"/>
      <c r="O350" s="309" t="s">
        <v>38</v>
      </c>
      <c r="P350" s="293"/>
      <c r="Q350" s="224"/>
      <c r="R350" s="309" t="s">
        <v>38</v>
      </c>
      <c r="S350" s="293"/>
      <c r="T350" s="293"/>
      <c r="U350" s="224"/>
      <c r="V350" s="231" t="s">
        <v>38</v>
      </c>
      <c r="W350" s="224"/>
      <c r="X350" s="231" t="s">
        <v>38</v>
      </c>
      <c r="Y350" s="224"/>
      <c r="Z350" s="231" t="s">
        <v>38</v>
      </c>
      <c r="AA350" s="233">
        <v>32</v>
      </c>
      <c r="AB350" s="228" t="s">
        <v>38</v>
      </c>
      <c r="AC350" s="209">
        <v>32</v>
      </c>
    </row>
    <row r="351" spans="2:29" hidden="1">
      <c r="B351" s="290"/>
      <c r="C351" s="290"/>
      <c r="D351" s="290"/>
      <c r="E351" s="306" t="s">
        <v>292</v>
      </c>
      <c r="F351" s="293"/>
      <c r="G351" s="293"/>
      <c r="I351" s="225"/>
      <c r="J351" s="309" t="s">
        <v>38</v>
      </c>
      <c r="K351" s="293"/>
      <c r="L351" s="310"/>
      <c r="M351" s="293"/>
      <c r="N351" s="293"/>
      <c r="O351" s="309" t="s">
        <v>38</v>
      </c>
      <c r="P351" s="293"/>
      <c r="Q351" s="224"/>
      <c r="R351" s="309" t="s">
        <v>38</v>
      </c>
      <c r="S351" s="293"/>
      <c r="T351" s="293"/>
      <c r="U351" s="224"/>
      <c r="V351" s="231" t="s">
        <v>38</v>
      </c>
      <c r="W351" s="224"/>
      <c r="X351" s="231" t="s">
        <v>38</v>
      </c>
      <c r="Y351" s="224"/>
      <c r="Z351" s="231" t="s">
        <v>38</v>
      </c>
      <c r="AA351" s="233">
        <v>63</v>
      </c>
      <c r="AB351" s="228" t="s">
        <v>38</v>
      </c>
      <c r="AC351" s="209">
        <v>63</v>
      </c>
    </row>
    <row r="352" spans="2:29" hidden="1">
      <c r="B352" s="290"/>
      <c r="C352" s="290"/>
      <c r="D352" s="290"/>
      <c r="E352" s="306" t="s">
        <v>293</v>
      </c>
      <c r="F352" s="293"/>
      <c r="G352" s="293"/>
      <c r="I352" s="225"/>
      <c r="J352" s="309" t="s">
        <v>38</v>
      </c>
      <c r="K352" s="293"/>
      <c r="L352" s="310"/>
      <c r="M352" s="293"/>
      <c r="N352" s="293"/>
      <c r="O352" s="309" t="s">
        <v>38</v>
      </c>
      <c r="P352" s="293"/>
      <c r="Q352" s="224"/>
      <c r="R352" s="309" t="s">
        <v>38</v>
      </c>
      <c r="S352" s="293"/>
      <c r="T352" s="293"/>
      <c r="U352" s="224"/>
      <c r="V352" s="231" t="s">
        <v>38</v>
      </c>
      <c r="W352" s="224"/>
      <c r="X352" s="231" t="s">
        <v>38</v>
      </c>
      <c r="Y352" s="224"/>
      <c r="Z352" s="231" t="s">
        <v>38</v>
      </c>
      <c r="AA352" s="233">
        <v>26</v>
      </c>
      <c r="AB352" s="228" t="s">
        <v>38</v>
      </c>
      <c r="AC352" s="209">
        <v>26</v>
      </c>
    </row>
    <row r="353" spans="2:29" hidden="1">
      <c r="B353" s="290"/>
      <c r="C353" s="290"/>
      <c r="D353" s="290"/>
      <c r="E353" s="306" t="s">
        <v>294</v>
      </c>
      <c r="F353" s="293"/>
      <c r="G353" s="293"/>
      <c r="I353" s="225"/>
      <c r="J353" s="309" t="s">
        <v>38</v>
      </c>
      <c r="K353" s="293"/>
      <c r="L353" s="310"/>
      <c r="M353" s="293"/>
      <c r="N353" s="293"/>
      <c r="O353" s="309" t="s">
        <v>38</v>
      </c>
      <c r="P353" s="293"/>
      <c r="Q353" s="224"/>
      <c r="R353" s="309" t="s">
        <v>38</v>
      </c>
      <c r="S353" s="293"/>
      <c r="T353" s="293"/>
      <c r="U353" s="224"/>
      <c r="V353" s="231" t="s">
        <v>38</v>
      </c>
      <c r="W353" s="224"/>
      <c r="X353" s="231" t="s">
        <v>38</v>
      </c>
      <c r="Y353" s="224"/>
      <c r="Z353" s="231" t="s">
        <v>38</v>
      </c>
      <c r="AA353" s="233">
        <v>523</v>
      </c>
      <c r="AB353" s="228" t="s">
        <v>38</v>
      </c>
      <c r="AC353" s="209">
        <v>523</v>
      </c>
    </row>
    <row r="354" spans="2:29" hidden="1">
      <c r="B354" s="290"/>
      <c r="C354" s="290"/>
      <c r="D354" s="290"/>
      <c r="E354" s="306" t="s">
        <v>295</v>
      </c>
      <c r="F354" s="293"/>
      <c r="G354" s="293"/>
      <c r="I354" s="225"/>
      <c r="J354" s="309" t="s">
        <v>38</v>
      </c>
      <c r="K354" s="293"/>
      <c r="L354" s="310"/>
      <c r="M354" s="293"/>
      <c r="N354" s="293"/>
      <c r="O354" s="309" t="s">
        <v>38</v>
      </c>
      <c r="P354" s="293"/>
      <c r="Q354" s="224"/>
      <c r="R354" s="309" t="s">
        <v>38</v>
      </c>
      <c r="S354" s="293"/>
      <c r="T354" s="293"/>
      <c r="U354" s="224"/>
      <c r="V354" s="231" t="s">
        <v>38</v>
      </c>
      <c r="W354" s="224"/>
      <c r="X354" s="231" t="s">
        <v>38</v>
      </c>
      <c r="Y354" s="224"/>
      <c r="Z354" s="231" t="s">
        <v>38</v>
      </c>
      <c r="AA354" s="233">
        <v>125</v>
      </c>
      <c r="AB354" s="228" t="s">
        <v>38</v>
      </c>
      <c r="AC354" s="209">
        <v>125</v>
      </c>
    </row>
    <row r="355" spans="2:29" hidden="1">
      <c r="B355" s="290"/>
      <c r="C355" s="290"/>
      <c r="D355" s="290"/>
      <c r="E355" s="306" t="s">
        <v>296</v>
      </c>
      <c r="F355" s="293"/>
      <c r="G355" s="293"/>
      <c r="I355" s="225"/>
      <c r="J355" s="309" t="s">
        <v>38</v>
      </c>
      <c r="K355" s="293"/>
      <c r="L355" s="310"/>
      <c r="M355" s="293"/>
      <c r="N355" s="293"/>
      <c r="O355" s="309" t="s">
        <v>38</v>
      </c>
      <c r="P355" s="293"/>
      <c r="Q355" s="224"/>
      <c r="R355" s="309" t="s">
        <v>38</v>
      </c>
      <c r="S355" s="293"/>
      <c r="T355" s="293"/>
      <c r="U355" s="224"/>
      <c r="V355" s="231" t="s">
        <v>38</v>
      </c>
      <c r="W355" s="224"/>
      <c r="X355" s="231" t="s">
        <v>38</v>
      </c>
      <c r="Y355" s="224"/>
      <c r="Z355" s="231" t="s">
        <v>38</v>
      </c>
      <c r="AA355" s="233">
        <v>597</v>
      </c>
      <c r="AB355" s="228" t="s">
        <v>38</v>
      </c>
      <c r="AC355" s="209">
        <v>597</v>
      </c>
    </row>
    <row r="356" spans="2:29" hidden="1">
      <c r="B356" s="290"/>
      <c r="C356" s="290"/>
      <c r="D356" s="290"/>
      <c r="E356" s="306" t="s">
        <v>297</v>
      </c>
      <c r="F356" s="293"/>
      <c r="G356" s="293"/>
      <c r="I356" s="225"/>
      <c r="J356" s="309" t="s">
        <v>38</v>
      </c>
      <c r="K356" s="293"/>
      <c r="L356" s="310"/>
      <c r="M356" s="293"/>
      <c r="N356" s="293"/>
      <c r="O356" s="309" t="s">
        <v>38</v>
      </c>
      <c r="P356" s="293"/>
      <c r="Q356" s="224"/>
      <c r="R356" s="309" t="s">
        <v>38</v>
      </c>
      <c r="S356" s="293"/>
      <c r="T356" s="293"/>
      <c r="U356" s="224"/>
      <c r="V356" s="231" t="s">
        <v>38</v>
      </c>
      <c r="W356" s="224"/>
      <c r="X356" s="231" t="s">
        <v>38</v>
      </c>
      <c r="Y356" s="224"/>
      <c r="Z356" s="231" t="s">
        <v>38</v>
      </c>
      <c r="AA356" s="233">
        <v>12</v>
      </c>
      <c r="AB356" s="228" t="s">
        <v>38</v>
      </c>
      <c r="AC356" s="209">
        <v>12</v>
      </c>
    </row>
    <row r="357" spans="2:29">
      <c r="B357" s="317"/>
      <c r="C357" s="317"/>
      <c r="D357" s="317"/>
      <c r="E357" s="318" t="s">
        <v>298</v>
      </c>
      <c r="F357" s="319"/>
      <c r="G357" s="319"/>
      <c r="I357" s="236"/>
      <c r="J357" s="320" t="s">
        <v>38</v>
      </c>
      <c r="K357" s="319"/>
      <c r="L357" s="321"/>
      <c r="M357" s="293"/>
      <c r="N357" s="319"/>
      <c r="O357" s="320" t="s">
        <v>38</v>
      </c>
      <c r="P357" s="319"/>
      <c r="Q357" s="238"/>
      <c r="R357" s="320" t="s">
        <v>38</v>
      </c>
      <c r="S357" s="319"/>
      <c r="T357" s="319"/>
      <c r="U357" s="238"/>
      <c r="V357" s="237" t="s">
        <v>38</v>
      </c>
      <c r="W357" s="238"/>
      <c r="X357" s="237" t="s">
        <v>38</v>
      </c>
      <c r="Y357" s="238"/>
      <c r="Z357" s="237" t="s">
        <v>38</v>
      </c>
      <c r="AA357" s="239">
        <v>99752</v>
      </c>
      <c r="AB357" s="240" t="s">
        <v>38</v>
      </c>
      <c r="AC357" s="241">
        <v>99752</v>
      </c>
    </row>
    <row r="358" spans="2:29" hidden="1">
      <c r="B358" s="290"/>
      <c r="C358" s="290"/>
      <c r="D358" s="290"/>
      <c r="E358" s="306" t="s">
        <v>233</v>
      </c>
      <c r="F358" s="293"/>
      <c r="G358" s="293"/>
      <c r="I358" s="225"/>
      <c r="J358" s="309" t="s">
        <v>38</v>
      </c>
      <c r="K358" s="293"/>
      <c r="L358" s="310"/>
      <c r="M358" s="293"/>
      <c r="N358" s="293"/>
      <c r="O358" s="309" t="s">
        <v>38</v>
      </c>
      <c r="P358" s="293"/>
      <c r="Q358" s="224"/>
      <c r="R358" s="309" t="s">
        <v>38</v>
      </c>
      <c r="S358" s="293"/>
      <c r="T358" s="293"/>
      <c r="U358" s="224"/>
      <c r="V358" s="231" t="s">
        <v>38</v>
      </c>
      <c r="W358" s="224"/>
      <c r="X358" s="231" t="s">
        <v>38</v>
      </c>
      <c r="Y358" s="224"/>
      <c r="Z358" s="231" t="s">
        <v>38</v>
      </c>
      <c r="AA358" s="233">
        <v>1</v>
      </c>
      <c r="AB358" s="228" t="s">
        <v>38</v>
      </c>
      <c r="AC358" s="209">
        <v>1</v>
      </c>
    </row>
    <row r="359" spans="2:29" hidden="1">
      <c r="B359" s="290"/>
      <c r="C359" s="290"/>
      <c r="D359" s="290"/>
      <c r="E359" s="306" t="s">
        <v>234</v>
      </c>
      <c r="F359" s="293"/>
      <c r="G359" s="293"/>
      <c r="I359" s="225"/>
      <c r="J359" s="309" t="s">
        <v>38</v>
      </c>
      <c r="K359" s="293"/>
      <c r="L359" s="310"/>
      <c r="M359" s="293"/>
      <c r="N359" s="293"/>
      <c r="O359" s="309" t="s">
        <v>38</v>
      </c>
      <c r="P359" s="293"/>
      <c r="Q359" s="224"/>
      <c r="R359" s="309" t="s">
        <v>38</v>
      </c>
      <c r="S359" s="293"/>
      <c r="T359" s="293"/>
      <c r="U359" s="224"/>
      <c r="V359" s="231" t="s">
        <v>38</v>
      </c>
      <c r="W359" s="224"/>
      <c r="X359" s="231" t="s">
        <v>38</v>
      </c>
      <c r="Y359" s="224"/>
      <c r="Z359" s="231" t="s">
        <v>38</v>
      </c>
      <c r="AA359" s="233">
        <v>57</v>
      </c>
      <c r="AB359" s="228" t="s">
        <v>38</v>
      </c>
      <c r="AC359" s="209">
        <v>57</v>
      </c>
    </row>
    <row r="360" spans="2:29" hidden="1">
      <c r="B360" s="290"/>
      <c r="C360" s="290"/>
      <c r="D360" s="290"/>
      <c r="E360" s="306" t="s">
        <v>236</v>
      </c>
      <c r="F360" s="293"/>
      <c r="G360" s="293"/>
      <c r="I360" s="225"/>
      <c r="J360" s="309" t="s">
        <v>38</v>
      </c>
      <c r="K360" s="293"/>
      <c r="L360" s="310"/>
      <c r="M360" s="293"/>
      <c r="N360" s="293"/>
      <c r="O360" s="309" t="s">
        <v>38</v>
      </c>
      <c r="P360" s="293"/>
      <c r="Q360" s="224"/>
      <c r="R360" s="309" t="s">
        <v>38</v>
      </c>
      <c r="S360" s="293"/>
      <c r="T360" s="293"/>
      <c r="U360" s="224"/>
      <c r="V360" s="231" t="s">
        <v>38</v>
      </c>
      <c r="W360" s="224"/>
      <c r="X360" s="231" t="s">
        <v>38</v>
      </c>
      <c r="Y360" s="224"/>
      <c r="Z360" s="231" t="s">
        <v>38</v>
      </c>
      <c r="AA360" s="233">
        <v>8</v>
      </c>
      <c r="AB360" s="228" t="s">
        <v>38</v>
      </c>
      <c r="AC360" s="209">
        <v>8</v>
      </c>
    </row>
    <row r="361" spans="2:29" hidden="1">
      <c r="B361" s="305" t="s">
        <v>38</v>
      </c>
      <c r="C361" s="311"/>
      <c r="D361" s="312" t="s">
        <v>299</v>
      </c>
      <c r="E361" s="313"/>
      <c r="F361" s="313"/>
      <c r="G361" s="313"/>
      <c r="I361" s="217" t="s">
        <v>38</v>
      </c>
      <c r="J361" s="315" t="s">
        <v>38</v>
      </c>
      <c r="K361" s="293"/>
      <c r="L361" s="316"/>
      <c r="M361" s="293"/>
      <c r="N361" s="293"/>
      <c r="O361" s="315" t="s">
        <v>38</v>
      </c>
      <c r="P361" s="293"/>
      <c r="Q361" s="207"/>
      <c r="R361" s="315" t="s">
        <v>38</v>
      </c>
      <c r="S361" s="293"/>
      <c r="T361" s="293"/>
      <c r="U361" s="207"/>
      <c r="V361" s="206">
        <v>0</v>
      </c>
      <c r="W361" s="212">
        <v>522208</v>
      </c>
      <c r="X361" s="216" t="s">
        <v>38</v>
      </c>
      <c r="Y361" s="207"/>
      <c r="Z361" s="216" t="s">
        <v>38</v>
      </c>
      <c r="AA361" s="207"/>
      <c r="AB361" s="204">
        <v>0</v>
      </c>
      <c r="AC361" s="205">
        <v>522208</v>
      </c>
    </row>
    <row r="362" spans="2:29" hidden="1">
      <c r="B362" s="304" t="s">
        <v>38</v>
      </c>
      <c r="C362" s="290"/>
      <c r="D362" s="305" t="s">
        <v>38</v>
      </c>
      <c r="E362" s="306" t="s">
        <v>238</v>
      </c>
      <c r="F362" s="290"/>
      <c r="G362" s="290"/>
      <c r="I362" s="218">
        <v>13</v>
      </c>
      <c r="J362" s="309" t="s">
        <v>38</v>
      </c>
      <c r="K362" s="293"/>
      <c r="L362" s="310"/>
      <c r="M362" s="293"/>
      <c r="N362" s="293"/>
      <c r="O362" s="309" t="s">
        <v>38</v>
      </c>
      <c r="P362" s="293"/>
      <c r="Q362" s="224"/>
      <c r="R362" s="309" t="s">
        <v>38</v>
      </c>
      <c r="S362" s="293"/>
      <c r="T362" s="293"/>
      <c r="U362" s="224"/>
      <c r="V362" s="221">
        <v>0</v>
      </c>
      <c r="W362" s="233">
        <v>1766</v>
      </c>
      <c r="X362" s="231" t="s">
        <v>38</v>
      </c>
      <c r="Y362" s="224"/>
      <c r="Z362" s="231" t="s">
        <v>38</v>
      </c>
      <c r="AA362" s="224"/>
      <c r="AB362" s="211">
        <v>0</v>
      </c>
      <c r="AC362" s="209">
        <v>1766</v>
      </c>
    </row>
    <row r="363" spans="2:29" hidden="1">
      <c r="B363" s="290"/>
      <c r="C363" s="290"/>
      <c r="D363" s="290"/>
      <c r="E363" s="290"/>
      <c r="F363" s="290"/>
      <c r="G363" s="290"/>
      <c r="I363" s="218">
        <v>15</v>
      </c>
      <c r="J363" s="309" t="s">
        <v>38</v>
      </c>
      <c r="K363" s="293"/>
      <c r="L363" s="310"/>
      <c r="M363" s="293"/>
      <c r="N363" s="293"/>
      <c r="O363" s="309" t="s">
        <v>38</v>
      </c>
      <c r="P363" s="293"/>
      <c r="Q363" s="224"/>
      <c r="R363" s="309" t="s">
        <v>38</v>
      </c>
      <c r="S363" s="293"/>
      <c r="T363" s="293"/>
      <c r="U363" s="224"/>
      <c r="V363" s="221">
        <v>0</v>
      </c>
      <c r="W363" s="233">
        <v>520440</v>
      </c>
      <c r="X363" s="231" t="s">
        <v>38</v>
      </c>
      <c r="Y363" s="224"/>
      <c r="Z363" s="231" t="s">
        <v>38</v>
      </c>
      <c r="AA363" s="224"/>
      <c r="AB363" s="211">
        <v>0</v>
      </c>
      <c r="AC363" s="209">
        <v>520440</v>
      </c>
    </row>
    <row r="364" spans="2:29" hidden="1">
      <c r="B364" s="290"/>
      <c r="C364" s="290"/>
      <c r="D364" s="290"/>
      <c r="E364" s="293"/>
      <c r="F364" s="293"/>
      <c r="G364" s="293"/>
      <c r="I364" s="218">
        <v>42949672.950000003</v>
      </c>
      <c r="J364" s="309" t="s">
        <v>38</v>
      </c>
      <c r="K364" s="293"/>
      <c r="L364" s="310"/>
      <c r="M364" s="293"/>
      <c r="N364" s="293"/>
      <c r="O364" s="309" t="s">
        <v>38</v>
      </c>
      <c r="P364" s="293"/>
      <c r="Q364" s="224"/>
      <c r="R364" s="309" t="s">
        <v>38</v>
      </c>
      <c r="S364" s="293"/>
      <c r="T364" s="293"/>
      <c r="U364" s="224"/>
      <c r="V364" s="221">
        <v>0</v>
      </c>
      <c r="W364" s="233">
        <v>2</v>
      </c>
      <c r="X364" s="231" t="s">
        <v>38</v>
      </c>
      <c r="Y364" s="224"/>
      <c r="Z364" s="231" t="s">
        <v>38</v>
      </c>
      <c r="AA364" s="224"/>
      <c r="AB364" s="211">
        <v>0</v>
      </c>
      <c r="AC364" s="209">
        <v>2</v>
      </c>
    </row>
    <row r="365" spans="2:29" hidden="1">
      <c r="B365" s="292" t="s">
        <v>300</v>
      </c>
      <c r="C365" s="293"/>
      <c r="D365" s="293"/>
      <c r="E365" s="293"/>
      <c r="F365" s="293"/>
      <c r="G365" s="293"/>
      <c r="I365" s="220" t="s">
        <v>38</v>
      </c>
      <c r="J365" s="294">
        <v>2205242</v>
      </c>
      <c r="K365" s="293"/>
      <c r="L365" s="295">
        <v>97877</v>
      </c>
      <c r="M365" s="293"/>
      <c r="N365" s="293"/>
      <c r="O365" s="294">
        <v>4178918</v>
      </c>
      <c r="P365" s="293"/>
      <c r="Q365" s="209">
        <v>321644</v>
      </c>
      <c r="R365" s="294">
        <v>1265810</v>
      </c>
      <c r="S365" s="293"/>
      <c r="T365" s="293"/>
      <c r="U365" s="209">
        <v>96096</v>
      </c>
      <c r="V365" s="213">
        <v>0</v>
      </c>
      <c r="W365" s="209">
        <v>341737</v>
      </c>
      <c r="X365" s="213">
        <v>2474679</v>
      </c>
      <c r="Y365" s="209">
        <v>0</v>
      </c>
      <c r="Z365" s="210" t="s">
        <v>38</v>
      </c>
      <c r="AA365" s="209">
        <v>1624467</v>
      </c>
      <c r="AB365" s="211">
        <v>10124649</v>
      </c>
      <c r="AC365" s="209">
        <v>2481821</v>
      </c>
    </row>
    <row r="366" spans="2:29" hidden="1">
      <c r="B366" s="305" t="s">
        <v>38</v>
      </c>
      <c r="C366" s="311"/>
      <c r="D366" s="312" t="s">
        <v>225</v>
      </c>
      <c r="E366" s="313"/>
      <c r="F366" s="313"/>
      <c r="G366" s="313"/>
      <c r="I366" s="217" t="s">
        <v>38</v>
      </c>
      <c r="J366" s="303">
        <v>2205242</v>
      </c>
      <c r="K366" s="293"/>
      <c r="L366" s="314">
        <v>97877</v>
      </c>
      <c r="M366" s="293"/>
      <c r="N366" s="293"/>
      <c r="O366" s="303">
        <v>4178918</v>
      </c>
      <c r="P366" s="293"/>
      <c r="Q366" s="212">
        <v>321644</v>
      </c>
      <c r="R366" s="303">
        <v>1265810</v>
      </c>
      <c r="S366" s="293"/>
      <c r="T366" s="293"/>
      <c r="U366" s="212">
        <v>96096</v>
      </c>
      <c r="V366" s="216" t="s">
        <v>38</v>
      </c>
      <c r="W366" s="207"/>
      <c r="X366" s="216" t="s">
        <v>38</v>
      </c>
      <c r="Y366" s="207"/>
      <c r="Z366" s="216" t="s">
        <v>38</v>
      </c>
      <c r="AA366" s="207"/>
      <c r="AB366" s="204">
        <v>7649970</v>
      </c>
      <c r="AC366" s="205">
        <v>515617</v>
      </c>
    </row>
    <row r="367" spans="2:29" hidden="1">
      <c r="B367" s="304" t="s">
        <v>38</v>
      </c>
      <c r="C367" s="290"/>
      <c r="D367" s="305" t="s">
        <v>38</v>
      </c>
      <c r="E367" s="306" t="s">
        <v>228</v>
      </c>
      <c r="F367" s="290"/>
      <c r="G367" s="290"/>
      <c r="I367" s="218">
        <v>13</v>
      </c>
      <c r="J367" s="309" t="s">
        <v>38</v>
      </c>
      <c r="K367" s="293"/>
      <c r="L367" s="310"/>
      <c r="M367" s="293"/>
      <c r="N367" s="293"/>
      <c r="O367" s="307">
        <v>52</v>
      </c>
      <c r="P367" s="293"/>
      <c r="Q367" s="233">
        <v>4</v>
      </c>
      <c r="R367" s="309" t="s">
        <v>38</v>
      </c>
      <c r="S367" s="293"/>
      <c r="T367" s="293"/>
      <c r="U367" s="224"/>
      <c r="V367" s="231" t="s">
        <v>38</v>
      </c>
      <c r="W367" s="224"/>
      <c r="X367" s="231" t="s">
        <v>38</v>
      </c>
      <c r="Y367" s="224"/>
      <c r="Z367" s="231" t="s">
        <v>38</v>
      </c>
      <c r="AA367" s="224"/>
      <c r="AB367" s="211">
        <v>52</v>
      </c>
      <c r="AC367" s="209">
        <v>4</v>
      </c>
    </row>
    <row r="368" spans="2:29" hidden="1">
      <c r="B368" s="290"/>
      <c r="C368" s="290"/>
      <c r="D368" s="290"/>
      <c r="E368" s="293"/>
      <c r="F368" s="293"/>
      <c r="G368" s="293"/>
      <c r="I368" s="218">
        <v>15</v>
      </c>
      <c r="J368" s="309" t="s">
        <v>38</v>
      </c>
      <c r="K368" s="293"/>
      <c r="L368" s="310"/>
      <c r="M368" s="293"/>
      <c r="N368" s="293"/>
      <c r="O368" s="307">
        <v>90</v>
      </c>
      <c r="P368" s="293"/>
      <c r="Q368" s="233">
        <v>6</v>
      </c>
      <c r="R368" s="309" t="s">
        <v>38</v>
      </c>
      <c r="S368" s="293"/>
      <c r="T368" s="293"/>
      <c r="U368" s="224"/>
      <c r="V368" s="231" t="s">
        <v>38</v>
      </c>
      <c r="W368" s="224"/>
      <c r="X368" s="231" t="s">
        <v>38</v>
      </c>
      <c r="Y368" s="224"/>
      <c r="Z368" s="231" t="s">
        <v>38</v>
      </c>
      <c r="AA368" s="224"/>
      <c r="AB368" s="211">
        <v>90</v>
      </c>
      <c r="AC368" s="209">
        <v>6</v>
      </c>
    </row>
    <row r="369" spans="2:29" hidden="1">
      <c r="B369" s="290"/>
      <c r="C369" s="290"/>
      <c r="D369" s="290"/>
      <c r="E369" s="306" t="s">
        <v>231</v>
      </c>
      <c r="F369" s="290"/>
      <c r="G369" s="290"/>
      <c r="I369" s="218">
        <v>6</v>
      </c>
      <c r="J369" s="309" t="s">
        <v>38</v>
      </c>
      <c r="K369" s="293"/>
      <c r="L369" s="310"/>
      <c r="M369" s="293"/>
      <c r="N369" s="293"/>
      <c r="O369" s="307">
        <v>456</v>
      </c>
      <c r="P369" s="293"/>
      <c r="Q369" s="233">
        <v>76</v>
      </c>
      <c r="R369" s="309" t="s">
        <v>38</v>
      </c>
      <c r="S369" s="293"/>
      <c r="T369" s="293"/>
      <c r="U369" s="224"/>
      <c r="V369" s="231" t="s">
        <v>38</v>
      </c>
      <c r="W369" s="224"/>
      <c r="X369" s="231" t="s">
        <v>38</v>
      </c>
      <c r="Y369" s="224"/>
      <c r="Z369" s="231" t="s">
        <v>38</v>
      </c>
      <c r="AA369" s="224"/>
      <c r="AB369" s="211">
        <v>456</v>
      </c>
      <c r="AC369" s="209">
        <v>76</v>
      </c>
    </row>
    <row r="370" spans="2:29" hidden="1">
      <c r="B370" s="290"/>
      <c r="C370" s="290"/>
      <c r="D370" s="290"/>
      <c r="E370" s="293"/>
      <c r="F370" s="293"/>
      <c r="G370" s="293"/>
      <c r="I370" s="218">
        <v>15</v>
      </c>
      <c r="J370" s="309" t="s">
        <v>38</v>
      </c>
      <c r="K370" s="293"/>
      <c r="L370" s="310"/>
      <c r="M370" s="293"/>
      <c r="N370" s="293"/>
      <c r="O370" s="307">
        <v>7215</v>
      </c>
      <c r="P370" s="293"/>
      <c r="Q370" s="233">
        <v>481</v>
      </c>
      <c r="R370" s="309" t="s">
        <v>38</v>
      </c>
      <c r="S370" s="293"/>
      <c r="T370" s="293"/>
      <c r="U370" s="224"/>
      <c r="V370" s="231" t="s">
        <v>38</v>
      </c>
      <c r="W370" s="224"/>
      <c r="X370" s="231" t="s">
        <v>38</v>
      </c>
      <c r="Y370" s="224"/>
      <c r="Z370" s="231" t="s">
        <v>38</v>
      </c>
      <c r="AA370" s="224"/>
      <c r="AB370" s="211">
        <v>7215</v>
      </c>
      <c r="AC370" s="209">
        <v>481</v>
      </c>
    </row>
    <row r="371" spans="2:29" hidden="1">
      <c r="B371" s="290"/>
      <c r="C371" s="290"/>
      <c r="D371" s="290"/>
      <c r="E371" s="306" t="s">
        <v>232</v>
      </c>
      <c r="F371" s="290"/>
      <c r="G371" s="290"/>
      <c r="I371" s="218">
        <v>3</v>
      </c>
      <c r="J371" s="309" t="s">
        <v>38</v>
      </c>
      <c r="K371" s="293"/>
      <c r="L371" s="310"/>
      <c r="M371" s="293"/>
      <c r="N371" s="293"/>
      <c r="O371" s="307">
        <v>3</v>
      </c>
      <c r="P371" s="293"/>
      <c r="Q371" s="233">
        <v>1</v>
      </c>
      <c r="R371" s="309" t="s">
        <v>38</v>
      </c>
      <c r="S371" s="293"/>
      <c r="T371" s="293"/>
      <c r="U371" s="224"/>
      <c r="V371" s="231" t="s">
        <v>38</v>
      </c>
      <c r="W371" s="224"/>
      <c r="X371" s="231" t="s">
        <v>38</v>
      </c>
      <c r="Y371" s="224"/>
      <c r="Z371" s="231" t="s">
        <v>38</v>
      </c>
      <c r="AA371" s="224"/>
      <c r="AB371" s="211">
        <v>3</v>
      </c>
      <c r="AC371" s="209">
        <v>1</v>
      </c>
    </row>
    <row r="372" spans="2:29" hidden="1">
      <c r="B372" s="290"/>
      <c r="C372" s="290"/>
      <c r="D372" s="290"/>
      <c r="E372" s="290"/>
      <c r="F372" s="290"/>
      <c r="G372" s="290"/>
      <c r="I372" s="218">
        <v>4</v>
      </c>
      <c r="J372" s="309" t="s">
        <v>38</v>
      </c>
      <c r="K372" s="293"/>
      <c r="L372" s="310"/>
      <c r="M372" s="293"/>
      <c r="N372" s="293"/>
      <c r="O372" s="307">
        <v>1196</v>
      </c>
      <c r="P372" s="293"/>
      <c r="Q372" s="233">
        <v>299</v>
      </c>
      <c r="R372" s="309" t="s">
        <v>38</v>
      </c>
      <c r="S372" s="293"/>
      <c r="T372" s="293"/>
      <c r="U372" s="224"/>
      <c r="V372" s="231" t="s">
        <v>38</v>
      </c>
      <c r="W372" s="224"/>
      <c r="X372" s="231" t="s">
        <v>38</v>
      </c>
      <c r="Y372" s="224"/>
      <c r="Z372" s="231" t="s">
        <v>38</v>
      </c>
      <c r="AA372" s="224"/>
      <c r="AB372" s="211">
        <v>1196</v>
      </c>
      <c r="AC372" s="209">
        <v>299</v>
      </c>
    </row>
    <row r="373" spans="2:29" hidden="1">
      <c r="B373" s="290"/>
      <c r="C373" s="290"/>
      <c r="D373" s="290"/>
      <c r="E373" s="290"/>
      <c r="F373" s="290"/>
      <c r="G373" s="290"/>
      <c r="I373" s="218">
        <v>6</v>
      </c>
      <c r="J373" s="309" t="s">
        <v>38</v>
      </c>
      <c r="K373" s="293"/>
      <c r="L373" s="310"/>
      <c r="M373" s="293"/>
      <c r="N373" s="293"/>
      <c r="O373" s="307">
        <v>9852</v>
      </c>
      <c r="P373" s="293"/>
      <c r="Q373" s="233">
        <v>1642</v>
      </c>
      <c r="R373" s="309" t="s">
        <v>38</v>
      </c>
      <c r="S373" s="293"/>
      <c r="T373" s="293"/>
      <c r="U373" s="224"/>
      <c r="V373" s="231" t="s">
        <v>38</v>
      </c>
      <c r="W373" s="224"/>
      <c r="X373" s="231" t="s">
        <v>38</v>
      </c>
      <c r="Y373" s="224"/>
      <c r="Z373" s="231" t="s">
        <v>38</v>
      </c>
      <c r="AA373" s="224"/>
      <c r="AB373" s="211">
        <v>9852</v>
      </c>
      <c r="AC373" s="209">
        <v>1642</v>
      </c>
    </row>
    <row r="374" spans="2:29" hidden="1">
      <c r="B374" s="290"/>
      <c r="C374" s="290"/>
      <c r="D374" s="290"/>
      <c r="E374" s="290"/>
      <c r="F374" s="290"/>
      <c r="G374" s="290"/>
      <c r="I374" s="218">
        <v>7</v>
      </c>
      <c r="J374" s="309" t="s">
        <v>38</v>
      </c>
      <c r="K374" s="293"/>
      <c r="L374" s="310"/>
      <c r="M374" s="293"/>
      <c r="N374" s="293"/>
      <c r="O374" s="307">
        <v>336</v>
      </c>
      <c r="P374" s="293"/>
      <c r="Q374" s="233">
        <v>48</v>
      </c>
      <c r="R374" s="309" t="s">
        <v>38</v>
      </c>
      <c r="S374" s="293"/>
      <c r="T374" s="293"/>
      <c r="U374" s="224"/>
      <c r="V374" s="231" t="s">
        <v>38</v>
      </c>
      <c r="W374" s="224"/>
      <c r="X374" s="231" t="s">
        <v>38</v>
      </c>
      <c r="Y374" s="224"/>
      <c r="Z374" s="231" t="s">
        <v>38</v>
      </c>
      <c r="AA374" s="224"/>
      <c r="AB374" s="211">
        <v>336</v>
      </c>
      <c r="AC374" s="209">
        <v>48</v>
      </c>
    </row>
    <row r="375" spans="2:29" hidden="1">
      <c r="B375" s="290"/>
      <c r="C375" s="290"/>
      <c r="D375" s="290"/>
      <c r="E375" s="290"/>
      <c r="F375" s="290"/>
      <c r="G375" s="290"/>
      <c r="I375" s="218">
        <v>13</v>
      </c>
      <c r="J375" s="309" t="s">
        <v>38</v>
      </c>
      <c r="K375" s="293"/>
      <c r="L375" s="310"/>
      <c r="M375" s="293"/>
      <c r="N375" s="293"/>
      <c r="O375" s="307">
        <v>49764</v>
      </c>
      <c r="P375" s="293"/>
      <c r="Q375" s="233">
        <v>3828</v>
      </c>
      <c r="R375" s="309" t="s">
        <v>38</v>
      </c>
      <c r="S375" s="293"/>
      <c r="T375" s="293"/>
      <c r="U375" s="224"/>
      <c r="V375" s="231" t="s">
        <v>38</v>
      </c>
      <c r="W375" s="224"/>
      <c r="X375" s="231" t="s">
        <v>38</v>
      </c>
      <c r="Y375" s="224"/>
      <c r="Z375" s="231" t="s">
        <v>38</v>
      </c>
      <c r="AA375" s="224"/>
      <c r="AB375" s="211">
        <v>49764</v>
      </c>
      <c r="AC375" s="209">
        <v>3828</v>
      </c>
    </row>
    <row r="376" spans="2:29" hidden="1">
      <c r="B376" s="290"/>
      <c r="C376" s="290"/>
      <c r="D376" s="290"/>
      <c r="E376" s="293"/>
      <c r="F376" s="293"/>
      <c r="G376" s="293"/>
      <c r="I376" s="218">
        <v>15</v>
      </c>
      <c r="J376" s="309" t="s">
        <v>38</v>
      </c>
      <c r="K376" s="293"/>
      <c r="L376" s="310"/>
      <c r="M376" s="293"/>
      <c r="N376" s="293"/>
      <c r="O376" s="307">
        <v>242295</v>
      </c>
      <c r="P376" s="293"/>
      <c r="Q376" s="233">
        <v>16153</v>
      </c>
      <c r="R376" s="309" t="s">
        <v>38</v>
      </c>
      <c r="S376" s="293"/>
      <c r="T376" s="293"/>
      <c r="U376" s="224"/>
      <c r="V376" s="231" t="s">
        <v>38</v>
      </c>
      <c r="W376" s="224"/>
      <c r="X376" s="231" t="s">
        <v>38</v>
      </c>
      <c r="Y376" s="224"/>
      <c r="Z376" s="231" t="s">
        <v>38</v>
      </c>
      <c r="AA376" s="224"/>
      <c r="AB376" s="211">
        <v>242295</v>
      </c>
      <c r="AC376" s="209">
        <v>16153</v>
      </c>
    </row>
    <row r="377" spans="2:29" hidden="1">
      <c r="B377" s="290"/>
      <c r="C377" s="290"/>
      <c r="D377" s="290"/>
      <c r="E377" s="306" t="s">
        <v>233</v>
      </c>
      <c r="F377" s="290"/>
      <c r="G377" s="290"/>
      <c r="I377" s="218">
        <v>4</v>
      </c>
      <c r="J377" s="309" t="s">
        <v>38</v>
      </c>
      <c r="K377" s="293"/>
      <c r="L377" s="310"/>
      <c r="M377" s="293"/>
      <c r="N377" s="293"/>
      <c r="O377" s="307">
        <v>1424</v>
      </c>
      <c r="P377" s="293"/>
      <c r="Q377" s="233">
        <v>356</v>
      </c>
      <c r="R377" s="309" t="s">
        <v>38</v>
      </c>
      <c r="S377" s="293"/>
      <c r="T377" s="293"/>
      <c r="U377" s="224"/>
      <c r="V377" s="231" t="s">
        <v>38</v>
      </c>
      <c r="W377" s="224"/>
      <c r="X377" s="231" t="s">
        <v>38</v>
      </c>
      <c r="Y377" s="224"/>
      <c r="Z377" s="231" t="s">
        <v>38</v>
      </c>
      <c r="AA377" s="224"/>
      <c r="AB377" s="211">
        <v>1424</v>
      </c>
      <c r="AC377" s="209">
        <v>356</v>
      </c>
    </row>
    <row r="378" spans="2:29" hidden="1">
      <c r="B378" s="290"/>
      <c r="C378" s="290"/>
      <c r="D378" s="290"/>
      <c r="E378" s="290"/>
      <c r="F378" s="290"/>
      <c r="G378" s="290"/>
      <c r="I378" s="218">
        <v>6</v>
      </c>
      <c r="J378" s="309" t="s">
        <v>38</v>
      </c>
      <c r="K378" s="293"/>
      <c r="L378" s="310"/>
      <c r="M378" s="293"/>
      <c r="N378" s="293"/>
      <c r="O378" s="307">
        <v>10248</v>
      </c>
      <c r="P378" s="293"/>
      <c r="Q378" s="233">
        <v>1708</v>
      </c>
      <c r="R378" s="309" t="s">
        <v>38</v>
      </c>
      <c r="S378" s="293"/>
      <c r="T378" s="293"/>
      <c r="U378" s="224"/>
      <c r="V378" s="231" t="s">
        <v>38</v>
      </c>
      <c r="W378" s="224"/>
      <c r="X378" s="231" t="s">
        <v>38</v>
      </c>
      <c r="Y378" s="224"/>
      <c r="Z378" s="231" t="s">
        <v>38</v>
      </c>
      <c r="AA378" s="224"/>
      <c r="AB378" s="211">
        <v>10248</v>
      </c>
      <c r="AC378" s="209">
        <v>1708</v>
      </c>
    </row>
    <row r="379" spans="2:29" hidden="1">
      <c r="B379" s="290"/>
      <c r="C379" s="290"/>
      <c r="D379" s="290"/>
      <c r="E379" s="290"/>
      <c r="F379" s="290"/>
      <c r="G379" s="290"/>
      <c r="I379" s="218">
        <v>13</v>
      </c>
      <c r="J379" s="309" t="s">
        <v>38</v>
      </c>
      <c r="K379" s="293"/>
      <c r="L379" s="310"/>
      <c r="M379" s="293"/>
      <c r="N379" s="293"/>
      <c r="O379" s="307">
        <v>32786</v>
      </c>
      <c r="P379" s="293"/>
      <c r="Q379" s="233">
        <v>2522</v>
      </c>
      <c r="R379" s="309" t="s">
        <v>38</v>
      </c>
      <c r="S379" s="293"/>
      <c r="T379" s="293"/>
      <c r="U379" s="224"/>
      <c r="V379" s="231" t="s">
        <v>38</v>
      </c>
      <c r="W379" s="224"/>
      <c r="X379" s="231" t="s">
        <v>38</v>
      </c>
      <c r="Y379" s="224"/>
      <c r="Z379" s="231" t="s">
        <v>38</v>
      </c>
      <c r="AA379" s="224"/>
      <c r="AB379" s="211">
        <v>32786</v>
      </c>
      <c r="AC379" s="209">
        <v>2522</v>
      </c>
    </row>
    <row r="380" spans="2:29" hidden="1">
      <c r="B380" s="290"/>
      <c r="C380" s="290"/>
      <c r="D380" s="290"/>
      <c r="E380" s="293"/>
      <c r="F380" s="293"/>
      <c r="G380" s="293"/>
      <c r="I380" s="218">
        <v>15</v>
      </c>
      <c r="J380" s="309" t="s">
        <v>38</v>
      </c>
      <c r="K380" s="293"/>
      <c r="L380" s="310"/>
      <c r="M380" s="293"/>
      <c r="N380" s="293"/>
      <c r="O380" s="307">
        <v>198450</v>
      </c>
      <c r="P380" s="293"/>
      <c r="Q380" s="233">
        <v>13230</v>
      </c>
      <c r="R380" s="309" t="s">
        <v>38</v>
      </c>
      <c r="S380" s="293"/>
      <c r="T380" s="293"/>
      <c r="U380" s="224"/>
      <c r="V380" s="231" t="s">
        <v>38</v>
      </c>
      <c r="W380" s="224"/>
      <c r="X380" s="231" t="s">
        <v>38</v>
      </c>
      <c r="Y380" s="224"/>
      <c r="Z380" s="231" t="s">
        <v>38</v>
      </c>
      <c r="AA380" s="224"/>
      <c r="AB380" s="211">
        <v>198450</v>
      </c>
      <c r="AC380" s="209">
        <v>13230</v>
      </c>
    </row>
    <row r="381" spans="2:29" hidden="1">
      <c r="B381" s="290"/>
      <c r="C381" s="290"/>
      <c r="D381" s="290"/>
      <c r="E381" s="306" t="s">
        <v>234</v>
      </c>
      <c r="F381" s="290"/>
      <c r="G381" s="290"/>
      <c r="I381" s="218">
        <v>4</v>
      </c>
      <c r="J381" s="309" t="s">
        <v>38</v>
      </c>
      <c r="K381" s="293"/>
      <c r="L381" s="310"/>
      <c r="M381" s="293"/>
      <c r="N381" s="293"/>
      <c r="O381" s="307">
        <v>15104</v>
      </c>
      <c r="P381" s="293"/>
      <c r="Q381" s="233">
        <v>3776</v>
      </c>
      <c r="R381" s="309" t="s">
        <v>38</v>
      </c>
      <c r="S381" s="293"/>
      <c r="T381" s="293"/>
      <c r="U381" s="224"/>
      <c r="V381" s="231" t="s">
        <v>38</v>
      </c>
      <c r="W381" s="224"/>
      <c r="X381" s="231" t="s">
        <v>38</v>
      </c>
      <c r="Y381" s="224"/>
      <c r="Z381" s="231" t="s">
        <v>38</v>
      </c>
      <c r="AA381" s="224"/>
      <c r="AB381" s="211">
        <v>15104</v>
      </c>
      <c r="AC381" s="209">
        <v>3776</v>
      </c>
    </row>
    <row r="382" spans="2:29" hidden="1">
      <c r="B382" s="290"/>
      <c r="C382" s="290"/>
      <c r="D382" s="290"/>
      <c r="E382" s="290"/>
      <c r="F382" s="290"/>
      <c r="G382" s="290"/>
      <c r="I382" s="218">
        <v>6</v>
      </c>
      <c r="J382" s="309" t="s">
        <v>38</v>
      </c>
      <c r="K382" s="293"/>
      <c r="L382" s="310"/>
      <c r="M382" s="293"/>
      <c r="N382" s="293"/>
      <c r="O382" s="307">
        <v>110268</v>
      </c>
      <c r="P382" s="293"/>
      <c r="Q382" s="233">
        <v>18378</v>
      </c>
      <c r="R382" s="309" t="s">
        <v>38</v>
      </c>
      <c r="S382" s="293"/>
      <c r="T382" s="293"/>
      <c r="U382" s="224"/>
      <c r="V382" s="231" t="s">
        <v>38</v>
      </c>
      <c r="W382" s="224"/>
      <c r="X382" s="231" t="s">
        <v>38</v>
      </c>
      <c r="Y382" s="224"/>
      <c r="Z382" s="231" t="s">
        <v>38</v>
      </c>
      <c r="AA382" s="224"/>
      <c r="AB382" s="211">
        <v>110268</v>
      </c>
      <c r="AC382" s="209">
        <v>18378</v>
      </c>
    </row>
    <row r="383" spans="2:29" hidden="1">
      <c r="B383" s="290"/>
      <c r="C383" s="290"/>
      <c r="D383" s="290"/>
      <c r="E383" s="290"/>
      <c r="F383" s="290"/>
      <c r="G383" s="290"/>
      <c r="I383" s="218">
        <v>13</v>
      </c>
      <c r="J383" s="309" t="s">
        <v>38</v>
      </c>
      <c r="K383" s="293"/>
      <c r="L383" s="310"/>
      <c r="M383" s="293"/>
      <c r="N383" s="293"/>
      <c r="O383" s="307">
        <v>455767</v>
      </c>
      <c r="P383" s="293"/>
      <c r="Q383" s="233">
        <v>35059</v>
      </c>
      <c r="R383" s="307">
        <v>687089</v>
      </c>
      <c r="S383" s="293"/>
      <c r="T383" s="293"/>
      <c r="U383" s="233">
        <v>52824</v>
      </c>
      <c r="V383" s="231" t="s">
        <v>38</v>
      </c>
      <c r="W383" s="224"/>
      <c r="X383" s="231" t="s">
        <v>38</v>
      </c>
      <c r="Y383" s="224"/>
      <c r="Z383" s="231" t="s">
        <v>38</v>
      </c>
      <c r="AA383" s="224"/>
      <c r="AB383" s="211">
        <v>1142856</v>
      </c>
      <c r="AC383" s="209">
        <v>87883</v>
      </c>
    </row>
    <row r="384" spans="2:29" hidden="1">
      <c r="B384" s="290"/>
      <c r="C384" s="290"/>
      <c r="D384" s="290"/>
      <c r="E384" s="290"/>
      <c r="F384" s="290"/>
      <c r="G384" s="290"/>
      <c r="I384" s="218">
        <v>15</v>
      </c>
      <c r="J384" s="309" t="s">
        <v>38</v>
      </c>
      <c r="K384" s="293"/>
      <c r="L384" s="310"/>
      <c r="M384" s="293"/>
      <c r="N384" s="293"/>
      <c r="O384" s="307">
        <v>2610690</v>
      </c>
      <c r="P384" s="293"/>
      <c r="Q384" s="233">
        <v>174046</v>
      </c>
      <c r="R384" s="307">
        <v>316185</v>
      </c>
      <c r="S384" s="293"/>
      <c r="T384" s="293"/>
      <c r="U384" s="233">
        <v>19865</v>
      </c>
      <c r="V384" s="231" t="s">
        <v>38</v>
      </c>
      <c r="W384" s="224"/>
      <c r="X384" s="231" t="s">
        <v>38</v>
      </c>
      <c r="Y384" s="224"/>
      <c r="Z384" s="231" t="s">
        <v>38</v>
      </c>
      <c r="AA384" s="224"/>
      <c r="AB384" s="211">
        <v>2926875</v>
      </c>
      <c r="AC384" s="209">
        <v>193911</v>
      </c>
    </row>
    <row r="385" spans="2:29" hidden="1">
      <c r="B385" s="290"/>
      <c r="C385" s="290"/>
      <c r="D385" s="290"/>
      <c r="E385" s="290"/>
      <c r="F385" s="290"/>
      <c r="G385" s="290"/>
      <c r="I385" s="218">
        <v>20</v>
      </c>
      <c r="J385" s="307">
        <v>298120</v>
      </c>
      <c r="K385" s="293"/>
      <c r="L385" s="308">
        <v>14906</v>
      </c>
      <c r="M385" s="293"/>
      <c r="N385" s="293"/>
      <c r="O385" s="309" t="s">
        <v>38</v>
      </c>
      <c r="P385" s="293"/>
      <c r="Q385" s="224"/>
      <c r="R385" s="309" t="s">
        <v>38</v>
      </c>
      <c r="S385" s="293"/>
      <c r="T385" s="293"/>
      <c r="U385" s="224"/>
      <c r="V385" s="231" t="s">
        <v>38</v>
      </c>
      <c r="W385" s="224"/>
      <c r="X385" s="231" t="s">
        <v>38</v>
      </c>
      <c r="Y385" s="224"/>
      <c r="Z385" s="231" t="s">
        <v>38</v>
      </c>
      <c r="AA385" s="224"/>
      <c r="AB385" s="211">
        <v>298120</v>
      </c>
      <c r="AC385" s="209">
        <v>14906</v>
      </c>
    </row>
    <row r="386" spans="2:29" hidden="1">
      <c r="B386" s="290"/>
      <c r="C386" s="290"/>
      <c r="D386" s="290"/>
      <c r="E386" s="293"/>
      <c r="F386" s="293"/>
      <c r="G386" s="293"/>
      <c r="I386" s="218">
        <v>30</v>
      </c>
      <c r="J386" s="307">
        <v>1385640</v>
      </c>
      <c r="K386" s="293"/>
      <c r="L386" s="308">
        <v>46188</v>
      </c>
      <c r="M386" s="293"/>
      <c r="N386" s="293"/>
      <c r="O386" s="309" t="s">
        <v>38</v>
      </c>
      <c r="P386" s="293"/>
      <c r="Q386" s="224"/>
      <c r="R386" s="309" t="s">
        <v>38</v>
      </c>
      <c r="S386" s="293"/>
      <c r="T386" s="293"/>
      <c r="U386" s="224"/>
      <c r="V386" s="231" t="s">
        <v>38</v>
      </c>
      <c r="W386" s="224"/>
      <c r="X386" s="231" t="s">
        <v>38</v>
      </c>
      <c r="Y386" s="224"/>
      <c r="Z386" s="231" t="s">
        <v>38</v>
      </c>
      <c r="AA386" s="224"/>
      <c r="AB386" s="211">
        <v>1385640</v>
      </c>
      <c r="AC386" s="209">
        <v>46188</v>
      </c>
    </row>
    <row r="387" spans="2:29" hidden="1">
      <c r="B387" s="290"/>
      <c r="C387" s="290"/>
      <c r="D387" s="290"/>
      <c r="E387" s="306" t="s">
        <v>235</v>
      </c>
      <c r="F387" s="293"/>
      <c r="G387" s="293"/>
      <c r="I387" s="218">
        <v>15</v>
      </c>
      <c r="J387" s="309" t="s">
        <v>38</v>
      </c>
      <c r="K387" s="293"/>
      <c r="L387" s="310"/>
      <c r="M387" s="293"/>
      <c r="N387" s="293"/>
      <c r="O387" s="307">
        <v>165</v>
      </c>
      <c r="P387" s="293"/>
      <c r="Q387" s="233">
        <v>11</v>
      </c>
      <c r="R387" s="309" t="s">
        <v>38</v>
      </c>
      <c r="S387" s="293"/>
      <c r="T387" s="293"/>
      <c r="U387" s="224"/>
      <c r="V387" s="231" t="s">
        <v>38</v>
      </c>
      <c r="W387" s="224"/>
      <c r="X387" s="231" t="s">
        <v>38</v>
      </c>
      <c r="Y387" s="224"/>
      <c r="Z387" s="231" t="s">
        <v>38</v>
      </c>
      <c r="AA387" s="224"/>
      <c r="AB387" s="211">
        <v>165</v>
      </c>
      <c r="AC387" s="209">
        <v>11</v>
      </c>
    </row>
    <row r="388" spans="2:29" hidden="1">
      <c r="B388" s="290"/>
      <c r="C388" s="290"/>
      <c r="D388" s="290"/>
      <c r="E388" s="306" t="s">
        <v>236</v>
      </c>
      <c r="F388" s="290"/>
      <c r="G388" s="290"/>
      <c r="I388" s="218">
        <v>4</v>
      </c>
      <c r="J388" s="309" t="s">
        <v>38</v>
      </c>
      <c r="K388" s="293"/>
      <c r="L388" s="310"/>
      <c r="M388" s="293"/>
      <c r="N388" s="293"/>
      <c r="O388" s="307">
        <v>1944</v>
      </c>
      <c r="P388" s="293"/>
      <c r="Q388" s="233">
        <v>486</v>
      </c>
      <c r="R388" s="309" t="s">
        <v>38</v>
      </c>
      <c r="S388" s="293"/>
      <c r="T388" s="293"/>
      <c r="U388" s="224"/>
      <c r="V388" s="231" t="s">
        <v>38</v>
      </c>
      <c r="W388" s="224"/>
      <c r="X388" s="231" t="s">
        <v>38</v>
      </c>
      <c r="Y388" s="224"/>
      <c r="Z388" s="231" t="s">
        <v>38</v>
      </c>
      <c r="AA388" s="224"/>
      <c r="AB388" s="211">
        <v>1944</v>
      </c>
      <c r="AC388" s="209">
        <v>486</v>
      </c>
    </row>
    <row r="389" spans="2:29" hidden="1">
      <c r="B389" s="290"/>
      <c r="C389" s="290"/>
      <c r="D389" s="290"/>
      <c r="E389" s="290"/>
      <c r="F389" s="290"/>
      <c r="G389" s="290"/>
      <c r="I389" s="218">
        <v>5</v>
      </c>
      <c r="J389" s="309" t="s">
        <v>38</v>
      </c>
      <c r="K389" s="293"/>
      <c r="L389" s="310"/>
      <c r="M389" s="293"/>
      <c r="N389" s="293"/>
      <c r="O389" s="307">
        <v>9900</v>
      </c>
      <c r="P389" s="293"/>
      <c r="Q389" s="233">
        <v>1980</v>
      </c>
      <c r="R389" s="309" t="s">
        <v>38</v>
      </c>
      <c r="S389" s="293"/>
      <c r="T389" s="293"/>
      <c r="U389" s="224"/>
      <c r="V389" s="231" t="s">
        <v>38</v>
      </c>
      <c r="W389" s="224"/>
      <c r="X389" s="231" t="s">
        <v>38</v>
      </c>
      <c r="Y389" s="224"/>
      <c r="Z389" s="231" t="s">
        <v>38</v>
      </c>
      <c r="AA389" s="224"/>
      <c r="AB389" s="211">
        <v>9900</v>
      </c>
      <c r="AC389" s="209">
        <v>1980</v>
      </c>
    </row>
    <row r="390" spans="2:29" hidden="1">
      <c r="B390" s="290"/>
      <c r="C390" s="290"/>
      <c r="D390" s="290"/>
      <c r="E390" s="290"/>
      <c r="F390" s="290"/>
      <c r="G390" s="290"/>
      <c r="I390" s="218">
        <v>7</v>
      </c>
      <c r="J390" s="307">
        <v>7</v>
      </c>
      <c r="K390" s="293"/>
      <c r="L390" s="308">
        <v>1</v>
      </c>
      <c r="M390" s="293"/>
      <c r="N390" s="293"/>
      <c r="O390" s="307">
        <v>14</v>
      </c>
      <c r="P390" s="293"/>
      <c r="Q390" s="233">
        <v>2</v>
      </c>
      <c r="R390" s="307">
        <v>28</v>
      </c>
      <c r="S390" s="293"/>
      <c r="T390" s="293"/>
      <c r="U390" s="233">
        <v>0</v>
      </c>
      <c r="V390" s="231" t="s">
        <v>38</v>
      </c>
      <c r="W390" s="224"/>
      <c r="X390" s="231" t="s">
        <v>38</v>
      </c>
      <c r="Y390" s="224"/>
      <c r="Z390" s="231" t="s">
        <v>38</v>
      </c>
      <c r="AA390" s="224"/>
      <c r="AB390" s="211">
        <v>49</v>
      </c>
      <c r="AC390" s="209">
        <v>3</v>
      </c>
    </row>
    <row r="391" spans="2:29" hidden="1">
      <c r="B391" s="290"/>
      <c r="C391" s="290"/>
      <c r="D391" s="290"/>
      <c r="E391" s="290"/>
      <c r="F391" s="290"/>
      <c r="G391" s="290"/>
      <c r="I391" s="218">
        <v>8</v>
      </c>
      <c r="J391" s="309" t="s">
        <v>38</v>
      </c>
      <c r="K391" s="293"/>
      <c r="L391" s="310"/>
      <c r="M391" s="293"/>
      <c r="N391" s="293"/>
      <c r="O391" s="307">
        <v>56552</v>
      </c>
      <c r="P391" s="293"/>
      <c r="Q391" s="233">
        <v>7069</v>
      </c>
      <c r="R391" s="307">
        <v>28688</v>
      </c>
      <c r="S391" s="293"/>
      <c r="T391" s="293"/>
      <c r="U391" s="233">
        <v>1895</v>
      </c>
      <c r="V391" s="231" t="s">
        <v>38</v>
      </c>
      <c r="W391" s="224"/>
      <c r="X391" s="231" t="s">
        <v>38</v>
      </c>
      <c r="Y391" s="224"/>
      <c r="Z391" s="231" t="s">
        <v>38</v>
      </c>
      <c r="AA391" s="224"/>
      <c r="AB391" s="211">
        <v>85240</v>
      </c>
      <c r="AC391" s="209">
        <v>8964</v>
      </c>
    </row>
    <row r="392" spans="2:29" hidden="1">
      <c r="B392" s="290"/>
      <c r="C392" s="290"/>
      <c r="D392" s="290"/>
      <c r="E392" s="290"/>
      <c r="F392" s="290"/>
      <c r="G392" s="290"/>
      <c r="I392" s="218">
        <v>9</v>
      </c>
      <c r="J392" s="309" t="s">
        <v>38</v>
      </c>
      <c r="K392" s="293"/>
      <c r="L392" s="310"/>
      <c r="M392" s="293"/>
      <c r="N392" s="293"/>
      <c r="O392" s="307">
        <v>364347</v>
      </c>
      <c r="P392" s="293"/>
      <c r="Q392" s="233">
        <v>40483</v>
      </c>
      <c r="R392" s="307">
        <v>233820</v>
      </c>
      <c r="S392" s="293"/>
      <c r="T392" s="293"/>
      <c r="U392" s="233">
        <v>21512</v>
      </c>
      <c r="V392" s="231" t="s">
        <v>38</v>
      </c>
      <c r="W392" s="224"/>
      <c r="X392" s="231" t="s">
        <v>38</v>
      </c>
      <c r="Y392" s="224"/>
      <c r="Z392" s="231" t="s">
        <v>38</v>
      </c>
      <c r="AA392" s="224"/>
      <c r="AB392" s="211">
        <v>598167</v>
      </c>
      <c r="AC392" s="209">
        <v>61995</v>
      </c>
    </row>
    <row r="393" spans="2:29" hidden="1">
      <c r="B393" s="290"/>
      <c r="C393" s="290"/>
      <c r="D393" s="290"/>
      <c r="E393" s="290"/>
      <c r="F393" s="290"/>
      <c r="G393" s="290"/>
      <c r="I393" s="218">
        <v>10</v>
      </c>
      <c r="J393" s="307">
        <v>60510</v>
      </c>
      <c r="K393" s="293"/>
      <c r="L393" s="308">
        <v>6051</v>
      </c>
      <c r="M393" s="293"/>
      <c r="N393" s="293"/>
      <c r="O393" s="309" t="s">
        <v>38</v>
      </c>
      <c r="P393" s="293"/>
      <c r="Q393" s="224"/>
      <c r="R393" s="309" t="s">
        <v>38</v>
      </c>
      <c r="S393" s="293"/>
      <c r="T393" s="293"/>
      <c r="U393" s="224"/>
      <c r="V393" s="231" t="s">
        <v>38</v>
      </c>
      <c r="W393" s="224"/>
      <c r="X393" s="231" t="s">
        <v>38</v>
      </c>
      <c r="Y393" s="224"/>
      <c r="Z393" s="231" t="s">
        <v>38</v>
      </c>
      <c r="AA393" s="224"/>
      <c r="AB393" s="211">
        <v>60510</v>
      </c>
      <c r="AC393" s="209">
        <v>6051</v>
      </c>
    </row>
    <row r="394" spans="2:29" hidden="1">
      <c r="B394" s="290"/>
      <c r="C394" s="290"/>
      <c r="D394" s="290"/>
      <c r="E394" s="293"/>
      <c r="F394" s="293"/>
      <c r="G394" s="293"/>
      <c r="I394" s="218">
        <v>15</v>
      </c>
      <c r="J394" s="307">
        <v>460965</v>
      </c>
      <c r="K394" s="293"/>
      <c r="L394" s="308">
        <v>30731</v>
      </c>
      <c r="M394" s="293"/>
      <c r="N394" s="293"/>
      <c r="O394" s="309" t="s">
        <v>38</v>
      </c>
      <c r="P394" s="293"/>
      <c r="Q394" s="224"/>
      <c r="R394" s="309" t="s">
        <v>38</v>
      </c>
      <c r="S394" s="293"/>
      <c r="T394" s="293"/>
      <c r="U394" s="224"/>
      <c r="V394" s="231" t="s">
        <v>38</v>
      </c>
      <c r="W394" s="224"/>
      <c r="X394" s="231" t="s">
        <v>38</v>
      </c>
      <c r="Y394" s="224"/>
      <c r="Z394" s="231" t="s">
        <v>38</v>
      </c>
      <c r="AA394" s="224"/>
      <c r="AB394" s="211">
        <v>460965</v>
      </c>
      <c r="AC394" s="209">
        <v>30731</v>
      </c>
    </row>
    <row r="395" spans="2:29" hidden="1">
      <c r="B395" s="305" t="s">
        <v>38</v>
      </c>
      <c r="C395" s="311"/>
      <c r="D395" s="312" t="s">
        <v>237</v>
      </c>
      <c r="E395" s="313"/>
      <c r="F395" s="313"/>
      <c r="G395" s="313"/>
      <c r="I395" s="217" t="s">
        <v>38</v>
      </c>
      <c r="J395" s="315" t="s">
        <v>38</v>
      </c>
      <c r="K395" s="293"/>
      <c r="L395" s="316"/>
      <c r="M395" s="293"/>
      <c r="N395" s="293"/>
      <c r="O395" s="315" t="s">
        <v>38</v>
      </c>
      <c r="P395" s="293"/>
      <c r="Q395" s="207"/>
      <c r="R395" s="315" t="s">
        <v>38</v>
      </c>
      <c r="S395" s="293"/>
      <c r="T395" s="293"/>
      <c r="U395" s="207"/>
      <c r="V395" s="216" t="s">
        <v>38</v>
      </c>
      <c r="W395" s="207"/>
      <c r="X395" s="206">
        <v>801533</v>
      </c>
      <c r="Y395" s="212">
        <v>0</v>
      </c>
      <c r="Z395" s="216" t="s">
        <v>38</v>
      </c>
      <c r="AA395" s="207"/>
      <c r="AB395" s="204">
        <v>801533</v>
      </c>
      <c r="AC395" s="205">
        <v>0</v>
      </c>
    </row>
    <row r="396" spans="2:29" hidden="1">
      <c r="B396" s="304" t="s">
        <v>38</v>
      </c>
      <c r="C396" s="290"/>
      <c r="D396" s="215" t="s">
        <v>38</v>
      </c>
      <c r="E396" s="306" t="s">
        <v>238</v>
      </c>
      <c r="F396" s="293"/>
      <c r="G396" s="293"/>
      <c r="I396" s="225"/>
      <c r="J396" s="309" t="s">
        <v>38</v>
      </c>
      <c r="K396" s="293"/>
      <c r="L396" s="310"/>
      <c r="M396" s="293"/>
      <c r="N396" s="293"/>
      <c r="O396" s="309" t="s">
        <v>38</v>
      </c>
      <c r="P396" s="293"/>
      <c r="Q396" s="224"/>
      <c r="R396" s="309" t="s">
        <v>38</v>
      </c>
      <c r="S396" s="293"/>
      <c r="T396" s="293"/>
      <c r="U396" s="224"/>
      <c r="V396" s="231" t="s">
        <v>38</v>
      </c>
      <c r="W396" s="224"/>
      <c r="X396" s="221">
        <v>801533</v>
      </c>
      <c r="Y396" s="233">
        <v>0</v>
      </c>
      <c r="Z396" s="231" t="s">
        <v>38</v>
      </c>
      <c r="AA396" s="224"/>
      <c r="AB396" s="211">
        <v>801533</v>
      </c>
      <c r="AC396" s="209">
        <v>0</v>
      </c>
    </row>
    <row r="397" spans="2:29" hidden="1">
      <c r="B397" s="305" t="s">
        <v>38</v>
      </c>
      <c r="C397" s="311"/>
      <c r="D397" s="312" t="s">
        <v>239</v>
      </c>
      <c r="E397" s="313"/>
      <c r="F397" s="313"/>
      <c r="G397" s="313"/>
      <c r="I397" s="217" t="s">
        <v>38</v>
      </c>
      <c r="J397" s="315" t="s">
        <v>38</v>
      </c>
      <c r="K397" s="293"/>
      <c r="L397" s="316"/>
      <c r="M397" s="293"/>
      <c r="N397" s="293"/>
      <c r="O397" s="315" t="s">
        <v>38</v>
      </c>
      <c r="P397" s="293"/>
      <c r="Q397" s="207"/>
      <c r="R397" s="315" t="s">
        <v>38</v>
      </c>
      <c r="S397" s="293"/>
      <c r="T397" s="293"/>
      <c r="U397" s="207"/>
      <c r="V397" s="216" t="s">
        <v>38</v>
      </c>
      <c r="W397" s="207"/>
      <c r="X397" s="206">
        <v>1673146</v>
      </c>
      <c r="Y397" s="212">
        <v>0</v>
      </c>
      <c r="Z397" s="216" t="s">
        <v>38</v>
      </c>
      <c r="AA397" s="207"/>
      <c r="AB397" s="204">
        <v>1673146</v>
      </c>
      <c r="AC397" s="205">
        <v>0</v>
      </c>
    </row>
    <row r="398" spans="2:29" hidden="1">
      <c r="B398" s="304" t="s">
        <v>38</v>
      </c>
      <c r="C398" s="290"/>
      <c r="D398" s="305" t="s">
        <v>38</v>
      </c>
      <c r="E398" s="306" t="s">
        <v>240</v>
      </c>
      <c r="F398" s="290"/>
      <c r="G398" s="290"/>
      <c r="I398" s="218">
        <v>2029</v>
      </c>
      <c r="J398" s="309" t="s">
        <v>38</v>
      </c>
      <c r="K398" s="293"/>
      <c r="L398" s="310"/>
      <c r="M398" s="293"/>
      <c r="N398" s="293"/>
      <c r="O398" s="309" t="s">
        <v>38</v>
      </c>
      <c r="P398" s="293"/>
      <c r="Q398" s="224"/>
      <c r="R398" s="309" t="s">
        <v>38</v>
      </c>
      <c r="S398" s="293"/>
      <c r="T398" s="293"/>
      <c r="U398" s="224"/>
      <c r="V398" s="231" t="s">
        <v>38</v>
      </c>
      <c r="W398" s="224"/>
      <c r="X398" s="221">
        <v>18261</v>
      </c>
      <c r="Y398" s="233">
        <v>0</v>
      </c>
      <c r="Z398" s="231" t="s">
        <v>38</v>
      </c>
      <c r="AA398" s="224"/>
      <c r="AB398" s="211">
        <v>18261</v>
      </c>
      <c r="AC398" s="209">
        <v>0</v>
      </c>
    </row>
    <row r="399" spans="2:29" hidden="1">
      <c r="B399" s="290"/>
      <c r="C399" s="290"/>
      <c r="D399" s="290"/>
      <c r="E399" s="290"/>
      <c r="F399" s="290"/>
      <c r="G399" s="290"/>
      <c r="I399" s="218">
        <v>2200</v>
      </c>
      <c r="J399" s="309" t="s">
        <v>38</v>
      </c>
      <c r="K399" s="293"/>
      <c r="L399" s="310"/>
      <c r="M399" s="293"/>
      <c r="N399" s="293"/>
      <c r="O399" s="309" t="s">
        <v>38</v>
      </c>
      <c r="P399" s="293"/>
      <c r="Q399" s="224"/>
      <c r="R399" s="309" t="s">
        <v>38</v>
      </c>
      <c r="S399" s="293"/>
      <c r="T399" s="293"/>
      <c r="U399" s="224"/>
      <c r="V399" s="231" t="s">
        <v>38</v>
      </c>
      <c r="W399" s="224"/>
      <c r="X399" s="221">
        <v>2200</v>
      </c>
      <c r="Y399" s="233">
        <v>0</v>
      </c>
      <c r="Z399" s="231" t="s">
        <v>38</v>
      </c>
      <c r="AA399" s="224"/>
      <c r="AB399" s="211">
        <v>2200</v>
      </c>
      <c r="AC399" s="209">
        <v>0</v>
      </c>
    </row>
    <row r="400" spans="2:29" hidden="1">
      <c r="B400" s="290"/>
      <c r="C400" s="290"/>
      <c r="D400" s="290"/>
      <c r="E400" s="290"/>
      <c r="F400" s="290"/>
      <c r="G400" s="290"/>
      <c r="I400" s="218">
        <v>2333</v>
      </c>
      <c r="J400" s="309" t="s">
        <v>38</v>
      </c>
      <c r="K400" s="293"/>
      <c r="L400" s="310"/>
      <c r="M400" s="293"/>
      <c r="N400" s="293"/>
      <c r="O400" s="309" t="s">
        <v>38</v>
      </c>
      <c r="P400" s="293"/>
      <c r="Q400" s="224"/>
      <c r="R400" s="309" t="s">
        <v>38</v>
      </c>
      <c r="S400" s="293"/>
      <c r="T400" s="293"/>
      <c r="U400" s="224"/>
      <c r="V400" s="231" t="s">
        <v>38</v>
      </c>
      <c r="W400" s="224"/>
      <c r="X400" s="221">
        <v>30329</v>
      </c>
      <c r="Y400" s="233">
        <v>0</v>
      </c>
      <c r="Z400" s="231" t="s">
        <v>38</v>
      </c>
      <c r="AA400" s="224"/>
      <c r="AB400" s="211">
        <v>30329</v>
      </c>
      <c r="AC400" s="209">
        <v>0</v>
      </c>
    </row>
    <row r="401" spans="2:29" hidden="1">
      <c r="B401" s="290"/>
      <c r="C401" s="290"/>
      <c r="D401" s="290"/>
      <c r="E401" s="290"/>
      <c r="F401" s="290"/>
      <c r="G401" s="290"/>
      <c r="I401" s="218">
        <v>2601</v>
      </c>
      <c r="J401" s="309" t="s">
        <v>38</v>
      </c>
      <c r="K401" s="293"/>
      <c r="L401" s="310"/>
      <c r="M401" s="293"/>
      <c r="N401" s="293"/>
      <c r="O401" s="309" t="s">
        <v>38</v>
      </c>
      <c r="P401" s="293"/>
      <c r="Q401" s="224"/>
      <c r="R401" s="309" t="s">
        <v>38</v>
      </c>
      <c r="S401" s="293"/>
      <c r="T401" s="293"/>
      <c r="U401" s="224"/>
      <c r="V401" s="231" t="s">
        <v>38</v>
      </c>
      <c r="W401" s="224"/>
      <c r="X401" s="221">
        <v>2601</v>
      </c>
      <c r="Y401" s="233">
        <v>0</v>
      </c>
      <c r="Z401" s="231" t="s">
        <v>38</v>
      </c>
      <c r="AA401" s="224"/>
      <c r="AB401" s="211">
        <v>2601</v>
      </c>
      <c r="AC401" s="209">
        <v>0</v>
      </c>
    </row>
    <row r="402" spans="2:29" hidden="1">
      <c r="B402" s="290"/>
      <c r="C402" s="290"/>
      <c r="D402" s="290"/>
      <c r="E402" s="290"/>
      <c r="F402" s="290"/>
      <c r="G402" s="290"/>
      <c r="I402" s="218">
        <v>2932</v>
      </c>
      <c r="J402" s="309" t="s">
        <v>38</v>
      </c>
      <c r="K402" s="293"/>
      <c r="L402" s="310"/>
      <c r="M402" s="293"/>
      <c r="N402" s="293"/>
      <c r="O402" s="309" t="s">
        <v>38</v>
      </c>
      <c r="P402" s="293"/>
      <c r="Q402" s="224"/>
      <c r="R402" s="309" t="s">
        <v>38</v>
      </c>
      <c r="S402" s="293"/>
      <c r="T402" s="293"/>
      <c r="U402" s="224"/>
      <c r="V402" s="231" t="s">
        <v>38</v>
      </c>
      <c r="W402" s="224"/>
      <c r="X402" s="221">
        <v>2932</v>
      </c>
      <c r="Y402" s="233">
        <v>0</v>
      </c>
      <c r="Z402" s="231" t="s">
        <v>38</v>
      </c>
      <c r="AA402" s="224"/>
      <c r="AB402" s="211">
        <v>2932</v>
      </c>
      <c r="AC402" s="209">
        <v>0</v>
      </c>
    </row>
    <row r="403" spans="2:29" hidden="1">
      <c r="B403" s="290"/>
      <c r="C403" s="290"/>
      <c r="D403" s="290"/>
      <c r="E403" s="290"/>
      <c r="F403" s="290"/>
      <c r="G403" s="290"/>
      <c r="I403" s="218">
        <v>3618</v>
      </c>
      <c r="J403" s="309" t="s">
        <v>38</v>
      </c>
      <c r="K403" s="293"/>
      <c r="L403" s="310"/>
      <c r="M403" s="293"/>
      <c r="N403" s="293"/>
      <c r="O403" s="309" t="s">
        <v>38</v>
      </c>
      <c r="P403" s="293"/>
      <c r="Q403" s="224"/>
      <c r="R403" s="309" t="s">
        <v>38</v>
      </c>
      <c r="S403" s="293"/>
      <c r="T403" s="293"/>
      <c r="U403" s="224"/>
      <c r="V403" s="231" t="s">
        <v>38</v>
      </c>
      <c r="W403" s="224"/>
      <c r="X403" s="221">
        <v>3618</v>
      </c>
      <c r="Y403" s="233">
        <v>0</v>
      </c>
      <c r="Z403" s="231" t="s">
        <v>38</v>
      </c>
      <c r="AA403" s="224"/>
      <c r="AB403" s="211">
        <v>3618</v>
      </c>
      <c r="AC403" s="209">
        <v>0</v>
      </c>
    </row>
    <row r="404" spans="2:29" hidden="1">
      <c r="B404" s="290"/>
      <c r="C404" s="290"/>
      <c r="D404" s="290"/>
      <c r="E404" s="290"/>
      <c r="F404" s="290"/>
      <c r="G404" s="290"/>
      <c r="I404" s="218">
        <v>8024</v>
      </c>
      <c r="J404" s="309" t="s">
        <v>38</v>
      </c>
      <c r="K404" s="293"/>
      <c r="L404" s="310"/>
      <c r="M404" s="293"/>
      <c r="N404" s="293"/>
      <c r="O404" s="309" t="s">
        <v>38</v>
      </c>
      <c r="P404" s="293"/>
      <c r="Q404" s="224"/>
      <c r="R404" s="309" t="s">
        <v>38</v>
      </c>
      <c r="S404" s="293"/>
      <c r="T404" s="293"/>
      <c r="U404" s="224"/>
      <c r="V404" s="231" t="s">
        <v>38</v>
      </c>
      <c r="W404" s="224"/>
      <c r="X404" s="221">
        <v>16048</v>
      </c>
      <c r="Y404" s="233">
        <v>0</v>
      </c>
      <c r="Z404" s="231" t="s">
        <v>38</v>
      </c>
      <c r="AA404" s="224"/>
      <c r="AB404" s="211">
        <v>16048</v>
      </c>
      <c r="AC404" s="209">
        <v>0</v>
      </c>
    </row>
    <row r="405" spans="2:29" hidden="1">
      <c r="B405" s="290"/>
      <c r="C405" s="290"/>
      <c r="D405" s="290"/>
      <c r="E405" s="293"/>
      <c r="F405" s="293"/>
      <c r="G405" s="293"/>
      <c r="I405" s="218">
        <v>9309</v>
      </c>
      <c r="J405" s="309" t="s">
        <v>38</v>
      </c>
      <c r="K405" s="293"/>
      <c r="L405" s="310"/>
      <c r="M405" s="293"/>
      <c r="N405" s="293"/>
      <c r="O405" s="309" t="s">
        <v>38</v>
      </c>
      <c r="P405" s="293"/>
      <c r="Q405" s="224"/>
      <c r="R405" s="309" t="s">
        <v>38</v>
      </c>
      <c r="S405" s="293"/>
      <c r="T405" s="293"/>
      <c r="U405" s="224"/>
      <c r="V405" s="231" t="s">
        <v>38</v>
      </c>
      <c r="W405" s="224"/>
      <c r="X405" s="221">
        <v>9309</v>
      </c>
      <c r="Y405" s="233">
        <v>0</v>
      </c>
      <c r="Z405" s="231" t="s">
        <v>38</v>
      </c>
      <c r="AA405" s="224"/>
      <c r="AB405" s="211">
        <v>9309</v>
      </c>
      <c r="AC405" s="209">
        <v>0</v>
      </c>
    </row>
    <row r="406" spans="2:29" hidden="1">
      <c r="B406" s="290"/>
      <c r="C406" s="290"/>
      <c r="D406" s="290"/>
      <c r="E406" s="306" t="s">
        <v>243</v>
      </c>
      <c r="F406" s="290"/>
      <c r="G406" s="290"/>
      <c r="I406" s="218">
        <v>298</v>
      </c>
      <c r="J406" s="309" t="s">
        <v>38</v>
      </c>
      <c r="K406" s="293"/>
      <c r="L406" s="310"/>
      <c r="M406" s="293"/>
      <c r="N406" s="293"/>
      <c r="O406" s="309" t="s">
        <v>38</v>
      </c>
      <c r="P406" s="293"/>
      <c r="Q406" s="224"/>
      <c r="R406" s="309" t="s">
        <v>38</v>
      </c>
      <c r="S406" s="293"/>
      <c r="T406" s="293"/>
      <c r="U406" s="224"/>
      <c r="V406" s="231" t="s">
        <v>38</v>
      </c>
      <c r="W406" s="224"/>
      <c r="X406" s="221">
        <v>894</v>
      </c>
      <c r="Y406" s="233">
        <v>0</v>
      </c>
      <c r="Z406" s="231" t="s">
        <v>38</v>
      </c>
      <c r="AA406" s="224"/>
      <c r="AB406" s="211">
        <v>894</v>
      </c>
      <c r="AC406" s="209">
        <v>0</v>
      </c>
    </row>
    <row r="407" spans="2:29" hidden="1">
      <c r="B407" s="290"/>
      <c r="C407" s="290"/>
      <c r="D407" s="290"/>
      <c r="E407" s="290"/>
      <c r="F407" s="290"/>
      <c r="G407" s="290"/>
      <c r="I407" s="218">
        <v>343</v>
      </c>
      <c r="J407" s="309" t="s">
        <v>38</v>
      </c>
      <c r="K407" s="293"/>
      <c r="L407" s="310"/>
      <c r="M407" s="293"/>
      <c r="N407" s="293"/>
      <c r="O407" s="309" t="s">
        <v>38</v>
      </c>
      <c r="P407" s="293"/>
      <c r="Q407" s="224"/>
      <c r="R407" s="309" t="s">
        <v>38</v>
      </c>
      <c r="S407" s="293"/>
      <c r="T407" s="293"/>
      <c r="U407" s="224"/>
      <c r="V407" s="231" t="s">
        <v>38</v>
      </c>
      <c r="W407" s="224"/>
      <c r="X407" s="221">
        <v>3087</v>
      </c>
      <c r="Y407" s="233">
        <v>0</v>
      </c>
      <c r="Z407" s="231" t="s">
        <v>38</v>
      </c>
      <c r="AA407" s="224"/>
      <c r="AB407" s="211">
        <v>3087</v>
      </c>
      <c r="AC407" s="209">
        <v>0</v>
      </c>
    </row>
    <row r="408" spans="2:29" hidden="1">
      <c r="B408" s="290"/>
      <c r="C408" s="290"/>
      <c r="D408" s="290"/>
      <c r="E408" s="290"/>
      <c r="F408" s="290"/>
      <c r="G408" s="290"/>
      <c r="I408" s="218">
        <v>381</v>
      </c>
      <c r="J408" s="309" t="s">
        <v>38</v>
      </c>
      <c r="K408" s="293"/>
      <c r="L408" s="310"/>
      <c r="M408" s="293"/>
      <c r="N408" s="293"/>
      <c r="O408" s="309" t="s">
        <v>38</v>
      </c>
      <c r="P408" s="293"/>
      <c r="Q408" s="224"/>
      <c r="R408" s="309" t="s">
        <v>38</v>
      </c>
      <c r="S408" s="293"/>
      <c r="T408" s="293"/>
      <c r="U408" s="224"/>
      <c r="V408" s="231" t="s">
        <v>38</v>
      </c>
      <c r="W408" s="224"/>
      <c r="X408" s="221">
        <v>381</v>
      </c>
      <c r="Y408" s="233">
        <v>0</v>
      </c>
      <c r="Z408" s="231" t="s">
        <v>38</v>
      </c>
      <c r="AA408" s="224"/>
      <c r="AB408" s="211">
        <v>381</v>
      </c>
      <c r="AC408" s="209">
        <v>0</v>
      </c>
    </row>
    <row r="409" spans="2:29" hidden="1">
      <c r="B409" s="290"/>
      <c r="C409" s="290"/>
      <c r="D409" s="290"/>
      <c r="E409" s="290"/>
      <c r="F409" s="290"/>
      <c r="G409" s="290"/>
      <c r="I409" s="218">
        <v>427</v>
      </c>
      <c r="J409" s="309" t="s">
        <v>38</v>
      </c>
      <c r="K409" s="293"/>
      <c r="L409" s="310"/>
      <c r="M409" s="293"/>
      <c r="N409" s="293"/>
      <c r="O409" s="309" t="s">
        <v>38</v>
      </c>
      <c r="P409" s="293"/>
      <c r="Q409" s="224"/>
      <c r="R409" s="309" t="s">
        <v>38</v>
      </c>
      <c r="S409" s="293"/>
      <c r="T409" s="293"/>
      <c r="U409" s="224"/>
      <c r="V409" s="231" t="s">
        <v>38</v>
      </c>
      <c r="W409" s="224"/>
      <c r="X409" s="221">
        <v>427</v>
      </c>
      <c r="Y409" s="233">
        <v>0</v>
      </c>
      <c r="Z409" s="231" t="s">
        <v>38</v>
      </c>
      <c r="AA409" s="224"/>
      <c r="AB409" s="211">
        <v>427</v>
      </c>
      <c r="AC409" s="209">
        <v>0</v>
      </c>
    </row>
    <row r="410" spans="2:29" hidden="1">
      <c r="B410" s="290"/>
      <c r="C410" s="290"/>
      <c r="D410" s="290"/>
      <c r="E410" s="290"/>
      <c r="F410" s="290"/>
      <c r="G410" s="290"/>
      <c r="I410" s="218">
        <v>431</v>
      </c>
      <c r="J410" s="309" t="s">
        <v>38</v>
      </c>
      <c r="K410" s="293"/>
      <c r="L410" s="310"/>
      <c r="M410" s="293"/>
      <c r="N410" s="293"/>
      <c r="O410" s="309" t="s">
        <v>38</v>
      </c>
      <c r="P410" s="293"/>
      <c r="Q410" s="224"/>
      <c r="R410" s="309" t="s">
        <v>38</v>
      </c>
      <c r="S410" s="293"/>
      <c r="T410" s="293"/>
      <c r="U410" s="224"/>
      <c r="V410" s="231" t="s">
        <v>38</v>
      </c>
      <c r="W410" s="224"/>
      <c r="X410" s="221">
        <v>3017</v>
      </c>
      <c r="Y410" s="233">
        <v>0</v>
      </c>
      <c r="Z410" s="231" t="s">
        <v>38</v>
      </c>
      <c r="AA410" s="224"/>
      <c r="AB410" s="211">
        <v>3017</v>
      </c>
      <c r="AC410" s="209">
        <v>0</v>
      </c>
    </row>
    <row r="411" spans="2:29" hidden="1">
      <c r="B411" s="290"/>
      <c r="C411" s="290"/>
      <c r="D411" s="290"/>
      <c r="E411" s="293"/>
      <c r="F411" s="293"/>
      <c r="G411" s="293"/>
      <c r="I411" s="218">
        <v>437</v>
      </c>
      <c r="J411" s="309" t="s">
        <v>38</v>
      </c>
      <c r="K411" s="293"/>
      <c r="L411" s="310"/>
      <c r="M411" s="293"/>
      <c r="N411" s="293"/>
      <c r="O411" s="309" t="s">
        <v>38</v>
      </c>
      <c r="P411" s="293"/>
      <c r="Q411" s="224"/>
      <c r="R411" s="309" t="s">
        <v>38</v>
      </c>
      <c r="S411" s="293"/>
      <c r="T411" s="293"/>
      <c r="U411" s="224"/>
      <c r="V411" s="231" t="s">
        <v>38</v>
      </c>
      <c r="W411" s="224"/>
      <c r="X411" s="221">
        <v>437</v>
      </c>
      <c r="Y411" s="233">
        <v>0</v>
      </c>
      <c r="Z411" s="231" t="s">
        <v>38</v>
      </c>
      <c r="AA411" s="224"/>
      <c r="AB411" s="211">
        <v>437</v>
      </c>
      <c r="AC411" s="209">
        <v>0</v>
      </c>
    </row>
    <row r="412" spans="2:29" hidden="1">
      <c r="B412" s="290"/>
      <c r="C412" s="290"/>
      <c r="D412" s="290"/>
      <c r="E412" s="306" t="s">
        <v>244</v>
      </c>
      <c r="F412" s="293"/>
      <c r="G412" s="293"/>
      <c r="I412" s="218">
        <v>343</v>
      </c>
      <c r="J412" s="309" t="s">
        <v>38</v>
      </c>
      <c r="K412" s="293"/>
      <c r="L412" s="310"/>
      <c r="M412" s="293"/>
      <c r="N412" s="293"/>
      <c r="O412" s="309" t="s">
        <v>38</v>
      </c>
      <c r="P412" s="293"/>
      <c r="Q412" s="224"/>
      <c r="R412" s="309" t="s">
        <v>38</v>
      </c>
      <c r="S412" s="293"/>
      <c r="T412" s="293"/>
      <c r="U412" s="224"/>
      <c r="V412" s="231" t="s">
        <v>38</v>
      </c>
      <c r="W412" s="224"/>
      <c r="X412" s="221">
        <v>343</v>
      </c>
      <c r="Y412" s="233">
        <v>0</v>
      </c>
      <c r="Z412" s="231" t="s">
        <v>38</v>
      </c>
      <c r="AA412" s="224"/>
      <c r="AB412" s="211">
        <v>343</v>
      </c>
      <c r="AC412" s="209">
        <v>0</v>
      </c>
    </row>
    <row r="413" spans="2:29" hidden="1">
      <c r="B413" s="290"/>
      <c r="C413" s="290"/>
      <c r="D413" s="290"/>
      <c r="E413" s="306" t="s">
        <v>245</v>
      </c>
      <c r="F413" s="290"/>
      <c r="G413" s="290"/>
      <c r="I413" s="218">
        <v>298</v>
      </c>
      <c r="J413" s="309" t="s">
        <v>38</v>
      </c>
      <c r="K413" s="293"/>
      <c r="L413" s="310"/>
      <c r="M413" s="293"/>
      <c r="N413" s="293"/>
      <c r="O413" s="309" t="s">
        <v>38</v>
      </c>
      <c r="P413" s="293"/>
      <c r="Q413" s="224"/>
      <c r="R413" s="309" t="s">
        <v>38</v>
      </c>
      <c r="S413" s="293"/>
      <c r="T413" s="293"/>
      <c r="U413" s="224"/>
      <c r="V413" s="231" t="s">
        <v>38</v>
      </c>
      <c r="W413" s="224"/>
      <c r="X413" s="221">
        <v>1788</v>
      </c>
      <c r="Y413" s="233">
        <v>0</v>
      </c>
      <c r="Z413" s="231" t="s">
        <v>38</v>
      </c>
      <c r="AA413" s="224"/>
      <c r="AB413" s="211">
        <v>1788</v>
      </c>
      <c r="AC413" s="209">
        <v>0</v>
      </c>
    </row>
    <row r="414" spans="2:29" hidden="1">
      <c r="B414" s="290"/>
      <c r="C414" s="290"/>
      <c r="D414" s="290"/>
      <c r="E414" s="290"/>
      <c r="F414" s="290"/>
      <c r="G414" s="290"/>
      <c r="I414" s="218">
        <v>326</v>
      </c>
      <c r="J414" s="309" t="s">
        <v>38</v>
      </c>
      <c r="K414" s="293"/>
      <c r="L414" s="310"/>
      <c r="M414" s="293"/>
      <c r="N414" s="293"/>
      <c r="O414" s="309" t="s">
        <v>38</v>
      </c>
      <c r="P414" s="293"/>
      <c r="Q414" s="224"/>
      <c r="R414" s="309" t="s">
        <v>38</v>
      </c>
      <c r="S414" s="293"/>
      <c r="T414" s="293"/>
      <c r="U414" s="224"/>
      <c r="V414" s="231" t="s">
        <v>38</v>
      </c>
      <c r="W414" s="224"/>
      <c r="X414" s="221">
        <v>652</v>
      </c>
      <c r="Y414" s="233">
        <v>0</v>
      </c>
      <c r="Z414" s="231" t="s">
        <v>38</v>
      </c>
      <c r="AA414" s="224"/>
      <c r="AB414" s="211">
        <v>652</v>
      </c>
      <c r="AC414" s="209">
        <v>0</v>
      </c>
    </row>
    <row r="415" spans="2:29" hidden="1">
      <c r="B415" s="290"/>
      <c r="C415" s="290"/>
      <c r="D415" s="290"/>
      <c r="E415" s="290"/>
      <c r="F415" s="290"/>
      <c r="G415" s="290"/>
      <c r="I415" s="218">
        <v>343</v>
      </c>
      <c r="J415" s="309" t="s">
        <v>38</v>
      </c>
      <c r="K415" s="293"/>
      <c r="L415" s="310"/>
      <c r="M415" s="293"/>
      <c r="N415" s="293"/>
      <c r="O415" s="309" t="s">
        <v>38</v>
      </c>
      <c r="P415" s="293"/>
      <c r="Q415" s="224"/>
      <c r="R415" s="309" t="s">
        <v>38</v>
      </c>
      <c r="S415" s="293"/>
      <c r="T415" s="293"/>
      <c r="U415" s="224"/>
      <c r="V415" s="231" t="s">
        <v>38</v>
      </c>
      <c r="W415" s="224"/>
      <c r="X415" s="221">
        <v>3430</v>
      </c>
      <c r="Y415" s="233">
        <v>0</v>
      </c>
      <c r="Z415" s="231" t="s">
        <v>38</v>
      </c>
      <c r="AA415" s="224"/>
      <c r="AB415" s="211">
        <v>3430</v>
      </c>
      <c r="AC415" s="209">
        <v>0</v>
      </c>
    </row>
    <row r="416" spans="2:29" hidden="1">
      <c r="B416" s="290"/>
      <c r="C416" s="290"/>
      <c r="D416" s="290"/>
      <c r="E416" s="293"/>
      <c r="F416" s="293"/>
      <c r="G416" s="293"/>
      <c r="I416" s="218">
        <v>401</v>
      </c>
      <c r="J416" s="309" t="s">
        <v>38</v>
      </c>
      <c r="K416" s="293"/>
      <c r="L416" s="310"/>
      <c r="M416" s="293"/>
      <c r="N416" s="293"/>
      <c r="O416" s="309" t="s">
        <v>38</v>
      </c>
      <c r="P416" s="293"/>
      <c r="Q416" s="224"/>
      <c r="R416" s="309" t="s">
        <v>38</v>
      </c>
      <c r="S416" s="293"/>
      <c r="T416" s="293"/>
      <c r="U416" s="224"/>
      <c r="V416" s="231" t="s">
        <v>38</v>
      </c>
      <c r="W416" s="224"/>
      <c r="X416" s="221">
        <v>401</v>
      </c>
      <c r="Y416" s="233">
        <v>0</v>
      </c>
      <c r="Z416" s="231" t="s">
        <v>38</v>
      </c>
      <c r="AA416" s="224"/>
      <c r="AB416" s="211">
        <v>401</v>
      </c>
      <c r="AC416" s="209">
        <v>0</v>
      </c>
    </row>
    <row r="417" spans="2:29" hidden="1">
      <c r="B417" s="290"/>
      <c r="C417" s="290"/>
      <c r="D417" s="290"/>
      <c r="E417" s="306" t="s">
        <v>246</v>
      </c>
      <c r="F417" s="290"/>
      <c r="G417" s="290"/>
      <c r="I417" s="218">
        <v>501</v>
      </c>
      <c r="J417" s="309" t="s">
        <v>38</v>
      </c>
      <c r="K417" s="293"/>
      <c r="L417" s="310"/>
      <c r="M417" s="293"/>
      <c r="N417" s="293"/>
      <c r="O417" s="309" t="s">
        <v>38</v>
      </c>
      <c r="P417" s="293"/>
      <c r="Q417" s="224"/>
      <c r="R417" s="309" t="s">
        <v>38</v>
      </c>
      <c r="S417" s="293"/>
      <c r="T417" s="293"/>
      <c r="U417" s="224"/>
      <c r="V417" s="231" t="s">
        <v>38</v>
      </c>
      <c r="W417" s="224"/>
      <c r="X417" s="221">
        <v>1002</v>
      </c>
      <c r="Y417" s="233">
        <v>0</v>
      </c>
      <c r="Z417" s="231" t="s">
        <v>38</v>
      </c>
      <c r="AA417" s="224"/>
      <c r="AB417" s="211">
        <v>1002</v>
      </c>
      <c r="AC417" s="209">
        <v>0</v>
      </c>
    </row>
    <row r="418" spans="2:29" hidden="1">
      <c r="B418" s="290"/>
      <c r="C418" s="290"/>
      <c r="D418" s="290"/>
      <c r="E418" s="290"/>
      <c r="F418" s="290"/>
      <c r="G418" s="290"/>
      <c r="I418" s="218">
        <v>576</v>
      </c>
      <c r="J418" s="309" t="s">
        <v>38</v>
      </c>
      <c r="K418" s="293"/>
      <c r="L418" s="310"/>
      <c r="M418" s="293"/>
      <c r="N418" s="293"/>
      <c r="O418" s="309" t="s">
        <v>38</v>
      </c>
      <c r="P418" s="293"/>
      <c r="Q418" s="224"/>
      <c r="R418" s="309" t="s">
        <v>38</v>
      </c>
      <c r="S418" s="293"/>
      <c r="T418" s="293"/>
      <c r="U418" s="224"/>
      <c r="V418" s="231" t="s">
        <v>38</v>
      </c>
      <c r="W418" s="224"/>
      <c r="X418" s="221">
        <v>2304</v>
      </c>
      <c r="Y418" s="233">
        <v>0</v>
      </c>
      <c r="Z418" s="231" t="s">
        <v>38</v>
      </c>
      <c r="AA418" s="224"/>
      <c r="AB418" s="211">
        <v>2304</v>
      </c>
      <c r="AC418" s="209">
        <v>0</v>
      </c>
    </row>
    <row r="419" spans="2:29" hidden="1">
      <c r="B419" s="290"/>
      <c r="C419" s="290"/>
      <c r="D419" s="290"/>
      <c r="E419" s="290"/>
      <c r="F419" s="290"/>
      <c r="G419" s="290"/>
      <c r="I419" s="218">
        <v>723</v>
      </c>
      <c r="J419" s="309" t="s">
        <v>38</v>
      </c>
      <c r="K419" s="293"/>
      <c r="L419" s="310"/>
      <c r="M419" s="293"/>
      <c r="N419" s="293"/>
      <c r="O419" s="309" t="s">
        <v>38</v>
      </c>
      <c r="P419" s="293"/>
      <c r="Q419" s="224"/>
      <c r="R419" s="309" t="s">
        <v>38</v>
      </c>
      <c r="S419" s="293"/>
      <c r="T419" s="293"/>
      <c r="U419" s="224"/>
      <c r="V419" s="231" t="s">
        <v>38</v>
      </c>
      <c r="W419" s="224"/>
      <c r="X419" s="221">
        <v>2169</v>
      </c>
      <c r="Y419" s="233">
        <v>0</v>
      </c>
      <c r="Z419" s="231" t="s">
        <v>38</v>
      </c>
      <c r="AA419" s="224"/>
      <c r="AB419" s="211">
        <v>2169</v>
      </c>
      <c r="AC419" s="209">
        <v>0</v>
      </c>
    </row>
    <row r="420" spans="2:29" hidden="1">
      <c r="B420" s="290"/>
      <c r="C420" s="290"/>
      <c r="D420" s="290"/>
      <c r="E420" s="293"/>
      <c r="F420" s="293"/>
      <c r="G420" s="293"/>
      <c r="I420" s="218">
        <v>733</v>
      </c>
      <c r="J420" s="309" t="s">
        <v>38</v>
      </c>
      <c r="K420" s="293"/>
      <c r="L420" s="310"/>
      <c r="M420" s="293"/>
      <c r="N420" s="293"/>
      <c r="O420" s="309" t="s">
        <v>38</v>
      </c>
      <c r="P420" s="293"/>
      <c r="Q420" s="224"/>
      <c r="R420" s="309" t="s">
        <v>38</v>
      </c>
      <c r="S420" s="293"/>
      <c r="T420" s="293"/>
      <c r="U420" s="224"/>
      <c r="V420" s="231" t="s">
        <v>38</v>
      </c>
      <c r="W420" s="224"/>
      <c r="X420" s="221">
        <v>733</v>
      </c>
      <c r="Y420" s="233">
        <v>0</v>
      </c>
      <c r="Z420" s="231" t="s">
        <v>38</v>
      </c>
      <c r="AA420" s="224"/>
      <c r="AB420" s="211">
        <v>733</v>
      </c>
      <c r="AC420" s="209">
        <v>0</v>
      </c>
    </row>
    <row r="421" spans="2:29" hidden="1">
      <c r="B421" s="290"/>
      <c r="C421" s="290"/>
      <c r="D421" s="290"/>
      <c r="E421" s="306" t="s">
        <v>247</v>
      </c>
      <c r="F421" s="290"/>
      <c r="G421" s="290"/>
      <c r="I421" s="218">
        <v>60</v>
      </c>
      <c r="J421" s="309" t="s">
        <v>38</v>
      </c>
      <c r="K421" s="293"/>
      <c r="L421" s="310"/>
      <c r="M421" s="293"/>
      <c r="N421" s="293"/>
      <c r="O421" s="309" t="s">
        <v>38</v>
      </c>
      <c r="P421" s="293"/>
      <c r="Q421" s="224"/>
      <c r="R421" s="309" t="s">
        <v>38</v>
      </c>
      <c r="S421" s="293"/>
      <c r="T421" s="293"/>
      <c r="U421" s="224"/>
      <c r="V421" s="231" t="s">
        <v>38</v>
      </c>
      <c r="W421" s="224"/>
      <c r="X421" s="221">
        <v>240</v>
      </c>
      <c r="Y421" s="233">
        <v>0</v>
      </c>
      <c r="Z421" s="231" t="s">
        <v>38</v>
      </c>
      <c r="AA421" s="224"/>
      <c r="AB421" s="211">
        <v>240</v>
      </c>
      <c r="AC421" s="209">
        <v>0</v>
      </c>
    </row>
    <row r="422" spans="2:29" hidden="1">
      <c r="B422" s="290"/>
      <c r="C422" s="290"/>
      <c r="D422" s="290"/>
      <c r="E422" s="290"/>
      <c r="F422" s="290"/>
      <c r="G422" s="290"/>
      <c r="I422" s="218">
        <v>126</v>
      </c>
      <c r="J422" s="309" t="s">
        <v>38</v>
      </c>
      <c r="K422" s="293"/>
      <c r="L422" s="310"/>
      <c r="M422" s="293"/>
      <c r="N422" s="293"/>
      <c r="O422" s="309" t="s">
        <v>38</v>
      </c>
      <c r="P422" s="293"/>
      <c r="Q422" s="224"/>
      <c r="R422" s="309" t="s">
        <v>38</v>
      </c>
      <c r="S422" s="293"/>
      <c r="T422" s="293"/>
      <c r="U422" s="224"/>
      <c r="V422" s="231" t="s">
        <v>38</v>
      </c>
      <c r="W422" s="224"/>
      <c r="X422" s="221">
        <v>1008</v>
      </c>
      <c r="Y422" s="233">
        <v>0</v>
      </c>
      <c r="Z422" s="231" t="s">
        <v>38</v>
      </c>
      <c r="AA422" s="224"/>
      <c r="AB422" s="211">
        <v>1008</v>
      </c>
      <c r="AC422" s="209">
        <v>0</v>
      </c>
    </row>
    <row r="423" spans="2:29" hidden="1">
      <c r="B423" s="290"/>
      <c r="C423" s="290"/>
      <c r="D423" s="290"/>
      <c r="E423" s="290"/>
      <c r="F423" s="290"/>
      <c r="G423" s="290"/>
      <c r="I423" s="218">
        <v>199</v>
      </c>
      <c r="J423" s="309" t="s">
        <v>38</v>
      </c>
      <c r="K423" s="293"/>
      <c r="L423" s="310"/>
      <c r="M423" s="293"/>
      <c r="N423" s="293"/>
      <c r="O423" s="309" t="s">
        <v>38</v>
      </c>
      <c r="P423" s="293"/>
      <c r="Q423" s="224"/>
      <c r="R423" s="309" t="s">
        <v>38</v>
      </c>
      <c r="S423" s="293"/>
      <c r="T423" s="293"/>
      <c r="U423" s="224"/>
      <c r="V423" s="231" t="s">
        <v>38</v>
      </c>
      <c r="W423" s="224"/>
      <c r="X423" s="221">
        <v>12736</v>
      </c>
      <c r="Y423" s="233">
        <v>0</v>
      </c>
      <c r="Z423" s="231" t="s">
        <v>38</v>
      </c>
      <c r="AA423" s="224"/>
      <c r="AB423" s="211">
        <v>12736</v>
      </c>
      <c r="AC423" s="209">
        <v>0</v>
      </c>
    </row>
    <row r="424" spans="2:29" hidden="1">
      <c r="B424" s="290"/>
      <c r="C424" s="290"/>
      <c r="D424" s="290"/>
      <c r="E424" s="290"/>
      <c r="F424" s="290"/>
      <c r="G424" s="290"/>
      <c r="I424" s="218">
        <v>227</v>
      </c>
      <c r="J424" s="309" t="s">
        <v>38</v>
      </c>
      <c r="K424" s="293"/>
      <c r="L424" s="310"/>
      <c r="M424" s="293"/>
      <c r="N424" s="293"/>
      <c r="O424" s="309" t="s">
        <v>38</v>
      </c>
      <c r="P424" s="293"/>
      <c r="Q424" s="224"/>
      <c r="R424" s="309" t="s">
        <v>38</v>
      </c>
      <c r="S424" s="293"/>
      <c r="T424" s="293"/>
      <c r="U424" s="224"/>
      <c r="V424" s="231" t="s">
        <v>38</v>
      </c>
      <c r="W424" s="224"/>
      <c r="X424" s="221">
        <v>9080</v>
      </c>
      <c r="Y424" s="233">
        <v>0</v>
      </c>
      <c r="Z424" s="231" t="s">
        <v>38</v>
      </c>
      <c r="AA424" s="224"/>
      <c r="AB424" s="211">
        <v>9080</v>
      </c>
      <c r="AC424" s="209">
        <v>0</v>
      </c>
    </row>
    <row r="425" spans="2:29" hidden="1">
      <c r="B425" s="290"/>
      <c r="C425" s="290"/>
      <c r="D425" s="290"/>
      <c r="E425" s="290"/>
      <c r="F425" s="290"/>
      <c r="G425" s="290"/>
      <c r="I425" s="218">
        <v>229</v>
      </c>
      <c r="J425" s="309" t="s">
        <v>38</v>
      </c>
      <c r="K425" s="293"/>
      <c r="L425" s="310"/>
      <c r="M425" s="293"/>
      <c r="N425" s="293"/>
      <c r="O425" s="309" t="s">
        <v>38</v>
      </c>
      <c r="P425" s="293"/>
      <c r="Q425" s="224"/>
      <c r="R425" s="309" t="s">
        <v>38</v>
      </c>
      <c r="S425" s="293"/>
      <c r="T425" s="293"/>
      <c r="U425" s="224"/>
      <c r="V425" s="231" t="s">
        <v>38</v>
      </c>
      <c r="W425" s="224"/>
      <c r="X425" s="221">
        <v>62975</v>
      </c>
      <c r="Y425" s="233">
        <v>0</v>
      </c>
      <c r="Z425" s="231" t="s">
        <v>38</v>
      </c>
      <c r="AA425" s="224"/>
      <c r="AB425" s="211">
        <v>62975</v>
      </c>
      <c r="AC425" s="209">
        <v>0</v>
      </c>
    </row>
    <row r="426" spans="2:29" hidden="1">
      <c r="B426" s="290"/>
      <c r="C426" s="290"/>
      <c r="D426" s="290"/>
      <c r="E426" s="290"/>
      <c r="F426" s="290"/>
      <c r="G426" s="290"/>
      <c r="I426" s="218">
        <v>250</v>
      </c>
      <c r="J426" s="309" t="s">
        <v>38</v>
      </c>
      <c r="K426" s="293"/>
      <c r="L426" s="310"/>
      <c r="M426" s="293"/>
      <c r="N426" s="293"/>
      <c r="O426" s="309" t="s">
        <v>38</v>
      </c>
      <c r="P426" s="293"/>
      <c r="Q426" s="224"/>
      <c r="R426" s="309" t="s">
        <v>38</v>
      </c>
      <c r="S426" s="293"/>
      <c r="T426" s="293"/>
      <c r="U426" s="224"/>
      <c r="V426" s="231" t="s">
        <v>38</v>
      </c>
      <c r="W426" s="224"/>
      <c r="X426" s="221">
        <v>500</v>
      </c>
      <c r="Y426" s="233">
        <v>0</v>
      </c>
      <c r="Z426" s="231" t="s">
        <v>38</v>
      </c>
      <c r="AA426" s="224"/>
      <c r="AB426" s="211">
        <v>500</v>
      </c>
      <c r="AC426" s="209">
        <v>0</v>
      </c>
    </row>
    <row r="427" spans="2:29" hidden="1">
      <c r="B427" s="290"/>
      <c r="C427" s="290"/>
      <c r="D427" s="290"/>
      <c r="E427" s="290"/>
      <c r="F427" s="290"/>
      <c r="G427" s="290"/>
      <c r="I427" s="218">
        <v>257</v>
      </c>
      <c r="J427" s="309" t="s">
        <v>38</v>
      </c>
      <c r="K427" s="293"/>
      <c r="L427" s="310"/>
      <c r="M427" s="293"/>
      <c r="N427" s="293"/>
      <c r="O427" s="309" t="s">
        <v>38</v>
      </c>
      <c r="P427" s="293"/>
      <c r="Q427" s="224"/>
      <c r="R427" s="309" t="s">
        <v>38</v>
      </c>
      <c r="S427" s="293"/>
      <c r="T427" s="293"/>
      <c r="U427" s="224"/>
      <c r="V427" s="231" t="s">
        <v>38</v>
      </c>
      <c r="W427" s="224"/>
      <c r="X427" s="221">
        <v>6939</v>
      </c>
      <c r="Y427" s="233">
        <v>0</v>
      </c>
      <c r="Z427" s="231" t="s">
        <v>38</v>
      </c>
      <c r="AA427" s="224"/>
      <c r="AB427" s="211">
        <v>6939</v>
      </c>
      <c r="AC427" s="209">
        <v>0</v>
      </c>
    </row>
    <row r="428" spans="2:29" hidden="1">
      <c r="B428" s="290"/>
      <c r="C428" s="290"/>
      <c r="D428" s="290"/>
      <c r="E428" s="290"/>
      <c r="F428" s="290"/>
      <c r="G428" s="290"/>
      <c r="I428" s="218">
        <v>259</v>
      </c>
      <c r="J428" s="309" t="s">
        <v>38</v>
      </c>
      <c r="K428" s="293"/>
      <c r="L428" s="310"/>
      <c r="M428" s="293"/>
      <c r="N428" s="293"/>
      <c r="O428" s="309" t="s">
        <v>38</v>
      </c>
      <c r="P428" s="293"/>
      <c r="Q428" s="224"/>
      <c r="R428" s="309" t="s">
        <v>38</v>
      </c>
      <c r="S428" s="293"/>
      <c r="T428" s="293"/>
      <c r="U428" s="224"/>
      <c r="V428" s="231" t="s">
        <v>38</v>
      </c>
      <c r="W428" s="224"/>
      <c r="X428" s="221">
        <v>1295</v>
      </c>
      <c r="Y428" s="233">
        <v>0</v>
      </c>
      <c r="Z428" s="231" t="s">
        <v>38</v>
      </c>
      <c r="AA428" s="224"/>
      <c r="AB428" s="211">
        <v>1295</v>
      </c>
      <c r="AC428" s="209">
        <v>0</v>
      </c>
    </row>
    <row r="429" spans="2:29" hidden="1">
      <c r="B429" s="290"/>
      <c r="C429" s="290"/>
      <c r="D429" s="290"/>
      <c r="E429" s="290"/>
      <c r="F429" s="290"/>
      <c r="G429" s="290"/>
      <c r="I429" s="218">
        <v>287</v>
      </c>
      <c r="J429" s="309" t="s">
        <v>38</v>
      </c>
      <c r="K429" s="293"/>
      <c r="L429" s="310"/>
      <c r="M429" s="293"/>
      <c r="N429" s="293"/>
      <c r="O429" s="309" t="s">
        <v>38</v>
      </c>
      <c r="P429" s="293"/>
      <c r="Q429" s="224"/>
      <c r="R429" s="309" t="s">
        <v>38</v>
      </c>
      <c r="S429" s="293"/>
      <c r="T429" s="293"/>
      <c r="U429" s="224"/>
      <c r="V429" s="231" t="s">
        <v>38</v>
      </c>
      <c r="W429" s="224"/>
      <c r="X429" s="221">
        <v>42189</v>
      </c>
      <c r="Y429" s="233">
        <v>0</v>
      </c>
      <c r="Z429" s="231" t="s">
        <v>38</v>
      </c>
      <c r="AA429" s="224"/>
      <c r="AB429" s="211">
        <v>42189</v>
      </c>
      <c r="AC429" s="209">
        <v>0</v>
      </c>
    </row>
    <row r="430" spans="2:29" hidden="1">
      <c r="B430" s="290"/>
      <c r="C430" s="290"/>
      <c r="D430" s="290"/>
      <c r="E430" s="290"/>
      <c r="F430" s="290"/>
      <c r="G430" s="290"/>
      <c r="I430" s="218">
        <v>289</v>
      </c>
      <c r="J430" s="309" t="s">
        <v>38</v>
      </c>
      <c r="K430" s="293"/>
      <c r="L430" s="310"/>
      <c r="M430" s="293"/>
      <c r="N430" s="293"/>
      <c r="O430" s="309" t="s">
        <v>38</v>
      </c>
      <c r="P430" s="293"/>
      <c r="Q430" s="224"/>
      <c r="R430" s="309" t="s">
        <v>38</v>
      </c>
      <c r="S430" s="293"/>
      <c r="T430" s="293"/>
      <c r="U430" s="224"/>
      <c r="V430" s="231" t="s">
        <v>38</v>
      </c>
      <c r="W430" s="224"/>
      <c r="X430" s="221">
        <v>1445</v>
      </c>
      <c r="Y430" s="233">
        <v>0</v>
      </c>
      <c r="Z430" s="231" t="s">
        <v>38</v>
      </c>
      <c r="AA430" s="224"/>
      <c r="AB430" s="211">
        <v>1445</v>
      </c>
      <c r="AC430" s="209">
        <v>0</v>
      </c>
    </row>
    <row r="431" spans="2:29" hidden="1">
      <c r="B431" s="290"/>
      <c r="C431" s="290"/>
      <c r="D431" s="290"/>
      <c r="E431" s="290"/>
      <c r="F431" s="290"/>
      <c r="G431" s="290"/>
      <c r="I431" s="218">
        <v>292</v>
      </c>
      <c r="J431" s="309" t="s">
        <v>38</v>
      </c>
      <c r="K431" s="293"/>
      <c r="L431" s="310"/>
      <c r="M431" s="293"/>
      <c r="N431" s="293"/>
      <c r="O431" s="309" t="s">
        <v>38</v>
      </c>
      <c r="P431" s="293"/>
      <c r="Q431" s="224"/>
      <c r="R431" s="309" t="s">
        <v>38</v>
      </c>
      <c r="S431" s="293"/>
      <c r="T431" s="293"/>
      <c r="U431" s="224"/>
      <c r="V431" s="231" t="s">
        <v>38</v>
      </c>
      <c r="W431" s="224"/>
      <c r="X431" s="221">
        <v>1168</v>
      </c>
      <c r="Y431" s="233">
        <v>0</v>
      </c>
      <c r="Z431" s="231" t="s">
        <v>38</v>
      </c>
      <c r="AA431" s="224"/>
      <c r="AB431" s="211">
        <v>1168</v>
      </c>
      <c r="AC431" s="209">
        <v>0</v>
      </c>
    </row>
    <row r="432" spans="2:29" hidden="1">
      <c r="B432" s="290"/>
      <c r="C432" s="290"/>
      <c r="D432" s="290"/>
      <c r="E432" s="290"/>
      <c r="F432" s="290"/>
      <c r="G432" s="290"/>
      <c r="I432" s="218">
        <v>317</v>
      </c>
      <c r="J432" s="309" t="s">
        <v>38</v>
      </c>
      <c r="K432" s="293"/>
      <c r="L432" s="310"/>
      <c r="M432" s="293"/>
      <c r="N432" s="293"/>
      <c r="O432" s="309" t="s">
        <v>38</v>
      </c>
      <c r="P432" s="293"/>
      <c r="Q432" s="224"/>
      <c r="R432" s="309" t="s">
        <v>38</v>
      </c>
      <c r="S432" s="293"/>
      <c r="T432" s="293"/>
      <c r="U432" s="224"/>
      <c r="V432" s="231" t="s">
        <v>38</v>
      </c>
      <c r="W432" s="224"/>
      <c r="X432" s="221">
        <v>317</v>
      </c>
      <c r="Y432" s="233">
        <v>0</v>
      </c>
      <c r="Z432" s="231" t="s">
        <v>38</v>
      </c>
      <c r="AA432" s="224"/>
      <c r="AB432" s="211">
        <v>317</v>
      </c>
      <c r="AC432" s="209">
        <v>0</v>
      </c>
    </row>
    <row r="433" spans="2:29" hidden="1">
      <c r="B433" s="290"/>
      <c r="C433" s="290"/>
      <c r="D433" s="290"/>
      <c r="E433" s="290"/>
      <c r="F433" s="290"/>
      <c r="G433" s="290"/>
      <c r="I433" s="218">
        <v>342</v>
      </c>
      <c r="J433" s="309" t="s">
        <v>38</v>
      </c>
      <c r="K433" s="293"/>
      <c r="L433" s="310"/>
      <c r="M433" s="293"/>
      <c r="N433" s="293"/>
      <c r="O433" s="309" t="s">
        <v>38</v>
      </c>
      <c r="P433" s="293"/>
      <c r="Q433" s="224"/>
      <c r="R433" s="309" t="s">
        <v>38</v>
      </c>
      <c r="S433" s="293"/>
      <c r="T433" s="293"/>
      <c r="U433" s="224"/>
      <c r="V433" s="231" t="s">
        <v>38</v>
      </c>
      <c r="W433" s="224"/>
      <c r="X433" s="221">
        <v>684</v>
      </c>
      <c r="Y433" s="233">
        <v>0</v>
      </c>
      <c r="Z433" s="231" t="s">
        <v>38</v>
      </c>
      <c r="AA433" s="224"/>
      <c r="AB433" s="211">
        <v>684</v>
      </c>
      <c r="AC433" s="209">
        <v>0</v>
      </c>
    </row>
    <row r="434" spans="2:29" hidden="1">
      <c r="B434" s="290"/>
      <c r="C434" s="290"/>
      <c r="D434" s="290"/>
      <c r="E434" s="290"/>
      <c r="F434" s="290"/>
      <c r="G434" s="290"/>
      <c r="I434" s="218">
        <v>355</v>
      </c>
      <c r="J434" s="309" t="s">
        <v>38</v>
      </c>
      <c r="K434" s="293"/>
      <c r="L434" s="310"/>
      <c r="M434" s="293"/>
      <c r="N434" s="293"/>
      <c r="O434" s="309" t="s">
        <v>38</v>
      </c>
      <c r="P434" s="293"/>
      <c r="Q434" s="224"/>
      <c r="R434" s="309" t="s">
        <v>38</v>
      </c>
      <c r="S434" s="293"/>
      <c r="T434" s="293"/>
      <c r="U434" s="224"/>
      <c r="V434" s="231" t="s">
        <v>38</v>
      </c>
      <c r="W434" s="224"/>
      <c r="X434" s="221">
        <v>8875</v>
      </c>
      <c r="Y434" s="233">
        <v>0</v>
      </c>
      <c r="Z434" s="231" t="s">
        <v>38</v>
      </c>
      <c r="AA434" s="224"/>
      <c r="AB434" s="211">
        <v>8875</v>
      </c>
      <c r="AC434" s="209">
        <v>0</v>
      </c>
    </row>
    <row r="435" spans="2:29" hidden="1">
      <c r="B435" s="290"/>
      <c r="C435" s="290"/>
      <c r="D435" s="290"/>
      <c r="E435" s="290"/>
      <c r="F435" s="290"/>
      <c r="G435" s="290"/>
      <c r="I435" s="218">
        <v>364</v>
      </c>
      <c r="J435" s="309" t="s">
        <v>38</v>
      </c>
      <c r="K435" s="293"/>
      <c r="L435" s="310"/>
      <c r="M435" s="293"/>
      <c r="N435" s="293"/>
      <c r="O435" s="309" t="s">
        <v>38</v>
      </c>
      <c r="P435" s="293"/>
      <c r="Q435" s="224"/>
      <c r="R435" s="309" t="s">
        <v>38</v>
      </c>
      <c r="S435" s="293"/>
      <c r="T435" s="293"/>
      <c r="U435" s="224"/>
      <c r="V435" s="231" t="s">
        <v>38</v>
      </c>
      <c r="W435" s="224"/>
      <c r="X435" s="221">
        <v>364</v>
      </c>
      <c r="Y435" s="233">
        <v>0</v>
      </c>
      <c r="Z435" s="231" t="s">
        <v>38</v>
      </c>
      <c r="AA435" s="224"/>
      <c r="AB435" s="211">
        <v>364</v>
      </c>
      <c r="AC435" s="209">
        <v>0</v>
      </c>
    </row>
    <row r="436" spans="2:29" hidden="1">
      <c r="B436" s="290"/>
      <c r="C436" s="290"/>
      <c r="D436" s="290"/>
      <c r="E436" s="290"/>
      <c r="F436" s="290"/>
      <c r="G436" s="290"/>
      <c r="I436" s="218">
        <v>378</v>
      </c>
      <c r="J436" s="309" t="s">
        <v>38</v>
      </c>
      <c r="K436" s="293"/>
      <c r="L436" s="310"/>
      <c r="M436" s="293"/>
      <c r="N436" s="293"/>
      <c r="O436" s="309" t="s">
        <v>38</v>
      </c>
      <c r="P436" s="293"/>
      <c r="Q436" s="224"/>
      <c r="R436" s="309" t="s">
        <v>38</v>
      </c>
      <c r="S436" s="293"/>
      <c r="T436" s="293"/>
      <c r="U436" s="224"/>
      <c r="V436" s="231" t="s">
        <v>38</v>
      </c>
      <c r="W436" s="224"/>
      <c r="X436" s="221">
        <v>378</v>
      </c>
      <c r="Y436" s="233">
        <v>0</v>
      </c>
      <c r="Z436" s="231" t="s">
        <v>38</v>
      </c>
      <c r="AA436" s="224"/>
      <c r="AB436" s="211">
        <v>378</v>
      </c>
      <c r="AC436" s="209">
        <v>0</v>
      </c>
    </row>
    <row r="437" spans="2:29" hidden="1">
      <c r="B437" s="290"/>
      <c r="C437" s="290"/>
      <c r="D437" s="290"/>
      <c r="E437" s="290"/>
      <c r="F437" s="290"/>
      <c r="G437" s="290"/>
      <c r="I437" s="218">
        <v>379</v>
      </c>
      <c r="J437" s="309" t="s">
        <v>38</v>
      </c>
      <c r="K437" s="293"/>
      <c r="L437" s="310"/>
      <c r="M437" s="293"/>
      <c r="N437" s="293"/>
      <c r="O437" s="309" t="s">
        <v>38</v>
      </c>
      <c r="P437" s="293"/>
      <c r="Q437" s="224"/>
      <c r="R437" s="309" t="s">
        <v>38</v>
      </c>
      <c r="S437" s="293"/>
      <c r="T437" s="293"/>
      <c r="U437" s="224"/>
      <c r="V437" s="231" t="s">
        <v>38</v>
      </c>
      <c r="W437" s="224"/>
      <c r="X437" s="221">
        <v>379</v>
      </c>
      <c r="Y437" s="233">
        <v>0</v>
      </c>
      <c r="Z437" s="231" t="s">
        <v>38</v>
      </c>
      <c r="AA437" s="224"/>
      <c r="AB437" s="211">
        <v>379</v>
      </c>
      <c r="AC437" s="209">
        <v>0</v>
      </c>
    </row>
    <row r="438" spans="2:29" hidden="1">
      <c r="B438" s="290"/>
      <c r="C438" s="290"/>
      <c r="D438" s="290"/>
      <c r="E438" s="290"/>
      <c r="F438" s="290"/>
      <c r="G438" s="290"/>
      <c r="I438" s="218">
        <v>409</v>
      </c>
      <c r="J438" s="309" t="s">
        <v>38</v>
      </c>
      <c r="K438" s="293"/>
      <c r="L438" s="310"/>
      <c r="M438" s="293"/>
      <c r="N438" s="293"/>
      <c r="O438" s="309" t="s">
        <v>38</v>
      </c>
      <c r="P438" s="293"/>
      <c r="Q438" s="224"/>
      <c r="R438" s="309" t="s">
        <v>38</v>
      </c>
      <c r="S438" s="293"/>
      <c r="T438" s="293"/>
      <c r="U438" s="224"/>
      <c r="V438" s="231" t="s">
        <v>38</v>
      </c>
      <c r="W438" s="224"/>
      <c r="X438" s="221">
        <v>409</v>
      </c>
      <c r="Y438" s="233">
        <v>0</v>
      </c>
      <c r="Z438" s="231" t="s">
        <v>38</v>
      </c>
      <c r="AA438" s="224"/>
      <c r="AB438" s="211">
        <v>409</v>
      </c>
      <c r="AC438" s="209">
        <v>0</v>
      </c>
    </row>
    <row r="439" spans="2:29" hidden="1">
      <c r="B439" s="290"/>
      <c r="C439" s="290"/>
      <c r="D439" s="290"/>
      <c r="E439" s="290"/>
      <c r="F439" s="290"/>
      <c r="G439" s="290"/>
      <c r="I439" s="218">
        <v>413</v>
      </c>
      <c r="J439" s="309" t="s">
        <v>38</v>
      </c>
      <c r="K439" s="293"/>
      <c r="L439" s="310"/>
      <c r="M439" s="293"/>
      <c r="N439" s="293"/>
      <c r="O439" s="309" t="s">
        <v>38</v>
      </c>
      <c r="P439" s="293"/>
      <c r="Q439" s="224"/>
      <c r="R439" s="309" t="s">
        <v>38</v>
      </c>
      <c r="S439" s="293"/>
      <c r="T439" s="293"/>
      <c r="U439" s="224"/>
      <c r="V439" s="231" t="s">
        <v>38</v>
      </c>
      <c r="W439" s="224"/>
      <c r="X439" s="221">
        <v>413</v>
      </c>
      <c r="Y439" s="233">
        <v>0</v>
      </c>
      <c r="Z439" s="231" t="s">
        <v>38</v>
      </c>
      <c r="AA439" s="224"/>
      <c r="AB439" s="211">
        <v>413</v>
      </c>
      <c r="AC439" s="209">
        <v>0</v>
      </c>
    </row>
    <row r="440" spans="2:29" hidden="1">
      <c r="B440" s="290"/>
      <c r="C440" s="290"/>
      <c r="D440" s="290"/>
      <c r="E440" s="290"/>
      <c r="F440" s="290"/>
      <c r="G440" s="290"/>
      <c r="I440" s="218">
        <v>430</v>
      </c>
      <c r="J440" s="309" t="s">
        <v>38</v>
      </c>
      <c r="K440" s="293"/>
      <c r="L440" s="310"/>
      <c r="M440" s="293"/>
      <c r="N440" s="293"/>
      <c r="O440" s="309" t="s">
        <v>38</v>
      </c>
      <c r="P440" s="293"/>
      <c r="Q440" s="224"/>
      <c r="R440" s="309" t="s">
        <v>38</v>
      </c>
      <c r="S440" s="293"/>
      <c r="T440" s="293"/>
      <c r="U440" s="224"/>
      <c r="V440" s="231" t="s">
        <v>38</v>
      </c>
      <c r="W440" s="224"/>
      <c r="X440" s="221">
        <v>860</v>
      </c>
      <c r="Y440" s="233">
        <v>0</v>
      </c>
      <c r="Z440" s="231" t="s">
        <v>38</v>
      </c>
      <c r="AA440" s="224"/>
      <c r="AB440" s="211">
        <v>860</v>
      </c>
      <c r="AC440" s="209">
        <v>0</v>
      </c>
    </row>
    <row r="441" spans="2:29" hidden="1">
      <c r="B441" s="290"/>
      <c r="C441" s="290"/>
      <c r="D441" s="290"/>
      <c r="E441" s="290"/>
      <c r="F441" s="290"/>
      <c r="G441" s="290"/>
      <c r="I441" s="218">
        <v>437</v>
      </c>
      <c r="J441" s="309" t="s">
        <v>38</v>
      </c>
      <c r="K441" s="293"/>
      <c r="L441" s="310"/>
      <c r="M441" s="293"/>
      <c r="N441" s="293"/>
      <c r="O441" s="309" t="s">
        <v>38</v>
      </c>
      <c r="P441" s="293"/>
      <c r="Q441" s="224"/>
      <c r="R441" s="309" t="s">
        <v>38</v>
      </c>
      <c r="S441" s="293"/>
      <c r="T441" s="293"/>
      <c r="U441" s="224"/>
      <c r="V441" s="231" t="s">
        <v>38</v>
      </c>
      <c r="W441" s="224"/>
      <c r="X441" s="221">
        <v>1311</v>
      </c>
      <c r="Y441" s="233">
        <v>0</v>
      </c>
      <c r="Z441" s="231" t="s">
        <v>38</v>
      </c>
      <c r="AA441" s="224"/>
      <c r="AB441" s="211">
        <v>1311</v>
      </c>
      <c r="AC441" s="209">
        <v>0</v>
      </c>
    </row>
    <row r="442" spans="2:29" hidden="1">
      <c r="B442" s="290"/>
      <c r="C442" s="290"/>
      <c r="D442" s="290"/>
      <c r="E442" s="290"/>
      <c r="F442" s="290"/>
      <c r="G442" s="290"/>
      <c r="I442" s="218">
        <v>467</v>
      </c>
      <c r="J442" s="309" t="s">
        <v>38</v>
      </c>
      <c r="K442" s="293"/>
      <c r="L442" s="310"/>
      <c r="M442" s="293"/>
      <c r="N442" s="293"/>
      <c r="O442" s="309" t="s">
        <v>38</v>
      </c>
      <c r="P442" s="293"/>
      <c r="Q442" s="224"/>
      <c r="R442" s="309" t="s">
        <v>38</v>
      </c>
      <c r="S442" s="293"/>
      <c r="T442" s="293"/>
      <c r="U442" s="224"/>
      <c r="V442" s="231" t="s">
        <v>38</v>
      </c>
      <c r="W442" s="224"/>
      <c r="X442" s="221">
        <v>1401</v>
      </c>
      <c r="Y442" s="233">
        <v>0</v>
      </c>
      <c r="Z442" s="231" t="s">
        <v>38</v>
      </c>
      <c r="AA442" s="224"/>
      <c r="AB442" s="211">
        <v>1401</v>
      </c>
      <c r="AC442" s="209">
        <v>0</v>
      </c>
    </row>
    <row r="443" spans="2:29" hidden="1">
      <c r="B443" s="290"/>
      <c r="C443" s="290"/>
      <c r="D443" s="290"/>
      <c r="E443" s="290"/>
      <c r="F443" s="290"/>
      <c r="G443" s="290"/>
      <c r="I443" s="218">
        <v>481</v>
      </c>
      <c r="J443" s="309" t="s">
        <v>38</v>
      </c>
      <c r="K443" s="293"/>
      <c r="L443" s="310"/>
      <c r="M443" s="293"/>
      <c r="N443" s="293"/>
      <c r="O443" s="309" t="s">
        <v>38</v>
      </c>
      <c r="P443" s="293"/>
      <c r="Q443" s="224"/>
      <c r="R443" s="309" t="s">
        <v>38</v>
      </c>
      <c r="S443" s="293"/>
      <c r="T443" s="293"/>
      <c r="U443" s="224"/>
      <c r="V443" s="231" t="s">
        <v>38</v>
      </c>
      <c r="W443" s="224"/>
      <c r="X443" s="221">
        <v>1443</v>
      </c>
      <c r="Y443" s="233">
        <v>0</v>
      </c>
      <c r="Z443" s="231" t="s">
        <v>38</v>
      </c>
      <c r="AA443" s="224"/>
      <c r="AB443" s="211">
        <v>1443</v>
      </c>
      <c r="AC443" s="209">
        <v>0</v>
      </c>
    </row>
    <row r="444" spans="2:29" hidden="1">
      <c r="B444" s="290"/>
      <c r="C444" s="290"/>
      <c r="D444" s="290"/>
      <c r="E444" s="290"/>
      <c r="F444" s="290"/>
      <c r="G444" s="290"/>
      <c r="I444" s="218">
        <v>490</v>
      </c>
      <c r="J444" s="309" t="s">
        <v>38</v>
      </c>
      <c r="K444" s="293"/>
      <c r="L444" s="310"/>
      <c r="M444" s="293"/>
      <c r="N444" s="293"/>
      <c r="O444" s="309" t="s">
        <v>38</v>
      </c>
      <c r="P444" s="293"/>
      <c r="Q444" s="224"/>
      <c r="R444" s="309" t="s">
        <v>38</v>
      </c>
      <c r="S444" s="293"/>
      <c r="T444" s="293"/>
      <c r="U444" s="224"/>
      <c r="V444" s="231" t="s">
        <v>38</v>
      </c>
      <c r="W444" s="224"/>
      <c r="X444" s="221">
        <v>1470</v>
      </c>
      <c r="Y444" s="233">
        <v>0</v>
      </c>
      <c r="Z444" s="231" t="s">
        <v>38</v>
      </c>
      <c r="AA444" s="224"/>
      <c r="AB444" s="211">
        <v>1470</v>
      </c>
      <c r="AC444" s="209">
        <v>0</v>
      </c>
    </row>
    <row r="445" spans="2:29" hidden="1">
      <c r="B445" s="290"/>
      <c r="C445" s="290"/>
      <c r="D445" s="290"/>
      <c r="E445" s="290"/>
      <c r="F445" s="290"/>
      <c r="G445" s="290"/>
      <c r="I445" s="218">
        <v>499</v>
      </c>
      <c r="J445" s="309" t="s">
        <v>38</v>
      </c>
      <c r="K445" s="293"/>
      <c r="L445" s="310"/>
      <c r="M445" s="293"/>
      <c r="N445" s="293"/>
      <c r="O445" s="309" t="s">
        <v>38</v>
      </c>
      <c r="P445" s="293"/>
      <c r="Q445" s="224"/>
      <c r="R445" s="309" t="s">
        <v>38</v>
      </c>
      <c r="S445" s="293"/>
      <c r="T445" s="293"/>
      <c r="U445" s="224"/>
      <c r="V445" s="231" t="s">
        <v>38</v>
      </c>
      <c r="W445" s="224"/>
      <c r="X445" s="221">
        <v>998</v>
      </c>
      <c r="Y445" s="233">
        <v>0</v>
      </c>
      <c r="Z445" s="231" t="s">
        <v>38</v>
      </c>
      <c r="AA445" s="224"/>
      <c r="AB445" s="211">
        <v>998</v>
      </c>
      <c r="AC445" s="209">
        <v>0</v>
      </c>
    </row>
    <row r="446" spans="2:29" hidden="1">
      <c r="B446" s="290"/>
      <c r="C446" s="290"/>
      <c r="D446" s="290"/>
      <c r="E446" s="290"/>
      <c r="F446" s="290"/>
      <c r="G446" s="290"/>
      <c r="I446" s="218">
        <v>529</v>
      </c>
      <c r="J446" s="309" t="s">
        <v>38</v>
      </c>
      <c r="K446" s="293"/>
      <c r="L446" s="310"/>
      <c r="M446" s="293"/>
      <c r="N446" s="293"/>
      <c r="O446" s="309" t="s">
        <v>38</v>
      </c>
      <c r="P446" s="293"/>
      <c r="Q446" s="224"/>
      <c r="R446" s="309" t="s">
        <v>38</v>
      </c>
      <c r="S446" s="293"/>
      <c r="T446" s="293"/>
      <c r="U446" s="224"/>
      <c r="V446" s="231" t="s">
        <v>38</v>
      </c>
      <c r="W446" s="224"/>
      <c r="X446" s="221">
        <v>529</v>
      </c>
      <c r="Y446" s="233">
        <v>0</v>
      </c>
      <c r="Z446" s="231" t="s">
        <v>38</v>
      </c>
      <c r="AA446" s="224"/>
      <c r="AB446" s="211">
        <v>529</v>
      </c>
      <c r="AC446" s="209">
        <v>0</v>
      </c>
    </row>
    <row r="447" spans="2:29" hidden="1">
      <c r="B447" s="290"/>
      <c r="C447" s="290"/>
      <c r="D447" s="290"/>
      <c r="E447" s="290"/>
      <c r="F447" s="290"/>
      <c r="G447" s="290"/>
      <c r="I447" s="218">
        <v>539</v>
      </c>
      <c r="J447" s="309" t="s">
        <v>38</v>
      </c>
      <c r="K447" s="293"/>
      <c r="L447" s="310"/>
      <c r="M447" s="293"/>
      <c r="N447" s="293"/>
      <c r="O447" s="309" t="s">
        <v>38</v>
      </c>
      <c r="P447" s="293"/>
      <c r="Q447" s="224"/>
      <c r="R447" s="309" t="s">
        <v>38</v>
      </c>
      <c r="S447" s="293"/>
      <c r="T447" s="293"/>
      <c r="U447" s="224"/>
      <c r="V447" s="231" t="s">
        <v>38</v>
      </c>
      <c r="W447" s="224"/>
      <c r="X447" s="221">
        <v>539</v>
      </c>
      <c r="Y447" s="233">
        <v>0</v>
      </c>
      <c r="Z447" s="231" t="s">
        <v>38</v>
      </c>
      <c r="AA447" s="224"/>
      <c r="AB447" s="211">
        <v>539</v>
      </c>
      <c r="AC447" s="209">
        <v>0</v>
      </c>
    </row>
    <row r="448" spans="2:29" hidden="1">
      <c r="B448" s="290"/>
      <c r="C448" s="290"/>
      <c r="D448" s="290"/>
      <c r="E448" s="290"/>
      <c r="F448" s="290"/>
      <c r="G448" s="290"/>
      <c r="I448" s="218">
        <v>571</v>
      </c>
      <c r="J448" s="309" t="s">
        <v>38</v>
      </c>
      <c r="K448" s="293"/>
      <c r="L448" s="310"/>
      <c r="M448" s="293"/>
      <c r="N448" s="293"/>
      <c r="O448" s="309" t="s">
        <v>38</v>
      </c>
      <c r="P448" s="293"/>
      <c r="Q448" s="224"/>
      <c r="R448" s="309" t="s">
        <v>38</v>
      </c>
      <c r="S448" s="293"/>
      <c r="T448" s="293"/>
      <c r="U448" s="224"/>
      <c r="V448" s="231" t="s">
        <v>38</v>
      </c>
      <c r="W448" s="224"/>
      <c r="X448" s="221">
        <v>1142</v>
      </c>
      <c r="Y448" s="233">
        <v>0</v>
      </c>
      <c r="Z448" s="231" t="s">
        <v>38</v>
      </c>
      <c r="AA448" s="224"/>
      <c r="AB448" s="211">
        <v>1142</v>
      </c>
      <c r="AC448" s="209">
        <v>0</v>
      </c>
    </row>
    <row r="449" spans="2:29" hidden="1">
      <c r="B449" s="290"/>
      <c r="C449" s="290"/>
      <c r="D449" s="290"/>
      <c r="E449" s="290"/>
      <c r="F449" s="290"/>
      <c r="G449" s="290"/>
      <c r="I449" s="218">
        <v>607</v>
      </c>
      <c r="J449" s="309" t="s">
        <v>38</v>
      </c>
      <c r="K449" s="293"/>
      <c r="L449" s="310"/>
      <c r="M449" s="293"/>
      <c r="N449" s="293"/>
      <c r="O449" s="309" t="s">
        <v>38</v>
      </c>
      <c r="P449" s="293"/>
      <c r="Q449" s="224"/>
      <c r="R449" s="309" t="s">
        <v>38</v>
      </c>
      <c r="S449" s="293"/>
      <c r="T449" s="293"/>
      <c r="U449" s="224"/>
      <c r="V449" s="231" t="s">
        <v>38</v>
      </c>
      <c r="W449" s="224"/>
      <c r="X449" s="221">
        <v>607</v>
      </c>
      <c r="Y449" s="233">
        <v>0</v>
      </c>
      <c r="Z449" s="231" t="s">
        <v>38</v>
      </c>
      <c r="AA449" s="224"/>
      <c r="AB449" s="211">
        <v>607</v>
      </c>
      <c r="AC449" s="209">
        <v>0</v>
      </c>
    </row>
    <row r="450" spans="2:29" hidden="1">
      <c r="B450" s="290"/>
      <c r="C450" s="290"/>
      <c r="D450" s="290"/>
      <c r="E450" s="290"/>
      <c r="F450" s="290"/>
      <c r="G450" s="290"/>
      <c r="I450" s="218">
        <v>615</v>
      </c>
      <c r="J450" s="309" t="s">
        <v>38</v>
      </c>
      <c r="K450" s="293"/>
      <c r="L450" s="310"/>
      <c r="M450" s="293"/>
      <c r="N450" s="293"/>
      <c r="O450" s="309" t="s">
        <v>38</v>
      </c>
      <c r="P450" s="293"/>
      <c r="Q450" s="224"/>
      <c r="R450" s="309" t="s">
        <v>38</v>
      </c>
      <c r="S450" s="293"/>
      <c r="T450" s="293"/>
      <c r="U450" s="224"/>
      <c r="V450" s="231" t="s">
        <v>38</v>
      </c>
      <c r="W450" s="224"/>
      <c r="X450" s="221">
        <v>5535</v>
      </c>
      <c r="Y450" s="233">
        <v>0</v>
      </c>
      <c r="Z450" s="231" t="s">
        <v>38</v>
      </c>
      <c r="AA450" s="224"/>
      <c r="AB450" s="211">
        <v>5535</v>
      </c>
      <c r="AC450" s="209">
        <v>0</v>
      </c>
    </row>
    <row r="451" spans="2:29" hidden="1">
      <c r="B451" s="290"/>
      <c r="C451" s="290"/>
      <c r="D451" s="290"/>
      <c r="E451" s="290"/>
      <c r="F451" s="290"/>
      <c r="G451" s="290"/>
      <c r="I451" s="218">
        <v>627</v>
      </c>
      <c r="J451" s="309" t="s">
        <v>38</v>
      </c>
      <c r="K451" s="293"/>
      <c r="L451" s="310"/>
      <c r="M451" s="293"/>
      <c r="N451" s="293"/>
      <c r="O451" s="309" t="s">
        <v>38</v>
      </c>
      <c r="P451" s="293"/>
      <c r="Q451" s="224"/>
      <c r="R451" s="309" t="s">
        <v>38</v>
      </c>
      <c r="S451" s="293"/>
      <c r="T451" s="293"/>
      <c r="U451" s="224"/>
      <c r="V451" s="231" t="s">
        <v>38</v>
      </c>
      <c r="W451" s="224"/>
      <c r="X451" s="221">
        <v>627</v>
      </c>
      <c r="Y451" s="233">
        <v>0</v>
      </c>
      <c r="Z451" s="231" t="s">
        <v>38</v>
      </c>
      <c r="AA451" s="224"/>
      <c r="AB451" s="211">
        <v>627</v>
      </c>
      <c r="AC451" s="209">
        <v>0</v>
      </c>
    </row>
    <row r="452" spans="2:29" hidden="1">
      <c r="B452" s="290"/>
      <c r="C452" s="290"/>
      <c r="D452" s="290"/>
      <c r="E452" s="290"/>
      <c r="F452" s="290"/>
      <c r="G452" s="290"/>
      <c r="I452" s="218">
        <v>628</v>
      </c>
      <c r="J452" s="309" t="s">
        <v>38</v>
      </c>
      <c r="K452" s="293"/>
      <c r="L452" s="310"/>
      <c r="M452" s="293"/>
      <c r="N452" s="293"/>
      <c r="O452" s="309" t="s">
        <v>38</v>
      </c>
      <c r="P452" s="293"/>
      <c r="Q452" s="224"/>
      <c r="R452" s="309" t="s">
        <v>38</v>
      </c>
      <c r="S452" s="293"/>
      <c r="T452" s="293"/>
      <c r="U452" s="224"/>
      <c r="V452" s="231" t="s">
        <v>38</v>
      </c>
      <c r="W452" s="224"/>
      <c r="X452" s="221">
        <v>2512</v>
      </c>
      <c r="Y452" s="233">
        <v>0</v>
      </c>
      <c r="Z452" s="231" t="s">
        <v>38</v>
      </c>
      <c r="AA452" s="224"/>
      <c r="AB452" s="211">
        <v>2512</v>
      </c>
      <c r="AC452" s="209">
        <v>0</v>
      </c>
    </row>
    <row r="453" spans="2:29" hidden="1">
      <c r="B453" s="290"/>
      <c r="C453" s="290"/>
      <c r="D453" s="290"/>
      <c r="E453" s="290"/>
      <c r="F453" s="290"/>
      <c r="G453" s="290"/>
      <c r="I453" s="218">
        <v>629</v>
      </c>
      <c r="J453" s="309" t="s">
        <v>38</v>
      </c>
      <c r="K453" s="293"/>
      <c r="L453" s="310"/>
      <c r="M453" s="293"/>
      <c r="N453" s="293"/>
      <c r="O453" s="309" t="s">
        <v>38</v>
      </c>
      <c r="P453" s="293"/>
      <c r="Q453" s="224"/>
      <c r="R453" s="309" t="s">
        <v>38</v>
      </c>
      <c r="S453" s="293"/>
      <c r="T453" s="293"/>
      <c r="U453" s="224"/>
      <c r="V453" s="231" t="s">
        <v>38</v>
      </c>
      <c r="W453" s="224"/>
      <c r="X453" s="221">
        <v>6290</v>
      </c>
      <c r="Y453" s="233">
        <v>0</v>
      </c>
      <c r="Z453" s="231" t="s">
        <v>38</v>
      </c>
      <c r="AA453" s="224"/>
      <c r="AB453" s="211">
        <v>6290</v>
      </c>
      <c r="AC453" s="209">
        <v>0</v>
      </c>
    </row>
    <row r="454" spans="2:29" hidden="1">
      <c r="B454" s="290"/>
      <c r="C454" s="290"/>
      <c r="D454" s="290"/>
      <c r="E454" s="290"/>
      <c r="F454" s="290"/>
      <c r="G454" s="290"/>
      <c r="I454" s="218">
        <v>659</v>
      </c>
      <c r="J454" s="309" t="s">
        <v>38</v>
      </c>
      <c r="K454" s="293"/>
      <c r="L454" s="310"/>
      <c r="M454" s="293"/>
      <c r="N454" s="293"/>
      <c r="O454" s="309" t="s">
        <v>38</v>
      </c>
      <c r="P454" s="293"/>
      <c r="Q454" s="224"/>
      <c r="R454" s="309" t="s">
        <v>38</v>
      </c>
      <c r="S454" s="293"/>
      <c r="T454" s="293"/>
      <c r="U454" s="224"/>
      <c r="V454" s="231" t="s">
        <v>38</v>
      </c>
      <c r="W454" s="224"/>
      <c r="X454" s="221">
        <v>659</v>
      </c>
      <c r="Y454" s="233">
        <v>0</v>
      </c>
      <c r="Z454" s="231" t="s">
        <v>38</v>
      </c>
      <c r="AA454" s="224"/>
      <c r="AB454" s="211">
        <v>659</v>
      </c>
      <c r="AC454" s="209">
        <v>0</v>
      </c>
    </row>
    <row r="455" spans="2:29" hidden="1">
      <c r="B455" s="290"/>
      <c r="C455" s="290"/>
      <c r="D455" s="290"/>
      <c r="E455" s="290"/>
      <c r="F455" s="290"/>
      <c r="G455" s="290"/>
      <c r="I455" s="218">
        <v>663</v>
      </c>
      <c r="J455" s="309" t="s">
        <v>38</v>
      </c>
      <c r="K455" s="293"/>
      <c r="L455" s="310"/>
      <c r="M455" s="293"/>
      <c r="N455" s="293"/>
      <c r="O455" s="309" t="s">
        <v>38</v>
      </c>
      <c r="P455" s="293"/>
      <c r="Q455" s="224"/>
      <c r="R455" s="309" t="s">
        <v>38</v>
      </c>
      <c r="S455" s="293"/>
      <c r="T455" s="293"/>
      <c r="U455" s="224"/>
      <c r="V455" s="231" t="s">
        <v>38</v>
      </c>
      <c r="W455" s="224"/>
      <c r="X455" s="221">
        <v>1326</v>
      </c>
      <c r="Y455" s="233">
        <v>0</v>
      </c>
      <c r="Z455" s="231" t="s">
        <v>38</v>
      </c>
      <c r="AA455" s="224"/>
      <c r="AB455" s="211">
        <v>1326</v>
      </c>
      <c r="AC455" s="209">
        <v>0</v>
      </c>
    </row>
    <row r="456" spans="2:29" hidden="1">
      <c r="B456" s="290"/>
      <c r="C456" s="290"/>
      <c r="D456" s="290"/>
      <c r="E456" s="290"/>
      <c r="F456" s="290"/>
      <c r="G456" s="290"/>
      <c r="I456" s="218">
        <v>733</v>
      </c>
      <c r="J456" s="309" t="s">
        <v>38</v>
      </c>
      <c r="K456" s="293"/>
      <c r="L456" s="310"/>
      <c r="M456" s="293"/>
      <c r="N456" s="293"/>
      <c r="O456" s="309" t="s">
        <v>38</v>
      </c>
      <c r="P456" s="293"/>
      <c r="Q456" s="224"/>
      <c r="R456" s="309" t="s">
        <v>38</v>
      </c>
      <c r="S456" s="293"/>
      <c r="T456" s="293"/>
      <c r="U456" s="224"/>
      <c r="V456" s="231" t="s">
        <v>38</v>
      </c>
      <c r="W456" s="224"/>
      <c r="X456" s="221">
        <v>733</v>
      </c>
      <c r="Y456" s="233">
        <v>0</v>
      </c>
      <c r="Z456" s="231" t="s">
        <v>38</v>
      </c>
      <c r="AA456" s="224"/>
      <c r="AB456" s="211">
        <v>733</v>
      </c>
      <c r="AC456" s="209">
        <v>0</v>
      </c>
    </row>
    <row r="457" spans="2:29" hidden="1">
      <c r="B457" s="290"/>
      <c r="C457" s="290"/>
      <c r="D457" s="290"/>
      <c r="E457" s="290"/>
      <c r="F457" s="290"/>
      <c r="G457" s="290"/>
      <c r="I457" s="218">
        <v>754</v>
      </c>
      <c r="J457" s="309" t="s">
        <v>38</v>
      </c>
      <c r="K457" s="293"/>
      <c r="L457" s="310"/>
      <c r="M457" s="293"/>
      <c r="N457" s="293"/>
      <c r="O457" s="309" t="s">
        <v>38</v>
      </c>
      <c r="P457" s="293"/>
      <c r="Q457" s="224"/>
      <c r="R457" s="309" t="s">
        <v>38</v>
      </c>
      <c r="S457" s="293"/>
      <c r="T457" s="293"/>
      <c r="U457" s="224"/>
      <c r="V457" s="231" t="s">
        <v>38</v>
      </c>
      <c r="W457" s="224"/>
      <c r="X457" s="221">
        <v>2262</v>
      </c>
      <c r="Y457" s="233">
        <v>0</v>
      </c>
      <c r="Z457" s="231" t="s">
        <v>38</v>
      </c>
      <c r="AA457" s="224"/>
      <c r="AB457" s="211">
        <v>2262</v>
      </c>
      <c r="AC457" s="209">
        <v>0</v>
      </c>
    </row>
    <row r="458" spans="2:29" hidden="1">
      <c r="B458" s="290"/>
      <c r="C458" s="290"/>
      <c r="D458" s="290"/>
      <c r="E458" s="290"/>
      <c r="F458" s="290"/>
      <c r="G458" s="290"/>
      <c r="I458" s="218">
        <v>857</v>
      </c>
      <c r="J458" s="309" t="s">
        <v>38</v>
      </c>
      <c r="K458" s="293"/>
      <c r="L458" s="310"/>
      <c r="M458" s="293"/>
      <c r="N458" s="293"/>
      <c r="O458" s="309" t="s">
        <v>38</v>
      </c>
      <c r="P458" s="293"/>
      <c r="Q458" s="224"/>
      <c r="R458" s="309" t="s">
        <v>38</v>
      </c>
      <c r="S458" s="293"/>
      <c r="T458" s="293"/>
      <c r="U458" s="224"/>
      <c r="V458" s="231" t="s">
        <v>38</v>
      </c>
      <c r="W458" s="224"/>
      <c r="X458" s="221">
        <v>8570</v>
      </c>
      <c r="Y458" s="233">
        <v>0</v>
      </c>
      <c r="Z458" s="231" t="s">
        <v>38</v>
      </c>
      <c r="AA458" s="224"/>
      <c r="AB458" s="211">
        <v>8570</v>
      </c>
      <c r="AC458" s="209">
        <v>0</v>
      </c>
    </row>
    <row r="459" spans="2:29" hidden="1">
      <c r="B459" s="290"/>
      <c r="C459" s="290"/>
      <c r="D459" s="290"/>
      <c r="E459" s="290"/>
      <c r="F459" s="290"/>
      <c r="G459" s="290"/>
      <c r="I459" s="218">
        <v>859</v>
      </c>
      <c r="J459" s="309" t="s">
        <v>38</v>
      </c>
      <c r="K459" s="293"/>
      <c r="L459" s="310"/>
      <c r="M459" s="293"/>
      <c r="N459" s="293"/>
      <c r="O459" s="309" t="s">
        <v>38</v>
      </c>
      <c r="P459" s="293"/>
      <c r="Q459" s="224"/>
      <c r="R459" s="309" t="s">
        <v>38</v>
      </c>
      <c r="S459" s="293"/>
      <c r="T459" s="293"/>
      <c r="U459" s="224"/>
      <c r="V459" s="231" t="s">
        <v>38</v>
      </c>
      <c r="W459" s="224"/>
      <c r="X459" s="221">
        <v>4295</v>
      </c>
      <c r="Y459" s="233">
        <v>0</v>
      </c>
      <c r="Z459" s="231" t="s">
        <v>38</v>
      </c>
      <c r="AA459" s="224"/>
      <c r="AB459" s="211">
        <v>4295</v>
      </c>
      <c r="AC459" s="209">
        <v>0</v>
      </c>
    </row>
    <row r="460" spans="2:29" hidden="1">
      <c r="B460" s="290"/>
      <c r="C460" s="290"/>
      <c r="D460" s="290"/>
      <c r="E460" s="290"/>
      <c r="F460" s="290"/>
      <c r="G460" s="290"/>
      <c r="I460" s="218">
        <v>900</v>
      </c>
      <c r="J460" s="309" t="s">
        <v>38</v>
      </c>
      <c r="K460" s="293"/>
      <c r="L460" s="310"/>
      <c r="M460" s="293"/>
      <c r="N460" s="293"/>
      <c r="O460" s="309" t="s">
        <v>38</v>
      </c>
      <c r="P460" s="293"/>
      <c r="Q460" s="224"/>
      <c r="R460" s="309" t="s">
        <v>38</v>
      </c>
      <c r="S460" s="293"/>
      <c r="T460" s="293"/>
      <c r="U460" s="224"/>
      <c r="V460" s="231" t="s">
        <v>38</v>
      </c>
      <c r="W460" s="224"/>
      <c r="X460" s="221">
        <v>900</v>
      </c>
      <c r="Y460" s="233">
        <v>0</v>
      </c>
      <c r="Z460" s="231" t="s">
        <v>38</v>
      </c>
      <c r="AA460" s="224"/>
      <c r="AB460" s="211">
        <v>900</v>
      </c>
      <c r="AC460" s="209">
        <v>0</v>
      </c>
    </row>
    <row r="461" spans="2:29" hidden="1">
      <c r="B461" s="290"/>
      <c r="C461" s="290"/>
      <c r="D461" s="290"/>
      <c r="E461" s="290"/>
      <c r="F461" s="290"/>
      <c r="G461" s="290"/>
      <c r="I461" s="218">
        <v>915</v>
      </c>
      <c r="J461" s="309" t="s">
        <v>38</v>
      </c>
      <c r="K461" s="293"/>
      <c r="L461" s="310"/>
      <c r="M461" s="293"/>
      <c r="N461" s="293"/>
      <c r="O461" s="309" t="s">
        <v>38</v>
      </c>
      <c r="P461" s="293"/>
      <c r="Q461" s="224"/>
      <c r="R461" s="309" t="s">
        <v>38</v>
      </c>
      <c r="S461" s="293"/>
      <c r="T461" s="293"/>
      <c r="U461" s="224"/>
      <c r="V461" s="231" t="s">
        <v>38</v>
      </c>
      <c r="W461" s="224"/>
      <c r="X461" s="221">
        <v>3660</v>
      </c>
      <c r="Y461" s="233">
        <v>0</v>
      </c>
      <c r="Z461" s="231" t="s">
        <v>38</v>
      </c>
      <c r="AA461" s="224"/>
      <c r="AB461" s="211">
        <v>3660</v>
      </c>
      <c r="AC461" s="209">
        <v>0</v>
      </c>
    </row>
    <row r="462" spans="2:29" hidden="1">
      <c r="B462" s="290"/>
      <c r="C462" s="290"/>
      <c r="D462" s="290"/>
      <c r="E462" s="290"/>
      <c r="F462" s="290"/>
      <c r="G462" s="290"/>
      <c r="I462" s="218">
        <v>1235</v>
      </c>
      <c r="J462" s="309" t="s">
        <v>38</v>
      </c>
      <c r="K462" s="293"/>
      <c r="L462" s="310"/>
      <c r="M462" s="293"/>
      <c r="N462" s="293"/>
      <c r="O462" s="309" t="s">
        <v>38</v>
      </c>
      <c r="P462" s="293"/>
      <c r="Q462" s="224"/>
      <c r="R462" s="309" t="s">
        <v>38</v>
      </c>
      <c r="S462" s="293"/>
      <c r="T462" s="293"/>
      <c r="U462" s="224"/>
      <c r="V462" s="231" t="s">
        <v>38</v>
      </c>
      <c r="W462" s="224"/>
      <c r="X462" s="221">
        <v>4940</v>
      </c>
      <c r="Y462" s="233">
        <v>0</v>
      </c>
      <c r="Z462" s="231" t="s">
        <v>38</v>
      </c>
      <c r="AA462" s="224"/>
      <c r="AB462" s="211">
        <v>4940</v>
      </c>
      <c r="AC462" s="209">
        <v>0</v>
      </c>
    </row>
    <row r="463" spans="2:29" hidden="1">
      <c r="B463" s="290"/>
      <c r="C463" s="290"/>
      <c r="D463" s="290"/>
      <c r="E463" s="293"/>
      <c r="F463" s="293"/>
      <c r="G463" s="293"/>
      <c r="I463" s="218">
        <v>1292</v>
      </c>
      <c r="J463" s="309" t="s">
        <v>38</v>
      </c>
      <c r="K463" s="293"/>
      <c r="L463" s="310"/>
      <c r="M463" s="293"/>
      <c r="N463" s="293"/>
      <c r="O463" s="309" t="s">
        <v>38</v>
      </c>
      <c r="P463" s="293"/>
      <c r="Q463" s="224"/>
      <c r="R463" s="309" t="s">
        <v>38</v>
      </c>
      <c r="S463" s="293"/>
      <c r="T463" s="293"/>
      <c r="U463" s="224"/>
      <c r="V463" s="231" t="s">
        <v>38</v>
      </c>
      <c r="W463" s="224"/>
      <c r="X463" s="221">
        <v>14212</v>
      </c>
      <c r="Y463" s="233">
        <v>0</v>
      </c>
      <c r="Z463" s="231" t="s">
        <v>38</v>
      </c>
      <c r="AA463" s="224"/>
      <c r="AB463" s="211">
        <v>14212</v>
      </c>
      <c r="AC463" s="209">
        <v>0</v>
      </c>
    </row>
    <row r="464" spans="2:29" hidden="1">
      <c r="B464" s="290"/>
      <c r="C464" s="290"/>
      <c r="D464" s="290"/>
      <c r="E464" s="306" t="s">
        <v>248</v>
      </c>
      <c r="F464" s="290"/>
      <c r="G464" s="290"/>
      <c r="I464" s="218">
        <v>240</v>
      </c>
      <c r="J464" s="309" t="s">
        <v>38</v>
      </c>
      <c r="K464" s="293"/>
      <c r="L464" s="310"/>
      <c r="M464" s="293"/>
      <c r="N464" s="293"/>
      <c r="O464" s="309" t="s">
        <v>38</v>
      </c>
      <c r="P464" s="293"/>
      <c r="Q464" s="224"/>
      <c r="R464" s="309" t="s">
        <v>38</v>
      </c>
      <c r="S464" s="293"/>
      <c r="T464" s="293"/>
      <c r="U464" s="224"/>
      <c r="V464" s="231" t="s">
        <v>38</v>
      </c>
      <c r="W464" s="224"/>
      <c r="X464" s="221">
        <v>480</v>
      </c>
      <c r="Y464" s="233">
        <v>0</v>
      </c>
      <c r="Z464" s="231" t="s">
        <v>38</v>
      </c>
      <c r="AA464" s="224"/>
      <c r="AB464" s="211">
        <v>480</v>
      </c>
      <c r="AC464" s="209">
        <v>0</v>
      </c>
    </row>
    <row r="465" spans="2:29" hidden="1">
      <c r="B465" s="290"/>
      <c r="C465" s="290"/>
      <c r="D465" s="290"/>
      <c r="E465" s="290"/>
      <c r="F465" s="290"/>
      <c r="G465" s="290"/>
      <c r="I465" s="218">
        <v>252</v>
      </c>
      <c r="J465" s="309" t="s">
        <v>38</v>
      </c>
      <c r="K465" s="293"/>
      <c r="L465" s="310"/>
      <c r="M465" s="293"/>
      <c r="N465" s="293"/>
      <c r="O465" s="309" t="s">
        <v>38</v>
      </c>
      <c r="P465" s="293"/>
      <c r="Q465" s="224"/>
      <c r="R465" s="309" t="s">
        <v>38</v>
      </c>
      <c r="S465" s="293"/>
      <c r="T465" s="293"/>
      <c r="U465" s="224"/>
      <c r="V465" s="231" t="s">
        <v>38</v>
      </c>
      <c r="W465" s="224"/>
      <c r="X465" s="221">
        <v>3024</v>
      </c>
      <c r="Y465" s="233">
        <v>0</v>
      </c>
      <c r="Z465" s="231" t="s">
        <v>38</v>
      </c>
      <c r="AA465" s="224"/>
      <c r="AB465" s="211">
        <v>3024</v>
      </c>
      <c r="AC465" s="209">
        <v>0</v>
      </c>
    </row>
    <row r="466" spans="2:29" hidden="1">
      <c r="B466" s="290"/>
      <c r="C466" s="290"/>
      <c r="D466" s="290"/>
      <c r="E466" s="290"/>
      <c r="F466" s="290"/>
      <c r="G466" s="290"/>
      <c r="I466" s="218">
        <v>398</v>
      </c>
      <c r="J466" s="309" t="s">
        <v>38</v>
      </c>
      <c r="K466" s="293"/>
      <c r="L466" s="310"/>
      <c r="M466" s="293"/>
      <c r="N466" s="293"/>
      <c r="O466" s="309" t="s">
        <v>38</v>
      </c>
      <c r="P466" s="293"/>
      <c r="Q466" s="224"/>
      <c r="R466" s="309" t="s">
        <v>38</v>
      </c>
      <c r="S466" s="293"/>
      <c r="T466" s="293"/>
      <c r="U466" s="224"/>
      <c r="V466" s="231" t="s">
        <v>38</v>
      </c>
      <c r="W466" s="224"/>
      <c r="X466" s="221">
        <v>54128</v>
      </c>
      <c r="Y466" s="233">
        <v>0</v>
      </c>
      <c r="Z466" s="231" t="s">
        <v>38</v>
      </c>
      <c r="AA466" s="224"/>
      <c r="AB466" s="211">
        <v>54128</v>
      </c>
      <c r="AC466" s="209">
        <v>0</v>
      </c>
    </row>
    <row r="467" spans="2:29" hidden="1">
      <c r="B467" s="290"/>
      <c r="C467" s="290"/>
      <c r="D467" s="290"/>
      <c r="E467" s="290"/>
      <c r="F467" s="290"/>
      <c r="G467" s="290"/>
      <c r="I467" s="218">
        <v>458</v>
      </c>
      <c r="J467" s="309" t="s">
        <v>38</v>
      </c>
      <c r="K467" s="293"/>
      <c r="L467" s="310"/>
      <c r="M467" s="293"/>
      <c r="N467" s="293"/>
      <c r="O467" s="309" t="s">
        <v>38</v>
      </c>
      <c r="P467" s="293"/>
      <c r="Q467" s="224"/>
      <c r="R467" s="309" t="s">
        <v>38</v>
      </c>
      <c r="S467" s="293"/>
      <c r="T467" s="293"/>
      <c r="U467" s="224"/>
      <c r="V467" s="231" t="s">
        <v>38</v>
      </c>
      <c r="W467" s="224"/>
      <c r="X467" s="221">
        <v>373728</v>
      </c>
      <c r="Y467" s="233">
        <v>0</v>
      </c>
      <c r="Z467" s="231" t="s">
        <v>38</v>
      </c>
      <c r="AA467" s="224"/>
      <c r="AB467" s="211">
        <v>373728</v>
      </c>
      <c r="AC467" s="209">
        <v>0</v>
      </c>
    </row>
    <row r="468" spans="2:29" hidden="1">
      <c r="B468" s="290"/>
      <c r="C468" s="290"/>
      <c r="D468" s="290"/>
      <c r="E468" s="290"/>
      <c r="F468" s="290"/>
      <c r="G468" s="290"/>
      <c r="I468" s="218">
        <v>500</v>
      </c>
      <c r="J468" s="309" t="s">
        <v>38</v>
      </c>
      <c r="K468" s="293"/>
      <c r="L468" s="310"/>
      <c r="M468" s="293"/>
      <c r="N468" s="293"/>
      <c r="O468" s="309" t="s">
        <v>38</v>
      </c>
      <c r="P468" s="293"/>
      <c r="Q468" s="224"/>
      <c r="R468" s="309" t="s">
        <v>38</v>
      </c>
      <c r="S468" s="293"/>
      <c r="T468" s="293"/>
      <c r="U468" s="224"/>
      <c r="V468" s="231" t="s">
        <v>38</v>
      </c>
      <c r="W468" s="224"/>
      <c r="X468" s="221">
        <v>2500</v>
      </c>
      <c r="Y468" s="233">
        <v>0</v>
      </c>
      <c r="Z468" s="231" t="s">
        <v>38</v>
      </c>
      <c r="AA468" s="224"/>
      <c r="AB468" s="211">
        <v>2500</v>
      </c>
      <c r="AC468" s="209">
        <v>0</v>
      </c>
    </row>
    <row r="469" spans="2:29" hidden="1">
      <c r="B469" s="290"/>
      <c r="C469" s="290"/>
      <c r="D469" s="290"/>
      <c r="E469" s="290"/>
      <c r="F469" s="290"/>
      <c r="G469" s="290"/>
      <c r="I469" s="218">
        <v>504</v>
      </c>
      <c r="J469" s="309" t="s">
        <v>38</v>
      </c>
      <c r="K469" s="293"/>
      <c r="L469" s="310"/>
      <c r="M469" s="293"/>
      <c r="N469" s="293"/>
      <c r="O469" s="309" t="s">
        <v>38</v>
      </c>
      <c r="P469" s="293"/>
      <c r="Q469" s="224"/>
      <c r="R469" s="309" t="s">
        <v>38</v>
      </c>
      <c r="S469" s="293"/>
      <c r="T469" s="293"/>
      <c r="U469" s="224"/>
      <c r="V469" s="231" t="s">
        <v>38</v>
      </c>
      <c r="W469" s="224"/>
      <c r="X469" s="221">
        <v>1512</v>
      </c>
      <c r="Y469" s="233">
        <v>0</v>
      </c>
      <c r="Z469" s="231" t="s">
        <v>38</v>
      </c>
      <c r="AA469" s="224"/>
      <c r="AB469" s="211">
        <v>1512</v>
      </c>
      <c r="AC469" s="209">
        <v>0</v>
      </c>
    </row>
    <row r="470" spans="2:29" hidden="1">
      <c r="B470" s="290"/>
      <c r="C470" s="290"/>
      <c r="D470" s="290"/>
      <c r="E470" s="290"/>
      <c r="F470" s="290"/>
      <c r="G470" s="290"/>
      <c r="I470" s="218">
        <v>510</v>
      </c>
      <c r="J470" s="309" t="s">
        <v>38</v>
      </c>
      <c r="K470" s="293"/>
      <c r="L470" s="310"/>
      <c r="M470" s="293"/>
      <c r="N470" s="293"/>
      <c r="O470" s="309" t="s">
        <v>38</v>
      </c>
      <c r="P470" s="293"/>
      <c r="Q470" s="224"/>
      <c r="R470" s="309" t="s">
        <v>38</v>
      </c>
      <c r="S470" s="293"/>
      <c r="T470" s="293"/>
      <c r="U470" s="224"/>
      <c r="V470" s="231" t="s">
        <v>38</v>
      </c>
      <c r="W470" s="224"/>
      <c r="X470" s="221">
        <v>13260</v>
      </c>
      <c r="Y470" s="233">
        <v>0</v>
      </c>
      <c r="Z470" s="231" t="s">
        <v>38</v>
      </c>
      <c r="AA470" s="224"/>
      <c r="AB470" s="211">
        <v>13260</v>
      </c>
      <c r="AC470" s="209">
        <v>0</v>
      </c>
    </row>
    <row r="471" spans="2:29" hidden="1">
      <c r="B471" s="290"/>
      <c r="C471" s="290"/>
      <c r="D471" s="290"/>
      <c r="E471" s="290"/>
      <c r="F471" s="290"/>
      <c r="G471" s="290"/>
      <c r="I471" s="218">
        <v>570</v>
      </c>
      <c r="J471" s="309" t="s">
        <v>38</v>
      </c>
      <c r="K471" s="293"/>
      <c r="L471" s="310"/>
      <c r="M471" s="293"/>
      <c r="N471" s="293"/>
      <c r="O471" s="309" t="s">
        <v>38</v>
      </c>
      <c r="P471" s="293"/>
      <c r="Q471" s="224"/>
      <c r="R471" s="309" t="s">
        <v>38</v>
      </c>
      <c r="S471" s="293"/>
      <c r="T471" s="293"/>
      <c r="U471" s="224"/>
      <c r="V471" s="231" t="s">
        <v>38</v>
      </c>
      <c r="W471" s="224"/>
      <c r="X471" s="221">
        <v>6840</v>
      </c>
      <c r="Y471" s="233">
        <v>0</v>
      </c>
      <c r="Z471" s="231" t="s">
        <v>38</v>
      </c>
      <c r="AA471" s="224"/>
      <c r="AB471" s="211">
        <v>6840</v>
      </c>
      <c r="AC471" s="209">
        <v>0</v>
      </c>
    </row>
    <row r="472" spans="2:29" hidden="1">
      <c r="B472" s="290"/>
      <c r="C472" s="290"/>
      <c r="D472" s="290"/>
      <c r="E472" s="290"/>
      <c r="F472" s="290"/>
      <c r="G472" s="290"/>
      <c r="I472" s="218">
        <v>575</v>
      </c>
      <c r="J472" s="309" t="s">
        <v>38</v>
      </c>
      <c r="K472" s="293"/>
      <c r="L472" s="310"/>
      <c r="M472" s="293"/>
      <c r="N472" s="293"/>
      <c r="O472" s="309" t="s">
        <v>38</v>
      </c>
      <c r="P472" s="293"/>
      <c r="Q472" s="224"/>
      <c r="R472" s="309" t="s">
        <v>38</v>
      </c>
      <c r="S472" s="293"/>
      <c r="T472" s="293"/>
      <c r="U472" s="224"/>
      <c r="V472" s="231" t="s">
        <v>38</v>
      </c>
      <c r="W472" s="224"/>
      <c r="X472" s="221">
        <v>62675</v>
      </c>
      <c r="Y472" s="233">
        <v>0</v>
      </c>
      <c r="Z472" s="231" t="s">
        <v>38</v>
      </c>
      <c r="AA472" s="224"/>
      <c r="AB472" s="211">
        <v>62675</v>
      </c>
      <c r="AC472" s="209">
        <v>0</v>
      </c>
    </row>
    <row r="473" spans="2:29" hidden="1">
      <c r="B473" s="290"/>
      <c r="C473" s="290"/>
      <c r="D473" s="290"/>
      <c r="E473" s="290"/>
      <c r="F473" s="290"/>
      <c r="G473" s="290"/>
      <c r="I473" s="218">
        <v>584</v>
      </c>
      <c r="J473" s="309" t="s">
        <v>38</v>
      </c>
      <c r="K473" s="293"/>
      <c r="L473" s="310"/>
      <c r="M473" s="293"/>
      <c r="N473" s="293"/>
      <c r="O473" s="309" t="s">
        <v>38</v>
      </c>
      <c r="P473" s="293"/>
      <c r="Q473" s="224"/>
      <c r="R473" s="309" t="s">
        <v>38</v>
      </c>
      <c r="S473" s="293"/>
      <c r="T473" s="293"/>
      <c r="U473" s="224"/>
      <c r="V473" s="231" t="s">
        <v>38</v>
      </c>
      <c r="W473" s="224"/>
      <c r="X473" s="221">
        <v>2336</v>
      </c>
      <c r="Y473" s="233">
        <v>0</v>
      </c>
      <c r="Z473" s="231" t="s">
        <v>38</v>
      </c>
      <c r="AA473" s="224"/>
      <c r="AB473" s="211">
        <v>2336</v>
      </c>
      <c r="AC473" s="209">
        <v>0</v>
      </c>
    </row>
    <row r="474" spans="2:29" hidden="1">
      <c r="B474" s="290"/>
      <c r="C474" s="290"/>
      <c r="D474" s="290"/>
      <c r="E474" s="290"/>
      <c r="F474" s="290"/>
      <c r="G474" s="290"/>
      <c r="I474" s="218">
        <v>638</v>
      </c>
      <c r="J474" s="309" t="s">
        <v>38</v>
      </c>
      <c r="K474" s="293"/>
      <c r="L474" s="310"/>
      <c r="M474" s="293"/>
      <c r="N474" s="293"/>
      <c r="O474" s="309" t="s">
        <v>38</v>
      </c>
      <c r="P474" s="293"/>
      <c r="Q474" s="224"/>
      <c r="R474" s="309" t="s">
        <v>38</v>
      </c>
      <c r="S474" s="293"/>
      <c r="T474" s="293"/>
      <c r="U474" s="224"/>
      <c r="V474" s="231" t="s">
        <v>38</v>
      </c>
      <c r="W474" s="224"/>
      <c r="X474" s="221">
        <v>1276</v>
      </c>
      <c r="Y474" s="233">
        <v>0</v>
      </c>
      <c r="Z474" s="231" t="s">
        <v>38</v>
      </c>
      <c r="AA474" s="224"/>
      <c r="AB474" s="211">
        <v>1276</v>
      </c>
      <c r="AC474" s="209">
        <v>0</v>
      </c>
    </row>
    <row r="475" spans="2:29" hidden="1">
      <c r="B475" s="290"/>
      <c r="C475" s="290"/>
      <c r="D475" s="290"/>
      <c r="E475" s="290"/>
      <c r="F475" s="290"/>
      <c r="G475" s="290"/>
      <c r="I475" s="218">
        <v>698</v>
      </c>
      <c r="J475" s="309" t="s">
        <v>38</v>
      </c>
      <c r="K475" s="293"/>
      <c r="L475" s="310"/>
      <c r="M475" s="293"/>
      <c r="N475" s="293"/>
      <c r="O475" s="309" t="s">
        <v>38</v>
      </c>
      <c r="P475" s="293"/>
      <c r="Q475" s="224"/>
      <c r="R475" s="309" t="s">
        <v>38</v>
      </c>
      <c r="S475" s="293"/>
      <c r="T475" s="293"/>
      <c r="U475" s="224"/>
      <c r="V475" s="231" t="s">
        <v>38</v>
      </c>
      <c r="W475" s="224"/>
      <c r="X475" s="221">
        <v>698</v>
      </c>
      <c r="Y475" s="233">
        <v>0</v>
      </c>
      <c r="Z475" s="231" t="s">
        <v>38</v>
      </c>
      <c r="AA475" s="224"/>
      <c r="AB475" s="211">
        <v>698</v>
      </c>
      <c r="AC475" s="209">
        <v>0</v>
      </c>
    </row>
    <row r="476" spans="2:29" hidden="1">
      <c r="B476" s="290"/>
      <c r="C476" s="290"/>
      <c r="D476" s="290"/>
      <c r="E476" s="290"/>
      <c r="F476" s="290"/>
      <c r="G476" s="290"/>
      <c r="I476" s="218">
        <v>710</v>
      </c>
      <c r="J476" s="309" t="s">
        <v>38</v>
      </c>
      <c r="K476" s="293"/>
      <c r="L476" s="310"/>
      <c r="M476" s="293"/>
      <c r="N476" s="293"/>
      <c r="O476" s="309" t="s">
        <v>38</v>
      </c>
      <c r="P476" s="293"/>
      <c r="Q476" s="224"/>
      <c r="R476" s="309" t="s">
        <v>38</v>
      </c>
      <c r="S476" s="293"/>
      <c r="T476" s="293"/>
      <c r="U476" s="224"/>
      <c r="V476" s="231" t="s">
        <v>38</v>
      </c>
      <c r="W476" s="224"/>
      <c r="X476" s="221">
        <v>12070</v>
      </c>
      <c r="Y476" s="233">
        <v>0</v>
      </c>
      <c r="Z476" s="231" t="s">
        <v>38</v>
      </c>
      <c r="AA476" s="224"/>
      <c r="AB476" s="211">
        <v>12070</v>
      </c>
      <c r="AC476" s="209">
        <v>0</v>
      </c>
    </row>
    <row r="477" spans="2:29" hidden="1">
      <c r="B477" s="290"/>
      <c r="C477" s="290"/>
      <c r="D477" s="290"/>
      <c r="E477" s="290"/>
      <c r="F477" s="290"/>
      <c r="G477" s="290"/>
      <c r="I477" s="218">
        <v>728</v>
      </c>
      <c r="J477" s="309" t="s">
        <v>38</v>
      </c>
      <c r="K477" s="293"/>
      <c r="L477" s="310"/>
      <c r="M477" s="293"/>
      <c r="N477" s="293"/>
      <c r="O477" s="309" t="s">
        <v>38</v>
      </c>
      <c r="P477" s="293"/>
      <c r="Q477" s="224"/>
      <c r="R477" s="309" t="s">
        <v>38</v>
      </c>
      <c r="S477" s="293"/>
      <c r="T477" s="293"/>
      <c r="U477" s="224"/>
      <c r="V477" s="231" t="s">
        <v>38</v>
      </c>
      <c r="W477" s="224"/>
      <c r="X477" s="221">
        <v>1456</v>
      </c>
      <c r="Y477" s="233">
        <v>0</v>
      </c>
      <c r="Z477" s="231" t="s">
        <v>38</v>
      </c>
      <c r="AA477" s="224"/>
      <c r="AB477" s="211">
        <v>1456</v>
      </c>
      <c r="AC477" s="209">
        <v>0</v>
      </c>
    </row>
    <row r="478" spans="2:29" hidden="1">
      <c r="B478" s="290"/>
      <c r="C478" s="290"/>
      <c r="D478" s="290"/>
      <c r="E478" s="290"/>
      <c r="F478" s="290"/>
      <c r="G478" s="290"/>
      <c r="I478" s="218">
        <v>740</v>
      </c>
      <c r="J478" s="309" t="s">
        <v>38</v>
      </c>
      <c r="K478" s="293"/>
      <c r="L478" s="310"/>
      <c r="M478" s="293"/>
      <c r="N478" s="293"/>
      <c r="O478" s="309" t="s">
        <v>38</v>
      </c>
      <c r="P478" s="293"/>
      <c r="Q478" s="224"/>
      <c r="R478" s="309" t="s">
        <v>38</v>
      </c>
      <c r="S478" s="293"/>
      <c r="T478" s="293"/>
      <c r="U478" s="224"/>
      <c r="V478" s="231" t="s">
        <v>38</v>
      </c>
      <c r="W478" s="224"/>
      <c r="X478" s="221">
        <v>740</v>
      </c>
      <c r="Y478" s="233">
        <v>0</v>
      </c>
      <c r="Z478" s="231" t="s">
        <v>38</v>
      </c>
      <c r="AA478" s="224"/>
      <c r="AB478" s="211">
        <v>740</v>
      </c>
      <c r="AC478" s="209">
        <v>0</v>
      </c>
    </row>
    <row r="479" spans="2:29" hidden="1">
      <c r="B479" s="290"/>
      <c r="C479" s="290"/>
      <c r="D479" s="290"/>
      <c r="E479" s="290"/>
      <c r="F479" s="290"/>
      <c r="G479" s="290"/>
      <c r="I479" s="218">
        <v>750</v>
      </c>
      <c r="J479" s="309" t="s">
        <v>38</v>
      </c>
      <c r="K479" s="293"/>
      <c r="L479" s="310"/>
      <c r="M479" s="293"/>
      <c r="N479" s="293"/>
      <c r="O479" s="309" t="s">
        <v>38</v>
      </c>
      <c r="P479" s="293"/>
      <c r="Q479" s="224"/>
      <c r="R479" s="309" t="s">
        <v>38</v>
      </c>
      <c r="S479" s="293"/>
      <c r="T479" s="293"/>
      <c r="U479" s="224"/>
      <c r="V479" s="231" t="s">
        <v>38</v>
      </c>
      <c r="W479" s="224"/>
      <c r="X479" s="221">
        <v>750</v>
      </c>
      <c r="Y479" s="233">
        <v>0</v>
      </c>
      <c r="Z479" s="231" t="s">
        <v>38</v>
      </c>
      <c r="AA479" s="224"/>
      <c r="AB479" s="211">
        <v>750</v>
      </c>
      <c r="AC479" s="209">
        <v>0</v>
      </c>
    </row>
    <row r="480" spans="2:29" hidden="1">
      <c r="B480" s="290"/>
      <c r="C480" s="290"/>
      <c r="D480" s="290"/>
      <c r="E480" s="290"/>
      <c r="F480" s="290"/>
      <c r="G480" s="290"/>
      <c r="I480" s="218">
        <v>815</v>
      </c>
      <c r="J480" s="309" t="s">
        <v>38</v>
      </c>
      <c r="K480" s="293"/>
      <c r="L480" s="310"/>
      <c r="M480" s="293"/>
      <c r="N480" s="293"/>
      <c r="O480" s="309" t="s">
        <v>38</v>
      </c>
      <c r="P480" s="293"/>
      <c r="Q480" s="224"/>
      <c r="R480" s="309" t="s">
        <v>38</v>
      </c>
      <c r="S480" s="293"/>
      <c r="T480" s="293"/>
      <c r="U480" s="224"/>
      <c r="V480" s="231" t="s">
        <v>38</v>
      </c>
      <c r="W480" s="224"/>
      <c r="X480" s="221">
        <v>815</v>
      </c>
      <c r="Y480" s="233">
        <v>0</v>
      </c>
      <c r="Z480" s="231" t="s">
        <v>38</v>
      </c>
      <c r="AA480" s="224"/>
      <c r="AB480" s="211">
        <v>815</v>
      </c>
      <c r="AC480" s="209">
        <v>0</v>
      </c>
    </row>
    <row r="481" spans="2:29" hidden="1">
      <c r="B481" s="290"/>
      <c r="C481" s="290"/>
      <c r="D481" s="290"/>
      <c r="E481" s="290"/>
      <c r="F481" s="290"/>
      <c r="G481" s="290"/>
      <c r="I481" s="218">
        <v>878</v>
      </c>
      <c r="J481" s="309" t="s">
        <v>38</v>
      </c>
      <c r="K481" s="293"/>
      <c r="L481" s="310"/>
      <c r="M481" s="293"/>
      <c r="N481" s="293"/>
      <c r="O481" s="309" t="s">
        <v>38</v>
      </c>
      <c r="P481" s="293"/>
      <c r="Q481" s="224"/>
      <c r="R481" s="309" t="s">
        <v>38</v>
      </c>
      <c r="S481" s="293"/>
      <c r="T481" s="293"/>
      <c r="U481" s="224"/>
      <c r="V481" s="231" t="s">
        <v>38</v>
      </c>
      <c r="W481" s="224"/>
      <c r="X481" s="221">
        <v>2634</v>
      </c>
      <c r="Y481" s="233">
        <v>0</v>
      </c>
      <c r="Z481" s="231" t="s">
        <v>38</v>
      </c>
      <c r="AA481" s="224"/>
      <c r="AB481" s="211">
        <v>2634</v>
      </c>
      <c r="AC481" s="209">
        <v>0</v>
      </c>
    </row>
    <row r="482" spans="2:29" hidden="1">
      <c r="B482" s="290"/>
      <c r="C482" s="290"/>
      <c r="D482" s="290"/>
      <c r="E482" s="290"/>
      <c r="F482" s="290"/>
      <c r="G482" s="290"/>
      <c r="I482" s="218">
        <v>938</v>
      </c>
      <c r="J482" s="309" t="s">
        <v>38</v>
      </c>
      <c r="K482" s="293"/>
      <c r="L482" s="310"/>
      <c r="M482" s="293"/>
      <c r="N482" s="293"/>
      <c r="O482" s="309" t="s">
        <v>38</v>
      </c>
      <c r="P482" s="293"/>
      <c r="Q482" s="224"/>
      <c r="R482" s="309" t="s">
        <v>38</v>
      </c>
      <c r="S482" s="293"/>
      <c r="T482" s="293"/>
      <c r="U482" s="224"/>
      <c r="V482" s="231" t="s">
        <v>38</v>
      </c>
      <c r="W482" s="224"/>
      <c r="X482" s="221">
        <v>1876</v>
      </c>
      <c r="Y482" s="233">
        <v>0</v>
      </c>
      <c r="Z482" s="231" t="s">
        <v>38</v>
      </c>
      <c r="AA482" s="224"/>
      <c r="AB482" s="211">
        <v>1876</v>
      </c>
      <c r="AC482" s="209">
        <v>0</v>
      </c>
    </row>
    <row r="483" spans="2:29" hidden="1">
      <c r="B483" s="290"/>
      <c r="C483" s="290"/>
      <c r="D483" s="290"/>
      <c r="E483" s="290"/>
      <c r="F483" s="290"/>
      <c r="G483" s="290"/>
      <c r="I483" s="218">
        <v>960</v>
      </c>
      <c r="J483" s="309" t="s">
        <v>38</v>
      </c>
      <c r="K483" s="293"/>
      <c r="L483" s="310"/>
      <c r="M483" s="293"/>
      <c r="N483" s="293"/>
      <c r="O483" s="309" t="s">
        <v>38</v>
      </c>
      <c r="P483" s="293"/>
      <c r="Q483" s="224"/>
      <c r="R483" s="309" t="s">
        <v>38</v>
      </c>
      <c r="S483" s="293"/>
      <c r="T483" s="293"/>
      <c r="U483" s="224"/>
      <c r="V483" s="231" t="s">
        <v>38</v>
      </c>
      <c r="W483" s="224"/>
      <c r="X483" s="221">
        <v>960</v>
      </c>
      <c r="Y483" s="233">
        <v>0</v>
      </c>
      <c r="Z483" s="231" t="s">
        <v>38</v>
      </c>
      <c r="AA483" s="224"/>
      <c r="AB483" s="211">
        <v>960</v>
      </c>
      <c r="AC483" s="209">
        <v>0</v>
      </c>
    </row>
    <row r="484" spans="2:29" hidden="1">
      <c r="B484" s="290"/>
      <c r="C484" s="290"/>
      <c r="D484" s="290"/>
      <c r="E484" s="290"/>
      <c r="F484" s="290"/>
      <c r="G484" s="290"/>
      <c r="I484" s="218">
        <v>962</v>
      </c>
      <c r="J484" s="309" t="s">
        <v>38</v>
      </c>
      <c r="K484" s="293"/>
      <c r="L484" s="310"/>
      <c r="M484" s="293"/>
      <c r="N484" s="293"/>
      <c r="O484" s="309" t="s">
        <v>38</v>
      </c>
      <c r="P484" s="293"/>
      <c r="Q484" s="224"/>
      <c r="R484" s="309" t="s">
        <v>38</v>
      </c>
      <c r="S484" s="293"/>
      <c r="T484" s="293"/>
      <c r="U484" s="224"/>
      <c r="V484" s="231" t="s">
        <v>38</v>
      </c>
      <c r="W484" s="224"/>
      <c r="X484" s="221">
        <v>8658</v>
      </c>
      <c r="Y484" s="233">
        <v>0</v>
      </c>
      <c r="Z484" s="231" t="s">
        <v>38</v>
      </c>
      <c r="AA484" s="224"/>
      <c r="AB484" s="211">
        <v>8658</v>
      </c>
      <c r="AC484" s="209">
        <v>0</v>
      </c>
    </row>
    <row r="485" spans="2:29" hidden="1">
      <c r="B485" s="290"/>
      <c r="C485" s="290"/>
      <c r="D485" s="290"/>
      <c r="E485" s="290"/>
      <c r="F485" s="290"/>
      <c r="G485" s="290"/>
      <c r="I485" s="218">
        <v>996</v>
      </c>
      <c r="J485" s="309" t="s">
        <v>38</v>
      </c>
      <c r="K485" s="293"/>
      <c r="L485" s="310"/>
      <c r="M485" s="293"/>
      <c r="N485" s="293"/>
      <c r="O485" s="309" t="s">
        <v>38</v>
      </c>
      <c r="P485" s="293"/>
      <c r="Q485" s="224"/>
      <c r="R485" s="309" t="s">
        <v>38</v>
      </c>
      <c r="S485" s="293"/>
      <c r="T485" s="293"/>
      <c r="U485" s="224"/>
      <c r="V485" s="231" t="s">
        <v>38</v>
      </c>
      <c r="W485" s="224"/>
      <c r="X485" s="221">
        <v>996</v>
      </c>
      <c r="Y485" s="233">
        <v>0</v>
      </c>
      <c r="Z485" s="231" t="s">
        <v>38</v>
      </c>
      <c r="AA485" s="224"/>
      <c r="AB485" s="211">
        <v>996</v>
      </c>
      <c r="AC485" s="209">
        <v>0</v>
      </c>
    </row>
    <row r="486" spans="2:29" hidden="1">
      <c r="B486" s="290"/>
      <c r="C486" s="290"/>
      <c r="D486" s="290"/>
      <c r="E486" s="290"/>
      <c r="F486" s="290"/>
      <c r="G486" s="290"/>
      <c r="I486" s="218">
        <v>1008</v>
      </c>
      <c r="J486" s="309" t="s">
        <v>38</v>
      </c>
      <c r="K486" s="293"/>
      <c r="L486" s="310"/>
      <c r="M486" s="293"/>
      <c r="N486" s="293"/>
      <c r="O486" s="309" t="s">
        <v>38</v>
      </c>
      <c r="P486" s="293"/>
      <c r="Q486" s="224"/>
      <c r="R486" s="309" t="s">
        <v>38</v>
      </c>
      <c r="S486" s="293"/>
      <c r="T486" s="293"/>
      <c r="U486" s="224"/>
      <c r="V486" s="231" t="s">
        <v>38</v>
      </c>
      <c r="W486" s="224"/>
      <c r="X486" s="221">
        <v>1008</v>
      </c>
      <c r="Y486" s="233">
        <v>0</v>
      </c>
      <c r="Z486" s="231" t="s">
        <v>38</v>
      </c>
      <c r="AA486" s="224"/>
      <c r="AB486" s="211">
        <v>1008</v>
      </c>
      <c r="AC486" s="209">
        <v>0</v>
      </c>
    </row>
    <row r="487" spans="2:29" hidden="1">
      <c r="B487" s="290"/>
      <c r="C487" s="290"/>
      <c r="D487" s="290"/>
      <c r="E487" s="290"/>
      <c r="F487" s="290"/>
      <c r="G487" s="290"/>
      <c r="I487" s="218">
        <v>1178</v>
      </c>
      <c r="J487" s="309" t="s">
        <v>38</v>
      </c>
      <c r="K487" s="293"/>
      <c r="L487" s="310"/>
      <c r="M487" s="293"/>
      <c r="N487" s="293"/>
      <c r="O487" s="309" t="s">
        <v>38</v>
      </c>
      <c r="P487" s="293"/>
      <c r="Q487" s="224"/>
      <c r="R487" s="309" t="s">
        <v>38</v>
      </c>
      <c r="S487" s="293"/>
      <c r="T487" s="293"/>
      <c r="U487" s="224"/>
      <c r="V487" s="231" t="s">
        <v>38</v>
      </c>
      <c r="W487" s="224"/>
      <c r="X487" s="221">
        <v>1178</v>
      </c>
      <c r="Y487" s="233">
        <v>0</v>
      </c>
      <c r="Z487" s="231" t="s">
        <v>38</v>
      </c>
      <c r="AA487" s="224"/>
      <c r="AB487" s="211">
        <v>1178</v>
      </c>
      <c r="AC487" s="209">
        <v>0</v>
      </c>
    </row>
    <row r="488" spans="2:29" hidden="1">
      <c r="B488" s="290"/>
      <c r="C488" s="290"/>
      <c r="D488" s="290"/>
      <c r="E488" s="290"/>
      <c r="F488" s="290"/>
      <c r="G488" s="290"/>
      <c r="I488" s="218">
        <v>1202</v>
      </c>
      <c r="J488" s="309" t="s">
        <v>38</v>
      </c>
      <c r="K488" s="293"/>
      <c r="L488" s="310"/>
      <c r="M488" s="293"/>
      <c r="N488" s="293"/>
      <c r="O488" s="309" t="s">
        <v>38</v>
      </c>
      <c r="P488" s="293"/>
      <c r="Q488" s="224"/>
      <c r="R488" s="309" t="s">
        <v>38</v>
      </c>
      <c r="S488" s="293"/>
      <c r="T488" s="293"/>
      <c r="U488" s="224"/>
      <c r="V488" s="231" t="s">
        <v>38</v>
      </c>
      <c r="W488" s="224"/>
      <c r="X488" s="221">
        <v>1202</v>
      </c>
      <c r="Y488" s="233">
        <v>0</v>
      </c>
      <c r="Z488" s="231" t="s">
        <v>38</v>
      </c>
      <c r="AA488" s="224"/>
      <c r="AB488" s="211">
        <v>1202</v>
      </c>
      <c r="AC488" s="209">
        <v>0</v>
      </c>
    </row>
    <row r="489" spans="2:29" hidden="1">
      <c r="B489" s="290"/>
      <c r="C489" s="290"/>
      <c r="D489" s="290"/>
      <c r="E489" s="290"/>
      <c r="F489" s="290"/>
      <c r="G489" s="290"/>
      <c r="I489" s="218">
        <v>1214</v>
      </c>
      <c r="J489" s="309" t="s">
        <v>38</v>
      </c>
      <c r="K489" s="293"/>
      <c r="L489" s="310"/>
      <c r="M489" s="293"/>
      <c r="N489" s="293"/>
      <c r="O489" s="309" t="s">
        <v>38</v>
      </c>
      <c r="P489" s="293"/>
      <c r="Q489" s="224"/>
      <c r="R489" s="309" t="s">
        <v>38</v>
      </c>
      <c r="S489" s="293"/>
      <c r="T489" s="293"/>
      <c r="U489" s="224"/>
      <c r="V489" s="231" t="s">
        <v>38</v>
      </c>
      <c r="W489" s="224"/>
      <c r="X489" s="221">
        <v>8498</v>
      </c>
      <c r="Y489" s="233">
        <v>0</v>
      </c>
      <c r="Z489" s="231" t="s">
        <v>38</v>
      </c>
      <c r="AA489" s="224"/>
      <c r="AB489" s="211">
        <v>8498</v>
      </c>
      <c r="AC489" s="209">
        <v>0</v>
      </c>
    </row>
    <row r="490" spans="2:29" hidden="1">
      <c r="B490" s="290"/>
      <c r="C490" s="290"/>
      <c r="D490" s="290"/>
      <c r="E490" s="290"/>
      <c r="F490" s="290"/>
      <c r="G490" s="290"/>
      <c r="I490" s="218">
        <v>1220</v>
      </c>
      <c r="J490" s="309" t="s">
        <v>38</v>
      </c>
      <c r="K490" s="293"/>
      <c r="L490" s="310"/>
      <c r="M490" s="293"/>
      <c r="N490" s="293"/>
      <c r="O490" s="309" t="s">
        <v>38</v>
      </c>
      <c r="P490" s="293"/>
      <c r="Q490" s="224"/>
      <c r="R490" s="309" t="s">
        <v>38</v>
      </c>
      <c r="S490" s="293"/>
      <c r="T490" s="293"/>
      <c r="U490" s="224"/>
      <c r="V490" s="231" t="s">
        <v>38</v>
      </c>
      <c r="W490" s="224"/>
      <c r="X490" s="221">
        <v>3660</v>
      </c>
      <c r="Y490" s="233">
        <v>0</v>
      </c>
      <c r="Z490" s="231" t="s">
        <v>38</v>
      </c>
      <c r="AA490" s="224"/>
      <c r="AB490" s="211">
        <v>3660</v>
      </c>
      <c r="AC490" s="209">
        <v>0</v>
      </c>
    </row>
    <row r="491" spans="2:29" hidden="1">
      <c r="B491" s="290"/>
      <c r="C491" s="290"/>
      <c r="D491" s="290"/>
      <c r="E491" s="290"/>
      <c r="F491" s="290"/>
      <c r="G491" s="290"/>
      <c r="I491" s="218">
        <v>1256</v>
      </c>
      <c r="J491" s="309" t="s">
        <v>38</v>
      </c>
      <c r="K491" s="293"/>
      <c r="L491" s="310"/>
      <c r="M491" s="293"/>
      <c r="N491" s="293"/>
      <c r="O491" s="309" t="s">
        <v>38</v>
      </c>
      <c r="P491" s="293"/>
      <c r="Q491" s="224"/>
      <c r="R491" s="309" t="s">
        <v>38</v>
      </c>
      <c r="S491" s="293"/>
      <c r="T491" s="293"/>
      <c r="U491" s="224"/>
      <c r="V491" s="231" t="s">
        <v>38</v>
      </c>
      <c r="W491" s="224"/>
      <c r="X491" s="221">
        <v>1256</v>
      </c>
      <c r="Y491" s="233">
        <v>0</v>
      </c>
      <c r="Z491" s="231" t="s">
        <v>38</v>
      </c>
      <c r="AA491" s="224"/>
      <c r="AB491" s="211">
        <v>1256</v>
      </c>
      <c r="AC491" s="209">
        <v>0</v>
      </c>
    </row>
    <row r="492" spans="2:29" hidden="1">
      <c r="B492" s="290"/>
      <c r="C492" s="290"/>
      <c r="D492" s="290"/>
      <c r="E492" s="290"/>
      <c r="F492" s="290"/>
      <c r="G492" s="290"/>
      <c r="I492" s="218">
        <v>1319</v>
      </c>
      <c r="J492" s="309" t="s">
        <v>38</v>
      </c>
      <c r="K492" s="293"/>
      <c r="L492" s="310"/>
      <c r="M492" s="293"/>
      <c r="N492" s="293"/>
      <c r="O492" s="309" t="s">
        <v>38</v>
      </c>
      <c r="P492" s="293"/>
      <c r="Q492" s="224"/>
      <c r="R492" s="309" t="s">
        <v>38</v>
      </c>
      <c r="S492" s="293"/>
      <c r="T492" s="293"/>
      <c r="U492" s="224"/>
      <c r="V492" s="231" t="s">
        <v>38</v>
      </c>
      <c r="W492" s="224"/>
      <c r="X492" s="221">
        <v>1319</v>
      </c>
      <c r="Y492" s="233">
        <v>0</v>
      </c>
      <c r="Z492" s="231" t="s">
        <v>38</v>
      </c>
      <c r="AA492" s="224"/>
      <c r="AB492" s="211">
        <v>1319</v>
      </c>
      <c r="AC492" s="209">
        <v>0</v>
      </c>
    </row>
    <row r="493" spans="2:29" hidden="1">
      <c r="B493" s="290"/>
      <c r="C493" s="290"/>
      <c r="D493" s="290"/>
      <c r="E493" s="290"/>
      <c r="F493" s="290"/>
      <c r="G493" s="290"/>
      <c r="I493" s="218">
        <v>1454</v>
      </c>
      <c r="J493" s="309" t="s">
        <v>38</v>
      </c>
      <c r="K493" s="293"/>
      <c r="L493" s="310"/>
      <c r="M493" s="293"/>
      <c r="N493" s="293"/>
      <c r="O493" s="309" t="s">
        <v>38</v>
      </c>
      <c r="P493" s="293"/>
      <c r="Q493" s="224"/>
      <c r="R493" s="309" t="s">
        <v>38</v>
      </c>
      <c r="S493" s="293"/>
      <c r="T493" s="293"/>
      <c r="U493" s="224"/>
      <c r="V493" s="231" t="s">
        <v>38</v>
      </c>
      <c r="W493" s="224"/>
      <c r="X493" s="221">
        <v>1454</v>
      </c>
      <c r="Y493" s="233">
        <v>0</v>
      </c>
      <c r="Z493" s="231" t="s">
        <v>38</v>
      </c>
      <c r="AA493" s="224"/>
      <c r="AB493" s="211">
        <v>1454</v>
      </c>
      <c r="AC493" s="209">
        <v>0</v>
      </c>
    </row>
    <row r="494" spans="2:29" hidden="1">
      <c r="B494" s="290"/>
      <c r="C494" s="290"/>
      <c r="D494" s="290"/>
      <c r="E494" s="290"/>
      <c r="F494" s="290"/>
      <c r="G494" s="290"/>
      <c r="I494" s="218">
        <v>1618</v>
      </c>
      <c r="J494" s="309" t="s">
        <v>38</v>
      </c>
      <c r="K494" s="293"/>
      <c r="L494" s="310"/>
      <c r="M494" s="293"/>
      <c r="N494" s="293"/>
      <c r="O494" s="309" t="s">
        <v>38</v>
      </c>
      <c r="P494" s="293"/>
      <c r="Q494" s="224"/>
      <c r="R494" s="309" t="s">
        <v>38</v>
      </c>
      <c r="S494" s="293"/>
      <c r="T494" s="293"/>
      <c r="U494" s="224"/>
      <c r="V494" s="231" t="s">
        <v>38</v>
      </c>
      <c r="W494" s="224"/>
      <c r="X494" s="221">
        <v>1618</v>
      </c>
      <c r="Y494" s="233">
        <v>0</v>
      </c>
      <c r="Z494" s="231" t="s">
        <v>38</v>
      </c>
      <c r="AA494" s="224"/>
      <c r="AB494" s="211">
        <v>1618</v>
      </c>
      <c r="AC494" s="209">
        <v>0</v>
      </c>
    </row>
    <row r="495" spans="2:29" hidden="1">
      <c r="B495" s="290"/>
      <c r="C495" s="290"/>
      <c r="D495" s="290"/>
      <c r="E495" s="290"/>
      <c r="F495" s="290"/>
      <c r="G495" s="290"/>
      <c r="I495" s="218">
        <v>1714</v>
      </c>
      <c r="J495" s="309" t="s">
        <v>38</v>
      </c>
      <c r="K495" s="293"/>
      <c r="L495" s="310"/>
      <c r="M495" s="293"/>
      <c r="N495" s="293"/>
      <c r="O495" s="309" t="s">
        <v>38</v>
      </c>
      <c r="P495" s="293"/>
      <c r="Q495" s="224"/>
      <c r="R495" s="309" t="s">
        <v>38</v>
      </c>
      <c r="S495" s="293"/>
      <c r="T495" s="293"/>
      <c r="U495" s="224"/>
      <c r="V495" s="231" t="s">
        <v>38</v>
      </c>
      <c r="W495" s="224"/>
      <c r="X495" s="221">
        <v>15426</v>
      </c>
      <c r="Y495" s="233">
        <v>0</v>
      </c>
      <c r="Z495" s="231" t="s">
        <v>38</v>
      </c>
      <c r="AA495" s="224"/>
      <c r="AB495" s="211">
        <v>15426</v>
      </c>
      <c r="AC495" s="209">
        <v>0</v>
      </c>
    </row>
    <row r="496" spans="2:29" hidden="1">
      <c r="B496" s="290"/>
      <c r="C496" s="290"/>
      <c r="D496" s="290"/>
      <c r="E496" s="290"/>
      <c r="F496" s="290"/>
      <c r="G496" s="290"/>
      <c r="I496" s="218">
        <v>1800</v>
      </c>
      <c r="J496" s="309" t="s">
        <v>38</v>
      </c>
      <c r="K496" s="293"/>
      <c r="L496" s="310"/>
      <c r="M496" s="293"/>
      <c r="N496" s="293"/>
      <c r="O496" s="309" t="s">
        <v>38</v>
      </c>
      <c r="P496" s="293"/>
      <c r="Q496" s="224"/>
      <c r="R496" s="309" t="s">
        <v>38</v>
      </c>
      <c r="S496" s="293"/>
      <c r="T496" s="293"/>
      <c r="U496" s="224"/>
      <c r="V496" s="231" t="s">
        <v>38</v>
      </c>
      <c r="W496" s="224"/>
      <c r="X496" s="221">
        <v>1800</v>
      </c>
      <c r="Y496" s="233">
        <v>0</v>
      </c>
      <c r="Z496" s="231" t="s">
        <v>38</v>
      </c>
      <c r="AA496" s="224"/>
      <c r="AB496" s="211">
        <v>1800</v>
      </c>
      <c r="AC496" s="209">
        <v>0</v>
      </c>
    </row>
    <row r="497" spans="2:29" hidden="1">
      <c r="B497" s="290"/>
      <c r="C497" s="290"/>
      <c r="D497" s="290"/>
      <c r="E497" s="290"/>
      <c r="F497" s="290"/>
      <c r="G497" s="290"/>
      <c r="I497" s="218">
        <v>1858</v>
      </c>
      <c r="J497" s="309" t="s">
        <v>38</v>
      </c>
      <c r="K497" s="293"/>
      <c r="L497" s="310"/>
      <c r="M497" s="293"/>
      <c r="N497" s="293"/>
      <c r="O497" s="309" t="s">
        <v>38</v>
      </c>
      <c r="P497" s="293"/>
      <c r="Q497" s="224"/>
      <c r="R497" s="309" t="s">
        <v>38</v>
      </c>
      <c r="S497" s="293"/>
      <c r="T497" s="293"/>
      <c r="U497" s="224"/>
      <c r="V497" s="231" t="s">
        <v>38</v>
      </c>
      <c r="W497" s="224"/>
      <c r="X497" s="221">
        <v>1858</v>
      </c>
      <c r="Y497" s="233">
        <v>0</v>
      </c>
      <c r="Z497" s="231" t="s">
        <v>38</v>
      </c>
      <c r="AA497" s="224"/>
      <c r="AB497" s="211">
        <v>1858</v>
      </c>
      <c r="AC497" s="209">
        <v>0</v>
      </c>
    </row>
    <row r="498" spans="2:29" hidden="1">
      <c r="B498" s="290"/>
      <c r="C498" s="290"/>
      <c r="D498" s="290"/>
      <c r="E498" s="290"/>
      <c r="F498" s="290"/>
      <c r="G498" s="290"/>
      <c r="I498" s="218">
        <v>1918</v>
      </c>
      <c r="J498" s="309" t="s">
        <v>38</v>
      </c>
      <c r="K498" s="293"/>
      <c r="L498" s="310"/>
      <c r="M498" s="293"/>
      <c r="N498" s="293"/>
      <c r="O498" s="309" t="s">
        <v>38</v>
      </c>
      <c r="P498" s="293"/>
      <c r="Q498" s="224"/>
      <c r="R498" s="309" t="s">
        <v>38</v>
      </c>
      <c r="S498" s="293"/>
      <c r="T498" s="293"/>
      <c r="U498" s="224"/>
      <c r="V498" s="231" t="s">
        <v>38</v>
      </c>
      <c r="W498" s="224"/>
      <c r="X498" s="221">
        <v>3836</v>
      </c>
      <c r="Y498" s="233">
        <v>0</v>
      </c>
      <c r="Z498" s="231" t="s">
        <v>38</v>
      </c>
      <c r="AA498" s="224"/>
      <c r="AB498" s="211">
        <v>3836</v>
      </c>
      <c r="AC498" s="209">
        <v>0</v>
      </c>
    </row>
    <row r="499" spans="2:29" hidden="1">
      <c r="B499" s="290"/>
      <c r="C499" s="290"/>
      <c r="D499" s="290"/>
      <c r="E499" s="293"/>
      <c r="F499" s="293"/>
      <c r="G499" s="293"/>
      <c r="I499" s="218">
        <v>1966</v>
      </c>
      <c r="J499" s="309" t="s">
        <v>38</v>
      </c>
      <c r="K499" s="293"/>
      <c r="L499" s="310"/>
      <c r="M499" s="293"/>
      <c r="N499" s="293"/>
      <c r="O499" s="309" t="s">
        <v>38</v>
      </c>
      <c r="P499" s="293"/>
      <c r="Q499" s="224"/>
      <c r="R499" s="309" t="s">
        <v>38</v>
      </c>
      <c r="S499" s="293"/>
      <c r="T499" s="293"/>
      <c r="U499" s="224"/>
      <c r="V499" s="231" t="s">
        <v>38</v>
      </c>
      <c r="W499" s="224"/>
      <c r="X499" s="221">
        <v>13762</v>
      </c>
      <c r="Y499" s="233">
        <v>0</v>
      </c>
      <c r="Z499" s="231" t="s">
        <v>38</v>
      </c>
      <c r="AA499" s="224"/>
      <c r="AB499" s="211">
        <v>13762</v>
      </c>
      <c r="AC499" s="209">
        <v>0</v>
      </c>
    </row>
    <row r="500" spans="2:29" hidden="1">
      <c r="B500" s="290"/>
      <c r="C500" s="290"/>
      <c r="D500" s="290"/>
      <c r="E500" s="306" t="s">
        <v>249</v>
      </c>
      <c r="F500" s="290"/>
      <c r="G500" s="290"/>
      <c r="I500" s="218">
        <v>60</v>
      </c>
      <c r="J500" s="309" t="s">
        <v>38</v>
      </c>
      <c r="K500" s="293"/>
      <c r="L500" s="310"/>
      <c r="M500" s="293"/>
      <c r="N500" s="293"/>
      <c r="O500" s="309" t="s">
        <v>38</v>
      </c>
      <c r="P500" s="293"/>
      <c r="Q500" s="224"/>
      <c r="R500" s="309" t="s">
        <v>38</v>
      </c>
      <c r="S500" s="293"/>
      <c r="T500" s="293"/>
      <c r="U500" s="224"/>
      <c r="V500" s="231" t="s">
        <v>38</v>
      </c>
      <c r="W500" s="224"/>
      <c r="X500" s="221">
        <v>600</v>
      </c>
      <c r="Y500" s="233">
        <v>0</v>
      </c>
      <c r="Z500" s="231" t="s">
        <v>38</v>
      </c>
      <c r="AA500" s="224"/>
      <c r="AB500" s="211">
        <v>600</v>
      </c>
      <c r="AC500" s="209">
        <v>0</v>
      </c>
    </row>
    <row r="501" spans="2:29" hidden="1">
      <c r="B501" s="290"/>
      <c r="C501" s="290"/>
      <c r="D501" s="290"/>
      <c r="E501" s="290"/>
      <c r="F501" s="290"/>
      <c r="G501" s="290"/>
      <c r="I501" s="218">
        <v>126</v>
      </c>
      <c r="J501" s="309" t="s">
        <v>38</v>
      </c>
      <c r="K501" s="293"/>
      <c r="L501" s="310"/>
      <c r="M501" s="293"/>
      <c r="N501" s="293"/>
      <c r="O501" s="309" t="s">
        <v>38</v>
      </c>
      <c r="P501" s="293"/>
      <c r="Q501" s="224"/>
      <c r="R501" s="309" t="s">
        <v>38</v>
      </c>
      <c r="S501" s="293"/>
      <c r="T501" s="293"/>
      <c r="U501" s="224"/>
      <c r="V501" s="231" t="s">
        <v>38</v>
      </c>
      <c r="W501" s="224"/>
      <c r="X501" s="221">
        <v>5166</v>
      </c>
      <c r="Y501" s="233">
        <v>0</v>
      </c>
      <c r="Z501" s="231" t="s">
        <v>38</v>
      </c>
      <c r="AA501" s="224"/>
      <c r="AB501" s="211">
        <v>5166</v>
      </c>
      <c r="AC501" s="209">
        <v>0</v>
      </c>
    </row>
    <row r="502" spans="2:29" hidden="1">
      <c r="B502" s="290"/>
      <c r="C502" s="290"/>
      <c r="D502" s="290"/>
      <c r="E502" s="290"/>
      <c r="F502" s="290"/>
      <c r="G502" s="290"/>
      <c r="I502" s="218">
        <v>149</v>
      </c>
      <c r="J502" s="309" t="s">
        <v>38</v>
      </c>
      <c r="K502" s="293"/>
      <c r="L502" s="310"/>
      <c r="M502" s="293"/>
      <c r="N502" s="293"/>
      <c r="O502" s="309" t="s">
        <v>38</v>
      </c>
      <c r="P502" s="293"/>
      <c r="Q502" s="224"/>
      <c r="R502" s="309" t="s">
        <v>38</v>
      </c>
      <c r="S502" s="293"/>
      <c r="T502" s="293"/>
      <c r="U502" s="224"/>
      <c r="V502" s="231" t="s">
        <v>38</v>
      </c>
      <c r="W502" s="224"/>
      <c r="X502" s="221">
        <v>14453</v>
      </c>
      <c r="Y502" s="233">
        <v>0</v>
      </c>
      <c r="Z502" s="231" t="s">
        <v>38</v>
      </c>
      <c r="AA502" s="224"/>
      <c r="AB502" s="211">
        <v>14453</v>
      </c>
      <c r="AC502" s="209">
        <v>0</v>
      </c>
    </row>
    <row r="503" spans="2:29" hidden="1">
      <c r="B503" s="290"/>
      <c r="C503" s="290"/>
      <c r="D503" s="290"/>
      <c r="E503" s="290"/>
      <c r="F503" s="290"/>
      <c r="G503" s="290"/>
      <c r="I503" s="218">
        <v>171</v>
      </c>
      <c r="J503" s="309" t="s">
        <v>38</v>
      </c>
      <c r="K503" s="293"/>
      <c r="L503" s="310"/>
      <c r="M503" s="293"/>
      <c r="N503" s="293"/>
      <c r="O503" s="309" t="s">
        <v>38</v>
      </c>
      <c r="P503" s="293"/>
      <c r="Q503" s="224"/>
      <c r="R503" s="309" t="s">
        <v>38</v>
      </c>
      <c r="S503" s="293"/>
      <c r="T503" s="293"/>
      <c r="U503" s="224"/>
      <c r="V503" s="231" t="s">
        <v>38</v>
      </c>
      <c r="W503" s="224"/>
      <c r="X503" s="221">
        <v>61731</v>
      </c>
      <c r="Y503" s="233">
        <v>0</v>
      </c>
      <c r="Z503" s="231" t="s">
        <v>38</v>
      </c>
      <c r="AA503" s="224"/>
      <c r="AB503" s="211">
        <v>61731</v>
      </c>
      <c r="AC503" s="209">
        <v>0</v>
      </c>
    </row>
    <row r="504" spans="2:29" hidden="1">
      <c r="B504" s="290"/>
      <c r="C504" s="290"/>
      <c r="D504" s="290"/>
      <c r="E504" s="290"/>
      <c r="F504" s="290"/>
      <c r="G504" s="290"/>
      <c r="I504" s="218">
        <v>177</v>
      </c>
      <c r="J504" s="309" t="s">
        <v>38</v>
      </c>
      <c r="K504" s="293"/>
      <c r="L504" s="310"/>
      <c r="M504" s="293"/>
      <c r="N504" s="293"/>
      <c r="O504" s="309" t="s">
        <v>38</v>
      </c>
      <c r="P504" s="293"/>
      <c r="Q504" s="224"/>
      <c r="R504" s="309" t="s">
        <v>38</v>
      </c>
      <c r="S504" s="293"/>
      <c r="T504" s="293"/>
      <c r="U504" s="224"/>
      <c r="V504" s="231" t="s">
        <v>38</v>
      </c>
      <c r="W504" s="224"/>
      <c r="X504" s="221">
        <v>4779</v>
      </c>
      <c r="Y504" s="233">
        <v>0</v>
      </c>
      <c r="Z504" s="231" t="s">
        <v>38</v>
      </c>
      <c r="AA504" s="224"/>
      <c r="AB504" s="211">
        <v>4779</v>
      </c>
      <c r="AC504" s="209">
        <v>0</v>
      </c>
    </row>
    <row r="505" spans="2:29" hidden="1">
      <c r="B505" s="290"/>
      <c r="C505" s="290"/>
      <c r="D505" s="290"/>
      <c r="E505" s="290"/>
      <c r="F505" s="290"/>
      <c r="G505" s="290"/>
      <c r="I505" s="218">
        <v>199</v>
      </c>
      <c r="J505" s="309" t="s">
        <v>38</v>
      </c>
      <c r="K505" s="293"/>
      <c r="L505" s="310"/>
      <c r="M505" s="293"/>
      <c r="N505" s="293"/>
      <c r="O505" s="309" t="s">
        <v>38</v>
      </c>
      <c r="P505" s="293"/>
      <c r="Q505" s="224"/>
      <c r="R505" s="309" t="s">
        <v>38</v>
      </c>
      <c r="S505" s="293"/>
      <c r="T505" s="293"/>
      <c r="U505" s="224"/>
      <c r="V505" s="231" t="s">
        <v>38</v>
      </c>
      <c r="W505" s="224"/>
      <c r="X505" s="221">
        <v>2587</v>
      </c>
      <c r="Y505" s="233">
        <v>0</v>
      </c>
      <c r="Z505" s="231" t="s">
        <v>38</v>
      </c>
      <c r="AA505" s="224"/>
      <c r="AB505" s="211">
        <v>2587</v>
      </c>
      <c r="AC505" s="209">
        <v>0</v>
      </c>
    </row>
    <row r="506" spans="2:29" hidden="1">
      <c r="B506" s="290"/>
      <c r="C506" s="290"/>
      <c r="D506" s="290"/>
      <c r="E506" s="290"/>
      <c r="F506" s="290"/>
      <c r="G506" s="290"/>
      <c r="I506" s="218">
        <v>209</v>
      </c>
      <c r="J506" s="309" t="s">
        <v>38</v>
      </c>
      <c r="K506" s="293"/>
      <c r="L506" s="310"/>
      <c r="M506" s="293"/>
      <c r="N506" s="293"/>
      <c r="O506" s="309" t="s">
        <v>38</v>
      </c>
      <c r="P506" s="293"/>
      <c r="Q506" s="224"/>
      <c r="R506" s="309" t="s">
        <v>38</v>
      </c>
      <c r="S506" s="293"/>
      <c r="T506" s="293"/>
      <c r="U506" s="224"/>
      <c r="V506" s="231" t="s">
        <v>38</v>
      </c>
      <c r="W506" s="224"/>
      <c r="X506" s="221">
        <v>2926</v>
      </c>
      <c r="Y506" s="233">
        <v>0</v>
      </c>
      <c r="Z506" s="231" t="s">
        <v>38</v>
      </c>
      <c r="AA506" s="224"/>
      <c r="AB506" s="211">
        <v>2926</v>
      </c>
      <c r="AC506" s="209">
        <v>0</v>
      </c>
    </row>
    <row r="507" spans="2:29" hidden="1">
      <c r="B507" s="290"/>
      <c r="C507" s="290"/>
      <c r="D507" s="290"/>
      <c r="E507" s="290"/>
      <c r="F507" s="290"/>
      <c r="G507" s="290"/>
      <c r="I507" s="218">
        <v>229</v>
      </c>
      <c r="J507" s="309" t="s">
        <v>38</v>
      </c>
      <c r="K507" s="293"/>
      <c r="L507" s="310"/>
      <c r="M507" s="293"/>
      <c r="N507" s="293"/>
      <c r="O507" s="309" t="s">
        <v>38</v>
      </c>
      <c r="P507" s="293"/>
      <c r="Q507" s="224"/>
      <c r="R507" s="309" t="s">
        <v>38</v>
      </c>
      <c r="S507" s="293"/>
      <c r="T507" s="293"/>
      <c r="U507" s="224"/>
      <c r="V507" s="231" t="s">
        <v>38</v>
      </c>
      <c r="W507" s="224"/>
      <c r="X507" s="221">
        <v>21755</v>
      </c>
      <c r="Y507" s="233">
        <v>0</v>
      </c>
      <c r="Z507" s="231" t="s">
        <v>38</v>
      </c>
      <c r="AA507" s="224"/>
      <c r="AB507" s="211">
        <v>21755</v>
      </c>
      <c r="AC507" s="209">
        <v>0</v>
      </c>
    </row>
    <row r="508" spans="2:29" hidden="1">
      <c r="B508" s="290"/>
      <c r="C508" s="290"/>
      <c r="D508" s="290"/>
      <c r="E508" s="290"/>
      <c r="F508" s="290"/>
      <c r="G508" s="290"/>
      <c r="I508" s="218">
        <v>231</v>
      </c>
      <c r="J508" s="309" t="s">
        <v>38</v>
      </c>
      <c r="K508" s="293"/>
      <c r="L508" s="310"/>
      <c r="M508" s="293"/>
      <c r="N508" s="293"/>
      <c r="O508" s="309" t="s">
        <v>38</v>
      </c>
      <c r="P508" s="293"/>
      <c r="Q508" s="224"/>
      <c r="R508" s="309" t="s">
        <v>38</v>
      </c>
      <c r="S508" s="293"/>
      <c r="T508" s="293"/>
      <c r="U508" s="224"/>
      <c r="V508" s="231" t="s">
        <v>38</v>
      </c>
      <c r="W508" s="224"/>
      <c r="X508" s="221">
        <v>1155</v>
      </c>
      <c r="Y508" s="233">
        <v>0</v>
      </c>
      <c r="Z508" s="231" t="s">
        <v>38</v>
      </c>
      <c r="AA508" s="224"/>
      <c r="AB508" s="211">
        <v>1155</v>
      </c>
      <c r="AC508" s="209">
        <v>0</v>
      </c>
    </row>
    <row r="509" spans="2:29" hidden="1">
      <c r="B509" s="290"/>
      <c r="C509" s="290"/>
      <c r="D509" s="290"/>
      <c r="E509" s="290"/>
      <c r="F509" s="290"/>
      <c r="G509" s="290"/>
      <c r="I509" s="218">
        <v>234</v>
      </c>
      <c r="J509" s="309" t="s">
        <v>38</v>
      </c>
      <c r="K509" s="293"/>
      <c r="L509" s="310"/>
      <c r="M509" s="293"/>
      <c r="N509" s="293"/>
      <c r="O509" s="309" t="s">
        <v>38</v>
      </c>
      <c r="P509" s="293"/>
      <c r="Q509" s="224"/>
      <c r="R509" s="309" t="s">
        <v>38</v>
      </c>
      <c r="S509" s="293"/>
      <c r="T509" s="293"/>
      <c r="U509" s="224"/>
      <c r="V509" s="231" t="s">
        <v>38</v>
      </c>
      <c r="W509" s="224"/>
      <c r="X509" s="221">
        <v>234</v>
      </c>
      <c r="Y509" s="233">
        <v>0</v>
      </c>
      <c r="Z509" s="231" t="s">
        <v>38</v>
      </c>
      <c r="AA509" s="224"/>
      <c r="AB509" s="211">
        <v>234</v>
      </c>
      <c r="AC509" s="209">
        <v>0</v>
      </c>
    </row>
    <row r="510" spans="2:29" hidden="1">
      <c r="B510" s="290"/>
      <c r="C510" s="290"/>
      <c r="D510" s="290"/>
      <c r="E510" s="290"/>
      <c r="F510" s="290"/>
      <c r="G510" s="290"/>
      <c r="I510" s="218">
        <v>291</v>
      </c>
      <c r="J510" s="309" t="s">
        <v>38</v>
      </c>
      <c r="K510" s="293"/>
      <c r="L510" s="310"/>
      <c r="M510" s="293"/>
      <c r="N510" s="293"/>
      <c r="O510" s="309" t="s">
        <v>38</v>
      </c>
      <c r="P510" s="293"/>
      <c r="Q510" s="224"/>
      <c r="R510" s="309" t="s">
        <v>38</v>
      </c>
      <c r="S510" s="293"/>
      <c r="T510" s="293"/>
      <c r="U510" s="224"/>
      <c r="V510" s="231" t="s">
        <v>38</v>
      </c>
      <c r="W510" s="224"/>
      <c r="X510" s="221">
        <v>291</v>
      </c>
      <c r="Y510" s="233">
        <v>0</v>
      </c>
      <c r="Z510" s="231" t="s">
        <v>38</v>
      </c>
      <c r="AA510" s="224"/>
      <c r="AB510" s="211">
        <v>291</v>
      </c>
      <c r="AC510" s="209">
        <v>0</v>
      </c>
    </row>
    <row r="511" spans="2:29" hidden="1">
      <c r="B511" s="290"/>
      <c r="C511" s="290"/>
      <c r="D511" s="290"/>
      <c r="E511" s="290"/>
      <c r="F511" s="290"/>
      <c r="G511" s="290"/>
      <c r="I511" s="218">
        <v>297</v>
      </c>
      <c r="J511" s="309" t="s">
        <v>38</v>
      </c>
      <c r="K511" s="293"/>
      <c r="L511" s="310"/>
      <c r="M511" s="293"/>
      <c r="N511" s="293"/>
      <c r="O511" s="309" t="s">
        <v>38</v>
      </c>
      <c r="P511" s="293"/>
      <c r="Q511" s="224"/>
      <c r="R511" s="309" t="s">
        <v>38</v>
      </c>
      <c r="S511" s="293"/>
      <c r="T511" s="293"/>
      <c r="U511" s="224"/>
      <c r="V511" s="231" t="s">
        <v>38</v>
      </c>
      <c r="W511" s="224"/>
      <c r="X511" s="221">
        <v>5346</v>
      </c>
      <c r="Y511" s="233">
        <v>0</v>
      </c>
      <c r="Z511" s="231" t="s">
        <v>38</v>
      </c>
      <c r="AA511" s="224"/>
      <c r="AB511" s="211">
        <v>5346</v>
      </c>
      <c r="AC511" s="209">
        <v>0</v>
      </c>
    </row>
    <row r="512" spans="2:29" hidden="1">
      <c r="B512" s="290"/>
      <c r="C512" s="290"/>
      <c r="D512" s="290"/>
      <c r="E512" s="290"/>
      <c r="F512" s="290"/>
      <c r="G512" s="290"/>
      <c r="I512" s="218">
        <v>306</v>
      </c>
      <c r="J512" s="309" t="s">
        <v>38</v>
      </c>
      <c r="K512" s="293"/>
      <c r="L512" s="310"/>
      <c r="M512" s="293"/>
      <c r="N512" s="293"/>
      <c r="O512" s="309" t="s">
        <v>38</v>
      </c>
      <c r="P512" s="293"/>
      <c r="Q512" s="224"/>
      <c r="R512" s="309" t="s">
        <v>38</v>
      </c>
      <c r="S512" s="293"/>
      <c r="T512" s="293"/>
      <c r="U512" s="224"/>
      <c r="V512" s="231" t="s">
        <v>38</v>
      </c>
      <c r="W512" s="224"/>
      <c r="X512" s="221">
        <v>306</v>
      </c>
      <c r="Y512" s="233">
        <v>0</v>
      </c>
      <c r="Z512" s="231" t="s">
        <v>38</v>
      </c>
      <c r="AA512" s="224"/>
      <c r="AB512" s="211">
        <v>306</v>
      </c>
      <c r="AC512" s="209">
        <v>0</v>
      </c>
    </row>
    <row r="513" spans="2:29" hidden="1">
      <c r="B513" s="290"/>
      <c r="C513" s="290"/>
      <c r="D513" s="290"/>
      <c r="E513" s="290"/>
      <c r="F513" s="290"/>
      <c r="G513" s="290"/>
      <c r="I513" s="218">
        <v>378</v>
      </c>
      <c r="J513" s="309" t="s">
        <v>38</v>
      </c>
      <c r="K513" s="293"/>
      <c r="L513" s="310"/>
      <c r="M513" s="293"/>
      <c r="N513" s="293"/>
      <c r="O513" s="309" t="s">
        <v>38</v>
      </c>
      <c r="P513" s="293"/>
      <c r="Q513" s="224"/>
      <c r="R513" s="309" t="s">
        <v>38</v>
      </c>
      <c r="S513" s="293"/>
      <c r="T513" s="293"/>
      <c r="U513" s="224"/>
      <c r="V513" s="231" t="s">
        <v>38</v>
      </c>
      <c r="W513" s="224"/>
      <c r="X513" s="221">
        <v>378</v>
      </c>
      <c r="Y513" s="233">
        <v>0</v>
      </c>
      <c r="Z513" s="231" t="s">
        <v>38</v>
      </c>
      <c r="AA513" s="224"/>
      <c r="AB513" s="211">
        <v>378</v>
      </c>
      <c r="AC513" s="209">
        <v>0</v>
      </c>
    </row>
    <row r="514" spans="2:29" hidden="1">
      <c r="B514" s="290"/>
      <c r="C514" s="290"/>
      <c r="D514" s="290"/>
      <c r="E514" s="290"/>
      <c r="F514" s="290"/>
      <c r="G514" s="290"/>
      <c r="I514" s="218">
        <v>423</v>
      </c>
      <c r="J514" s="309" t="s">
        <v>38</v>
      </c>
      <c r="K514" s="293"/>
      <c r="L514" s="310"/>
      <c r="M514" s="293"/>
      <c r="N514" s="293"/>
      <c r="O514" s="309" t="s">
        <v>38</v>
      </c>
      <c r="P514" s="293"/>
      <c r="Q514" s="224"/>
      <c r="R514" s="309" t="s">
        <v>38</v>
      </c>
      <c r="S514" s="293"/>
      <c r="T514" s="293"/>
      <c r="U514" s="224"/>
      <c r="V514" s="231" t="s">
        <v>38</v>
      </c>
      <c r="W514" s="224"/>
      <c r="X514" s="221">
        <v>423</v>
      </c>
      <c r="Y514" s="233">
        <v>0</v>
      </c>
      <c r="Z514" s="231" t="s">
        <v>38</v>
      </c>
      <c r="AA514" s="224"/>
      <c r="AB514" s="211">
        <v>423</v>
      </c>
      <c r="AC514" s="209">
        <v>0</v>
      </c>
    </row>
    <row r="515" spans="2:29" hidden="1">
      <c r="B515" s="290"/>
      <c r="C515" s="290"/>
      <c r="D515" s="290"/>
      <c r="E515" s="293"/>
      <c r="F515" s="293"/>
      <c r="G515" s="293"/>
      <c r="I515" s="218">
        <v>607</v>
      </c>
      <c r="J515" s="309" t="s">
        <v>38</v>
      </c>
      <c r="K515" s="293"/>
      <c r="L515" s="310"/>
      <c r="M515" s="293"/>
      <c r="N515" s="293"/>
      <c r="O515" s="309" t="s">
        <v>38</v>
      </c>
      <c r="P515" s="293"/>
      <c r="Q515" s="224"/>
      <c r="R515" s="309" t="s">
        <v>38</v>
      </c>
      <c r="S515" s="293"/>
      <c r="T515" s="293"/>
      <c r="U515" s="224"/>
      <c r="V515" s="231" t="s">
        <v>38</v>
      </c>
      <c r="W515" s="224"/>
      <c r="X515" s="221">
        <v>607</v>
      </c>
      <c r="Y515" s="233">
        <v>0</v>
      </c>
      <c r="Z515" s="231" t="s">
        <v>38</v>
      </c>
      <c r="AA515" s="224"/>
      <c r="AB515" s="211">
        <v>607</v>
      </c>
      <c r="AC515" s="209">
        <v>0</v>
      </c>
    </row>
    <row r="516" spans="2:29" hidden="1">
      <c r="B516" s="290"/>
      <c r="C516" s="290"/>
      <c r="D516" s="290"/>
      <c r="E516" s="306" t="s">
        <v>301</v>
      </c>
      <c r="F516" s="293"/>
      <c r="G516" s="293"/>
      <c r="I516" s="218">
        <v>0</v>
      </c>
      <c r="J516" s="309" t="s">
        <v>38</v>
      </c>
      <c r="K516" s="293"/>
      <c r="L516" s="310"/>
      <c r="M516" s="293"/>
      <c r="N516" s="293"/>
      <c r="O516" s="309" t="s">
        <v>38</v>
      </c>
      <c r="P516" s="293"/>
      <c r="Q516" s="224"/>
      <c r="R516" s="309" t="s">
        <v>38</v>
      </c>
      <c r="S516" s="293"/>
      <c r="T516" s="293"/>
      <c r="U516" s="224"/>
      <c r="V516" s="231" t="s">
        <v>38</v>
      </c>
      <c r="W516" s="224"/>
      <c r="X516" s="231" t="s">
        <v>38</v>
      </c>
      <c r="Y516" s="233">
        <v>0</v>
      </c>
      <c r="Z516" s="231" t="s">
        <v>38</v>
      </c>
      <c r="AA516" s="224"/>
      <c r="AB516" s="228" t="s">
        <v>38</v>
      </c>
      <c r="AC516" s="209">
        <v>0</v>
      </c>
    </row>
    <row r="517" spans="2:29" hidden="1">
      <c r="B517" s="290"/>
      <c r="C517" s="290"/>
      <c r="D517" s="290"/>
      <c r="E517" s="306" t="s">
        <v>251</v>
      </c>
      <c r="F517" s="290"/>
      <c r="G517" s="290"/>
      <c r="I517" s="218">
        <v>1200</v>
      </c>
      <c r="J517" s="309" t="s">
        <v>38</v>
      </c>
      <c r="K517" s="293"/>
      <c r="L517" s="310"/>
      <c r="M517" s="293"/>
      <c r="N517" s="293"/>
      <c r="O517" s="309" t="s">
        <v>38</v>
      </c>
      <c r="P517" s="293"/>
      <c r="Q517" s="224"/>
      <c r="R517" s="309" t="s">
        <v>38</v>
      </c>
      <c r="S517" s="293"/>
      <c r="T517" s="293"/>
      <c r="U517" s="224"/>
      <c r="V517" s="231" t="s">
        <v>38</v>
      </c>
      <c r="W517" s="224"/>
      <c r="X517" s="221">
        <v>2400</v>
      </c>
      <c r="Y517" s="233">
        <v>0</v>
      </c>
      <c r="Z517" s="231" t="s">
        <v>38</v>
      </c>
      <c r="AA517" s="224"/>
      <c r="AB517" s="211">
        <v>2400</v>
      </c>
      <c r="AC517" s="209">
        <v>0</v>
      </c>
    </row>
    <row r="518" spans="2:29" hidden="1">
      <c r="B518" s="290"/>
      <c r="C518" s="290"/>
      <c r="D518" s="290"/>
      <c r="E518" s="293"/>
      <c r="F518" s="293"/>
      <c r="G518" s="293"/>
      <c r="I518" s="218">
        <v>2397</v>
      </c>
      <c r="J518" s="309" t="s">
        <v>38</v>
      </c>
      <c r="K518" s="293"/>
      <c r="L518" s="310"/>
      <c r="M518" s="293"/>
      <c r="N518" s="293"/>
      <c r="O518" s="309" t="s">
        <v>38</v>
      </c>
      <c r="P518" s="293"/>
      <c r="Q518" s="224"/>
      <c r="R518" s="309" t="s">
        <v>38</v>
      </c>
      <c r="S518" s="293"/>
      <c r="T518" s="293"/>
      <c r="U518" s="224"/>
      <c r="V518" s="231" t="s">
        <v>38</v>
      </c>
      <c r="W518" s="224"/>
      <c r="X518" s="221">
        <v>2397</v>
      </c>
      <c r="Y518" s="233">
        <v>0</v>
      </c>
      <c r="Z518" s="231" t="s">
        <v>38</v>
      </c>
      <c r="AA518" s="224"/>
      <c r="AB518" s="211">
        <v>2397</v>
      </c>
      <c r="AC518" s="209">
        <v>0</v>
      </c>
    </row>
    <row r="519" spans="2:29" hidden="1">
      <c r="B519" s="290"/>
      <c r="C519" s="290"/>
      <c r="D519" s="290"/>
      <c r="E519" s="306" t="s">
        <v>253</v>
      </c>
      <c r="F519" s="290"/>
      <c r="G519" s="290"/>
      <c r="I519" s="218">
        <v>0</v>
      </c>
      <c r="J519" s="309" t="s">
        <v>38</v>
      </c>
      <c r="K519" s="293"/>
      <c r="L519" s="310"/>
      <c r="M519" s="293"/>
      <c r="N519" s="293"/>
      <c r="O519" s="309" t="s">
        <v>38</v>
      </c>
      <c r="P519" s="293"/>
      <c r="Q519" s="224"/>
      <c r="R519" s="309" t="s">
        <v>38</v>
      </c>
      <c r="S519" s="293"/>
      <c r="T519" s="293"/>
      <c r="U519" s="224"/>
      <c r="V519" s="231" t="s">
        <v>38</v>
      </c>
      <c r="W519" s="224"/>
      <c r="X519" s="231" t="s">
        <v>38</v>
      </c>
      <c r="Y519" s="233">
        <v>0</v>
      </c>
      <c r="Z519" s="231" t="s">
        <v>38</v>
      </c>
      <c r="AA519" s="224"/>
      <c r="AB519" s="228" t="s">
        <v>38</v>
      </c>
      <c r="AC519" s="209">
        <v>0</v>
      </c>
    </row>
    <row r="520" spans="2:29" hidden="1">
      <c r="B520" s="290"/>
      <c r="C520" s="290"/>
      <c r="D520" s="290"/>
      <c r="E520" s="290"/>
      <c r="F520" s="290"/>
      <c r="G520" s="290"/>
      <c r="I520" s="218">
        <v>1</v>
      </c>
      <c r="J520" s="309" t="s">
        <v>38</v>
      </c>
      <c r="K520" s="293"/>
      <c r="L520" s="310"/>
      <c r="M520" s="293"/>
      <c r="N520" s="293"/>
      <c r="O520" s="309" t="s">
        <v>38</v>
      </c>
      <c r="P520" s="293"/>
      <c r="Q520" s="224"/>
      <c r="R520" s="309" t="s">
        <v>38</v>
      </c>
      <c r="S520" s="293"/>
      <c r="T520" s="293"/>
      <c r="U520" s="224"/>
      <c r="V520" s="231" t="s">
        <v>38</v>
      </c>
      <c r="W520" s="224"/>
      <c r="X520" s="221">
        <v>2</v>
      </c>
      <c r="Y520" s="233">
        <v>0</v>
      </c>
      <c r="Z520" s="231" t="s">
        <v>38</v>
      </c>
      <c r="AA520" s="224"/>
      <c r="AB520" s="211">
        <v>2</v>
      </c>
      <c r="AC520" s="209">
        <v>0</v>
      </c>
    </row>
    <row r="521" spans="2:29" hidden="1">
      <c r="B521" s="290"/>
      <c r="C521" s="290"/>
      <c r="D521" s="290"/>
      <c r="E521" s="293"/>
      <c r="F521" s="293"/>
      <c r="G521" s="293"/>
      <c r="I521" s="218">
        <v>850</v>
      </c>
      <c r="J521" s="309" t="s">
        <v>38</v>
      </c>
      <c r="K521" s="293"/>
      <c r="L521" s="310"/>
      <c r="M521" s="293"/>
      <c r="N521" s="293"/>
      <c r="O521" s="309" t="s">
        <v>38</v>
      </c>
      <c r="P521" s="293"/>
      <c r="Q521" s="224"/>
      <c r="R521" s="309" t="s">
        <v>38</v>
      </c>
      <c r="S521" s="293"/>
      <c r="T521" s="293"/>
      <c r="U521" s="224"/>
      <c r="V521" s="231" t="s">
        <v>38</v>
      </c>
      <c r="W521" s="224"/>
      <c r="X521" s="221">
        <v>850</v>
      </c>
      <c r="Y521" s="233">
        <v>0</v>
      </c>
      <c r="Z521" s="231" t="s">
        <v>38</v>
      </c>
      <c r="AA521" s="224"/>
      <c r="AB521" s="211">
        <v>850</v>
      </c>
      <c r="AC521" s="209">
        <v>0</v>
      </c>
    </row>
    <row r="522" spans="2:29" hidden="1">
      <c r="B522" s="290"/>
      <c r="C522" s="290"/>
      <c r="D522" s="290"/>
      <c r="E522" s="306" t="s">
        <v>254</v>
      </c>
      <c r="F522" s="290"/>
      <c r="G522" s="290"/>
      <c r="I522" s="218">
        <v>1</v>
      </c>
      <c r="J522" s="309" t="s">
        <v>38</v>
      </c>
      <c r="K522" s="293"/>
      <c r="L522" s="310"/>
      <c r="M522" s="293"/>
      <c r="N522" s="293"/>
      <c r="O522" s="309" t="s">
        <v>38</v>
      </c>
      <c r="P522" s="293"/>
      <c r="Q522" s="224"/>
      <c r="R522" s="309" t="s">
        <v>38</v>
      </c>
      <c r="S522" s="293"/>
      <c r="T522" s="293"/>
      <c r="U522" s="224"/>
      <c r="V522" s="231" t="s">
        <v>38</v>
      </c>
      <c r="W522" s="224"/>
      <c r="X522" s="221">
        <v>1</v>
      </c>
      <c r="Y522" s="233">
        <v>0</v>
      </c>
      <c r="Z522" s="231" t="s">
        <v>38</v>
      </c>
      <c r="AA522" s="224"/>
      <c r="AB522" s="211">
        <v>1</v>
      </c>
      <c r="AC522" s="209">
        <v>0</v>
      </c>
    </row>
    <row r="523" spans="2:29" hidden="1">
      <c r="B523" s="290"/>
      <c r="C523" s="290"/>
      <c r="D523" s="290"/>
      <c r="E523" s="290"/>
      <c r="F523" s="290"/>
      <c r="G523" s="290"/>
      <c r="I523" s="218">
        <v>3781</v>
      </c>
      <c r="J523" s="309" t="s">
        <v>38</v>
      </c>
      <c r="K523" s="293"/>
      <c r="L523" s="310"/>
      <c r="M523" s="293"/>
      <c r="N523" s="293"/>
      <c r="O523" s="309" t="s">
        <v>38</v>
      </c>
      <c r="P523" s="293"/>
      <c r="Q523" s="224"/>
      <c r="R523" s="309" t="s">
        <v>38</v>
      </c>
      <c r="S523" s="293"/>
      <c r="T523" s="293"/>
      <c r="U523" s="224"/>
      <c r="V523" s="231" t="s">
        <v>38</v>
      </c>
      <c r="W523" s="224"/>
      <c r="X523" s="221">
        <v>11343</v>
      </c>
      <c r="Y523" s="233">
        <v>0</v>
      </c>
      <c r="Z523" s="231" t="s">
        <v>38</v>
      </c>
      <c r="AA523" s="224"/>
      <c r="AB523" s="211">
        <v>11343</v>
      </c>
      <c r="AC523" s="209">
        <v>0</v>
      </c>
    </row>
    <row r="524" spans="2:29" hidden="1">
      <c r="B524" s="290"/>
      <c r="C524" s="290"/>
      <c r="D524" s="290"/>
      <c r="E524" s="290"/>
      <c r="F524" s="290"/>
      <c r="G524" s="290"/>
      <c r="I524" s="218">
        <v>4348</v>
      </c>
      <c r="J524" s="309" t="s">
        <v>38</v>
      </c>
      <c r="K524" s="293"/>
      <c r="L524" s="310"/>
      <c r="M524" s="293"/>
      <c r="N524" s="293"/>
      <c r="O524" s="309" t="s">
        <v>38</v>
      </c>
      <c r="P524" s="293"/>
      <c r="Q524" s="224"/>
      <c r="R524" s="309" t="s">
        <v>38</v>
      </c>
      <c r="S524" s="293"/>
      <c r="T524" s="293"/>
      <c r="U524" s="224"/>
      <c r="V524" s="231" t="s">
        <v>38</v>
      </c>
      <c r="W524" s="224"/>
      <c r="X524" s="221">
        <v>30436</v>
      </c>
      <c r="Y524" s="233">
        <v>0</v>
      </c>
      <c r="Z524" s="231" t="s">
        <v>38</v>
      </c>
      <c r="AA524" s="224"/>
      <c r="AB524" s="211">
        <v>30436</v>
      </c>
      <c r="AC524" s="209">
        <v>0</v>
      </c>
    </row>
    <row r="525" spans="2:29" hidden="1">
      <c r="B525" s="290"/>
      <c r="C525" s="290"/>
      <c r="D525" s="290"/>
      <c r="E525" s="290"/>
      <c r="F525" s="290"/>
      <c r="G525" s="290"/>
      <c r="I525" s="218">
        <v>4848</v>
      </c>
      <c r="J525" s="309" t="s">
        <v>38</v>
      </c>
      <c r="K525" s="293"/>
      <c r="L525" s="310"/>
      <c r="M525" s="293"/>
      <c r="N525" s="293"/>
      <c r="O525" s="309" t="s">
        <v>38</v>
      </c>
      <c r="P525" s="293"/>
      <c r="Q525" s="224"/>
      <c r="R525" s="309" t="s">
        <v>38</v>
      </c>
      <c r="S525" s="293"/>
      <c r="T525" s="293"/>
      <c r="U525" s="224"/>
      <c r="V525" s="231" t="s">
        <v>38</v>
      </c>
      <c r="W525" s="224"/>
      <c r="X525" s="221">
        <v>4848</v>
      </c>
      <c r="Y525" s="233">
        <v>0</v>
      </c>
      <c r="Z525" s="231" t="s">
        <v>38</v>
      </c>
      <c r="AA525" s="224"/>
      <c r="AB525" s="211">
        <v>4848</v>
      </c>
      <c r="AC525" s="209">
        <v>0</v>
      </c>
    </row>
    <row r="526" spans="2:29" hidden="1">
      <c r="B526" s="290"/>
      <c r="C526" s="290"/>
      <c r="D526" s="290"/>
      <c r="E526" s="290"/>
      <c r="F526" s="290"/>
      <c r="G526" s="290"/>
      <c r="I526" s="218">
        <v>5465</v>
      </c>
      <c r="J526" s="309" t="s">
        <v>38</v>
      </c>
      <c r="K526" s="293"/>
      <c r="L526" s="310"/>
      <c r="M526" s="293"/>
      <c r="N526" s="293"/>
      <c r="O526" s="309" t="s">
        <v>38</v>
      </c>
      <c r="P526" s="293"/>
      <c r="Q526" s="224"/>
      <c r="R526" s="309" t="s">
        <v>38</v>
      </c>
      <c r="S526" s="293"/>
      <c r="T526" s="293"/>
      <c r="U526" s="224"/>
      <c r="V526" s="231" t="s">
        <v>38</v>
      </c>
      <c r="W526" s="224"/>
      <c r="X526" s="221">
        <v>5465</v>
      </c>
      <c r="Y526" s="233">
        <v>0</v>
      </c>
      <c r="Z526" s="231" t="s">
        <v>38</v>
      </c>
      <c r="AA526" s="224"/>
      <c r="AB526" s="211">
        <v>5465</v>
      </c>
      <c r="AC526" s="209">
        <v>0</v>
      </c>
    </row>
    <row r="527" spans="2:29" hidden="1">
      <c r="B527" s="290"/>
      <c r="C527" s="290"/>
      <c r="D527" s="290"/>
      <c r="E527" s="293"/>
      <c r="F527" s="293"/>
      <c r="G527" s="293"/>
      <c r="I527" s="218">
        <v>6742</v>
      </c>
      <c r="J527" s="309" t="s">
        <v>38</v>
      </c>
      <c r="K527" s="293"/>
      <c r="L527" s="310"/>
      <c r="M527" s="293"/>
      <c r="N527" s="293"/>
      <c r="O527" s="309" t="s">
        <v>38</v>
      </c>
      <c r="P527" s="293"/>
      <c r="Q527" s="224"/>
      <c r="R527" s="309" t="s">
        <v>38</v>
      </c>
      <c r="S527" s="293"/>
      <c r="T527" s="293"/>
      <c r="U527" s="224"/>
      <c r="V527" s="231" t="s">
        <v>38</v>
      </c>
      <c r="W527" s="224"/>
      <c r="X527" s="221">
        <v>6742</v>
      </c>
      <c r="Y527" s="233">
        <v>0</v>
      </c>
      <c r="Z527" s="231" t="s">
        <v>38</v>
      </c>
      <c r="AA527" s="224"/>
      <c r="AB527" s="211">
        <v>6742</v>
      </c>
      <c r="AC527" s="209">
        <v>0</v>
      </c>
    </row>
    <row r="528" spans="2:29" hidden="1">
      <c r="B528" s="290"/>
      <c r="C528" s="290"/>
      <c r="D528" s="290"/>
      <c r="E528" s="306" t="s">
        <v>255</v>
      </c>
      <c r="F528" s="290"/>
      <c r="G528" s="290"/>
      <c r="I528" s="218">
        <v>270</v>
      </c>
      <c r="J528" s="309" t="s">
        <v>38</v>
      </c>
      <c r="K528" s="293"/>
      <c r="L528" s="310"/>
      <c r="M528" s="293"/>
      <c r="N528" s="293"/>
      <c r="O528" s="309" t="s">
        <v>38</v>
      </c>
      <c r="P528" s="293"/>
      <c r="Q528" s="224"/>
      <c r="R528" s="309" t="s">
        <v>38</v>
      </c>
      <c r="S528" s="293"/>
      <c r="T528" s="293"/>
      <c r="U528" s="224"/>
      <c r="V528" s="231" t="s">
        <v>38</v>
      </c>
      <c r="W528" s="224"/>
      <c r="X528" s="221">
        <v>270</v>
      </c>
      <c r="Y528" s="233">
        <v>0</v>
      </c>
      <c r="Z528" s="231" t="s">
        <v>38</v>
      </c>
      <c r="AA528" s="224"/>
      <c r="AB528" s="211">
        <v>270</v>
      </c>
      <c r="AC528" s="209">
        <v>0</v>
      </c>
    </row>
    <row r="529" spans="2:29" hidden="1">
      <c r="B529" s="290"/>
      <c r="C529" s="290"/>
      <c r="D529" s="290"/>
      <c r="E529" s="290"/>
      <c r="F529" s="290"/>
      <c r="G529" s="290"/>
      <c r="I529" s="218">
        <v>600</v>
      </c>
      <c r="J529" s="309" t="s">
        <v>38</v>
      </c>
      <c r="K529" s="293"/>
      <c r="L529" s="310"/>
      <c r="M529" s="293"/>
      <c r="N529" s="293"/>
      <c r="O529" s="309" t="s">
        <v>38</v>
      </c>
      <c r="P529" s="293"/>
      <c r="Q529" s="224"/>
      <c r="R529" s="309" t="s">
        <v>38</v>
      </c>
      <c r="S529" s="293"/>
      <c r="T529" s="293"/>
      <c r="U529" s="224"/>
      <c r="V529" s="231" t="s">
        <v>38</v>
      </c>
      <c r="W529" s="224"/>
      <c r="X529" s="221">
        <v>1200</v>
      </c>
      <c r="Y529" s="233">
        <v>0</v>
      </c>
      <c r="Z529" s="231" t="s">
        <v>38</v>
      </c>
      <c r="AA529" s="224"/>
      <c r="AB529" s="211">
        <v>1200</v>
      </c>
      <c r="AC529" s="209">
        <v>0</v>
      </c>
    </row>
    <row r="530" spans="2:29" hidden="1">
      <c r="B530" s="290"/>
      <c r="C530" s="290"/>
      <c r="D530" s="290"/>
      <c r="E530" s="290"/>
      <c r="F530" s="290"/>
      <c r="G530" s="290"/>
      <c r="I530" s="218">
        <v>815</v>
      </c>
      <c r="J530" s="309" t="s">
        <v>38</v>
      </c>
      <c r="K530" s="293"/>
      <c r="L530" s="310"/>
      <c r="M530" s="293"/>
      <c r="N530" s="293"/>
      <c r="O530" s="309" t="s">
        <v>38</v>
      </c>
      <c r="P530" s="293"/>
      <c r="Q530" s="224"/>
      <c r="R530" s="309" t="s">
        <v>38</v>
      </c>
      <c r="S530" s="293"/>
      <c r="T530" s="293"/>
      <c r="U530" s="224"/>
      <c r="V530" s="231" t="s">
        <v>38</v>
      </c>
      <c r="W530" s="224"/>
      <c r="X530" s="221">
        <v>17930</v>
      </c>
      <c r="Y530" s="233">
        <v>0</v>
      </c>
      <c r="Z530" s="231" t="s">
        <v>38</v>
      </c>
      <c r="AA530" s="224"/>
      <c r="AB530" s="211">
        <v>17930</v>
      </c>
      <c r="AC530" s="209">
        <v>0</v>
      </c>
    </row>
    <row r="531" spans="2:29" hidden="1">
      <c r="B531" s="290"/>
      <c r="C531" s="290"/>
      <c r="D531" s="290"/>
      <c r="E531" s="290"/>
      <c r="F531" s="290"/>
      <c r="G531" s="290"/>
      <c r="I531" s="218">
        <v>937</v>
      </c>
      <c r="J531" s="309" t="s">
        <v>38</v>
      </c>
      <c r="K531" s="293"/>
      <c r="L531" s="310"/>
      <c r="M531" s="293"/>
      <c r="N531" s="293"/>
      <c r="O531" s="309" t="s">
        <v>38</v>
      </c>
      <c r="P531" s="293"/>
      <c r="Q531" s="224"/>
      <c r="R531" s="309" t="s">
        <v>38</v>
      </c>
      <c r="S531" s="293"/>
      <c r="T531" s="293"/>
      <c r="U531" s="224"/>
      <c r="V531" s="231" t="s">
        <v>38</v>
      </c>
      <c r="W531" s="224"/>
      <c r="X531" s="221">
        <v>10307</v>
      </c>
      <c r="Y531" s="233">
        <v>0</v>
      </c>
      <c r="Z531" s="231" t="s">
        <v>38</v>
      </c>
      <c r="AA531" s="224"/>
      <c r="AB531" s="211">
        <v>10307</v>
      </c>
      <c r="AC531" s="209">
        <v>0</v>
      </c>
    </row>
    <row r="532" spans="2:29" hidden="1">
      <c r="B532" s="290"/>
      <c r="C532" s="290"/>
      <c r="D532" s="290"/>
      <c r="E532" s="290"/>
      <c r="F532" s="290"/>
      <c r="G532" s="290"/>
      <c r="I532" s="218">
        <v>941</v>
      </c>
      <c r="J532" s="309" t="s">
        <v>38</v>
      </c>
      <c r="K532" s="293"/>
      <c r="L532" s="310"/>
      <c r="M532" s="293"/>
      <c r="N532" s="293"/>
      <c r="O532" s="309" t="s">
        <v>38</v>
      </c>
      <c r="P532" s="293"/>
      <c r="Q532" s="224"/>
      <c r="R532" s="309" t="s">
        <v>38</v>
      </c>
      <c r="S532" s="293"/>
      <c r="T532" s="293"/>
      <c r="U532" s="224"/>
      <c r="V532" s="231" t="s">
        <v>38</v>
      </c>
      <c r="W532" s="224"/>
      <c r="X532" s="221">
        <v>5646</v>
      </c>
      <c r="Y532" s="233">
        <v>0</v>
      </c>
      <c r="Z532" s="231" t="s">
        <v>38</v>
      </c>
      <c r="AA532" s="224"/>
      <c r="AB532" s="211">
        <v>5646</v>
      </c>
      <c r="AC532" s="209">
        <v>0</v>
      </c>
    </row>
    <row r="533" spans="2:29" hidden="1">
      <c r="B533" s="290"/>
      <c r="C533" s="290"/>
      <c r="D533" s="290"/>
      <c r="E533" s="290"/>
      <c r="F533" s="290"/>
      <c r="G533" s="290"/>
      <c r="I533" s="218">
        <v>1085</v>
      </c>
      <c r="J533" s="309" t="s">
        <v>38</v>
      </c>
      <c r="K533" s="293"/>
      <c r="L533" s="310"/>
      <c r="M533" s="293"/>
      <c r="N533" s="293"/>
      <c r="O533" s="309" t="s">
        <v>38</v>
      </c>
      <c r="P533" s="293"/>
      <c r="Q533" s="224"/>
      <c r="R533" s="309" t="s">
        <v>38</v>
      </c>
      <c r="S533" s="293"/>
      <c r="T533" s="293"/>
      <c r="U533" s="224"/>
      <c r="V533" s="231" t="s">
        <v>38</v>
      </c>
      <c r="W533" s="224"/>
      <c r="X533" s="221">
        <v>1085</v>
      </c>
      <c r="Y533" s="233">
        <v>0</v>
      </c>
      <c r="Z533" s="231" t="s">
        <v>38</v>
      </c>
      <c r="AA533" s="224"/>
      <c r="AB533" s="211">
        <v>1085</v>
      </c>
      <c r="AC533" s="209">
        <v>0</v>
      </c>
    </row>
    <row r="534" spans="2:29" hidden="1">
      <c r="B534" s="290"/>
      <c r="C534" s="290"/>
      <c r="D534" s="290"/>
      <c r="E534" s="290"/>
      <c r="F534" s="290"/>
      <c r="G534" s="290"/>
      <c r="I534" s="218">
        <v>1134</v>
      </c>
      <c r="J534" s="309" t="s">
        <v>38</v>
      </c>
      <c r="K534" s="293"/>
      <c r="L534" s="310"/>
      <c r="M534" s="293"/>
      <c r="N534" s="293"/>
      <c r="O534" s="309" t="s">
        <v>38</v>
      </c>
      <c r="P534" s="293"/>
      <c r="Q534" s="224"/>
      <c r="R534" s="309" t="s">
        <v>38</v>
      </c>
      <c r="S534" s="293"/>
      <c r="T534" s="293"/>
      <c r="U534" s="224"/>
      <c r="V534" s="231" t="s">
        <v>38</v>
      </c>
      <c r="W534" s="224"/>
      <c r="X534" s="221">
        <v>1134</v>
      </c>
      <c r="Y534" s="233">
        <v>0</v>
      </c>
      <c r="Z534" s="231" t="s">
        <v>38</v>
      </c>
      <c r="AA534" s="224"/>
      <c r="AB534" s="211">
        <v>1134</v>
      </c>
      <c r="AC534" s="209">
        <v>0</v>
      </c>
    </row>
    <row r="535" spans="2:29" hidden="1">
      <c r="B535" s="290"/>
      <c r="C535" s="290"/>
      <c r="D535" s="290"/>
      <c r="E535" s="290"/>
      <c r="F535" s="290"/>
      <c r="G535" s="290"/>
      <c r="I535" s="218">
        <v>1201</v>
      </c>
      <c r="J535" s="309" t="s">
        <v>38</v>
      </c>
      <c r="K535" s="293"/>
      <c r="L535" s="310"/>
      <c r="M535" s="293"/>
      <c r="N535" s="293"/>
      <c r="O535" s="309" t="s">
        <v>38</v>
      </c>
      <c r="P535" s="293"/>
      <c r="Q535" s="224"/>
      <c r="R535" s="309" t="s">
        <v>38</v>
      </c>
      <c r="S535" s="293"/>
      <c r="T535" s="293"/>
      <c r="U535" s="224"/>
      <c r="V535" s="231" t="s">
        <v>38</v>
      </c>
      <c r="W535" s="224"/>
      <c r="X535" s="221">
        <v>8407</v>
      </c>
      <c r="Y535" s="233">
        <v>0</v>
      </c>
      <c r="Z535" s="231" t="s">
        <v>38</v>
      </c>
      <c r="AA535" s="224"/>
      <c r="AB535" s="211">
        <v>8407</v>
      </c>
      <c r="AC535" s="209">
        <v>0</v>
      </c>
    </row>
    <row r="536" spans="2:29" hidden="1">
      <c r="B536" s="290"/>
      <c r="C536" s="290"/>
      <c r="D536" s="290"/>
      <c r="E536" s="290"/>
      <c r="F536" s="290"/>
      <c r="G536" s="290"/>
      <c r="I536" s="218">
        <v>1751</v>
      </c>
      <c r="J536" s="309" t="s">
        <v>38</v>
      </c>
      <c r="K536" s="293"/>
      <c r="L536" s="310"/>
      <c r="M536" s="293"/>
      <c r="N536" s="293"/>
      <c r="O536" s="309" t="s">
        <v>38</v>
      </c>
      <c r="P536" s="293"/>
      <c r="Q536" s="224"/>
      <c r="R536" s="309" t="s">
        <v>38</v>
      </c>
      <c r="S536" s="293"/>
      <c r="T536" s="293"/>
      <c r="U536" s="224"/>
      <c r="V536" s="231" t="s">
        <v>38</v>
      </c>
      <c r="W536" s="224"/>
      <c r="X536" s="221">
        <v>1751</v>
      </c>
      <c r="Y536" s="233">
        <v>0</v>
      </c>
      <c r="Z536" s="231" t="s">
        <v>38</v>
      </c>
      <c r="AA536" s="224"/>
      <c r="AB536" s="211">
        <v>1751</v>
      </c>
      <c r="AC536" s="209">
        <v>0</v>
      </c>
    </row>
    <row r="537" spans="2:29" hidden="1">
      <c r="B537" s="290"/>
      <c r="C537" s="290"/>
      <c r="D537" s="290"/>
      <c r="E537" s="290"/>
      <c r="F537" s="290"/>
      <c r="G537" s="290"/>
      <c r="I537" s="218">
        <v>1845</v>
      </c>
      <c r="J537" s="309" t="s">
        <v>38</v>
      </c>
      <c r="K537" s="293"/>
      <c r="L537" s="310"/>
      <c r="M537" s="293"/>
      <c r="N537" s="293"/>
      <c r="O537" s="309" t="s">
        <v>38</v>
      </c>
      <c r="P537" s="293"/>
      <c r="Q537" s="224"/>
      <c r="R537" s="309" t="s">
        <v>38</v>
      </c>
      <c r="S537" s="293"/>
      <c r="T537" s="293"/>
      <c r="U537" s="224"/>
      <c r="V537" s="231" t="s">
        <v>38</v>
      </c>
      <c r="W537" s="224"/>
      <c r="X537" s="221">
        <v>1845</v>
      </c>
      <c r="Y537" s="233">
        <v>0</v>
      </c>
      <c r="Z537" s="231" t="s">
        <v>38</v>
      </c>
      <c r="AA537" s="224"/>
      <c r="AB537" s="211">
        <v>1845</v>
      </c>
      <c r="AC537" s="209">
        <v>0</v>
      </c>
    </row>
    <row r="538" spans="2:29" hidden="1">
      <c r="B538" s="290"/>
      <c r="C538" s="290"/>
      <c r="D538" s="290"/>
      <c r="E538" s="290"/>
      <c r="F538" s="290"/>
      <c r="G538" s="290"/>
      <c r="I538" s="218">
        <v>2225</v>
      </c>
      <c r="J538" s="309" t="s">
        <v>38</v>
      </c>
      <c r="K538" s="293"/>
      <c r="L538" s="310"/>
      <c r="M538" s="293"/>
      <c r="N538" s="293"/>
      <c r="O538" s="309" t="s">
        <v>38</v>
      </c>
      <c r="P538" s="293"/>
      <c r="Q538" s="224"/>
      <c r="R538" s="309" t="s">
        <v>38</v>
      </c>
      <c r="S538" s="293"/>
      <c r="T538" s="293"/>
      <c r="U538" s="224"/>
      <c r="V538" s="231" t="s">
        <v>38</v>
      </c>
      <c r="W538" s="224"/>
      <c r="X538" s="221">
        <v>4450</v>
      </c>
      <c r="Y538" s="233">
        <v>0</v>
      </c>
      <c r="Z538" s="231" t="s">
        <v>38</v>
      </c>
      <c r="AA538" s="224"/>
      <c r="AB538" s="211">
        <v>4450</v>
      </c>
      <c r="AC538" s="209">
        <v>0</v>
      </c>
    </row>
    <row r="539" spans="2:29" hidden="1">
      <c r="B539" s="290"/>
      <c r="C539" s="290"/>
      <c r="D539" s="290"/>
      <c r="E539" s="290"/>
      <c r="F539" s="290"/>
      <c r="G539" s="290"/>
      <c r="I539" s="218">
        <v>3238</v>
      </c>
      <c r="J539" s="309" t="s">
        <v>38</v>
      </c>
      <c r="K539" s="293"/>
      <c r="L539" s="310"/>
      <c r="M539" s="293"/>
      <c r="N539" s="293"/>
      <c r="O539" s="309" t="s">
        <v>38</v>
      </c>
      <c r="P539" s="293"/>
      <c r="Q539" s="224"/>
      <c r="R539" s="309" t="s">
        <v>38</v>
      </c>
      <c r="S539" s="293"/>
      <c r="T539" s="293"/>
      <c r="U539" s="224"/>
      <c r="V539" s="231" t="s">
        <v>38</v>
      </c>
      <c r="W539" s="224"/>
      <c r="X539" s="221">
        <v>6476</v>
      </c>
      <c r="Y539" s="233">
        <v>0</v>
      </c>
      <c r="Z539" s="231" t="s">
        <v>38</v>
      </c>
      <c r="AA539" s="224"/>
      <c r="AB539" s="211">
        <v>6476</v>
      </c>
      <c r="AC539" s="209">
        <v>0</v>
      </c>
    </row>
    <row r="540" spans="2:29" hidden="1">
      <c r="B540" s="290"/>
      <c r="C540" s="290"/>
      <c r="D540" s="290"/>
      <c r="E540" s="290"/>
      <c r="F540" s="290"/>
      <c r="G540" s="290"/>
      <c r="I540" s="218">
        <v>3502</v>
      </c>
      <c r="J540" s="309" t="s">
        <v>38</v>
      </c>
      <c r="K540" s="293"/>
      <c r="L540" s="310"/>
      <c r="M540" s="293"/>
      <c r="N540" s="293"/>
      <c r="O540" s="309" t="s">
        <v>38</v>
      </c>
      <c r="P540" s="293"/>
      <c r="Q540" s="224"/>
      <c r="R540" s="309" t="s">
        <v>38</v>
      </c>
      <c r="S540" s="293"/>
      <c r="T540" s="293"/>
      <c r="U540" s="224"/>
      <c r="V540" s="231" t="s">
        <v>38</v>
      </c>
      <c r="W540" s="224"/>
      <c r="X540" s="221">
        <v>10506</v>
      </c>
      <c r="Y540" s="233">
        <v>0</v>
      </c>
      <c r="Z540" s="231" t="s">
        <v>38</v>
      </c>
      <c r="AA540" s="224"/>
      <c r="AB540" s="211">
        <v>10506</v>
      </c>
      <c r="AC540" s="209">
        <v>0</v>
      </c>
    </row>
    <row r="541" spans="2:29" hidden="1">
      <c r="B541" s="290"/>
      <c r="C541" s="290"/>
      <c r="D541" s="290"/>
      <c r="E541" s="293"/>
      <c r="F541" s="293"/>
      <c r="G541" s="293"/>
      <c r="I541" s="218">
        <v>5811</v>
      </c>
      <c r="J541" s="309" t="s">
        <v>38</v>
      </c>
      <c r="K541" s="293"/>
      <c r="L541" s="310"/>
      <c r="M541" s="293"/>
      <c r="N541" s="293"/>
      <c r="O541" s="309" t="s">
        <v>38</v>
      </c>
      <c r="P541" s="293"/>
      <c r="Q541" s="224"/>
      <c r="R541" s="309" t="s">
        <v>38</v>
      </c>
      <c r="S541" s="293"/>
      <c r="T541" s="293"/>
      <c r="U541" s="224"/>
      <c r="V541" s="231" t="s">
        <v>38</v>
      </c>
      <c r="W541" s="224"/>
      <c r="X541" s="221">
        <v>5811</v>
      </c>
      <c r="Y541" s="233">
        <v>0</v>
      </c>
      <c r="Z541" s="231" t="s">
        <v>38</v>
      </c>
      <c r="AA541" s="224"/>
      <c r="AB541" s="211">
        <v>5811</v>
      </c>
      <c r="AC541" s="209">
        <v>0</v>
      </c>
    </row>
    <row r="542" spans="2:29" hidden="1">
      <c r="B542" s="290"/>
      <c r="C542" s="290"/>
      <c r="D542" s="290"/>
      <c r="E542" s="306" t="s">
        <v>256</v>
      </c>
      <c r="F542" s="290"/>
      <c r="G542" s="290"/>
      <c r="I542" s="218">
        <v>270</v>
      </c>
      <c r="J542" s="309" t="s">
        <v>38</v>
      </c>
      <c r="K542" s="293"/>
      <c r="L542" s="310"/>
      <c r="M542" s="293"/>
      <c r="N542" s="293"/>
      <c r="O542" s="309" t="s">
        <v>38</v>
      </c>
      <c r="P542" s="293"/>
      <c r="Q542" s="224"/>
      <c r="R542" s="309" t="s">
        <v>38</v>
      </c>
      <c r="S542" s="293"/>
      <c r="T542" s="293"/>
      <c r="U542" s="224"/>
      <c r="V542" s="231" t="s">
        <v>38</v>
      </c>
      <c r="W542" s="224"/>
      <c r="X542" s="221">
        <v>2160</v>
      </c>
      <c r="Y542" s="233">
        <v>0</v>
      </c>
      <c r="Z542" s="231" t="s">
        <v>38</v>
      </c>
      <c r="AA542" s="224"/>
      <c r="AB542" s="211">
        <v>2160</v>
      </c>
      <c r="AC542" s="209">
        <v>0</v>
      </c>
    </row>
    <row r="543" spans="2:29" hidden="1">
      <c r="B543" s="290"/>
      <c r="C543" s="290"/>
      <c r="D543" s="290"/>
      <c r="E543" s="290"/>
      <c r="F543" s="290"/>
      <c r="G543" s="290"/>
      <c r="I543" s="218">
        <v>540</v>
      </c>
      <c r="J543" s="309" t="s">
        <v>38</v>
      </c>
      <c r="K543" s="293"/>
      <c r="L543" s="310"/>
      <c r="M543" s="293"/>
      <c r="N543" s="293"/>
      <c r="O543" s="309" t="s">
        <v>38</v>
      </c>
      <c r="P543" s="293"/>
      <c r="Q543" s="224"/>
      <c r="R543" s="309" t="s">
        <v>38</v>
      </c>
      <c r="S543" s="293"/>
      <c r="T543" s="293"/>
      <c r="U543" s="224"/>
      <c r="V543" s="231" t="s">
        <v>38</v>
      </c>
      <c r="W543" s="224"/>
      <c r="X543" s="221">
        <v>540</v>
      </c>
      <c r="Y543" s="233">
        <v>0</v>
      </c>
      <c r="Z543" s="231" t="s">
        <v>38</v>
      </c>
      <c r="AA543" s="224"/>
      <c r="AB543" s="211">
        <v>540</v>
      </c>
      <c r="AC543" s="209">
        <v>0</v>
      </c>
    </row>
    <row r="544" spans="2:29" hidden="1">
      <c r="B544" s="290"/>
      <c r="C544" s="290"/>
      <c r="D544" s="290"/>
      <c r="E544" s="290"/>
      <c r="F544" s="290"/>
      <c r="G544" s="290"/>
      <c r="I544" s="218">
        <v>567</v>
      </c>
      <c r="J544" s="309" t="s">
        <v>38</v>
      </c>
      <c r="K544" s="293"/>
      <c r="L544" s="310"/>
      <c r="M544" s="293"/>
      <c r="N544" s="293"/>
      <c r="O544" s="309" t="s">
        <v>38</v>
      </c>
      <c r="P544" s="293"/>
      <c r="Q544" s="224"/>
      <c r="R544" s="309" t="s">
        <v>38</v>
      </c>
      <c r="S544" s="293"/>
      <c r="T544" s="293"/>
      <c r="U544" s="224"/>
      <c r="V544" s="231" t="s">
        <v>38</v>
      </c>
      <c r="W544" s="224"/>
      <c r="X544" s="221">
        <v>5670</v>
      </c>
      <c r="Y544" s="233">
        <v>0</v>
      </c>
      <c r="Z544" s="231" t="s">
        <v>38</v>
      </c>
      <c r="AA544" s="224"/>
      <c r="AB544" s="211">
        <v>5670</v>
      </c>
      <c r="AC544" s="209">
        <v>0</v>
      </c>
    </row>
    <row r="545" spans="2:29" hidden="1">
      <c r="B545" s="290"/>
      <c r="C545" s="290"/>
      <c r="D545" s="290"/>
      <c r="E545" s="290"/>
      <c r="F545" s="290"/>
      <c r="G545" s="290"/>
      <c r="I545" s="218">
        <v>610</v>
      </c>
      <c r="J545" s="309" t="s">
        <v>38</v>
      </c>
      <c r="K545" s="293"/>
      <c r="L545" s="310"/>
      <c r="M545" s="293"/>
      <c r="N545" s="293"/>
      <c r="O545" s="309" t="s">
        <v>38</v>
      </c>
      <c r="P545" s="293"/>
      <c r="Q545" s="224"/>
      <c r="R545" s="309" t="s">
        <v>38</v>
      </c>
      <c r="S545" s="293"/>
      <c r="T545" s="293"/>
      <c r="U545" s="224"/>
      <c r="V545" s="231" t="s">
        <v>38</v>
      </c>
      <c r="W545" s="224"/>
      <c r="X545" s="221">
        <v>17690</v>
      </c>
      <c r="Y545" s="233">
        <v>0</v>
      </c>
      <c r="Z545" s="231" t="s">
        <v>38</v>
      </c>
      <c r="AA545" s="224"/>
      <c r="AB545" s="211">
        <v>17690</v>
      </c>
      <c r="AC545" s="209">
        <v>0</v>
      </c>
    </row>
    <row r="546" spans="2:29" hidden="1">
      <c r="B546" s="290"/>
      <c r="C546" s="290"/>
      <c r="D546" s="290"/>
      <c r="E546" s="290"/>
      <c r="F546" s="290"/>
      <c r="G546" s="290"/>
      <c r="I546" s="218">
        <v>702</v>
      </c>
      <c r="J546" s="309" t="s">
        <v>38</v>
      </c>
      <c r="K546" s="293"/>
      <c r="L546" s="310"/>
      <c r="M546" s="293"/>
      <c r="N546" s="293"/>
      <c r="O546" s="309" t="s">
        <v>38</v>
      </c>
      <c r="P546" s="293"/>
      <c r="Q546" s="224"/>
      <c r="R546" s="309" t="s">
        <v>38</v>
      </c>
      <c r="S546" s="293"/>
      <c r="T546" s="293"/>
      <c r="U546" s="224"/>
      <c r="V546" s="231" t="s">
        <v>38</v>
      </c>
      <c r="W546" s="224"/>
      <c r="X546" s="221">
        <v>11934</v>
      </c>
      <c r="Y546" s="233">
        <v>0</v>
      </c>
      <c r="Z546" s="231" t="s">
        <v>38</v>
      </c>
      <c r="AA546" s="224"/>
      <c r="AB546" s="211">
        <v>11934</v>
      </c>
      <c r="AC546" s="209">
        <v>0</v>
      </c>
    </row>
    <row r="547" spans="2:29" hidden="1">
      <c r="B547" s="290"/>
      <c r="C547" s="290"/>
      <c r="D547" s="290"/>
      <c r="E547" s="290"/>
      <c r="F547" s="290"/>
      <c r="G547" s="290"/>
      <c r="I547" s="218">
        <v>736</v>
      </c>
      <c r="J547" s="309" t="s">
        <v>38</v>
      </c>
      <c r="K547" s="293"/>
      <c r="L547" s="310"/>
      <c r="M547" s="293"/>
      <c r="N547" s="293"/>
      <c r="O547" s="309" t="s">
        <v>38</v>
      </c>
      <c r="P547" s="293"/>
      <c r="Q547" s="224"/>
      <c r="R547" s="309" t="s">
        <v>38</v>
      </c>
      <c r="S547" s="293"/>
      <c r="T547" s="293"/>
      <c r="U547" s="224"/>
      <c r="V547" s="231" t="s">
        <v>38</v>
      </c>
      <c r="W547" s="224"/>
      <c r="X547" s="221">
        <v>5888</v>
      </c>
      <c r="Y547" s="233">
        <v>0</v>
      </c>
      <c r="Z547" s="231" t="s">
        <v>38</v>
      </c>
      <c r="AA547" s="224"/>
      <c r="AB547" s="211">
        <v>5888</v>
      </c>
      <c r="AC547" s="209">
        <v>0</v>
      </c>
    </row>
    <row r="548" spans="2:29" hidden="1">
      <c r="B548" s="290"/>
      <c r="C548" s="290"/>
      <c r="D548" s="290"/>
      <c r="E548" s="290"/>
      <c r="F548" s="290"/>
      <c r="G548" s="290"/>
      <c r="I548" s="218">
        <v>880</v>
      </c>
      <c r="J548" s="309" t="s">
        <v>38</v>
      </c>
      <c r="K548" s="293"/>
      <c r="L548" s="310"/>
      <c r="M548" s="293"/>
      <c r="N548" s="293"/>
      <c r="O548" s="309" t="s">
        <v>38</v>
      </c>
      <c r="P548" s="293"/>
      <c r="Q548" s="224"/>
      <c r="R548" s="309" t="s">
        <v>38</v>
      </c>
      <c r="S548" s="293"/>
      <c r="T548" s="293"/>
      <c r="U548" s="224"/>
      <c r="V548" s="231" t="s">
        <v>38</v>
      </c>
      <c r="W548" s="224"/>
      <c r="X548" s="221">
        <v>1760</v>
      </c>
      <c r="Y548" s="233">
        <v>0</v>
      </c>
      <c r="Z548" s="231" t="s">
        <v>38</v>
      </c>
      <c r="AA548" s="224"/>
      <c r="AB548" s="211">
        <v>1760</v>
      </c>
      <c r="AC548" s="209">
        <v>0</v>
      </c>
    </row>
    <row r="549" spans="2:29" hidden="1">
      <c r="B549" s="290"/>
      <c r="C549" s="290"/>
      <c r="D549" s="290"/>
      <c r="E549" s="290"/>
      <c r="F549" s="290"/>
      <c r="G549" s="290"/>
      <c r="I549" s="218">
        <v>966</v>
      </c>
      <c r="J549" s="309" t="s">
        <v>38</v>
      </c>
      <c r="K549" s="293"/>
      <c r="L549" s="310"/>
      <c r="M549" s="293"/>
      <c r="N549" s="293"/>
      <c r="O549" s="309" t="s">
        <v>38</v>
      </c>
      <c r="P549" s="293"/>
      <c r="Q549" s="224"/>
      <c r="R549" s="309" t="s">
        <v>38</v>
      </c>
      <c r="S549" s="293"/>
      <c r="T549" s="293"/>
      <c r="U549" s="224"/>
      <c r="V549" s="231" t="s">
        <v>38</v>
      </c>
      <c r="W549" s="224"/>
      <c r="X549" s="221">
        <v>13524</v>
      </c>
      <c r="Y549" s="233">
        <v>0</v>
      </c>
      <c r="Z549" s="231" t="s">
        <v>38</v>
      </c>
      <c r="AA549" s="224"/>
      <c r="AB549" s="211">
        <v>13524</v>
      </c>
      <c r="AC549" s="209">
        <v>0</v>
      </c>
    </row>
    <row r="550" spans="2:29" hidden="1">
      <c r="B550" s="290"/>
      <c r="C550" s="290"/>
      <c r="D550" s="290"/>
      <c r="E550" s="290"/>
      <c r="F550" s="290"/>
      <c r="G550" s="290"/>
      <c r="I550" s="218">
        <v>1150</v>
      </c>
      <c r="J550" s="309" t="s">
        <v>38</v>
      </c>
      <c r="K550" s="293"/>
      <c r="L550" s="310"/>
      <c r="M550" s="293"/>
      <c r="N550" s="293"/>
      <c r="O550" s="309" t="s">
        <v>38</v>
      </c>
      <c r="P550" s="293"/>
      <c r="Q550" s="224"/>
      <c r="R550" s="309" t="s">
        <v>38</v>
      </c>
      <c r="S550" s="293"/>
      <c r="T550" s="293"/>
      <c r="U550" s="224"/>
      <c r="V550" s="231" t="s">
        <v>38</v>
      </c>
      <c r="W550" s="224"/>
      <c r="X550" s="221">
        <v>1150</v>
      </c>
      <c r="Y550" s="233">
        <v>0</v>
      </c>
      <c r="Z550" s="231" t="s">
        <v>38</v>
      </c>
      <c r="AA550" s="224"/>
      <c r="AB550" s="211">
        <v>1150</v>
      </c>
      <c r="AC550" s="209">
        <v>0</v>
      </c>
    </row>
    <row r="551" spans="2:29" hidden="1">
      <c r="B551" s="290"/>
      <c r="C551" s="290"/>
      <c r="D551" s="290"/>
      <c r="E551" s="290"/>
      <c r="F551" s="290"/>
      <c r="G551" s="290"/>
      <c r="I551" s="218">
        <v>1269</v>
      </c>
      <c r="J551" s="309" t="s">
        <v>38</v>
      </c>
      <c r="K551" s="293"/>
      <c r="L551" s="310"/>
      <c r="M551" s="293"/>
      <c r="N551" s="293"/>
      <c r="O551" s="309" t="s">
        <v>38</v>
      </c>
      <c r="P551" s="293"/>
      <c r="Q551" s="224"/>
      <c r="R551" s="309" t="s">
        <v>38</v>
      </c>
      <c r="S551" s="293"/>
      <c r="T551" s="293"/>
      <c r="U551" s="224"/>
      <c r="V551" s="231" t="s">
        <v>38</v>
      </c>
      <c r="W551" s="224"/>
      <c r="X551" s="221">
        <v>6345</v>
      </c>
      <c r="Y551" s="233">
        <v>0</v>
      </c>
      <c r="Z551" s="231" t="s">
        <v>38</v>
      </c>
      <c r="AA551" s="224"/>
      <c r="AB551" s="211">
        <v>6345</v>
      </c>
      <c r="AC551" s="209">
        <v>0</v>
      </c>
    </row>
    <row r="552" spans="2:29" hidden="1">
      <c r="B552" s="290"/>
      <c r="C552" s="290"/>
      <c r="D552" s="290"/>
      <c r="E552" s="293"/>
      <c r="F552" s="293"/>
      <c r="G552" s="293"/>
      <c r="I552" s="218">
        <v>1836</v>
      </c>
      <c r="J552" s="309" t="s">
        <v>38</v>
      </c>
      <c r="K552" s="293"/>
      <c r="L552" s="310"/>
      <c r="M552" s="293"/>
      <c r="N552" s="293"/>
      <c r="O552" s="309" t="s">
        <v>38</v>
      </c>
      <c r="P552" s="293"/>
      <c r="Q552" s="224"/>
      <c r="R552" s="309" t="s">
        <v>38</v>
      </c>
      <c r="S552" s="293"/>
      <c r="T552" s="293"/>
      <c r="U552" s="224"/>
      <c r="V552" s="231" t="s">
        <v>38</v>
      </c>
      <c r="W552" s="224"/>
      <c r="X552" s="221">
        <v>1836</v>
      </c>
      <c r="Y552" s="233">
        <v>0</v>
      </c>
      <c r="Z552" s="231" t="s">
        <v>38</v>
      </c>
      <c r="AA552" s="224"/>
      <c r="AB552" s="211">
        <v>1836</v>
      </c>
      <c r="AC552" s="209">
        <v>0</v>
      </c>
    </row>
    <row r="553" spans="2:29" hidden="1">
      <c r="B553" s="290"/>
      <c r="C553" s="290"/>
      <c r="D553" s="290"/>
      <c r="E553" s="306" t="s">
        <v>257</v>
      </c>
      <c r="F553" s="293"/>
      <c r="G553" s="293"/>
      <c r="I553" s="218">
        <v>0</v>
      </c>
      <c r="J553" s="309" t="s">
        <v>38</v>
      </c>
      <c r="K553" s="293"/>
      <c r="L553" s="310"/>
      <c r="M553" s="293"/>
      <c r="N553" s="293"/>
      <c r="O553" s="309" t="s">
        <v>38</v>
      </c>
      <c r="P553" s="293"/>
      <c r="Q553" s="224"/>
      <c r="R553" s="309" t="s">
        <v>38</v>
      </c>
      <c r="S553" s="293"/>
      <c r="T553" s="293"/>
      <c r="U553" s="224"/>
      <c r="V553" s="231" t="s">
        <v>38</v>
      </c>
      <c r="W553" s="224"/>
      <c r="X553" s="231" t="s">
        <v>38</v>
      </c>
      <c r="Y553" s="233">
        <v>0</v>
      </c>
      <c r="Z553" s="231" t="s">
        <v>38</v>
      </c>
      <c r="AA553" s="224"/>
      <c r="AB553" s="228" t="s">
        <v>38</v>
      </c>
      <c r="AC553" s="209">
        <v>0</v>
      </c>
    </row>
    <row r="554" spans="2:29" hidden="1">
      <c r="B554" s="290"/>
      <c r="C554" s="290"/>
      <c r="D554" s="290"/>
      <c r="E554" s="306" t="s">
        <v>258</v>
      </c>
      <c r="F554" s="290"/>
      <c r="G554" s="290"/>
      <c r="I554" s="218">
        <v>191</v>
      </c>
      <c r="J554" s="309" t="s">
        <v>38</v>
      </c>
      <c r="K554" s="293"/>
      <c r="L554" s="310"/>
      <c r="M554" s="293"/>
      <c r="N554" s="293"/>
      <c r="O554" s="309" t="s">
        <v>38</v>
      </c>
      <c r="P554" s="293"/>
      <c r="Q554" s="224"/>
      <c r="R554" s="309" t="s">
        <v>38</v>
      </c>
      <c r="S554" s="293"/>
      <c r="T554" s="293"/>
      <c r="U554" s="224"/>
      <c r="V554" s="231" t="s">
        <v>38</v>
      </c>
      <c r="W554" s="224"/>
      <c r="X554" s="221">
        <v>191</v>
      </c>
      <c r="Y554" s="233">
        <v>0</v>
      </c>
      <c r="Z554" s="231" t="s">
        <v>38</v>
      </c>
      <c r="AA554" s="224"/>
      <c r="AB554" s="211">
        <v>191</v>
      </c>
      <c r="AC554" s="209">
        <v>0</v>
      </c>
    </row>
    <row r="555" spans="2:29" hidden="1">
      <c r="B555" s="290"/>
      <c r="C555" s="290"/>
      <c r="D555" s="290"/>
      <c r="E555" s="290"/>
      <c r="F555" s="290"/>
      <c r="G555" s="290"/>
      <c r="I555" s="218">
        <v>220</v>
      </c>
      <c r="J555" s="309" t="s">
        <v>38</v>
      </c>
      <c r="K555" s="293"/>
      <c r="L555" s="310"/>
      <c r="M555" s="293"/>
      <c r="N555" s="293"/>
      <c r="O555" s="309" t="s">
        <v>38</v>
      </c>
      <c r="P555" s="293"/>
      <c r="Q555" s="224"/>
      <c r="R555" s="309" t="s">
        <v>38</v>
      </c>
      <c r="S555" s="293"/>
      <c r="T555" s="293"/>
      <c r="U555" s="224"/>
      <c r="V555" s="231" t="s">
        <v>38</v>
      </c>
      <c r="W555" s="224"/>
      <c r="X555" s="221">
        <v>440</v>
      </c>
      <c r="Y555" s="233">
        <v>0</v>
      </c>
      <c r="Z555" s="231" t="s">
        <v>38</v>
      </c>
      <c r="AA555" s="224"/>
      <c r="AB555" s="211">
        <v>440</v>
      </c>
      <c r="AC555" s="209">
        <v>0</v>
      </c>
    </row>
    <row r="556" spans="2:29" hidden="1">
      <c r="B556" s="290"/>
      <c r="C556" s="290"/>
      <c r="D556" s="290"/>
      <c r="E556" s="290"/>
      <c r="F556" s="290"/>
      <c r="G556" s="290"/>
      <c r="I556" s="218">
        <v>342</v>
      </c>
      <c r="J556" s="309" t="s">
        <v>38</v>
      </c>
      <c r="K556" s="293"/>
      <c r="L556" s="310"/>
      <c r="M556" s="293"/>
      <c r="N556" s="293"/>
      <c r="O556" s="309" t="s">
        <v>38</v>
      </c>
      <c r="P556" s="293"/>
      <c r="Q556" s="224"/>
      <c r="R556" s="309" t="s">
        <v>38</v>
      </c>
      <c r="S556" s="293"/>
      <c r="T556" s="293"/>
      <c r="U556" s="224"/>
      <c r="V556" s="231" t="s">
        <v>38</v>
      </c>
      <c r="W556" s="224"/>
      <c r="X556" s="221">
        <v>342</v>
      </c>
      <c r="Y556" s="233">
        <v>0</v>
      </c>
      <c r="Z556" s="231" t="s">
        <v>38</v>
      </c>
      <c r="AA556" s="224"/>
      <c r="AB556" s="211">
        <v>342</v>
      </c>
      <c r="AC556" s="209">
        <v>0</v>
      </c>
    </row>
    <row r="557" spans="2:29" hidden="1">
      <c r="B557" s="290"/>
      <c r="C557" s="290"/>
      <c r="D557" s="290"/>
      <c r="E557" s="290"/>
      <c r="F557" s="290"/>
      <c r="G557" s="290"/>
      <c r="I557" s="218">
        <v>352</v>
      </c>
      <c r="J557" s="309" t="s">
        <v>38</v>
      </c>
      <c r="K557" s="293"/>
      <c r="L557" s="310"/>
      <c r="M557" s="293"/>
      <c r="N557" s="293"/>
      <c r="O557" s="309" t="s">
        <v>38</v>
      </c>
      <c r="P557" s="293"/>
      <c r="Q557" s="224"/>
      <c r="R557" s="309" t="s">
        <v>38</v>
      </c>
      <c r="S557" s="293"/>
      <c r="T557" s="293"/>
      <c r="U557" s="224"/>
      <c r="V557" s="231" t="s">
        <v>38</v>
      </c>
      <c r="W557" s="224"/>
      <c r="X557" s="221">
        <v>352</v>
      </c>
      <c r="Y557" s="233">
        <v>0</v>
      </c>
      <c r="Z557" s="231" t="s">
        <v>38</v>
      </c>
      <c r="AA557" s="224"/>
      <c r="AB557" s="211">
        <v>352</v>
      </c>
      <c r="AC557" s="209">
        <v>0</v>
      </c>
    </row>
    <row r="558" spans="2:29" hidden="1">
      <c r="B558" s="290"/>
      <c r="C558" s="290"/>
      <c r="D558" s="290"/>
      <c r="E558" s="290"/>
      <c r="F558" s="290"/>
      <c r="G558" s="290"/>
      <c r="I558" s="218">
        <v>354</v>
      </c>
      <c r="J558" s="309" t="s">
        <v>38</v>
      </c>
      <c r="K558" s="293"/>
      <c r="L558" s="310"/>
      <c r="M558" s="293"/>
      <c r="N558" s="293"/>
      <c r="O558" s="309" t="s">
        <v>38</v>
      </c>
      <c r="P558" s="293"/>
      <c r="Q558" s="224"/>
      <c r="R558" s="309" t="s">
        <v>38</v>
      </c>
      <c r="S558" s="293"/>
      <c r="T558" s="293"/>
      <c r="U558" s="224"/>
      <c r="V558" s="231" t="s">
        <v>38</v>
      </c>
      <c r="W558" s="224"/>
      <c r="X558" s="221">
        <v>354</v>
      </c>
      <c r="Y558" s="233">
        <v>0</v>
      </c>
      <c r="Z558" s="231" t="s">
        <v>38</v>
      </c>
      <c r="AA558" s="224"/>
      <c r="AB558" s="211">
        <v>354</v>
      </c>
      <c r="AC558" s="209">
        <v>0</v>
      </c>
    </row>
    <row r="559" spans="2:29" hidden="1">
      <c r="B559" s="290"/>
      <c r="C559" s="290"/>
      <c r="D559" s="290"/>
      <c r="E559" s="290"/>
      <c r="F559" s="290"/>
      <c r="G559" s="290"/>
      <c r="I559" s="218">
        <v>358</v>
      </c>
      <c r="J559" s="309" t="s">
        <v>38</v>
      </c>
      <c r="K559" s="293"/>
      <c r="L559" s="310"/>
      <c r="M559" s="293"/>
      <c r="N559" s="293"/>
      <c r="O559" s="309" t="s">
        <v>38</v>
      </c>
      <c r="P559" s="293"/>
      <c r="Q559" s="224"/>
      <c r="R559" s="309" t="s">
        <v>38</v>
      </c>
      <c r="S559" s="293"/>
      <c r="T559" s="293"/>
      <c r="U559" s="224"/>
      <c r="V559" s="231" t="s">
        <v>38</v>
      </c>
      <c r="W559" s="224"/>
      <c r="X559" s="221">
        <v>358</v>
      </c>
      <c r="Y559" s="233">
        <v>0</v>
      </c>
      <c r="Z559" s="231" t="s">
        <v>38</v>
      </c>
      <c r="AA559" s="224"/>
      <c r="AB559" s="211">
        <v>358</v>
      </c>
      <c r="AC559" s="209">
        <v>0</v>
      </c>
    </row>
    <row r="560" spans="2:29" hidden="1">
      <c r="B560" s="290"/>
      <c r="C560" s="290"/>
      <c r="D560" s="290"/>
      <c r="E560" s="293"/>
      <c r="F560" s="293"/>
      <c r="G560" s="293"/>
      <c r="I560" s="218">
        <v>818</v>
      </c>
      <c r="J560" s="309" t="s">
        <v>38</v>
      </c>
      <c r="K560" s="293"/>
      <c r="L560" s="310"/>
      <c r="M560" s="293"/>
      <c r="N560" s="293"/>
      <c r="O560" s="309" t="s">
        <v>38</v>
      </c>
      <c r="P560" s="293"/>
      <c r="Q560" s="224"/>
      <c r="R560" s="309" t="s">
        <v>38</v>
      </c>
      <c r="S560" s="293"/>
      <c r="T560" s="293"/>
      <c r="U560" s="224"/>
      <c r="V560" s="231" t="s">
        <v>38</v>
      </c>
      <c r="W560" s="224"/>
      <c r="X560" s="221">
        <v>818</v>
      </c>
      <c r="Y560" s="233">
        <v>0</v>
      </c>
      <c r="Z560" s="231" t="s">
        <v>38</v>
      </c>
      <c r="AA560" s="224"/>
      <c r="AB560" s="211">
        <v>818</v>
      </c>
      <c r="AC560" s="209">
        <v>0</v>
      </c>
    </row>
    <row r="561" spans="2:29" hidden="1">
      <c r="B561" s="290"/>
      <c r="C561" s="290"/>
      <c r="D561" s="290"/>
      <c r="E561" s="306" t="s">
        <v>259</v>
      </c>
      <c r="F561" s="290"/>
      <c r="G561" s="290"/>
      <c r="I561" s="218">
        <v>803</v>
      </c>
      <c r="J561" s="309" t="s">
        <v>38</v>
      </c>
      <c r="K561" s="293"/>
      <c r="L561" s="310"/>
      <c r="M561" s="293"/>
      <c r="N561" s="293"/>
      <c r="O561" s="309" t="s">
        <v>38</v>
      </c>
      <c r="P561" s="293"/>
      <c r="Q561" s="224"/>
      <c r="R561" s="309" t="s">
        <v>38</v>
      </c>
      <c r="S561" s="293"/>
      <c r="T561" s="293"/>
      <c r="U561" s="224"/>
      <c r="V561" s="231" t="s">
        <v>38</v>
      </c>
      <c r="W561" s="224"/>
      <c r="X561" s="221">
        <v>803</v>
      </c>
      <c r="Y561" s="233">
        <v>0</v>
      </c>
      <c r="Z561" s="231" t="s">
        <v>38</v>
      </c>
      <c r="AA561" s="224"/>
      <c r="AB561" s="211">
        <v>803</v>
      </c>
      <c r="AC561" s="209">
        <v>0</v>
      </c>
    </row>
    <row r="562" spans="2:29" hidden="1">
      <c r="B562" s="290"/>
      <c r="C562" s="290"/>
      <c r="D562" s="290"/>
      <c r="E562" s="290"/>
      <c r="F562" s="290"/>
      <c r="G562" s="290"/>
      <c r="I562" s="218">
        <v>1032</v>
      </c>
      <c r="J562" s="309" t="s">
        <v>38</v>
      </c>
      <c r="K562" s="293"/>
      <c r="L562" s="310"/>
      <c r="M562" s="293"/>
      <c r="N562" s="293"/>
      <c r="O562" s="309" t="s">
        <v>38</v>
      </c>
      <c r="P562" s="293"/>
      <c r="Q562" s="224"/>
      <c r="R562" s="309" t="s">
        <v>38</v>
      </c>
      <c r="S562" s="293"/>
      <c r="T562" s="293"/>
      <c r="U562" s="224"/>
      <c r="V562" s="231" t="s">
        <v>38</v>
      </c>
      <c r="W562" s="224"/>
      <c r="X562" s="221">
        <v>1032</v>
      </c>
      <c r="Y562" s="233">
        <v>0</v>
      </c>
      <c r="Z562" s="231" t="s">
        <v>38</v>
      </c>
      <c r="AA562" s="224"/>
      <c r="AB562" s="211">
        <v>1032</v>
      </c>
      <c r="AC562" s="209">
        <v>0</v>
      </c>
    </row>
    <row r="563" spans="2:29" hidden="1">
      <c r="B563" s="290"/>
      <c r="C563" s="290"/>
      <c r="D563" s="290"/>
      <c r="E563" s="293"/>
      <c r="F563" s="293"/>
      <c r="G563" s="293"/>
      <c r="I563" s="218">
        <v>1161</v>
      </c>
      <c r="J563" s="309" t="s">
        <v>38</v>
      </c>
      <c r="K563" s="293"/>
      <c r="L563" s="310"/>
      <c r="M563" s="293"/>
      <c r="N563" s="293"/>
      <c r="O563" s="309" t="s">
        <v>38</v>
      </c>
      <c r="P563" s="293"/>
      <c r="Q563" s="224"/>
      <c r="R563" s="309" t="s">
        <v>38</v>
      </c>
      <c r="S563" s="293"/>
      <c r="T563" s="293"/>
      <c r="U563" s="224"/>
      <c r="V563" s="231" t="s">
        <v>38</v>
      </c>
      <c r="W563" s="224"/>
      <c r="X563" s="221">
        <v>2322</v>
      </c>
      <c r="Y563" s="233">
        <v>0</v>
      </c>
      <c r="Z563" s="231" t="s">
        <v>38</v>
      </c>
      <c r="AA563" s="224"/>
      <c r="AB563" s="211">
        <v>2322</v>
      </c>
      <c r="AC563" s="209">
        <v>0</v>
      </c>
    </row>
    <row r="564" spans="2:29" hidden="1">
      <c r="B564" s="290"/>
      <c r="C564" s="290"/>
      <c r="D564" s="290"/>
      <c r="E564" s="306" t="s">
        <v>261</v>
      </c>
      <c r="F564" s="290"/>
      <c r="G564" s="290"/>
      <c r="I564" s="218">
        <v>803</v>
      </c>
      <c r="J564" s="309" t="s">
        <v>38</v>
      </c>
      <c r="K564" s="293"/>
      <c r="L564" s="310"/>
      <c r="M564" s="293"/>
      <c r="N564" s="293"/>
      <c r="O564" s="309" t="s">
        <v>38</v>
      </c>
      <c r="P564" s="293"/>
      <c r="Q564" s="224"/>
      <c r="R564" s="309" t="s">
        <v>38</v>
      </c>
      <c r="S564" s="293"/>
      <c r="T564" s="293"/>
      <c r="U564" s="224"/>
      <c r="V564" s="231" t="s">
        <v>38</v>
      </c>
      <c r="W564" s="224"/>
      <c r="X564" s="221">
        <v>803</v>
      </c>
      <c r="Y564" s="233">
        <v>0</v>
      </c>
      <c r="Z564" s="231" t="s">
        <v>38</v>
      </c>
      <c r="AA564" s="224"/>
      <c r="AB564" s="211">
        <v>803</v>
      </c>
      <c r="AC564" s="209">
        <v>0</v>
      </c>
    </row>
    <row r="565" spans="2:29" hidden="1">
      <c r="B565" s="290"/>
      <c r="C565" s="290"/>
      <c r="D565" s="290"/>
      <c r="E565" s="290"/>
      <c r="F565" s="290"/>
      <c r="G565" s="290"/>
      <c r="I565" s="218">
        <v>878</v>
      </c>
      <c r="J565" s="309" t="s">
        <v>38</v>
      </c>
      <c r="K565" s="293"/>
      <c r="L565" s="310"/>
      <c r="M565" s="293"/>
      <c r="N565" s="293"/>
      <c r="O565" s="309" t="s">
        <v>38</v>
      </c>
      <c r="P565" s="293"/>
      <c r="Q565" s="224"/>
      <c r="R565" s="309" t="s">
        <v>38</v>
      </c>
      <c r="S565" s="293"/>
      <c r="T565" s="293"/>
      <c r="U565" s="224"/>
      <c r="V565" s="231" t="s">
        <v>38</v>
      </c>
      <c r="W565" s="224"/>
      <c r="X565" s="221">
        <v>878</v>
      </c>
      <c r="Y565" s="233">
        <v>0</v>
      </c>
      <c r="Z565" s="231" t="s">
        <v>38</v>
      </c>
      <c r="AA565" s="224"/>
      <c r="AB565" s="211">
        <v>878</v>
      </c>
      <c r="AC565" s="209">
        <v>0</v>
      </c>
    </row>
    <row r="566" spans="2:29" hidden="1">
      <c r="B566" s="290"/>
      <c r="C566" s="290"/>
      <c r="D566" s="290"/>
      <c r="E566" s="290"/>
      <c r="F566" s="290"/>
      <c r="G566" s="290"/>
      <c r="I566" s="218">
        <v>923</v>
      </c>
      <c r="J566" s="309" t="s">
        <v>38</v>
      </c>
      <c r="K566" s="293"/>
      <c r="L566" s="310"/>
      <c r="M566" s="293"/>
      <c r="N566" s="293"/>
      <c r="O566" s="309" t="s">
        <v>38</v>
      </c>
      <c r="P566" s="293"/>
      <c r="Q566" s="224"/>
      <c r="R566" s="309" t="s">
        <v>38</v>
      </c>
      <c r="S566" s="293"/>
      <c r="T566" s="293"/>
      <c r="U566" s="224"/>
      <c r="V566" s="231" t="s">
        <v>38</v>
      </c>
      <c r="W566" s="224"/>
      <c r="X566" s="221">
        <v>1846</v>
      </c>
      <c r="Y566" s="233">
        <v>0</v>
      </c>
      <c r="Z566" s="231" t="s">
        <v>38</v>
      </c>
      <c r="AA566" s="224"/>
      <c r="AB566" s="211">
        <v>1846</v>
      </c>
      <c r="AC566" s="209">
        <v>0</v>
      </c>
    </row>
    <row r="567" spans="2:29" hidden="1">
      <c r="B567" s="290"/>
      <c r="C567" s="290"/>
      <c r="D567" s="290"/>
      <c r="E567" s="290"/>
      <c r="F567" s="290"/>
      <c r="G567" s="290"/>
      <c r="I567" s="218">
        <v>998</v>
      </c>
      <c r="J567" s="309" t="s">
        <v>38</v>
      </c>
      <c r="K567" s="293"/>
      <c r="L567" s="310"/>
      <c r="M567" s="293"/>
      <c r="N567" s="293"/>
      <c r="O567" s="309" t="s">
        <v>38</v>
      </c>
      <c r="P567" s="293"/>
      <c r="Q567" s="224"/>
      <c r="R567" s="309" t="s">
        <v>38</v>
      </c>
      <c r="S567" s="293"/>
      <c r="T567" s="293"/>
      <c r="U567" s="224"/>
      <c r="V567" s="231" t="s">
        <v>38</v>
      </c>
      <c r="W567" s="224"/>
      <c r="X567" s="221">
        <v>998</v>
      </c>
      <c r="Y567" s="233">
        <v>0</v>
      </c>
      <c r="Z567" s="231" t="s">
        <v>38</v>
      </c>
      <c r="AA567" s="224"/>
      <c r="AB567" s="211">
        <v>998</v>
      </c>
      <c r="AC567" s="209">
        <v>0</v>
      </c>
    </row>
    <row r="568" spans="2:29" hidden="1">
      <c r="B568" s="290"/>
      <c r="C568" s="290"/>
      <c r="D568" s="290"/>
      <c r="E568" s="293"/>
      <c r="F568" s="293"/>
      <c r="G568" s="293"/>
      <c r="I568" s="218">
        <v>1081</v>
      </c>
      <c r="J568" s="309" t="s">
        <v>38</v>
      </c>
      <c r="K568" s="293"/>
      <c r="L568" s="310"/>
      <c r="M568" s="293"/>
      <c r="N568" s="293"/>
      <c r="O568" s="309" t="s">
        <v>38</v>
      </c>
      <c r="P568" s="293"/>
      <c r="Q568" s="224"/>
      <c r="R568" s="309" t="s">
        <v>38</v>
      </c>
      <c r="S568" s="293"/>
      <c r="T568" s="293"/>
      <c r="U568" s="224"/>
      <c r="V568" s="231" t="s">
        <v>38</v>
      </c>
      <c r="W568" s="224"/>
      <c r="X568" s="221">
        <v>1081</v>
      </c>
      <c r="Y568" s="233">
        <v>0</v>
      </c>
      <c r="Z568" s="231" t="s">
        <v>38</v>
      </c>
      <c r="AA568" s="224"/>
      <c r="AB568" s="211">
        <v>1081</v>
      </c>
      <c r="AC568" s="209">
        <v>0</v>
      </c>
    </row>
    <row r="569" spans="2:29" hidden="1">
      <c r="B569" s="290"/>
      <c r="C569" s="290"/>
      <c r="D569" s="290"/>
      <c r="E569" s="306" t="s">
        <v>262</v>
      </c>
      <c r="F569" s="290"/>
      <c r="G569" s="290"/>
      <c r="I569" s="218">
        <v>340</v>
      </c>
      <c r="J569" s="309" t="s">
        <v>38</v>
      </c>
      <c r="K569" s="293"/>
      <c r="L569" s="310"/>
      <c r="M569" s="293"/>
      <c r="N569" s="293"/>
      <c r="O569" s="309" t="s">
        <v>38</v>
      </c>
      <c r="P569" s="293"/>
      <c r="Q569" s="224"/>
      <c r="R569" s="309" t="s">
        <v>38</v>
      </c>
      <c r="S569" s="293"/>
      <c r="T569" s="293"/>
      <c r="U569" s="224"/>
      <c r="V569" s="231" t="s">
        <v>38</v>
      </c>
      <c r="W569" s="224"/>
      <c r="X569" s="221">
        <v>680</v>
      </c>
      <c r="Y569" s="233">
        <v>0</v>
      </c>
      <c r="Z569" s="231" t="s">
        <v>38</v>
      </c>
      <c r="AA569" s="224"/>
      <c r="AB569" s="211">
        <v>680</v>
      </c>
      <c r="AC569" s="209">
        <v>0</v>
      </c>
    </row>
    <row r="570" spans="2:29" hidden="1">
      <c r="B570" s="290"/>
      <c r="C570" s="290"/>
      <c r="D570" s="290"/>
      <c r="E570" s="290"/>
      <c r="F570" s="290"/>
      <c r="G570" s="290"/>
      <c r="I570" s="218">
        <v>534</v>
      </c>
      <c r="J570" s="309" t="s">
        <v>38</v>
      </c>
      <c r="K570" s="293"/>
      <c r="L570" s="310"/>
      <c r="M570" s="293"/>
      <c r="N570" s="293"/>
      <c r="O570" s="309" t="s">
        <v>38</v>
      </c>
      <c r="P570" s="293"/>
      <c r="Q570" s="224"/>
      <c r="R570" s="309" t="s">
        <v>38</v>
      </c>
      <c r="S570" s="293"/>
      <c r="T570" s="293"/>
      <c r="U570" s="224"/>
      <c r="V570" s="231" t="s">
        <v>38</v>
      </c>
      <c r="W570" s="224"/>
      <c r="X570" s="221">
        <v>12282</v>
      </c>
      <c r="Y570" s="233">
        <v>0</v>
      </c>
      <c r="Z570" s="231" t="s">
        <v>38</v>
      </c>
      <c r="AA570" s="224"/>
      <c r="AB570" s="211">
        <v>12282</v>
      </c>
      <c r="AC570" s="209">
        <v>0</v>
      </c>
    </row>
    <row r="571" spans="2:29" hidden="1">
      <c r="B571" s="290"/>
      <c r="C571" s="290"/>
      <c r="D571" s="290"/>
      <c r="E571" s="290"/>
      <c r="F571" s="290"/>
      <c r="G571" s="290"/>
      <c r="I571" s="218">
        <v>550</v>
      </c>
      <c r="J571" s="309" t="s">
        <v>38</v>
      </c>
      <c r="K571" s="293"/>
      <c r="L571" s="310"/>
      <c r="M571" s="293"/>
      <c r="N571" s="293"/>
      <c r="O571" s="309" t="s">
        <v>38</v>
      </c>
      <c r="P571" s="293"/>
      <c r="Q571" s="224"/>
      <c r="R571" s="309" t="s">
        <v>38</v>
      </c>
      <c r="S571" s="293"/>
      <c r="T571" s="293"/>
      <c r="U571" s="224"/>
      <c r="V571" s="231" t="s">
        <v>38</v>
      </c>
      <c r="W571" s="224"/>
      <c r="X571" s="221">
        <v>1100</v>
      </c>
      <c r="Y571" s="233">
        <v>0</v>
      </c>
      <c r="Z571" s="231" t="s">
        <v>38</v>
      </c>
      <c r="AA571" s="224"/>
      <c r="AB571" s="211">
        <v>1100</v>
      </c>
      <c r="AC571" s="209">
        <v>0</v>
      </c>
    </row>
    <row r="572" spans="2:29" hidden="1">
      <c r="B572" s="290"/>
      <c r="C572" s="290"/>
      <c r="D572" s="290"/>
      <c r="E572" s="290"/>
      <c r="F572" s="290"/>
      <c r="G572" s="290"/>
      <c r="I572" s="218">
        <v>609</v>
      </c>
      <c r="J572" s="309" t="s">
        <v>38</v>
      </c>
      <c r="K572" s="293"/>
      <c r="L572" s="310"/>
      <c r="M572" s="293"/>
      <c r="N572" s="293"/>
      <c r="O572" s="309" t="s">
        <v>38</v>
      </c>
      <c r="P572" s="293"/>
      <c r="Q572" s="224"/>
      <c r="R572" s="309" t="s">
        <v>38</v>
      </c>
      <c r="S572" s="293"/>
      <c r="T572" s="293"/>
      <c r="U572" s="224"/>
      <c r="V572" s="231" t="s">
        <v>38</v>
      </c>
      <c r="W572" s="224"/>
      <c r="X572" s="221">
        <v>6090</v>
      </c>
      <c r="Y572" s="233">
        <v>0</v>
      </c>
      <c r="Z572" s="231" t="s">
        <v>38</v>
      </c>
      <c r="AA572" s="224"/>
      <c r="AB572" s="211">
        <v>6090</v>
      </c>
      <c r="AC572" s="209">
        <v>0</v>
      </c>
    </row>
    <row r="573" spans="2:29" hidden="1">
      <c r="B573" s="290"/>
      <c r="C573" s="290"/>
      <c r="D573" s="290"/>
      <c r="E573" s="290"/>
      <c r="F573" s="290"/>
      <c r="G573" s="290"/>
      <c r="I573" s="218">
        <v>614</v>
      </c>
      <c r="J573" s="309" t="s">
        <v>38</v>
      </c>
      <c r="K573" s="293"/>
      <c r="L573" s="310"/>
      <c r="M573" s="293"/>
      <c r="N573" s="293"/>
      <c r="O573" s="309" t="s">
        <v>38</v>
      </c>
      <c r="P573" s="293"/>
      <c r="Q573" s="224"/>
      <c r="R573" s="309" t="s">
        <v>38</v>
      </c>
      <c r="S573" s="293"/>
      <c r="T573" s="293"/>
      <c r="U573" s="224"/>
      <c r="V573" s="231" t="s">
        <v>38</v>
      </c>
      <c r="W573" s="224"/>
      <c r="X573" s="221">
        <v>23946</v>
      </c>
      <c r="Y573" s="233">
        <v>0</v>
      </c>
      <c r="Z573" s="231" t="s">
        <v>38</v>
      </c>
      <c r="AA573" s="224"/>
      <c r="AB573" s="211">
        <v>23946</v>
      </c>
      <c r="AC573" s="209">
        <v>0</v>
      </c>
    </row>
    <row r="574" spans="2:29" hidden="1">
      <c r="B574" s="290"/>
      <c r="C574" s="290"/>
      <c r="D574" s="290"/>
      <c r="E574" s="290"/>
      <c r="F574" s="290"/>
      <c r="G574" s="290"/>
      <c r="I574" s="218">
        <v>689</v>
      </c>
      <c r="J574" s="309" t="s">
        <v>38</v>
      </c>
      <c r="K574" s="293"/>
      <c r="L574" s="310"/>
      <c r="M574" s="293"/>
      <c r="N574" s="293"/>
      <c r="O574" s="309" t="s">
        <v>38</v>
      </c>
      <c r="P574" s="293"/>
      <c r="Q574" s="224"/>
      <c r="R574" s="309" t="s">
        <v>38</v>
      </c>
      <c r="S574" s="293"/>
      <c r="T574" s="293"/>
      <c r="U574" s="224"/>
      <c r="V574" s="231" t="s">
        <v>38</v>
      </c>
      <c r="W574" s="224"/>
      <c r="X574" s="221">
        <v>8957</v>
      </c>
      <c r="Y574" s="233">
        <v>0</v>
      </c>
      <c r="Z574" s="231" t="s">
        <v>38</v>
      </c>
      <c r="AA574" s="224"/>
      <c r="AB574" s="211">
        <v>8957</v>
      </c>
      <c r="AC574" s="209">
        <v>0</v>
      </c>
    </row>
    <row r="575" spans="2:29" hidden="1">
      <c r="B575" s="290"/>
      <c r="C575" s="290"/>
      <c r="D575" s="290"/>
      <c r="E575" s="290"/>
      <c r="F575" s="290"/>
      <c r="G575" s="290"/>
      <c r="I575" s="218">
        <v>696</v>
      </c>
      <c r="J575" s="309" t="s">
        <v>38</v>
      </c>
      <c r="K575" s="293"/>
      <c r="L575" s="310"/>
      <c r="M575" s="293"/>
      <c r="N575" s="293"/>
      <c r="O575" s="309" t="s">
        <v>38</v>
      </c>
      <c r="P575" s="293"/>
      <c r="Q575" s="224"/>
      <c r="R575" s="309" t="s">
        <v>38</v>
      </c>
      <c r="S575" s="293"/>
      <c r="T575" s="293"/>
      <c r="U575" s="224"/>
      <c r="V575" s="231" t="s">
        <v>38</v>
      </c>
      <c r="W575" s="224"/>
      <c r="X575" s="221">
        <v>696</v>
      </c>
      <c r="Y575" s="233">
        <v>0</v>
      </c>
      <c r="Z575" s="231" t="s">
        <v>38</v>
      </c>
      <c r="AA575" s="224"/>
      <c r="AB575" s="211">
        <v>696</v>
      </c>
      <c r="AC575" s="209">
        <v>0</v>
      </c>
    </row>
    <row r="576" spans="2:29" hidden="1">
      <c r="B576" s="290"/>
      <c r="C576" s="290"/>
      <c r="D576" s="290"/>
      <c r="E576" s="290"/>
      <c r="F576" s="290"/>
      <c r="G576" s="290"/>
      <c r="I576" s="218">
        <v>772</v>
      </c>
      <c r="J576" s="309" t="s">
        <v>38</v>
      </c>
      <c r="K576" s="293"/>
      <c r="L576" s="310"/>
      <c r="M576" s="293"/>
      <c r="N576" s="293"/>
      <c r="O576" s="309" t="s">
        <v>38</v>
      </c>
      <c r="P576" s="293"/>
      <c r="Q576" s="224"/>
      <c r="R576" s="309" t="s">
        <v>38</v>
      </c>
      <c r="S576" s="293"/>
      <c r="T576" s="293"/>
      <c r="U576" s="224"/>
      <c r="V576" s="231" t="s">
        <v>38</v>
      </c>
      <c r="W576" s="224"/>
      <c r="X576" s="221">
        <v>25476</v>
      </c>
      <c r="Y576" s="233">
        <v>0</v>
      </c>
      <c r="Z576" s="231" t="s">
        <v>38</v>
      </c>
      <c r="AA576" s="224"/>
      <c r="AB576" s="211">
        <v>25476</v>
      </c>
      <c r="AC576" s="209">
        <v>0</v>
      </c>
    </row>
    <row r="577" spans="2:29" hidden="1">
      <c r="B577" s="290"/>
      <c r="C577" s="290"/>
      <c r="D577" s="290"/>
      <c r="E577" s="290"/>
      <c r="F577" s="290"/>
      <c r="G577" s="290"/>
      <c r="I577" s="218">
        <v>783</v>
      </c>
      <c r="J577" s="309" t="s">
        <v>38</v>
      </c>
      <c r="K577" s="293"/>
      <c r="L577" s="310"/>
      <c r="M577" s="293"/>
      <c r="N577" s="293"/>
      <c r="O577" s="309" t="s">
        <v>38</v>
      </c>
      <c r="P577" s="293"/>
      <c r="Q577" s="224"/>
      <c r="R577" s="309" t="s">
        <v>38</v>
      </c>
      <c r="S577" s="293"/>
      <c r="T577" s="293"/>
      <c r="U577" s="224"/>
      <c r="V577" s="231" t="s">
        <v>38</v>
      </c>
      <c r="W577" s="224"/>
      <c r="X577" s="221">
        <v>1566</v>
      </c>
      <c r="Y577" s="233">
        <v>0</v>
      </c>
      <c r="Z577" s="231" t="s">
        <v>38</v>
      </c>
      <c r="AA577" s="224"/>
      <c r="AB577" s="211">
        <v>1566</v>
      </c>
      <c r="AC577" s="209">
        <v>0</v>
      </c>
    </row>
    <row r="578" spans="2:29" hidden="1">
      <c r="B578" s="290"/>
      <c r="C578" s="290"/>
      <c r="D578" s="290"/>
      <c r="E578" s="290"/>
      <c r="F578" s="290"/>
      <c r="G578" s="290"/>
      <c r="I578" s="218">
        <v>954</v>
      </c>
      <c r="J578" s="309" t="s">
        <v>38</v>
      </c>
      <c r="K578" s="293"/>
      <c r="L578" s="310"/>
      <c r="M578" s="293"/>
      <c r="N578" s="293"/>
      <c r="O578" s="309" t="s">
        <v>38</v>
      </c>
      <c r="P578" s="293"/>
      <c r="Q578" s="224"/>
      <c r="R578" s="309" t="s">
        <v>38</v>
      </c>
      <c r="S578" s="293"/>
      <c r="T578" s="293"/>
      <c r="U578" s="224"/>
      <c r="V578" s="231" t="s">
        <v>38</v>
      </c>
      <c r="W578" s="224"/>
      <c r="X578" s="221">
        <v>2862</v>
      </c>
      <c r="Y578" s="233">
        <v>0</v>
      </c>
      <c r="Z578" s="231" t="s">
        <v>38</v>
      </c>
      <c r="AA578" s="224"/>
      <c r="AB578" s="211">
        <v>2862</v>
      </c>
      <c r="AC578" s="209">
        <v>0</v>
      </c>
    </row>
    <row r="579" spans="2:29" hidden="1">
      <c r="B579" s="290"/>
      <c r="C579" s="290"/>
      <c r="D579" s="290"/>
      <c r="E579" s="290"/>
      <c r="F579" s="290"/>
      <c r="G579" s="290"/>
      <c r="I579" s="218">
        <v>1083</v>
      </c>
      <c r="J579" s="309" t="s">
        <v>38</v>
      </c>
      <c r="K579" s="293"/>
      <c r="L579" s="310"/>
      <c r="M579" s="293"/>
      <c r="N579" s="293"/>
      <c r="O579" s="309" t="s">
        <v>38</v>
      </c>
      <c r="P579" s="293"/>
      <c r="Q579" s="224"/>
      <c r="R579" s="309" t="s">
        <v>38</v>
      </c>
      <c r="S579" s="293"/>
      <c r="T579" s="293"/>
      <c r="U579" s="224"/>
      <c r="V579" s="231" t="s">
        <v>38</v>
      </c>
      <c r="W579" s="224"/>
      <c r="X579" s="221">
        <v>1083</v>
      </c>
      <c r="Y579" s="233">
        <v>0</v>
      </c>
      <c r="Z579" s="231" t="s">
        <v>38</v>
      </c>
      <c r="AA579" s="224"/>
      <c r="AB579" s="211">
        <v>1083</v>
      </c>
      <c r="AC579" s="209">
        <v>0</v>
      </c>
    </row>
    <row r="580" spans="2:29" hidden="1">
      <c r="B580" s="290"/>
      <c r="C580" s="290"/>
      <c r="D580" s="290"/>
      <c r="E580" s="290"/>
      <c r="F580" s="290"/>
      <c r="G580" s="290"/>
      <c r="I580" s="218">
        <v>1238</v>
      </c>
      <c r="J580" s="309" t="s">
        <v>38</v>
      </c>
      <c r="K580" s="293"/>
      <c r="L580" s="310"/>
      <c r="M580" s="293"/>
      <c r="N580" s="293"/>
      <c r="O580" s="309" t="s">
        <v>38</v>
      </c>
      <c r="P580" s="293"/>
      <c r="Q580" s="224"/>
      <c r="R580" s="309" t="s">
        <v>38</v>
      </c>
      <c r="S580" s="293"/>
      <c r="T580" s="293"/>
      <c r="U580" s="224"/>
      <c r="V580" s="231" t="s">
        <v>38</v>
      </c>
      <c r="W580" s="224"/>
      <c r="X580" s="221">
        <v>1238</v>
      </c>
      <c r="Y580" s="233">
        <v>0</v>
      </c>
      <c r="Z580" s="231" t="s">
        <v>38</v>
      </c>
      <c r="AA580" s="224"/>
      <c r="AB580" s="211">
        <v>1238</v>
      </c>
      <c r="AC580" s="209">
        <v>0</v>
      </c>
    </row>
    <row r="581" spans="2:29" hidden="1">
      <c r="B581" s="290"/>
      <c r="C581" s="290"/>
      <c r="D581" s="290"/>
      <c r="E581" s="290"/>
      <c r="F581" s="290"/>
      <c r="G581" s="290"/>
      <c r="I581" s="218">
        <v>1262</v>
      </c>
      <c r="J581" s="309" t="s">
        <v>38</v>
      </c>
      <c r="K581" s="293"/>
      <c r="L581" s="310"/>
      <c r="M581" s="293"/>
      <c r="N581" s="293"/>
      <c r="O581" s="309" t="s">
        <v>38</v>
      </c>
      <c r="P581" s="293"/>
      <c r="Q581" s="224"/>
      <c r="R581" s="309" t="s">
        <v>38</v>
      </c>
      <c r="S581" s="293"/>
      <c r="T581" s="293"/>
      <c r="U581" s="224"/>
      <c r="V581" s="231" t="s">
        <v>38</v>
      </c>
      <c r="W581" s="224"/>
      <c r="X581" s="221">
        <v>1262</v>
      </c>
      <c r="Y581" s="233">
        <v>0</v>
      </c>
      <c r="Z581" s="231" t="s">
        <v>38</v>
      </c>
      <c r="AA581" s="224"/>
      <c r="AB581" s="211">
        <v>1262</v>
      </c>
      <c r="AC581" s="209">
        <v>0</v>
      </c>
    </row>
    <row r="582" spans="2:29" hidden="1">
      <c r="B582" s="290"/>
      <c r="C582" s="290"/>
      <c r="D582" s="290"/>
      <c r="E582" s="290"/>
      <c r="F582" s="290"/>
      <c r="G582" s="290"/>
      <c r="I582" s="218">
        <v>1519</v>
      </c>
      <c r="J582" s="309" t="s">
        <v>38</v>
      </c>
      <c r="K582" s="293"/>
      <c r="L582" s="310"/>
      <c r="M582" s="293"/>
      <c r="N582" s="293"/>
      <c r="O582" s="309" t="s">
        <v>38</v>
      </c>
      <c r="P582" s="293"/>
      <c r="Q582" s="224"/>
      <c r="R582" s="309" t="s">
        <v>38</v>
      </c>
      <c r="S582" s="293"/>
      <c r="T582" s="293"/>
      <c r="U582" s="224"/>
      <c r="V582" s="231" t="s">
        <v>38</v>
      </c>
      <c r="W582" s="224"/>
      <c r="X582" s="221">
        <v>1519</v>
      </c>
      <c r="Y582" s="233">
        <v>0</v>
      </c>
      <c r="Z582" s="231" t="s">
        <v>38</v>
      </c>
      <c r="AA582" s="224"/>
      <c r="AB582" s="211">
        <v>1519</v>
      </c>
      <c r="AC582" s="209">
        <v>0</v>
      </c>
    </row>
    <row r="583" spans="2:29" hidden="1">
      <c r="B583" s="290"/>
      <c r="C583" s="290"/>
      <c r="D583" s="290"/>
      <c r="E583" s="290"/>
      <c r="F583" s="290"/>
      <c r="G583" s="290"/>
      <c r="I583" s="218">
        <v>1567</v>
      </c>
      <c r="J583" s="309" t="s">
        <v>38</v>
      </c>
      <c r="K583" s="293"/>
      <c r="L583" s="310"/>
      <c r="M583" s="293"/>
      <c r="N583" s="293"/>
      <c r="O583" s="309" t="s">
        <v>38</v>
      </c>
      <c r="P583" s="293"/>
      <c r="Q583" s="224"/>
      <c r="R583" s="309" t="s">
        <v>38</v>
      </c>
      <c r="S583" s="293"/>
      <c r="T583" s="293"/>
      <c r="U583" s="224"/>
      <c r="V583" s="231" t="s">
        <v>38</v>
      </c>
      <c r="W583" s="224"/>
      <c r="X583" s="221">
        <v>1567</v>
      </c>
      <c r="Y583" s="233">
        <v>0</v>
      </c>
      <c r="Z583" s="231" t="s">
        <v>38</v>
      </c>
      <c r="AA583" s="224"/>
      <c r="AB583" s="211">
        <v>1567</v>
      </c>
      <c r="AC583" s="209">
        <v>0</v>
      </c>
    </row>
    <row r="584" spans="2:29" hidden="1">
      <c r="B584" s="290"/>
      <c r="C584" s="290"/>
      <c r="D584" s="290"/>
      <c r="E584" s="290"/>
      <c r="F584" s="290"/>
      <c r="G584" s="290"/>
      <c r="I584" s="218">
        <v>1570</v>
      </c>
      <c r="J584" s="309" t="s">
        <v>38</v>
      </c>
      <c r="K584" s="293"/>
      <c r="L584" s="310"/>
      <c r="M584" s="293"/>
      <c r="N584" s="293"/>
      <c r="O584" s="309" t="s">
        <v>38</v>
      </c>
      <c r="P584" s="293"/>
      <c r="Q584" s="224"/>
      <c r="R584" s="309" t="s">
        <v>38</v>
      </c>
      <c r="S584" s="293"/>
      <c r="T584" s="293"/>
      <c r="U584" s="224"/>
      <c r="V584" s="231" t="s">
        <v>38</v>
      </c>
      <c r="W584" s="224"/>
      <c r="X584" s="221">
        <v>7850</v>
      </c>
      <c r="Y584" s="233">
        <v>0</v>
      </c>
      <c r="Z584" s="231" t="s">
        <v>38</v>
      </c>
      <c r="AA584" s="224"/>
      <c r="AB584" s="211">
        <v>7850</v>
      </c>
      <c r="AC584" s="209">
        <v>0</v>
      </c>
    </row>
    <row r="585" spans="2:29" hidden="1">
      <c r="B585" s="290"/>
      <c r="C585" s="290"/>
      <c r="D585" s="290"/>
      <c r="E585" s="290"/>
      <c r="F585" s="290"/>
      <c r="G585" s="290"/>
      <c r="I585" s="218">
        <v>1650</v>
      </c>
      <c r="J585" s="309" t="s">
        <v>38</v>
      </c>
      <c r="K585" s="293"/>
      <c r="L585" s="310"/>
      <c r="M585" s="293"/>
      <c r="N585" s="293"/>
      <c r="O585" s="309" t="s">
        <v>38</v>
      </c>
      <c r="P585" s="293"/>
      <c r="Q585" s="224"/>
      <c r="R585" s="309" t="s">
        <v>38</v>
      </c>
      <c r="S585" s="293"/>
      <c r="T585" s="293"/>
      <c r="U585" s="224"/>
      <c r="V585" s="231" t="s">
        <v>38</v>
      </c>
      <c r="W585" s="224"/>
      <c r="X585" s="221">
        <v>1650</v>
      </c>
      <c r="Y585" s="233">
        <v>0</v>
      </c>
      <c r="Z585" s="231" t="s">
        <v>38</v>
      </c>
      <c r="AA585" s="224"/>
      <c r="AB585" s="211">
        <v>1650</v>
      </c>
      <c r="AC585" s="209">
        <v>0</v>
      </c>
    </row>
    <row r="586" spans="2:29" hidden="1">
      <c r="B586" s="290"/>
      <c r="C586" s="290"/>
      <c r="D586" s="290"/>
      <c r="E586" s="290"/>
      <c r="F586" s="290"/>
      <c r="G586" s="290"/>
      <c r="I586" s="218">
        <v>1660</v>
      </c>
      <c r="J586" s="309" t="s">
        <v>38</v>
      </c>
      <c r="K586" s="293"/>
      <c r="L586" s="310"/>
      <c r="M586" s="293"/>
      <c r="N586" s="293"/>
      <c r="O586" s="309" t="s">
        <v>38</v>
      </c>
      <c r="P586" s="293"/>
      <c r="Q586" s="224"/>
      <c r="R586" s="309" t="s">
        <v>38</v>
      </c>
      <c r="S586" s="293"/>
      <c r="T586" s="293"/>
      <c r="U586" s="224"/>
      <c r="V586" s="231" t="s">
        <v>38</v>
      </c>
      <c r="W586" s="224"/>
      <c r="X586" s="221">
        <v>1660</v>
      </c>
      <c r="Y586" s="233">
        <v>0</v>
      </c>
      <c r="Z586" s="231" t="s">
        <v>38</v>
      </c>
      <c r="AA586" s="224"/>
      <c r="AB586" s="211">
        <v>1660</v>
      </c>
      <c r="AC586" s="209">
        <v>0</v>
      </c>
    </row>
    <row r="587" spans="2:29" hidden="1">
      <c r="B587" s="290"/>
      <c r="C587" s="290"/>
      <c r="D587" s="290"/>
      <c r="E587" s="290"/>
      <c r="F587" s="290"/>
      <c r="G587" s="290"/>
      <c r="I587" s="218">
        <v>1677</v>
      </c>
      <c r="J587" s="309" t="s">
        <v>38</v>
      </c>
      <c r="K587" s="293"/>
      <c r="L587" s="310"/>
      <c r="M587" s="293"/>
      <c r="N587" s="293"/>
      <c r="O587" s="309" t="s">
        <v>38</v>
      </c>
      <c r="P587" s="293"/>
      <c r="Q587" s="224"/>
      <c r="R587" s="309" t="s">
        <v>38</v>
      </c>
      <c r="S587" s="293"/>
      <c r="T587" s="293"/>
      <c r="U587" s="224"/>
      <c r="V587" s="231" t="s">
        <v>38</v>
      </c>
      <c r="W587" s="224"/>
      <c r="X587" s="221">
        <v>5031</v>
      </c>
      <c r="Y587" s="233">
        <v>0</v>
      </c>
      <c r="Z587" s="231" t="s">
        <v>38</v>
      </c>
      <c r="AA587" s="224"/>
      <c r="AB587" s="211">
        <v>5031</v>
      </c>
      <c r="AC587" s="209">
        <v>0</v>
      </c>
    </row>
    <row r="588" spans="2:29" hidden="1">
      <c r="B588" s="290"/>
      <c r="C588" s="290"/>
      <c r="D588" s="290"/>
      <c r="E588" s="290"/>
      <c r="F588" s="290"/>
      <c r="G588" s="290"/>
      <c r="I588" s="218">
        <v>1732</v>
      </c>
      <c r="J588" s="309" t="s">
        <v>38</v>
      </c>
      <c r="K588" s="293"/>
      <c r="L588" s="310"/>
      <c r="M588" s="293"/>
      <c r="N588" s="293"/>
      <c r="O588" s="309" t="s">
        <v>38</v>
      </c>
      <c r="P588" s="293"/>
      <c r="Q588" s="224"/>
      <c r="R588" s="309" t="s">
        <v>38</v>
      </c>
      <c r="S588" s="293"/>
      <c r="T588" s="293"/>
      <c r="U588" s="224"/>
      <c r="V588" s="231" t="s">
        <v>38</v>
      </c>
      <c r="W588" s="224"/>
      <c r="X588" s="221">
        <v>1732</v>
      </c>
      <c r="Y588" s="233">
        <v>0</v>
      </c>
      <c r="Z588" s="231" t="s">
        <v>38</v>
      </c>
      <c r="AA588" s="224"/>
      <c r="AB588" s="211">
        <v>1732</v>
      </c>
      <c r="AC588" s="209">
        <v>0</v>
      </c>
    </row>
    <row r="589" spans="2:29" hidden="1">
      <c r="B589" s="290"/>
      <c r="C589" s="290"/>
      <c r="D589" s="290"/>
      <c r="E589" s="290"/>
      <c r="F589" s="290"/>
      <c r="G589" s="290"/>
      <c r="I589" s="218">
        <v>1736</v>
      </c>
      <c r="J589" s="309" t="s">
        <v>38</v>
      </c>
      <c r="K589" s="293"/>
      <c r="L589" s="310"/>
      <c r="M589" s="293"/>
      <c r="N589" s="293"/>
      <c r="O589" s="309" t="s">
        <v>38</v>
      </c>
      <c r="P589" s="293"/>
      <c r="Q589" s="224"/>
      <c r="R589" s="309" t="s">
        <v>38</v>
      </c>
      <c r="S589" s="293"/>
      <c r="T589" s="293"/>
      <c r="U589" s="224"/>
      <c r="V589" s="231" t="s">
        <v>38</v>
      </c>
      <c r="W589" s="224"/>
      <c r="X589" s="221">
        <v>1736</v>
      </c>
      <c r="Y589" s="233">
        <v>0</v>
      </c>
      <c r="Z589" s="231" t="s">
        <v>38</v>
      </c>
      <c r="AA589" s="224"/>
      <c r="AB589" s="211">
        <v>1736</v>
      </c>
      <c r="AC589" s="209">
        <v>0</v>
      </c>
    </row>
    <row r="590" spans="2:29" hidden="1">
      <c r="B590" s="290"/>
      <c r="C590" s="290"/>
      <c r="D590" s="290"/>
      <c r="E590" s="290"/>
      <c r="F590" s="290"/>
      <c r="G590" s="290"/>
      <c r="I590" s="218">
        <v>2184</v>
      </c>
      <c r="J590" s="309" t="s">
        <v>38</v>
      </c>
      <c r="K590" s="293"/>
      <c r="L590" s="310"/>
      <c r="M590" s="293"/>
      <c r="N590" s="293"/>
      <c r="O590" s="309" t="s">
        <v>38</v>
      </c>
      <c r="P590" s="293"/>
      <c r="Q590" s="224"/>
      <c r="R590" s="309" t="s">
        <v>38</v>
      </c>
      <c r="S590" s="293"/>
      <c r="T590" s="293"/>
      <c r="U590" s="224"/>
      <c r="V590" s="231" t="s">
        <v>38</v>
      </c>
      <c r="W590" s="224"/>
      <c r="X590" s="221">
        <v>4368</v>
      </c>
      <c r="Y590" s="233">
        <v>0</v>
      </c>
      <c r="Z590" s="231" t="s">
        <v>38</v>
      </c>
      <c r="AA590" s="224"/>
      <c r="AB590" s="211">
        <v>4368</v>
      </c>
      <c r="AC590" s="209">
        <v>0</v>
      </c>
    </row>
    <row r="591" spans="2:29" hidden="1">
      <c r="B591" s="290"/>
      <c r="C591" s="290"/>
      <c r="D591" s="290"/>
      <c r="E591" s="290"/>
      <c r="F591" s="290"/>
      <c r="G591" s="290"/>
      <c r="I591" s="218">
        <v>2199</v>
      </c>
      <c r="J591" s="309" t="s">
        <v>38</v>
      </c>
      <c r="K591" s="293"/>
      <c r="L591" s="310"/>
      <c r="M591" s="293"/>
      <c r="N591" s="293"/>
      <c r="O591" s="309" t="s">
        <v>38</v>
      </c>
      <c r="P591" s="293"/>
      <c r="Q591" s="224"/>
      <c r="R591" s="309" t="s">
        <v>38</v>
      </c>
      <c r="S591" s="293"/>
      <c r="T591" s="293"/>
      <c r="U591" s="224"/>
      <c r="V591" s="231" t="s">
        <v>38</v>
      </c>
      <c r="W591" s="224"/>
      <c r="X591" s="221">
        <v>2199</v>
      </c>
      <c r="Y591" s="233">
        <v>0</v>
      </c>
      <c r="Z591" s="231" t="s">
        <v>38</v>
      </c>
      <c r="AA591" s="224"/>
      <c r="AB591" s="211">
        <v>2199</v>
      </c>
      <c r="AC591" s="209">
        <v>0</v>
      </c>
    </row>
    <row r="592" spans="2:29" hidden="1">
      <c r="B592" s="290"/>
      <c r="C592" s="290"/>
      <c r="D592" s="290"/>
      <c r="E592" s="290"/>
      <c r="F592" s="290"/>
      <c r="G592" s="290"/>
      <c r="I592" s="218">
        <v>2342</v>
      </c>
      <c r="J592" s="309" t="s">
        <v>38</v>
      </c>
      <c r="K592" s="293"/>
      <c r="L592" s="310"/>
      <c r="M592" s="293"/>
      <c r="N592" s="293"/>
      <c r="O592" s="309" t="s">
        <v>38</v>
      </c>
      <c r="P592" s="293"/>
      <c r="Q592" s="224"/>
      <c r="R592" s="309" t="s">
        <v>38</v>
      </c>
      <c r="S592" s="293"/>
      <c r="T592" s="293"/>
      <c r="U592" s="224"/>
      <c r="V592" s="231" t="s">
        <v>38</v>
      </c>
      <c r="W592" s="224"/>
      <c r="X592" s="221">
        <v>4684</v>
      </c>
      <c r="Y592" s="233">
        <v>0</v>
      </c>
      <c r="Z592" s="231" t="s">
        <v>38</v>
      </c>
      <c r="AA592" s="224"/>
      <c r="AB592" s="211">
        <v>4684</v>
      </c>
      <c r="AC592" s="209">
        <v>0</v>
      </c>
    </row>
    <row r="593" spans="2:29" hidden="1">
      <c r="B593" s="290"/>
      <c r="C593" s="290"/>
      <c r="D593" s="290"/>
      <c r="E593" s="293"/>
      <c r="F593" s="293"/>
      <c r="G593" s="293"/>
      <c r="I593" s="218">
        <v>2751</v>
      </c>
      <c r="J593" s="309" t="s">
        <v>38</v>
      </c>
      <c r="K593" s="293"/>
      <c r="L593" s="310"/>
      <c r="M593" s="293"/>
      <c r="N593" s="293"/>
      <c r="O593" s="309" t="s">
        <v>38</v>
      </c>
      <c r="P593" s="293"/>
      <c r="Q593" s="224"/>
      <c r="R593" s="309" t="s">
        <v>38</v>
      </c>
      <c r="S593" s="293"/>
      <c r="T593" s="293"/>
      <c r="U593" s="224"/>
      <c r="V593" s="231" t="s">
        <v>38</v>
      </c>
      <c r="W593" s="224"/>
      <c r="X593" s="221">
        <v>2751</v>
      </c>
      <c r="Y593" s="233">
        <v>0</v>
      </c>
      <c r="Z593" s="231" t="s">
        <v>38</v>
      </c>
      <c r="AA593" s="224"/>
      <c r="AB593" s="211">
        <v>2751</v>
      </c>
      <c r="AC593" s="209">
        <v>0</v>
      </c>
    </row>
    <row r="594" spans="2:29" hidden="1">
      <c r="B594" s="290"/>
      <c r="C594" s="290"/>
      <c r="D594" s="290"/>
      <c r="E594" s="306" t="s">
        <v>263</v>
      </c>
      <c r="F594" s="290"/>
      <c r="G594" s="290"/>
      <c r="I594" s="218">
        <v>680</v>
      </c>
      <c r="J594" s="309" t="s">
        <v>38</v>
      </c>
      <c r="K594" s="293"/>
      <c r="L594" s="310"/>
      <c r="M594" s="293"/>
      <c r="N594" s="293"/>
      <c r="O594" s="309" t="s">
        <v>38</v>
      </c>
      <c r="P594" s="293"/>
      <c r="Q594" s="224"/>
      <c r="R594" s="309" t="s">
        <v>38</v>
      </c>
      <c r="S594" s="293"/>
      <c r="T594" s="293"/>
      <c r="U594" s="224"/>
      <c r="V594" s="231" t="s">
        <v>38</v>
      </c>
      <c r="W594" s="224"/>
      <c r="X594" s="221">
        <v>680</v>
      </c>
      <c r="Y594" s="233">
        <v>0</v>
      </c>
      <c r="Z594" s="231" t="s">
        <v>38</v>
      </c>
      <c r="AA594" s="224"/>
      <c r="AB594" s="211">
        <v>680</v>
      </c>
      <c r="AC594" s="209">
        <v>0</v>
      </c>
    </row>
    <row r="595" spans="2:29" hidden="1">
      <c r="B595" s="290"/>
      <c r="C595" s="290"/>
      <c r="D595" s="290"/>
      <c r="E595" s="290"/>
      <c r="F595" s="290"/>
      <c r="G595" s="290"/>
      <c r="I595" s="218">
        <v>1072</v>
      </c>
      <c r="J595" s="309" t="s">
        <v>38</v>
      </c>
      <c r="K595" s="293"/>
      <c r="L595" s="310"/>
      <c r="M595" s="293"/>
      <c r="N595" s="293"/>
      <c r="O595" s="309" t="s">
        <v>38</v>
      </c>
      <c r="P595" s="293"/>
      <c r="Q595" s="224"/>
      <c r="R595" s="309" t="s">
        <v>38</v>
      </c>
      <c r="S595" s="293"/>
      <c r="T595" s="293"/>
      <c r="U595" s="224"/>
      <c r="V595" s="231" t="s">
        <v>38</v>
      </c>
      <c r="W595" s="224"/>
      <c r="X595" s="221">
        <v>39664</v>
      </c>
      <c r="Y595" s="233">
        <v>0</v>
      </c>
      <c r="Z595" s="231" t="s">
        <v>38</v>
      </c>
      <c r="AA595" s="224"/>
      <c r="AB595" s="211">
        <v>39664</v>
      </c>
      <c r="AC595" s="209">
        <v>0</v>
      </c>
    </row>
    <row r="596" spans="2:29" hidden="1">
      <c r="B596" s="290"/>
      <c r="C596" s="290"/>
      <c r="D596" s="290"/>
      <c r="E596" s="290"/>
      <c r="F596" s="290"/>
      <c r="G596" s="290"/>
      <c r="I596" s="218">
        <v>1233</v>
      </c>
      <c r="J596" s="309" t="s">
        <v>38</v>
      </c>
      <c r="K596" s="293"/>
      <c r="L596" s="310"/>
      <c r="M596" s="293"/>
      <c r="N596" s="293"/>
      <c r="O596" s="309" t="s">
        <v>38</v>
      </c>
      <c r="P596" s="293"/>
      <c r="Q596" s="224"/>
      <c r="R596" s="309" t="s">
        <v>38</v>
      </c>
      <c r="S596" s="293"/>
      <c r="T596" s="293"/>
      <c r="U596" s="224"/>
      <c r="V596" s="231" t="s">
        <v>38</v>
      </c>
      <c r="W596" s="224"/>
      <c r="X596" s="221">
        <v>122067</v>
      </c>
      <c r="Y596" s="233">
        <v>0</v>
      </c>
      <c r="Z596" s="231" t="s">
        <v>38</v>
      </c>
      <c r="AA596" s="224"/>
      <c r="AB596" s="211">
        <v>122067</v>
      </c>
      <c r="AC596" s="209">
        <v>0</v>
      </c>
    </row>
    <row r="597" spans="2:29" hidden="1">
      <c r="B597" s="290"/>
      <c r="C597" s="290"/>
      <c r="D597" s="290"/>
      <c r="E597" s="290"/>
      <c r="F597" s="290"/>
      <c r="G597" s="290"/>
      <c r="I597" s="218">
        <v>1296</v>
      </c>
      <c r="J597" s="309" t="s">
        <v>38</v>
      </c>
      <c r="K597" s="293"/>
      <c r="L597" s="310"/>
      <c r="M597" s="293"/>
      <c r="N597" s="293"/>
      <c r="O597" s="309" t="s">
        <v>38</v>
      </c>
      <c r="P597" s="293"/>
      <c r="Q597" s="224"/>
      <c r="R597" s="309" t="s">
        <v>38</v>
      </c>
      <c r="S597" s="293"/>
      <c r="T597" s="293"/>
      <c r="U597" s="224"/>
      <c r="V597" s="231" t="s">
        <v>38</v>
      </c>
      <c r="W597" s="224"/>
      <c r="X597" s="221">
        <v>1296</v>
      </c>
      <c r="Y597" s="233">
        <v>0</v>
      </c>
      <c r="Z597" s="231" t="s">
        <v>38</v>
      </c>
      <c r="AA597" s="224"/>
      <c r="AB597" s="211">
        <v>1296</v>
      </c>
      <c r="AC597" s="209">
        <v>0</v>
      </c>
    </row>
    <row r="598" spans="2:29" hidden="1">
      <c r="B598" s="290"/>
      <c r="C598" s="290"/>
      <c r="D598" s="290"/>
      <c r="E598" s="290"/>
      <c r="F598" s="290"/>
      <c r="G598" s="290"/>
      <c r="I598" s="218">
        <v>1378</v>
      </c>
      <c r="J598" s="309" t="s">
        <v>38</v>
      </c>
      <c r="K598" s="293"/>
      <c r="L598" s="310"/>
      <c r="M598" s="293"/>
      <c r="N598" s="293"/>
      <c r="O598" s="309" t="s">
        <v>38</v>
      </c>
      <c r="P598" s="293"/>
      <c r="Q598" s="224"/>
      <c r="R598" s="309" t="s">
        <v>38</v>
      </c>
      <c r="S598" s="293"/>
      <c r="T598" s="293"/>
      <c r="U598" s="224"/>
      <c r="V598" s="231" t="s">
        <v>38</v>
      </c>
      <c r="W598" s="224"/>
      <c r="X598" s="221">
        <v>5512</v>
      </c>
      <c r="Y598" s="233">
        <v>0</v>
      </c>
      <c r="Z598" s="231" t="s">
        <v>38</v>
      </c>
      <c r="AA598" s="224"/>
      <c r="AB598" s="211">
        <v>5512</v>
      </c>
      <c r="AC598" s="209">
        <v>0</v>
      </c>
    </row>
    <row r="599" spans="2:29" hidden="1">
      <c r="B599" s="290"/>
      <c r="C599" s="290"/>
      <c r="D599" s="290"/>
      <c r="E599" s="290"/>
      <c r="F599" s="290"/>
      <c r="G599" s="290"/>
      <c r="I599" s="218">
        <v>1535</v>
      </c>
      <c r="J599" s="309" t="s">
        <v>38</v>
      </c>
      <c r="K599" s="293"/>
      <c r="L599" s="310"/>
      <c r="M599" s="293"/>
      <c r="N599" s="293"/>
      <c r="O599" s="309" t="s">
        <v>38</v>
      </c>
      <c r="P599" s="293"/>
      <c r="Q599" s="224"/>
      <c r="R599" s="309" t="s">
        <v>38</v>
      </c>
      <c r="S599" s="293"/>
      <c r="T599" s="293"/>
      <c r="U599" s="224"/>
      <c r="V599" s="231" t="s">
        <v>38</v>
      </c>
      <c r="W599" s="224"/>
      <c r="X599" s="221">
        <v>3070</v>
      </c>
      <c r="Y599" s="233">
        <v>0</v>
      </c>
      <c r="Z599" s="231" t="s">
        <v>38</v>
      </c>
      <c r="AA599" s="224"/>
      <c r="AB599" s="211">
        <v>3070</v>
      </c>
      <c r="AC599" s="209">
        <v>0</v>
      </c>
    </row>
    <row r="600" spans="2:29" hidden="1">
      <c r="B600" s="290"/>
      <c r="C600" s="290"/>
      <c r="D600" s="290"/>
      <c r="E600" s="290"/>
      <c r="F600" s="290"/>
      <c r="G600" s="290"/>
      <c r="I600" s="218">
        <v>1550</v>
      </c>
      <c r="J600" s="309" t="s">
        <v>38</v>
      </c>
      <c r="K600" s="293"/>
      <c r="L600" s="310"/>
      <c r="M600" s="293"/>
      <c r="N600" s="293"/>
      <c r="O600" s="309" t="s">
        <v>38</v>
      </c>
      <c r="P600" s="293"/>
      <c r="Q600" s="224"/>
      <c r="R600" s="309" t="s">
        <v>38</v>
      </c>
      <c r="S600" s="293"/>
      <c r="T600" s="293"/>
      <c r="U600" s="224"/>
      <c r="V600" s="231" t="s">
        <v>38</v>
      </c>
      <c r="W600" s="224"/>
      <c r="X600" s="221">
        <v>12400</v>
      </c>
      <c r="Y600" s="233">
        <v>0</v>
      </c>
      <c r="Z600" s="231" t="s">
        <v>38</v>
      </c>
      <c r="AA600" s="224"/>
      <c r="AB600" s="211">
        <v>12400</v>
      </c>
      <c r="AC600" s="209">
        <v>0</v>
      </c>
    </row>
    <row r="601" spans="2:29" hidden="1">
      <c r="B601" s="290"/>
      <c r="C601" s="290"/>
      <c r="D601" s="290"/>
      <c r="E601" s="290"/>
      <c r="F601" s="290"/>
      <c r="G601" s="290"/>
      <c r="I601" s="218">
        <v>1572</v>
      </c>
      <c r="J601" s="309" t="s">
        <v>38</v>
      </c>
      <c r="K601" s="293"/>
      <c r="L601" s="310"/>
      <c r="M601" s="293"/>
      <c r="N601" s="293"/>
      <c r="O601" s="309" t="s">
        <v>38</v>
      </c>
      <c r="P601" s="293"/>
      <c r="Q601" s="224"/>
      <c r="R601" s="309" t="s">
        <v>38</v>
      </c>
      <c r="S601" s="293"/>
      <c r="T601" s="293"/>
      <c r="U601" s="224"/>
      <c r="V601" s="231" t="s">
        <v>38</v>
      </c>
      <c r="W601" s="224"/>
      <c r="X601" s="221">
        <v>1572</v>
      </c>
      <c r="Y601" s="233">
        <v>0</v>
      </c>
      <c r="Z601" s="231" t="s">
        <v>38</v>
      </c>
      <c r="AA601" s="224"/>
      <c r="AB601" s="211">
        <v>1572</v>
      </c>
      <c r="AC601" s="209">
        <v>0</v>
      </c>
    </row>
    <row r="602" spans="2:29" hidden="1">
      <c r="B602" s="290"/>
      <c r="C602" s="290"/>
      <c r="D602" s="290"/>
      <c r="E602" s="290"/>
      <c r="F602" s="290"/>
      <c r="G602" s="290"/>
      <c r="I602" s="218">
        <v>1720</v>
      </c>
      <c r="J602" s="309" t="s">
        <v>38</v>
      </c>
      <c r="K602" s="293"/>
      <c r="L602" s="310"/>
      <c r="M602" s="293"/>
      <c r="N602" s="293"/>
      <c r="O602" s="309" t="s">
        <v>38</v>
      </c>
      <c r="P602" s="293"/>
      <c r="Q602" s="224"/>
      <c r="R602" s="309" t="s">
        <v>38</v>
      </c>
      <c r="S602" s="293"/>
      <c r="T602" s="293"/>
      <c r="U602" s="224"/>
      <c r="V602" s="231" t="s">
        <v>38</v>
      </c>
      <c r="W602" s="224"/>
      <c r="X602" s="221">
        <v>1720</v>
      </c>
      <c r="Y602" s="233">
        <v>0</v>
      </c>
      <c r="Z602" s="231" t="s">
        <v>38</v>
      </c>
      <c r="AA602" s="224"/>
      <c r="AB602" s="211">
        <v>1720</v>
      </c>
      <c r="AC602" s="209">
        <v>0</v>
      </c>
    </row>
    <row r="603" spans="2:29" hidden="1">
      <c r="B603" s="290"/>
      <c r="C603" s="290"/>
      <c r="D603" s="290"/>
      <c r="E603" s="290"/>
      <c r="F603" s="290"/>
      <c r="G603" s="290"/>
      <c r="I603" s="218">
        <v>1913</v>
      </c>
      <c r="J603" s="309" t="s">
        <v>38</v>
      </c>
      <c r="K603" s="293"/>
      <c r="L603" s="310"/>
      <c r="M603" s="293"/>
      <c r="N603" s="293"/>
      <c r="O603" s="309" t="s">
        <v>38</v>
      </c>
      <c r="P603" s="293"/>
      <c r="Q603" s="224"/>
      <c r="R603" s="309" t="s">
        <v>38</v>
      </c>
      <c r="S603" s="293"/>
      <c r="T603" s="293"/>
      <c r="U603" s="224"/>
      <c r="V603" s="231" t="s">
        <v>38</v>
      </c>
      <c r="W603" s="224"/>
      <c r="X603" s="221">
        <v>3826</v>
      </c>
      <c r="Y603" s="233">
        <v>0</v>
      </c>
      <c r="Z603" s="231" t="s">
        <v>38</v>
      </c>
      <c r="AA603" s="224"/>
      <c r="AB603" s="211">
        <v>3826</v>
      </c>
      <c r="AC603" s="209">
        <v>0</v>
      </c>
    </row>
    <row r="604" spans="2:29" hidden="1">
      <c r="B604" s="290"/>
      <c r="C604" s="290"/>
      <c r="D604" s="290"/>
      <c r="E604" s="293"/>
      <c r="F604" s="293"/>
      <c r="G604" s="293"/>
      <c r="I604" s="218">
        <v>2593</v>
      </c>
      <c r="J604" s="309" t="s">
        <v>38</v>
      </c>
      <c r="K604" s="293"/>
      <c r="L604" s="310"/>
      <c r="M604" s="293"/>
      <c r="N604" s="293"/>
      <c r="O604" s="309" t="s">
        <v>38</v>
      </c>
      <c r="P604" s="293"/>
      <c r="Q604" s="224"/>
      <c r="R604" s="309" t="s">
        <v>38</v>
      </c>
      <c r="S604" s="293"/>
      <c r="T604" s="293"/>
      <c r="U604" s="224"/>
      <c r="V604" s="231" t="s">
        <v>38</v>
      </c>
      <c r="W604" s="224"/>
      <c r="X604" s="221">
        <v>2593</v>
      </c>
      <c r="Y604" s="233">
        <v>0</v>
      </c>
      <c r="Z604" s="231" t="s">
        <v>38</v>
      </c>
      <c r="AA604" s="224"/>
      <c r="AB604" s="211">
        <v>2593</v>
      </c>
      <c r="AC604" s="209">
        <v>0</v>
      </c>
    </row>
    <row r="605" spans="2:29" hidden="1">
      <c r="B605" s="290"/>
      <c r="C605" s="290"/>
      <c r="D605" s="290"/>
      <c r="E605" s="306" t="s">
        <v>264</v>
      </c>
      <c r="F605" s="290"/>
      <c r="G605" s="290"/>
      <c r="I605" s="218">
        <v>162</v>
      </c>
      <c r="J605" s="309" t="s">
        <v>38</v>
      </c>
      <c r="K605" s="293"/>
      <c r="L605" s="310"/>
      <c r="M605" s="293"/>
      <c r="N605" s="293"/>
      <c r="O605" s="309" t="s">
        <v>38</v>
      </c>
      <c r="P605" s="293"/>
      <c r="Q605" s="224"/>
      <c r="R605" s="309" t="s">
        <v>38</v>
      </c>
      <c r="S605" s="293"/>
      <c r="T605" s="293"/>
      <c r="U605" s="224"/>
      <c r="V605" s="231" t="s">
        <v>38</v>
      </c>
      <c r="W605" s="224"/>
      <c r="X605" s="221">
        <v>2106</v>
      </c>
      <c r="Y605" s="233">
        <v>0</v>
      </c>
      <c r="Z605" s="231" t="s">
        <v>38</v>
      </c>
      <c r="AA605" s="224"/>
      <c r="AB605" s="211">
        <v>2106</v>
      </c>
      <c r="AC605" s="209">
        <v>0</v>
      </c>
    </row>
    <row r="606" spans="2:29" hidden="1">
      <c r="B606" s="290"/>
      <c r="C606" s="290"/>
      <c r="D606" s="290"/>
      <c r="E606" s="290"/>
      <c r="F606" s="290"/>
      <c r="G606" s="290"/>
      <c r="I606" s="218">
        <v>340</v>
      </c>
      <c r="J606" s="309" t="s">
        <v>38</v>
      </c>
      <c r="K606" s="293"/>
      <c r="L606" s="310"/>
      <c r="M606" s="293"/>
      <c r="N606" s="293"/>
      <c r="O606" s="309" t="s">
        <v>38</v>
      </c>
      <c r="P606" s="293"/>
      <c r="Q606" s="224"/>
      <c r="R606" s="309" t="s">
        <v>38</v>
      </c>
      <c r="S606" s="293"/>
      <c r="T606" s="293"/>
      <c r="U606" s="224"/>
      <c r="V606" s="231" t="s">
        <v>38</v>
      </c>
      <c r="W606" s="224"/>
      <c r="X606" s="221">
        <v>4080</v>
      </c>
      <c r="Y606" s="233">
        <v>0</v>
      </c>
      <c r="Z606" s="231" t="s">
        <v>38</v>
      </c>
      <c r="AA606" s="224"/>
      <c r="AB606" s="211">
        <v>4080</v>
      </c>
      <c r="AC606" s="209">
        <v>0</v>
      </c>
    </row>
    <row r="607" spans="2:29" hidden="1">
      <c r="B607" s="290"/>
      <c r="C607" s="290"/>
      <c r="D607" s="290"/>
      <c r="E607" s="290"/>
      <c r="F607" s="290"/>
      <c r="G607" s="290"/>
      <c r="I607" s="218">
        <v>400</v>
      </c>
      <c r="J607" s="309" t="s">
        <v>38</v>
      </c>
      <c r="K607" s="293"/>
      <c r="L607" s="310"/>
      <c r="M607" s="293"/>
      <c r="N607" s="293"/>
      <c r="O607" s="309" t="s">
        <v>38</v>
      </c>
      <c r="P607" s="293"/>
      <c r="Q607" s="224"/>
      <c r="R607" s="309" t="s">
        <v>38</v>
      </c>
      <c r="S607" s="293"/>
      <c r="T607" s="293"/>
      <c r="U607" s="224"/>
      <c r="V607" s="231" t="s">
        <v>38</v>
      </c>
      <c r="W607" s="224"/>
      <c r="X607" s="221">
        <v>11600</v>
      </c>
      <c r="Y607" s="233">
        <v>0</v>
      </c>
      <c r="Z607" s="231" t="s">
        <v>38</v>
      </c>
      <c r="AA607" s="224"/>
      <c r="AB607" s="211">
        <v>11600</v>
      </c>
      <c r="AC607" s="209">
        <v>0</v>
      </c>
    </row>
    <row r="608" spans="2:29" hidden="1">
      <c r="B608" s="290"/>
      <c r="C608" s="290"/>
      <c r="D608" s="290"/>
      <c r="E608" s="290"/>
      <c r="F608" s="290"/>
      <c r="G608" s="290"/>
      <c r="I608" s="218">
        <v>460</v>
      </c>
      <c r="J608" s="309" t="s">
        <v>38</v>
      </c>
      <c r="K608" s="293"/>
      <c r="L608" s="310"/>
      <c r="M608" s="293"/>
      <c r="N608" s="293"/>
      <c r="O608" s="309" t="s">
        <v>38</v>
      </c>
      <c r="P608" s="293"/>
      <c r="Q608" s="224"/>
      <c r="R608" s="309" t="s">
        <v>38</v>
      </c>
      <c r="S608" s="293"/>
      <c r="T608" s="293"/>
      <c r="U608" s="224"/>
      <c r="V608" s="231" t="s">
        <v>38</v>
      </c>
      <c r="W608" s="224"/>
      <c r="X608" s="221">
        <v>28980</v>
      </c>
      <c r="Y608" s="233">
        <v>0</v>
      </c>
      <c r="Z608" s="231" t="s">
        <v>38</v>
      </c>
      <c r="AA608" s="224"/>
      <c r="AB608" s="211">
        <v>28980</v>
      </c>
      <c r="AC608" s="209">
        <v>0</v>
      </c>
    </row>
    <row r="609" spans="2:29" hidden="1">
      <c r="B609" s="290"/>
      <c r="C609" s="290"/>
      <c r="D609" s="290"/>
      <c r="E609" s="290"/>
      <c r="F609" s="290"/>
      <c r="G609" s="290"/>
      <c r="I609" s="218">
        <v>475</v>
      </c>
      <c r="J609" s="309" t="s">
        <v>38</v>
      </c>
      <c r="K609" s="293"/>
      <c r="L609" s="310"/>
      <c r="M609" s="293"/>
      <c r="N609" s="293"/>
      <c r="O609" s="309" t="s">
        <v>38</v>
      </c>
      <c r="P609" s="293"/>
      <c r="Q609" s="224"/>
      <c r="R609" s="309" t="s">
        <v>38</v>
      </c>
      <c r="S609" s="293"/>
      <c r="T609" s="293"/>
      <c r="U609" s="224"/>
      <c r="V609" s="231" t="s">
        <v>38</v>
      </c>
      <c r="W609" s="224"/>
      <c r="X609" s="221">
        <v>3800</v>
      </c>
      <c r="Y609" s="233">
        <v>0</v>
      </c>
      <c r="Z609" s="231" t="s">
        <v>38</v>
      </c>
      <c r="AA609" s="224"/>
      <c r="AB609" s="211">
        <v>3800</v>
      </c>
      <c r="AC609" s="209">
        <v>0</v>
      </c>
    </row>
    <row r="610" spans="2:29" hidden="1">
      <c r="B610" s="290"/>
      <c r="C610" s="290"/>
      <c r="D610" s="290"/>
      <c r="E610" s="290"/>
      <c r="F610" s="290"/>
      <c r="G610" s="290"/>
      <c r="I610" s="218">
        <v>535</v>
      </c>
      <c r="J610" s="309" t="s">
        <v>38</v>
      </c>
      <c r="K610" s="293"/>
      <c r="L610" s="310"/>
      <c r="M610" s="293"/>
      <c r="N610" s="293"/>
      <c r="O610" s="309" t="s">
        <v>38</v>
      </c>
      <c r="P610" s="293"/>
      <c r="Q610" s="224"/>
      <c r="R610" s="309" t="s">
        <v>38</v>
      </c>
      <c r="S610" s="293"/>
      <c r="T610" s="293"/>
      <c r="U610" s="224"/>
      <c r="V610" s="231" t="s">
        <v>38</v>
      </c>
      <c r="W610" s="224"/>
      <c r="X610" s="221">
        <v>1605</v>
      </c>
      <c r="Y610" s="233">
        <v>0</v>
      </c>
      <c r="Z610" s="231" t="s">
        <v>38</v>
      </c>
      <c r="AA610" s="224"/>
      <c r="AB610" s="211">
        <v>1605</v>
      </c>
      <c r="AC610" s="209">
        <v>0</v>
      </c>
    </row>
    <row r="611" spans="2:29" hidden="1">
      <c r="B611" s="290"/>
      <c r="C611" s="290"/>
      <c r="D611" s="290"/>
      <c r="E611" s="290"/>
      <c r="F611" s="290"/>
      <c r="G611" s="290"/>
      <c r="I611" s="218">
        <v>618</v>
      </c>
      <c r="J611" s="309" t="s">
        <v>38</v>
      </c>
      <c r="K611" s="293"/>
      <c r="L611" s="310"/>
      <c r="M611" s="293"/>
      <c r="N611" s="293"/>
      <c r="O611" s="309" t="s">
        <v>38</v>
      </c>
      <c r="P611" s="293"/>
      <c r="Q611" s="224"/>
      <c r="R611" s="309" t="s">
        <v>38</v>
      </c>
      <c r="S611" s="293"/>
      <c r="T611" s="293"/>
      <c r="U611" s="224"/>
      <c r="V611" s="231" t="s">
        <v>38</v>
      </c>
      <c r="W611" s="224"/>
      <c r="X611" s="221">
        <v>12978</v>
      </c>
      <c r="Y611" s="233">
        <v>0</v>
      </c>
      <c r="Z611" s="231" t="s">
        <v>38</v>
      </c>
      <c r="AA611" s="224"/>
      <c r="AB611" s="211">
        <v>12978</v>
      </c>
      <c r="AC611" s="209">
        <v>0</v>
      </c>
    </row>
    <row r="612" spans="2:29" hidden="1">
      <c r="B612" s="290"/>
      <c r="C612" s="290"/>
      <c r="D612" s="290"/>
      <c r="E612" s="290"/>
      <c r="F612" s="290"/>
      <c r="G612" s="290"/>
      <c r="I612" s="218">
        <v>622</v>
      </c>
      <c r="J612" s="309" t="s">
        <v>38</v>
      </c>
      <c r="K612" s="293"/>
      <c r="L612" s="310"/>
      <c r="M612" s="293"/>
      <c r="N612" s="293"/>
      <c r="O612" s="309" t="s">
        <v>38</v>
      </c>
      <c r="P612" s="293"/>
      <c r="Q612" s="224"/>
      <c r="R612" s="309" t="s">
        <v>38</v>
      </c>
      <c r="S612" s="293"/>
      <c r="T612" s="293"/>
      <c r="U612" s="224"/>
      <c r="V612" s="231" t="s">
        <v>38</v>
      </c>
      <c r="W612" s="224"/>
      <c r="X612" s="221">
        <v>622</v>
      </c>
      <c r="Y612" s="233">
        <v>0</v>
      </c>
      <c r="Z612" s="231" t="s">
        <v>38</v>
      </c>
      <c r="AA612" s="224"/>
      <c r="AB612" s="211">
        <v>622</v>
      </c>
      <c r="AC612" s="209">
        <v>0</v>
      </c>
    </row>
    <row r="613" spans="2:29" hidden="1">
      <c r="B613" s="290"/>
      <c r="C613" s="290"/>
      <c r="D613" s="290"/>
      <c r="E613" s="290"/>
      <c r="F613" s="290"/>
      <c r="G613" s="290"/>
      <c r="I613" s="218">
        <v>629</v>
      </c>
      <c r="J613" s="309" t="s">
        <v>38</v>
      </c>
      <c r="K613" s="293"/>
      <c r="L613" s="310"/>
      <c r="M613" s="293"/>
      <c r="N613" s="293"/>
      <c r="O613" s="309" t="s">
        <v>38</v>
      </c>
      <c r="P613" s="293"/>
      <c r="Q613" s="224"/>
      <c r="R613" s="309" t="s">
        <v>38</v>
      </c>
      <c r="S613" s="293"/>
      <c r="T613" s="293"/>
      <c r="U613" s="224"/>
      <c r="V613" s="231" t="s">
        <v>38</v>
      </c>
      <c r="W613" s="224"/>
      <c r="X613" s="221">
        <v>1258</v>
      </c>
      <c r="Y613" s="233">
        <v>0</v>
      </c>
      <c r="Z613" s="231" t="s">
        <v>38</v>
      </c>
      <c r="AA613" s="224"/>
      <c r="AB613" s="211">
        <v>1258</v>
      </c>
      <c r="AC613" s="209">
        <v>0</v>
      </c>
    </row>
    <row r="614" spans="2:29" hidden="1">
      <c r="B614" s="290"/>
      <c r="C614" s="290"/>
      <c r="D614" s="290"/>
      <c r="E614" s="290"/>
      <c r="F614" s="290"/>
      <c r="G614" s="290"/>
      <c r="I614" s="218">
        <v>800</v>
      </c>
      <c r="J614" s="309" t="s">
        <v>38</v>
      </c>
      <c r="K614" s="293"/>
      <c r="L614" s="310"/>
      <c r="M614" s="293"/>
      <c r="N614" s="293"/>
      <c r="O614" s="309" t="s">
        <v>38</v>
      </c>
      <c r="P614" s="293"/>
      <c r="Q614" s="224"/>
      <c r="R614" s="309" t="s">
        <v>38</v>
      </c>
      <c r="S614" s="293"/>
      <c r="T614" s="293"/>
      <c r="U614" s="224"/>
      <c r="V614" s="231" t="s">
        <v>38</v>
      </c>
      <c r="W614" s="224"/>
      <c r="X614" s="221">
        <v>2400</v>
      </c>
      <c r="Y614" s="233">
        <v>0</v>
      </c>
      <c r="Z614" s="231" t="s">
        <v>38</v>
      </c>
      <c r="AA614" s="224"/>
      <c r="AB614" s="211">
        <v>2400</v>
      </c>
      <c r="AC614" s="209">
        <v>0</v>
      </c>
    </row>
    <row r="615" spans="2:29" hidden="1">
      <c r="B615" s="290"/>
      <c r="C615" s="290"/>
      <c r="D615" s="290"/>
      <c r="E615" s="290"/>
      <c r="F615" s="290"/>
      <c r="G615" s="290"/>
      <c r="I615" s="218">
        <v>1188</v>
      </c>
      <c r="J615" s="309" t="s">
        <v>38</v>
      </c>
      <c r="K615" s="293"/>
      <c r="L615" s="310"/>
      <c r="M615" s="293"/>
      <c r="N615" s="293"/>
      <c r="O615" s="309" t="s">
        <v>38</v>
      </c>
      <c r="P615" s="293"/>
      <c r="Q615" s="224"/>
      <c r="R615" s="309" t="s">
        <v>38</v>
      </c>
      <c r="S615" s="293"/>
      <c r="T615" s="293"/>
      <c r="U615" s="224"/>
      <c r="V615" s="231" t="s">
        <v>38</v>
      </c>
      <c r="W615" s="224"/>
      <c r="X615" s="221">
        <v>1188</v>
      </c>
      <c r="Y615" s="233">
        <v>0</v>
      </c>
      <c r="Z615" s="231" t="s">
        <v>38</v>
      </c>
      <c r="AA615" s="224"/>
      <c r="AB615" s="211">
        <v>1188</v>
      </c>
      <c r="AC615" s="209">
        <v>0</v>
      </c>
    </row>
    <row r="616" spans="2:29" hidden="1">
      <c r="B616" s="290"/>
      <c r="C616" s="290"/>
      <c r="D616" s="290"/>
      <c r="E616" s="290"/>
      <c r="F616" s="290"/>
      <c r="G616" s="290"/>
      <c r="I616" s="218">
        <v>1305</v>
      </c>
      <c r="J616" s="309" t="s">
        <v>38</v>
      </c>
      <c r="K616" s="293"/>
      <c r="L616" s="310"/>
      <c r="M616" s="293"/>
      <c r="N616" s="293"/>
      <c r="O616" s="309" t="s">
        <v>38</v>
      </c>
      <c r="P616" s="293"/>
      <c r="Q616" s="224"/>
      <c r="R616" s="309" t="s">
        <v>38</v>
      </c>
      <c r="S616" s="293"/>
      <c r="T616" s="293"/>
      <c r="U616" s="224"/>
      <c r="V616" s="231" t="s">
        <v>38</v>
      </c>
      <c r="W616" s="224"/>
      <c r="X616" s="221">
        <v>1305</v>
      </c>
      <c r="Y616" s="233">
        <v>0</v>
      </c>
      <c r="Z616" s="231" t="s">
        <v>38</v>
      </c>
      <c r="AA616" s="224"/>
      <c r="AB616" s="211">
        <v>1305</v>
      </c>
      <c r="AC616" s="209">
        <v>0</v>
      </c>
    </row>
    <row r="617" spans="2:29" hidden="1">
      <c r="B617" s="290"/>
      <c r="C617" s="290"/>
      <c r="D617" s="290"/>
      <c r="E617" s="293"/>
      <c r="F617" s="293"/>
      <c r="G617" s="293"/>
      <c r="I617" s="218">
        <v>1820</v>
      </c>
      <c r="J617" s="309" t="s">
        <v>38</v>
      </c>
      <c r="K617" s="293"/>
      <c r="L617" s="310"/>
      <c r="M617" s="293"/>
      <c r="N617" s="293"/>
      <c r="O617" s="309" t="s">
        <v>38</v>
      </c>
      <c r="P617" s="293"/>
      <c r="Q617" s="224"/>
      <c r="R617" s="309" t="s">
        <v>38</v>
      </c>
      <c r="S617" s="293"/>
      <c r="T617" s="293"/>
      <c r="U617" s="224"/>
      <c r="V617" s="231" t="s">
        <v>38</v>
      </c>
      <c r="W617" s="224"/>
      <c r="X617" s="221">
        <v>1820</v>
      </c>
      <c r="Y617" s="233">
        <v>0</v>
      </c>
      <c r="Z617" s="231" t="s">
        <v>38</v>
      </c>
      <c r="AA617" s="224"/>
      <c r="AB617" s="211">
        <v>1820</v>
      </c>
      <c r="AC617" s="209">
        <v>0</v>
      </c>
    </row>
    <row r="618" spans="2:29" hidden="1">
      <c r="B618" s="305" t="s">
        <v>38</v>
      </c>
      <c r="C618" s="311"/>
      <c r="D618" s="312" t="s">
        <v>265</v>
      </c>
      <c r="E618" s="313"/>
      <c r="F618" s="313"/>
      <c r="G618" s="313"/>
      <c r="I618" s="217" t="s">
        <v>38</v>
      </c>
      <c r="J618" s="315" t="s">
        <v>38</v>
      </c>
      <c r="K618" s="293"/>
      <c r="L618" s="316"/>
      <c r="M618" s="293"/>
      <c r="N618" s="293"/>
      <c r="O618" s="315" t="s">
        <v>38</v>
      </c>
      <c r="P618" s="293"/>
      <c r="Q618" s="207"/>
      <c r="R618" s="315" t="s">
        <v>38</v>
      </c>
      <c r="S618" s="293"/>
      <c r="T618" s="293"/>
      <c r="U618" s="207"/>
      <c r="V618" s="216" t="s">
        <v>38</v>
      </c>
      <c r="W618" s="207"/>
      <c r="X618" s="216" t="s">
        <v>38</v>
      </c>
      <c r="Y618" s="207"/>
      <c r="Z618" s="216" t="s">
        <v>38</v>
      </c>
      <c r="AA618" s="212">
        <v>1624467</v>
      </c>
      <c r="AB618" s="222" t="s">
        <v>38</v>
      </c>
      <c r="AC618" s="205">
        <v>1624467</v>
      </c>
    </row>
    <row r="619" spans="2:29" hidden="1">
      <c r="B619" s="304" t="s">
        <v>38</v>
      </c>
      <c r="C619" s="290"/>
      <c r="D619" s="305" t="s">
        <v>38</v>
      </c>
      <c r="E619" s="306" t="s">
        <v>266</v>
      </c>
      <c r="F619" s="293"/>
      <c r="G619" s="293"/>
      <c r="I619" s="225"/>
      <c r="J619" s="309" t="s">
        <v>38</v>
      </c>
      <c r="K619" s="293"/>
      <c r="L619" s="310"/>
      <c r="M619" s="293"/>
      <c r="N619" s="293"/>
      <c r="O619" s="309" t="s">
        <v>38</v>
      </c>
      <c r="P619" s="293"/>
      <c r="Q619" s="224"/>
      <c r="R619" s="309" t="s">
        <v>38</v>
      </c>
      <c r="S619" s="293"/>
      <c r="T619" s="293"/>
      <c r="U619" s="224"/>
      <c r="V619" s="231" t="s">
        <v>38</v>
      </c>
      <c r="W619" s="224"/>
      <c r="X619" s="231" t="s">
        <v>38</v>
      </c>
      <c r="Y619" s="224"/>
      <c r="Z619" s="231" t="s">
        <v>38</v>
      </c>
      <c r="AA619" s="233">
        <v>480</v>
      </c>
      <c r="AB619" s="228" t="s">
        <v>38</v>
      </c>
      <c r="AC619" s="209">
        <v>480</v>
      </c>
    </row>
    <row r="620" spans="2:29" hidden="1">
      <c r="B620" s="290"/>
      <c r="C620" s="290"/>
      <c r="D620" s="290"/>
      <c r="E620" s="306" t="s">
        <v>267</v>
      </c>
      <c r="F620" s="293"/>
      <c r="G620" s="293"/>
      <c r="I620" s="225"/>
      <c r="J620" s="309" t="s">
        <v>38</v>
      </c>
      <c r="K620" s="293"/>
      <c r="L620" s="310"/>
      <c r="M620" s="293"/>
      <c r="N620" s="293"/>
      <c r="O620" s="309" t="s">
        <v>38</v>
      </c>
      <c r="P620" s="293"/>
      <c r="Q620" s="224"/>
      <c r="R620" s="309" t="s">
        <v>38</v>
      </c>
      <c r="S620" s="293"/>
      <c r="T620" s="293"/>
      <c r="U620" s="224"/>
      <c r="V620" s="231" t="s">
        <v>38</v>
      </c>
      <c r="W620" s="224"/>
      <c r="X620" s="231" t="s">
        <v>38</v>
      </c>
      <c r="Y620" s="224"/>
      <c r="Z620" s="231" t="s">
        <v>38</v>
      </c>
      <c r="AA620" s="233">
        <v>9</v>
      </c>
      <c r="AB620" s="228" t="s">
        <v>38</v>
      </c>
      <c r="AC620" s="209">
        <v>9</v>
      </c>
    </row>
    <row r="621" spans="2:29" hidden="1">
      <c r="B621" s="290"/>
      <c r="C621" s="290"/>
      <c r="D621" s="290"/>
      <c r="E621" s="306" t="s">
        <v>268</v>
      </c>
      <c r="F621" s="293"/>
      <c r="G621" s="293"/>
      <c r="I621" s="225"/>
      <c r="J621" s="309" t="s">
        <v>38</v>
      </c>
      <c r="K621" s="293"/>
      <c r="L621" s="310"/>
      <c r="M621" s="293"/>
      <c r="N621" s="293"/>
      <c r="O621" s="309" t="s">
        <v>38</v>
      </c>
      <c r="P621" s="293"/>
      <c r="Q621" s="224"/>
      <c r="R621" s="309" t="s">
        <v>38</v>
      </c>
      <c r="S621" s="293"/>
      <c r="T621" s="293"/>
      <c r="U621" s="224"/>
      <c r="V621" s="231" t="s">
        <v>38</v>
      </c>
      <c r="W621" s="224"/>
      <c r="X621" s="231" t="s">
        <v>38</v>
      </c>
      <c r="Y621" s="224"/>
      <c r="Z621" s="231" t="s">
        <v>38</v>
      </c>
      <c r="AA621" s="233">
        <v>1</v>
      </c>
      <c r="AB621" s="228" t="s">
        <v>38</v>
      </c>
      <c r="AC621" s="209">
        <v>1</v>
      </c>
    </row>
    <row r="622" spans="2:29" hidden="1">
      <c r="B622" s="290"/>
      <c r="C622" s="290"/>
      <c r="D622" s="290"/>
      <c r="E622" s="306" t="s">
        <v>270</v>
      </c>
      <c r="F622" s="293"/>
      <c r="G622" s="293"/>
      <c r="I622" s="225"/>
      <c r="J622" s="309" t="s">
        <v>38</v>
      </c>
      <c r="K622" s="293"/>
      <c r="L622" s="310"/>
      <c r="M622" s="293"/>
      <c r="N622" s="293"/>
      <c r="O622" s="309" t="s">
        <v>38</v>
      </c>
      <c r="P622" s="293"/>
      <c r="Q622" s="224"/>
      <c r="R622" s="309" t="s">
        <v>38</v>
      </c>
      <c r="S622" s="293"/>
      <c r="T622" s="293"/>
      <c r="U622" s="224"/>
      <c r="V622" s="231" t="s">
        <v>38</v>
      </c>
      <c r="W622" s="224"/>
      <c r="X622" s="231" t="s">
        <v>38</v>
      </c>
      <c r="Y622" s="224"/>
      <c r="Z622" s="231" t="s">
        <v>38</v>
      </c>
      <c r="AA622" s="233">
        <v>359</v>
      </c>
      <c r="AB622" s="228" t="s">
        <v>38</v>
      </c>
      <c r="AC622" s="209">
        <v>359</v>
      </c>
    </row>
    <row r="623" spans="2:29" hidden="1">
      <c r="B623" s="290"/>
      <c r="C623" s="290"/>
      <c r="D623" s="290"/>
      <c r="E623" s="306" t="s">
        <v>240</v>
      </c>
      <c r="F623" s="293"/>
      <c r="G623" s="293"/>
      <c r="I623" s="225"/>
      <c r="J623" s="309" t="s">
        <v>38</v>
      </c>
      <c r="K623" s="293"/>
      <c r="L623" s="310"/>
      <c r="M623" s="293"/>
      <c r="N623" s="293"/>
      <c r="O623" s="309" t="s">
        <v>38</v>
      </c>
      <c r="P623" s="293"/>
      <c r="Q623" s="224"/>
      <c r="R623" s="309" t="s">
        <v>38</v>
      </c>
      <c r="S623" s="293"/>
      <c r="T623" s="293"/>
      <c r="U623" s="224"/>
      <c r="V623" s="231" t="s">
        <v>38</v>
      </c>
      <c r="W623" s="224"/>
      <c r="X623" s="231" t="s">
        <v>38</v>
      </c>
      <c r="Y623" s="224"/>
      <c r="Z623" s="231" t="s">
        <v>38</v>
      </c>
      <c r="AA623" s="233">
        <v>19198</v>
      </c>
      <c r="AB623" s="228" t="s">
        <v>38</v>
      </c>
      <c r="AC623" s="209">
        <v>19198</v>
      </c>
    </row>
    <row r="624" spans="2:29" hidden="1">
      <c r="B624" s="290"/>
      <c r="C624" s="290"/>
      <c r="D624" s="290"/>
      <c r="E624" s="306" t="s">
        <v>272</v>
      </c>
      <c r="F624" s="293"/>
      <c r="G624" s="293"/>
      <c r="I624" s="225"/>
      <c r="J624" s="309" t="s">
        <v>38</v>
      </c>
      <c r="K624" s="293"/>
      <c r="L624" s="310"/>
      <c r="M624" s="293"/>
      <c r="N624" s="293"/>
      <c r="O624" s="309" t="s">
        <v>38</v>
      </c>
      <c r="P624" s="293"/>
      <c r="Q624" s="224"/>
      <c r="R624" s="309" t="s">
        <v>38</v>
      </c>
      <c r="S624" s="293"/>
      <c r="T624" s="293"/>
      <c r="U624" s="224"/>
      <c r="V624" s="231" t="s">
        <v>38</v>
      </c>
      <c r="W624" s="224"/>
      <c r="X624" s="231" t="s">
        <v>38</v>
      </c>
      <c r="Y624" s="224"/>
      <c r="Z624" s="231" t="s">
        <v>38</v>
      </c>
      <c r="AA624" s="233">
        <v>53</v>
      </c>
      <c r="AB624" s="228" t="s">
        <v>38</v>
      </c>
      <c r="AC624" s="209">
        <v>53</v>
      </c>
    </row>
    <row r="625" spans="2:29" hidden="1">
      <c r="B625" s="290"/>
      <c r="C625" s="290"/>
      <c r="D625" s="290"/>
      <c r="E625" s="306" t="s">
        <v>243</v>
      </c>
      <c r="F625" s="293"/>
      <c r="G625" s="293"/>
      <c r="I625" s="225"/>
      <c r="J625" s="309" t="s">
        <v>38</v>
      </c>
      <c r="K625" s="293"/>
      <c r="L625" s="310"/>
      <c r="M625" s="293"/>
      <c r="N625" s="293"/>
      <c r="O625" s="309" t="s">
        <v>38</v>
      </c>
      <c r="P625" s="293"/>
      <c r="Q625" s="224"/>
      <c r="R625" s="309" t="s">
        <v>38</v>
      </c>
      <c r="S625" s="293"/>
      <c r="T625" s="293"/>
      <c r="U625" s="224"/>
      <c r="V625" s="231" t="s">
        <v>38</v>
      </c>
      <c r="W625" s="224"/>
      <c r="X625" s="231" t="s">
        <v>38</v>
      </c>
      <c r="Y625" s="224"/>
      <c r="Z625" s="231" t="s">
        <v>38</v>
      </c>
      <c r="AA625" s="233">
        <v>20703</v>
      </c>
      <c r="AB625" s="228" t="s">
        <v>38</v>
      </c>
      <c r="AC625" s="209">
        <v>20703</v>
      </c>
    </row>
    <row r="626" spans="2:29" hidden="1">
      <c r="B626" s="290"/>
      <c r="C626" s="290"/>
      <c r="D626" s="290"/>
      <c r="E626" s="306" t="s">
        <v>244</v>
      </c>
      <c r="F626" s="293"/>
      <c r="G626" s="293"/>
      <c r="I626" s="225"/>
      <c r="J626" s="309" t="s">
        <v>38</v>
      </c>
      <c r="K626" s="293"/>
      <c r="L626" s="310"/>
      <c r="M626" s="293"/>
      <c r="N626" s="293"/>
      <c r="O626" s="309" t="s">
        <v>38</v>
      </c>
      <c r="P626" s="293"/>
      <c r="Q626" s="224"/>
      <c r="R626" s="309" t="s">
        <v>38</v>
      </c>
      <c r="S626" s="293"/>
      <c r="T626" s="293"/>
      <c r="U626" s="224"/>
      <c r="V626" s="231" t="s">
        <v>38</v>
      </c>
      <c r="W626" s="224"/>
      <c r="X626" s="231" t="s">
        <v>38</v>
      </c>
      <c r="Y626" s="224"/>
      <c r="Z626" s="231" t="s">
        <v>38</v>
      </c>
      <c r="AA626" s="233">
        <v>11721</v>
      </c>
      <c r="AB626" s="228" t="s">
        <v>38</v>
      </c>
      <c r="AC626" s="209">
        <v>11721</v>
      </c>
    </row>
    <row r="627" spans="2:29" hidden="1">
      <c r="B627" s="290"/>
      <c r="C627" s="290"/>
      <c r="D627" s="290"/>
      <c r="E627" s="306" t="s">
        <v>245</v>
      </c>
      <c r="F627" s="293"/>
      <c r="G627" s="293"/>
      <c r="I627" s="225"/>
      <c r="J627" s="309" t="s">
        <v>38</v>
      </c>
      <c r="K627" s="293"/>
      <c r="L627" s="310"/>
      <c r="M627" s="293"/>
      <c r="N627" s="293"/>
      <c r="O627" s="309" t="s">
        <v>38</v>
      </c>
      <c r="P627" s="293"/>
      <c r="Q627" s="224"/>
      <c r="R627" s="309" t="s">
        <v>38</v>
      </c>
      <c r="S627" s="293"/>
      <c r="T627" s="293"/>
      <c r="U627" s="224"/>
      <c r="V627" s="231" t="s">
        <v>38</v>
      </c>
      <c r="W627" s="224"/>
      <c r="X627" s="231" t="s">
        <v>38</v>
      </c>
      <c r="Y627" s="224"/>
      <c r="Z627" s="231" t="s">
        <v>38</v>
      </c>
      <c r="AA627" s="233">
        <v>26324</v>
      </c>
      <c r="AB627" s="228" t="s">
        <v>38</v>
      </c>
      <c r="AC627" s="209">
        <v>26324</v>
      </c>
    </row>
    <row r="628" spans="2:29" hidden="1">
      <c r="B628" s="290"/>
      <c r="C628" s="290"/>
      <c r="D628" s="290"/>
      <c r="E628" s="306" t="s">
        <v>273</v>
      </c>
      <c r="F628" s="293"/>
      <c r="G628" s="293"/>
      <c r="I628" s="225"/>
      <c r="J628" s="309" t="s">
        <v>38</v>
      </c>
      <c r="K628" s="293"/>
      <c r="L628" s="310"/>
      <c r="M628" s="293"/>
      <c r="N628" s="293"/>
      <c r="O628" s="309" t="s">
        <v>38</v>
      </c>
      <c r="P628" s="293"/>
      <c r="Q628" s="224"/>
      <c r="R628" s="309" t="s">
        <v>38</v>
      </c>
      <c r="S628" s="293"/>
      <c r="T628" s="293"/>
      <c r="U628" s="224"/>
      <c r="V628" s="231" t="s">
        <v>38</v>
      </c>
      <c r="W628" s="224"/>
      <c r="X628" s="231" t="s">
        <v>38</v>
      </c>
      <c r="Y628" s="224"/>
      <c r="Z628" s="231" t="s">
        <v>38</v>
      </c>
      <c r="AA628" s="233">
        <v>5</v>
      </c>
      <c r="AB628" s="228" t="s">
        <v>38</v>
      </c>
      <c r="AC628" s="209">
        <v>5</v>
      </c>
    </row>
    <row r="629" spans="2:29" hidden="1">
      <c r="B629" s="290"/>
      <c r="C629" s="290"/>
      <c r="D629" s="290"/>
      <c r="E629" s="306" t="s">
        <v>246</v>
      </c>
      <c r="F629" s="293"/>
      <c r="G629" s="293"/>
      <c r="I629" s="225"/>
      <c r="J629" s="309" t="s">
        <v>38</v>
      </c>
      <c r="K629" s="293"/>
      <c r="L629" s="310"/>
      <c r="M629" s="293"/>
      <c r="N629" s="293"/>
      <c r="O629" s="309" t="s">
        <v>38</v>
      </c>
      <c r="P629" s="293"/>
      <c r="Q629" s="224"/>
      <c r="R629" s="309" t="s">
        <v>38</v>
      </c>
      <c r="S629" s="293"/>
      <c r="T629" s="293"/>
      <c r="U629" s="224"/>
      <c r="V629" s="231" t="s">
        <v>38</v>
      </c>
      <c r="W629" s="224"/>
      <c r="X629" s="231" t="s">
        <v>38</v>
      </c>
      <c r="Y629" s="224"/>
      <c r="Z629" s="231" t="s">
        <v>38</v>
      </c>
      <c r="AA629" s="233">
        <v>3011</v>
      </c>
      <c r="AB629" s="228" t="s">
        <v>38</v>
      </c>
      <c r="AC629" s="209">
        <v>3011</v>
      </c>
    </row>
    <row r="630" spans="2:29" hidden="1">
      <c r="B630" s="290"/>
      <c r="C630" s="290"/>
      <c r="D630" s="290"/>
      <c r="E630" s="306" t="s">
        <v>247</v>
      </c>
      <c r="F630" s="293"/>
      <c r="G630" s="293"/>
      <c r="I630" s="225"/>
      <c r="J630" s="309" t="s">
        <v>38</v>
      </c>
      <c r="K630" s="293"/>
      <c r="L630" s="310"/>
      <c r="M630" s="293"/>
      <c r="N630" s="293"/>
      <c r="O630" s="309" t="s">
        <v>38</v>
      </c>
      <c r="P630" s="293"/>
      <c r="Q630" s="224"/>
      <c r="R630" s="309" t="s">
        <v>38</v>
      </c>
      <c r="S630" s="293"/>
      <c r="T630" s="293"/>
      <c r="U630" s="224"/>
      <c r="V630" s="231" t="s">
        <v>38</v>
      </c>
      <c r="W630" s="224"/>
      <c r="X630" s="231" t="s">
        <v>38</v>
      </c>
      <c r="Y630" s="224"/>
      <c r="Z630" s="231" t="s">
        <v>38</v>
      </c>
      <c r="AA630" s="233">
        <v>154424</v>
      </c>
      <c r="AB630" s="228" t="s">
        <v>38</v>
      </c>
      <c r="AC630" s="209">
        <v>154424</v>
      </c>
    </row>
    <row r="631" spans="2:29" hidden="1">
      <c r="B631" s="290"/>
      <c r="C631" s="290"/>
      <c r="D631" s="290"/>
      <c r="E631" s="306" t="s">
        <v>248</v>
      </c>
      <c r="F631" s="293"/>
      <c r="G631" s="293"/>
      <c r="I631" s="225"/>
      <c r="J631" s="309" t="s">
        <v>38</v>
      </c>
      <c r="K631" s="293"/>
      <c r="L631" s="310"/>
      <c r="M631" s="293"/>
      <c r="N631" s="293"/>
      <c r="O631" s="309" t="s">
        <v>38</v>
      </c>
      <c r="P631" s="293"/>
      <c r="Q631" s="224"/>
      <c r="R631" s="309" t="s">
        <v>38</v>
      </c>
      <c r="S631" s="293"/>
      <c r="T631" s="293"/>
      <c r="U631" s="224"/>
      <c r="V631" s="231" t="s">
        <v>38</v>
      </c>
      <c r="W631" s="224"/>
      <c r="X631" s="231" t="s">
        <v>38</v>
      </c>
      <c r="Y631" s="224"/>
      <c r="Z631" s="231" t="s">
        <v>38</v>
      </c>
      <c r="AA631" s="233">
        <v>381543</v>
      </c>
      <c r="AB631" s="228" t="s">
        <v>38</v>
      </c>
      <c r="AC631" s="209">
        <v>381543</v>
      </c>
    </row>
    <row r="632" spans="2:29" hidden="1">
      <c r="B632" s="290"/>
      <c r="C632" s="290"/>
      <c r="D632" s="290"/>
      <c r="E632" s="306" t="s">
        <v>249</v>
      </c>
      <c r="F632" s="293"/>
      <c r="G632" s="293"/>
      <c r="I632" s="225"/>
      <c r="J632" s="309" t="s">
        <v>38</v>
      </c>
      <c r="K632" s="293"/>
      <c r="L632" s="310"/>
      <c r="M632" s="293"/>
      <c r="N632" s="293"/>
      <c r="O632" s="309" t="s">
        <v>38</v>
      </c>
      <c r="P632" s="293"/>
      <c r="Q632" s="224"/>
      <c r="R632" s="309" t="s">
        <v>38</v>
      </c>
      <c r="S632" s="293"/>
      <c r="T632" s="293"/>
      <c r="U632" s="224"/>
      <c r="V632" s="231" t="s">
        <v>38</v>
      </c>
      <c r="W632" s="224"/>
      <c r="X632" s="231" t="s">
        <v>38</v>
      </c>
      <c r="Y632" s="224"/>
      <c r="Z632" s="231" t="s">
        <v>38</v>
      </c>
      <c r="AA632" s="233">
        <v>89946</v>
      </c>
      <c r="AB632" s="228" t="s">
        <v>38</v>
      </c>
      <c r="AC632" s="209">
        <v>89946</v>
      </c>
    </row>
    <row r="633" spans="2:29" hidden="1">
      <c r="B633" s="290"/>
      <c r="C633" s="290"/>
      <c r="D633" s="290"/>
      <c r="E633" s="306" t="s">
        <v>250</v>
      </c>
      <c r="F633" s="293"/>
      <c r="G633" s="293"/>
      <c r="I633" s="225"/>
      <c r="J633" s="309" t="s">
        <v>38</v>
      </c>
      <c r="K633" s="293"/>
      <c r="L633" s="310"/>
      <c r="M633" s="293"/>
      <c r="N633" s="293"/>
      <c r="O633" s="309" t="s">
        <v>38</v>
      </c>
      <c r="P633" s="293"/>
      <c r="Q633" s="224"/>
      <c r="R633" s="309" t="s">
        <v>38</v>
      </c>
      <c r="S633" s="293"/>
      <c r="T633" s="293"/>
      <c r="U633" s="224"/>
      <c r="V633" s="231" t="s">
        <v>38</v>
      </c>
      <c r="W633" s="224"/>
      <c r="X633" s="231" t="s">
        <v>38</v>
      </c>
      <c r="Y633" s="224"/>
      <c r="Z633" s="231" t="s">
        <v>38</v>
      </c>
      <c r="AA633" s="233">
        <v>60</v>
      </c>
      <c r="AB633" s="228" t="s">
        <v>38</v>
      </c>
      <c r="AC633" s="209">
        <v>60</v>
      </c>
    </row>
    <row r="634" spans="2:29" hidden="1">
      <c r="B634" s="290"/>
      <c r="C634" s="290"/>
      <c r="D634" s="290"/>
      <c r="E634" s="306" t="s">
        <v>274</v>
      </c>
      <c r="F634" s="293"/>
      <c r="G634" s="293"/>
      <c r="I634" s="225"/>
      <c r="J634" s="309" t="s">
        <v>38</v>
      </c>
      <c r="K634" s="293"/>
      <c r="L634" s="310"/>
      <c r="M634" s="293"/>
      <c r="N634" s="293"/>
      <c r="O634" s="309" t="s">
        <v>38</v>
      </c>
      <c r="P634" s="293"/>
      <c r="Q634" s="224"/>
      <c r="R634" s="309" t="s">
        <v>38</v>
      </c>
      <c r="S634" s="293"/>
      <c r="T634" s="293"/>
      <c r="U634" s="224"/>
      <c r="V634" s="231" t="s">
        <v>38</v>
      </c>
      <c r="W634" s="224"/>
      <c r="X634" s="231" t="s">
        <v>38</v>
      </c>
      <c r="Y634" s="224"/>
      <c r="Z634" s="231" t="s">
        <v>38</v>
      </c>
      <c r="AA634" s="233">
        <v>11</v>
      </c>
      <c r="AB634" s="228" t="s">
        <v>38</v>
      </c>
      <c r="AC634" s="209">
        <v>11</v>
      </c>
    </row>
    <row r="635" spans="2:29" hidden="1">
      <c r="B635" s="290"/>
      <c r="C635" s="290"/>
      <c r="D635" s="290"/>
      <c r="E635" s="306" t="s">
        <v>276</v>
      </c>
      <c r="F635" s="293"/>
      <c r="G635" s="293"/>
      <c r="I635" s="225"/>
      <c r="J635" s="309" t="s">
        <v>38</v>
      </c>
      <c r="K635" s="293"/>
      <c r="L635" s="310"/>
      <c r="M635" s="293"/>
      <c r="N635" s="293"/>
      <c r="O635" s="309" t="s">
        <v>38</v>
      </c>
      <c r="P635" s="293"/>
      <c r="Q635" s="224"/>
      <c r="R635" s="309" t="s">
        <v>38</v>
      </c>
      <c r="S635" s="293"/>
      <c r="T635" s="293"/>
      <c r="U635" s="224"/>
      <c r="V635" s="231" t="s">
        <v>38</v>
      </c>
      <c r="W635" s="224"/>
      <c r="X635" s="231" t="s">
        <v>38</v>
      </c>
      <c r="Y635" s="224"/>
      <c r="Z635" s="231" t="s">
        <v>38</v>
      </c>
      <c r="AA635" s="233">
        <v>1153</v>
      </c>
      <c r="AB635" s="228" t="s">
        <v>38</v>
      </c>
      <c r="AC635" s="209">
        <v>1153</v>
      </c>
    </row>
    <row r="636" spans="2:29" hidden="1">
      <c r="B636" s="290"/>
      <c r="C636" s="290"/>
      <c r="D636" s="290"/>
      <c r="E636" s="306" t="s">
        <v>253</v>
      </c>
      <c r="F636" s="293"/>
      <c r="G636" s="293"/>
      <c r="I636" s="225"/>
      <c r="J636" s="309" t="s">
        <v>38</v>
      </c>
      <c r="K636" s="293"/>
      <c r="L636" s="310"/>
      <c r="M636" s="293"/>
      <c r="N636" s="293"/>
      <c r="O636" s="309" t="s">
        <v>38</v>
      </c>
      <c r="P636" s="293"/>
      <c r="Q636" s="224"/>
      <c r="R636" s="309" t="s">
        <v>38</v>
      </c>
      <c r="S636" s="293"/>
      <c r="T636" s="293"/>
      <c r="U636" s="224"/>
      <c r="V636" s="231" t="s">
        <v>38</v>
      </c>
      <c r="W636" s="224"/>
      <c r="X636" s="231" t="s">
        <v>38</v>
      </c>
      <c r="Y636" s="224"/>
      <c r="Z636" s="231" t="s">
        <v>38</v>
      </c>
      <c r="AA636" s="233">
        <v>394490</v>
      </c>
      <c r="AB636" s="228" t="s">
        <v>38</v>
      </c>
      <c r="AC636" s="209">
        <v>394490</v>
      </c>
    </row>
    <row r="637" spans="2:29" hidden="1">
      <c r="B637" s="290"/>
      <c r="C637" s="290"/>
      <c r="D637" s="290"/>
      <c r="E637" s="306" t="s">
        <v>278</v>
      </c>
      <c r="F637" s="293"/>
      <c r="G637" s="293"/>
      <c r="I637" s="225"/>
      <c r="J637" s="309" t="s">
        <v>38</v>
      </c>
      <c r="K637" s="293"/>
      <c r="L637" s="310"/>
      <c r="M637" s="293"/>
      <c r="N637" s="293"/>
      <c r="O637" s="309" t="s">
        <v>38</v>
      </c>
      <c r="P637" s="293"/>
      <c r="Q637" s="224"/>
      <c r="R637" s="309" t="s">
        <v>38</v>
      </c>
      <c r="S637" s="293"/>
      <c r="T637" s="293"/>
      <c r="U637" s="224"/>
      <c r="V637" s="231" t="s">
        <v>38</v>
      </c>
      <c r="W637" s="224"/>
      <c r="X637" s="231" t="s">
        <v>38</v>
      </c>
      <c r="Y637" s="224"/>
      <c r="Z637" s="231" t="s">
        <v>38</v>
      </c>
      <c r="AA637" s="233">
        <v>656</v>
      </c>
      <c r="AB637" s="228" t="s">
        <v>38</v>
      </c>
      <c r="AC637" s="209">
        <v>656</v>
      </c>
    </row>
    <row r="638" spans="2:29" hidden="1">
      <c r="B638" s="290"/>
      <c r="C638" s="290"/>
      <c r="D638" s="290"/>
      <c r="E638" s="306" t="s">
        <v>279</v>
      </c>
      <c r="F638" s="293"/>
      <c r="G638" s="293"/>
      <c r="I638" s="225"/>
      <c r="J638" s="309" t="s">
        <v>38</v>
      </c>
      <c r="K638" s="293"/>
      <c r="L638" s="310"/>
      <c r="M638" s="293"/>
      <c r="N638" s="293"/>
      <c r="O638" s="309" t="s">
        <v>38</v>
      </c>
      <c r="P638" s="293"/>
      <c r="Q638" s="224"/>
      <c r="R638" s="309" t="s">
        <v>38</v>
      </c>
      <c r="S638" s="293"/>
      <c r="T638" s="293"/>
      <c r="U638" s="224"/>
      <c r="V638" s="231" t="s">
        <v>38</v>
      </c>
      <c r="W638" s="224"/>
      <c r="X638" s="231" t="s">
        <v>38</v>
      </c>
      <c r="Y638" s="224"/>
      <c r="Z638" s="231" t="s">
        <v>38</v>
      </c>
      <c r="AA638" s="233">
        <v>2013</v>
      </c>
      <c r="AB638" s="228" t="s">
        <v>38</v>
      </c>
      <c r="AC638" s="209">
        <v>2013</v>
      </c>
    </row>
    <row r="639" spans="2:29" hidden="1">
      <c r="B639" s="290"/>
      <c r="C639" s="290"/>
      <c r="D639" s="290"/>
      <c r="E639" s="306" t="s">
        <v>280</v>
      </c>
      <c r="F639" s="293"/>
      <c r="G639" s="293"/>
      <c r="I639" s="225"/>
      <c r="J639" s="309" t="s">
        <v>38</v>
      </c>
      <c r="K639" s="293"/>
      <c r="L639" s="310"/>
      <c r="M639" s="293"/>
      <c r="N639" s="293"/>
      <c r="O639" s="309" t="s">
        <v>38</v>
      </c>
      <c r="P639" s="293"/>
      <c r="Q639" s="224"/>
      <c r="R639" s="309" t="s">
        <v>38</v>
      </c>
      <c r="S639" s="293"/>
      <c r="T639" s="293"/>
      <c r="U639" s="224"/>
      <c r="V639" s="231" t="s">
        <v>38</v>
      </c>
      <c r="W639" s="224"/>
      <c r="X639" s="231" t="s">
        <v>38</v>
      </c>
      <c r="Y639" s="224"/>
      <c r="Z639" s="231" t="s">
        <v>38</v>
      </c>
      <c r="AA639" s="233">
        <v>9055</v>
      </c>
      <c r="AB639" s="228" t="s">
        <v>38</v>
      </c>
      <c r="AC639" s="209">
        <v>9055</v>
      </c>
    </row>
    <row r="640" spans="2:29" hidden="1">
      <c r="B640" s="290"/>
      <c r="C640" s="290"/>
      <c r="D640" s="290"/>
      <c r="E640" s="306" t="s">
        <v>281</v>
      </c>
      <c r="F640" s="293"/>
      <c r="G640" s="293"/>
      <c r="I640" s="225"/>
      <c r="J640" s="309" t="s">
        <v>38</v>
      </c>
      <c r="K640" s="293"/>
      <c r="L640" s="310"/>
      <c r="M640" s="293"/>
      <c r="N640" s="293"/>
      <c r="O640" s="309" t="s">
        <v>38</v>
      </c>
      <c r="P640" s="293"/>
      <c r="Q640" s="224"/>
      <c r="R640" s="309" t="s">
        <v>38</v>
      </c>
      <c r="S640" s="293"/>
      <c r="T640" s="293"/>
      <c r="U640" s="224"/>
      <c r="V640" s="231" t="s">
        <v>38</v>
      </c>
      <c r="W640" s="224"/>
      <c r="X640" s="231" t="s">
        <v>38</v>
      </c>
      <c r="Y640" s="224"/>
      <c r="Z640" s="231" t="s">
        <v>38</v>
      </c>
      <c r="AA640" s="233">
        <v>1191</v>
      </c>
      <c r="AB640" s="228" t="s">
        <v>38</v>
      </c>
      <c r="AC640" s="209">
        <v>1191</v>
      </c>
    </row>
    <row r="641" spans="2:29" hidden="1">
      <c r="B641" s="290"/>
      <c r="C641" s="290"/>
      <c r="D641" s="290"/>
      <c r="E641" s="306" t="s">
        <v>254</v>
      </c>
      <c r="F641" s="293"/>
      <c r="G641" s="293"/>
      <c r="I641" s="225"/>
      <c r="J641" s="309" t="s">
        <v>38</v>
      </c>
      <c r="K641" s="293"/>
      <c r="L641" s="310"/>
      <c r="M641" s="293"/>
      <c r="N641" s="293"/>
      <c r="O641" s="309" t="s">
        <v>38</v>
      </c>
      <c r="P641" s="293"/>
      <c r="Q641" s="224"/>
      <c r="R641" s="309" t="s">
        <v>38</v>
      </c>
      <c r="S641" s="293"/>
      <c r="T641" s="293"/>
      <c r="U641" s="224"/>
      <c r="V641" s="231" t="s">
        <v>38</v>
      </c>
      <c r="W641" s="224"/>
      <c r="X641" s="231" t="s">
        <v>38</v>
      </c>
      <c r="Y641" s="224"/>
      <c r="Z641" s="231" t="s">
        <v>38</v>
      </c>
      <c r="AA641" s="233">
        <v>24855</v>
      </c>
      <c r="AB641" s="228" t="s">
        <v>38</v>
      </c>
      <c r="AC641" s="209">
        <v>24855</v>
      </c>
    </row>
    <row r="642" spans="2:29" hidden="1">
      <c r="B642" s="290"/>
      <c r="C642" s="290"/>
      <c r="D642" s="290"/>
      <c r="E642" s="306" t="s">
        <v>282</v>
      </c>
      <c r="F642" s="293"/>
      <c r="G642" s="293"/>
      <c r="I642" s="225"/>
      <c r="J642" s="309" t="s">
        <v>38</v>
      </c>
      <c r="K642" s="293"/>
      <c r="L642" s="310"/>
      <c r="M642" s="293"/>
      <c r="N642" s="293"/>
      <c r="O642" s="309" t="s">
        <v>38</v>
      </c>
      <c r="P642" s="293"/>
      <c r="Q642" s="224"/>
      <c r="R642" s="309" t="s">
        <v>38</v>
      </c>
      <c r="S642" s="293"/>
      <c r="T642" s="293"/>
      <c r="U642" s="224"/>
      <c r="V642" s="231" t="s">
        <v>38</v>
      </c>
      <c r="W642" s="224"/>
      <c r="X642" s="231" t="s">
        <v>38</v>
      </c>
      <c r="Y642" s="224"/>
      <c r="Z642" s="231" t="s">
        <v>38</v>
      </c>
      <c r="AA642" s="233">
        <v>4455</v>
      </c>
      <c r="AB642" s="228" t="s">
        <v>38</v>
      </c>
      <c r="AC642" s="209">
        <v>4455</v>
      </c>
    </row>
    <row r="643" spans="2:29" hidden="1">
      <c r="B643" s="290"/>
      <c r="C643" s="290"/>
      <c r="D643" s="290"/>
      <c r="E643" s="306" t="s">
        <v>255</v>
      </c>
      <c r="F643" s="293"/>
      <c r="G643" s="293"/>
      <c r="I643" s="225"/>
      <c r="J643" s="309" t="s">
        <v>38</v>
      </c>
      <c r="K643" s="293"/>
      <c r="L643" s="310"/>
      <c r="M643" s="293"/>
      <c r="N643" s="293"/>
      <c r="O643" s="309" t="s">
        <v>38</v>
      </c>
      <c r="P643" s="293"/>
      <c r="Q643" s="224"/>
      <c r="R643" s="309" t="s">
        <v>38</v>
      </c>
      <c r="S643" s="293"/>
      <c r="T643" s="293"/>
      <c r="U643" s="224"/>
      <c r="V643" s="231" t="s">
        <v>38</v>
      </c>
      <c r="W643" s="224"/>
      <c r="X643" s="231" t="s">
        <v>38</v>
      </c>
      <c r="Y643" s="224"/>
      <c r="Z643" s="231" t="s">
        <v>38</v>
      </c>
      <c r="AA643" s="233">
        <v>77458</v>
      </c>
      <c r="AB643" s="228" t="s">
        <v>38</v>
      </c>
      <c r="AC643" s="209">
        <v>77458</v>
      </c>
    </row>
    <row r="644" spans="2:29" hidden="1">
      <c r="B644" s="290"/>
      <c r="C644" s="290"/>
      <c r="D644" s="290"/>
      <c r="E644" s="306" t="s">
        <v>256</v>
      </c>
      <c r="F644" s="293"/>
      <c r="G644" s="293"/>
      <c r="I644" s="225"/>
      <c r="J644" s="309" t="s">
        <v>38</v>
      </c>
      <c r="K644" s="293"/>
      <c r="L644" s="310"/>
      <c r="M644" s="293"/>
      <c r="N644" s="293"/>
      <c r="O644" s="309" t="s">
        <v>38</v>
      </c>
      <c r="P644" s="293"/>
      <c r="Q644" s="224"/>
      <c r="R644" s="309" t="s">
        <v>38</v>
      </c>
      <c r="S644" s="293"/>
      <c r="T644" s="293"/>
      <c r="U644" s="224"/>
      <c r="V644" s="231" t="s">
        <v>38</v>
      </c>
      <c r="W644" s="224"/>
      <c r="X644" s="231" t="s">
        <v>38</v>
      </c>
      <c r="Y644" s="224"/>
      <c r="Z644" s="231" t="s">
        <v>38</v>
      </c>
      <c r="AA644" s="233">
        <v>69619</v>
      </c>
      <c r="AB644" s="228" t="s">
        <v>38</v>
      </c>
      <c r="AC644" s="209">
        <v>69619</v>
      </c>
    </row>
    <row r="645" spans="2:29" hidden="1">
      <c r="B645" s="290"/>
      <c r="C645" s="290"/>
      <c r="D645" s="290"/>
      <c r="E645" s="306" t="s">
        <v>284</v>
      </c>
      <c r="F645" s="293"/>
      <c r="G645" s="293"/>
      <c r="I645" s="225"/>
      <c r="J645" s="309" t="s">
        <v>38</v>
      </c>
      <c r="K645" s="293"/>
      <c r="L645" s="310"/>
      <c r="M645" s="293"/>
      <c r="N645" s="293"/>
      <c r="O645" s="309" t="s">
        <v>38</v>
      </c>
      <c r="P645" s="293"/>
      <c r="Q645" s="224"/>
      <c r="R645" s="309" t="s">
        <v>38</v>
      </c>
      <c r="S645" s="293"/>
      <c r="T645" s="293"/>
      <c r="U645" s="224"/>
      <c r="V645" s="231" t="s">
        <v>38</v>
      </c>
      <c r="W645" s="224"/>
      <c r="X645" s="231" t="s">
        <v>38</v>
      </c>
      <c r="Y645" s="224"/>
      <c r="Z645" s="231" t="s">
        <v>38</v>
      </c>
      <c r="AA645" s="233">
        <v>2</v>
      </c>
      <c r="AB645" s="228" t="s">
        <v>38</v>
      </c>
      <c r="AC645" s="209">
        <v>2</v>
      </c>
    </row>
    <row r="646" spans="2:29" hidden="1">
      <c r="B646" s="290"/>
      <c r="C646" s="290"/>
      <c r="D646" s="290"/>
      <c r="E646" s="306" t="s">
        <v>286</v>
      </c>
      <c r="F646" s="293"/>
      <c r="G646" s="293"/>
      <c r="I646" s="225"/>
      <c r="J646" s="309" t="s">
        <v>38</v>
      </c>
      <c r="K646" s="293"/>
      <c r="L646" s="310"/>
      <c r="M646" s="293"/>
      <c r="N646" s="293"/>
      <c r="O646" s="309" t="s">
        <v>38</v>
      </c>
      <c r="P646" s="293"/>
      <c r="Q646" s="224"/>
      <c r="R646" s="309" t="s">
        <v>38</v>
      </c>
      <c r="S646" s="293"/>
      <c r="T646" s="293"/>
      <c r="U646" s="224"/>
      <c r="V646" s="231" t="s">
        <v>38</v>
      </c>
      <c r="W646" s="224"/>
      <c r="X646" s="231" t="s">
        <v>38</v>
      </c>
      <c r="Y646" s="224"/>
      <c r="Z646" s="231" t="s">
        <v>38</v>
      </c>
      <c r="AA646" s="233">
        <v>20</v>
      </c>
      <c r="AB646" s="228" t="s">
        <v>38</v>
      </c>
      <c r="AC646" s="209">
        <v>20</v>
      </c>
    </row>
    <row r="647" spans="2:29" hidden="1">
      <c r="B647" s="290"/>
      <c r="C647" s="290"/>
      <c r="D647" s="290"/>
      <c r="E647" s="306" t="s">
        <v>258</v>
      </c>
      <c r="F647" s="293"/>
      <c r="G647" s="293"/>
      <c r="I647" s="225"/>
      <c r="J647" s="309" t="s">
        <v>38</v>
      </c>
      <c r="K647" s="293"/>
      <c r="L647" s="310"/>
      <c r="M647" s="293"/>
      <c r="N647" s="293"/>
      <c r="O647" s="309" t="s">
        <v>38</v>
      </c>
      <c r="P647" s="293"/>
      <c r="Q647" s="224"/>
      <c r="R647" s="309" t="s">
        <v>38</v>
      </c>
      <c r="S647" s="293"/>
      <c r="T647" s="293"/>
      <c r="U647" s="224"/>
      <c r="V647" s="231" t="s">
        <v>38</v>
      </c>
      <c r="W647" s="224"/>
      <c r="X647" s="231" t="s">
        <v>38</v>
      </c>
      <c r="Y647" s="224"/>
      <c r="Z647" s="231" t="s">
        <v>38</v>
      </c>
      <c r="AA647" s="233">
        <v>112</v>
      </c>
      <c r="AB647" s="228" t="s">
        <v>38</v>
      </c>
      <c r="AC647" s="209">
        <v>112</v>
      </c>
    </row>
    <row r="648" spans="2:29" hidden="1">
      <c r="B648" s="290"/>
      <c r="C648" s="290"/>
      <c r="D648" s="290"/>
      <c r="E648" s="306" t="s">
        <v>259</v>
      </c>
      <c r="F648" s="293"/>
      <c r="G648" s="293"/>
      <c r="I648" s="225"/>
      <c r="J648" s="309" t="s">
        <v>38</v>
      </c>
      <c r="K648" s="293"/>
      <c r="L648" s="310"/>
      <c r="M648" s="293"/>
      <c r="N648" s="293"/>
      <c r="O648" s="309" t="s">
        <v>38</v>
      </c>
      <c r="P648" s="293"/>
      <c r="Q648" s="224"/>
      <c r="R648" s="309" t="s">
        <v>38</v>
      </c>
      <c r="S648" s="293"/>
      <c r="T648" s="293"/>
      <c r="U648" s="224"/>
      <c r="V648" s="231" t="s">
        <v>38</v>
      </c>
      <c r="W648" s="224"/>
      <c r="X648" s="231" t="s">
        <v>38</v>
      </c>
      <c r="Y648" s="224"/>
      <c r="Z648" s="231" t="s">
        <v>38</v>
      </c>
      <c r="AA648" s="233">
        <v>12804</v>
      </c>
      <c r="AB648" s="228" t="s">
        <v>38</v>
      </c>
      <c r="AC648" s="209">
        <v>12804</v>
      </c>
    </row>
    <row r="649" spans="2:29" hidden="1">
      <c r="B649" s="290"/>
      <c r="C649" s="290"/>
      <c r="D649" s="290"/>
      <c r="E649" s="306" t="s">
        <v>260</v>
      </c>
      <c r="F649" s="293"/>
      <c r="G649" s="293"/>
      <c r="I649" s="225"/>
      <c r="J649" s="309" t="s">
        <v>38</v>
      </c>
      <c r="K649" s="293"/>
      <c r="L649" s="310"/>
      <c r="M649" s="293"/>
      <c r="N649" s="293"/>
      <c r="O649" s="309" t="s">
        <v>38</v>
      </c>
      <c r="P649" s="293"/>
      <c r="Q649" s="224"/>
      <c r="R649" s="309" t="s">
        <v>38</v>
      </c>
      <c r="S649" s="293"/>
      <c r="T649" s="293"/>
      <c r="U649" s="224"/>
      <c r="V649" s="231" t="s">
        <v>38</v>
      </c>
      <c r="W649" s="224"/>
      <c r="X649" s="231" t="s">
        <v>38</v>
      </c>
      <c r="Y649" s="224"/>
      <c r="Z649" s="231" t="s">
        <v>38</v>
      </c>
      <c r="AA649" s="233">
        <v>2637</v>
      </c>
      <c r="AB649" s="228" t="s">
        <v>38</v>
      </c>
      <c r="AC649" s="209">
        <v>2637</v>
      </c>
    </row>
    <row r="650" spans="2:29" hidden="1">
      <c r="B650" s="290"/>
      <c r="C650" s="290"/>
      <c r="D650" s="290"/>
      <c r="E650" s="306" t="s">
        <v>261</v>
      </c>
      <c r="F650" s="293"/>
      <c r="G650" s="293"/>
      <c r="I650" s="225"/>
      <c r="J650" s="309" t="s">
        <v>38</v>
      </c>
      <c r="K650" s="293"/>
      <c r="L650" s="310"/>
      <c r="M650" s="293"/>
      <c r="N650" s="293"/>
      <c r="O650" s="309" t="s">
        <v>38</v>
      </c>
      <c r="P650" s="293"/>
      <c r="Q650" s="224"/>
      <c r="R650" s="309" t="s">
        <v>38</v>
      </c>
      <c r="S650" s="293"/>
      <c r="T650" s="293"/>
      <c r="U650" s="224"/>
      <c r="V650" s="231" t="s">
        <v>38</v>
      </c>
      <c r="W650" s="224"/>
      <c r="X650" s="231" t="s">
        <v>38</v>
      </c>
      <c r="Y650" s="224"/>
      <c r="Z650" s="231" t="s">
        <v>38</v>
      </c>
      <c r="AA650" s="233">
        <v>14553</v>
      </c>
      <c r="AB650" s="228" t="s">
        <v>38</v>
      </c>
      <c r="AC650" s="209">
        <v>14553</v>
      </c>
    </row>
    <row r="651" spans="2:29" hidden="1">
      <c r="B651" s="290"/>
      <c r="C651" s="290"/>
      <c r="D651" s="290"/>
      <c r="E651" s="306" t="s">
        <v>262</v>
      </c>
      <c r="F651" s="293"/>
      <c r="G651" s="293"/>
      <c r="I651" s="225"/>
      <c r="J651" s="309" t="s">
        <v>38</v>
      </c>
      <c r="K651" s="293"/>
      <c r="L651" s="310"/>
      <c r="M651" s="293"/>
      <c r="N651" s="293"/>
      <c r="O651" s="309" t="s">
        <v>38</v>
      </c>
      <c r="P651" s="293"/>
      <c r="Q651" s="224"/>
      <c r="R651" s="309" t="s">
        <v>38</v>
      </c>
      <c r="S651" s="293"/>
      <c r="T651" s="293"/>
      <c r="U651" s="224"/>
      <c r="V651" s="231" t="s">
        <v>38</v>
      </c>
      <c r="W651" s="224"/>
      <c r="X651" s="231" t="s">
        <v>38</v>
      </c>
      <c r="Y651" s="224"/>
      <c r="Z651" s="231" t="s">
        <v>38</v>
      </c>
      <c r="AA651" s="233">
        <v>80895</v>
      </c>
      <c r="AB651" s="228" t="s">
        <v>38</v>
      </c>
      <c r="AC651" s="209">
        <v>80895</v>
      </c>
    </row>
    <row r="652" spans="2:29" hidden="1">
      <c r="B652" s="290"/>
      <c r="C652" s="290"/>
      <c r="D652" s="290"/>
      <c r="E652" s="306" t="s">
        <v>263</v>
      </c>
      <c r="F652" s="293"/>
      <c r="G652" s="293"/>
      <c r="I652" s="225"/>
      <c r="J652" s="309" t="s">
        <v>38</v>
      </c>
      <c r="K652" s="293"/>
      <c r="L652" s="310"/>
      <c r="M652" s="293"/>
      <c r="N652" s="293"/>
      <c r="O652" s="309" t="s">
        <v>38</v>
      </c>
      <c r="P652" s="293"/>
      <c r="Q652" s="224"/>
      <c r="R652" s="309" t="s">
        <v>38</v>
      </c>
      <c r="S652" s="293"/>
      <c r="T652" s="293"/>
      <c r="U652" s="224"/>
      <c r="V652" s="231" t="s">
        <v>38</v>
      </c>
      <c r="W652" s="224"/>
      <c r="X652" s="231" t="s">
        <v>38</v>
      </c>
      <c r="Y652" s="224"/>
      <c r="Z652" s="231" t="s">
        <v>38</v>
      </c>
      <c r="AA652" s="233">
        <v>108738</v>
      </c>
      <c r="AB652" s="228" t="s">
        <v>38</v>
      </c>
      <c r="AC652" s="209">
        <v>108738</v>
      </c>
    </row>
    <row r="653" spans="2:29" hidden="1">
      <c r="B653" s="290"/>
      <c r="C653" s="290"/>
      <c r="D653" s="290"/>
      <c r="E653" s="306" t="s">
        <v>264</v>
      </c>
      <c r="F653" s="293"/>
      <c r="G653" s="293"/>
      <c r="I653" s="225"/>
      <c r="J653" s="309" t="s">
        <v>38</v>
      </c>
      <c r="K653" s="293"/>
      <c r="L653" s="310"/>
      <c r="M653" s="293"/>
      <c r="N653" s="293"/>
      <c r="O653" s="309" t="s">
        <v>38</v>
      </c>
      <c r="P653" s="293"/>
      <c r="Q653" s="224"/>
      <c r="R653" s="309" t="s">
        <v>38</v>
      </c>
      <c r="S653" s="293"/>
      <c r="T653" s="293"/>
      <c r="U653" s="224"/>
      <c r="V653" s="231" t="s">
        <v>38</v>
      </c>
      <c r="W653" s="224"/>
      <c r="X653" s="231" t="s">
        <v>38</v>
      </c>
      <c r="Y653" s="224"/>
      <c r="Z653" s="231" t="s">
        <v>38</v>
      </c>
      <c r="AA653" s="233">
        <v>53181</v>
      </c>
      <c r="AB653" s="228" t="s">
        <v>38</v>
      </c>
      <c r="AC653" s="209">
        <v>53181</v>
      </c>
    </row>
    <row r="654" spans="2:29" hidden="1">
      <c r="B654" s="290"/>
      <c r="C654" s="290"/>
      <c r="D654" s="290"/>
      <c r="E654" s="306" t="s">
        <v>287</v>
      </c>
      <c r="F654" s="293"/>
      <c r="G654" s="293"/>
      <c r="I654" s="225"/>
      <c r="J654" s="309" t="s">
        <v>38</v>
      </c>
      <c r="K654" s="293"/>
      <c r="L654" s="310"/>
      <c r="M654" s="293"/>
      <c r="N654" s="293"/>
      <c r="O654" s="309" t="s">
        <v>38</v>
      </c>
      <c r="P654" s="293"/>
      <c r="Q654" s="224"/>
      <c r="R654" s="309" t="s">
        <v>38</v>
      </c>
      <c r="S654" s="293"/>
      <c r="T654" s="293"/>
      <c r="U654" s="224"/>
      <c r="V654" s="231" t="s">
        <v>38</v>
      </c>
      <c r="W654" s="224"/>
      <c r="X654" s="231" t="s">
        <v>38</v>
      </c>
      <c r="Y654" s="224"/>
      <c r="Z654" s="231" t="s">
        <v>38</v>
      </c>
      <c r="AA654" s="233">
        <v>954</v>
      </c>
      <c r="AB654" s="228" t="s">
        <v>38</v>
      </c>
      <c r="AC654" s="209">
        <v>954</v>
      </c>
    </row>
    <row r="655" spans="2:29" hidden="1">
      <c r="B655" s="290"/>
      <c r="C655" s="290"/>
      <c r="D655" s="290"/>
      <c r="E655" s="306" t="s">
        <v>288</v>
      </c>
      <c r="F655" s="293"/>
      <c r="G655" s="293"/>
      <c r="I655" s="225"/>
      <c r="J655" s="309" t="s">
        <v>38</v>
      </c>
      <c r="K655" s="293"/>
      <c r="L655" s="310"/>
      <c r="M655" s="293"/>
      <c r="N655" s="293"/>
      <c r="O655" s="309" t="s">
        <v>38</v>
      </c>
      <c r="P655" s="293"/>
      <c r="Q655" s="224"/>
      <c r="R655" s="309" t="s">
        <v>38</v>
      </c>
      <c r="S655" s="293"/>
      <c r="T655" s="293"/>
      <c r="U655" s="224"/>
      <c r="V655" s="231" t="s">
        <v>38</v>
      </c>
      <c r="W655" s="224"/>
      <c r="X655" s="231" t="s">
        <v>38</v>
      </c>
      <c r="Y655" s="224"/>
      <c r="Z655" s="231" t="s">
        <v>38</v>
      </c>
      <c r="AA655" s="233">
        <v>12651</v>
      </c>
      <c r="AB655" s="228" t="s">
        <v>38</v>
      </c>
      <c r="AC655" s="209">
        <v>12651</v>
      </c>
    </row>
    <row r="656" spans="2:29" hidden="1">
      <c r="B656" s="290"/>
      <c r="C656" s="290"/>
      <c r="D656" s="290"/>
      <c r="E656" s="306" t="s">
        <v>289</v>
      </c>
      <c r="F656" s="293"/>
      <c r="G656" s="293"/>
      <c r="I656" s="225"/>
      <c r="J656" s="309" t="s">
        <v>38</v>
      </c>
      <c r="K656" s="293"/>
      <c r="L656" s="310"/>
      <c r="M656" s="293"/>
      <c r="N656" s="293"/>
      <c r="O656" s="309" t="s">
        <v>38</v>
      </c>
      <c r="P656" s="293"/>
      <c r="Q656" s="224"/>
      <c r="R656" s="309" t="s">
        <v>38</v>
      </c>
      <c r="S656" s="293"/>
      <c r="T656" s="293"/>
      <c r="U656" s="224"/>
      <c r="V656" s="231" t="s">
        <v>38</v>
      </c>
      <c r="W656" s="224"/>
      <c r="X656" s="231" t="s">
        <v>38</v>
      </c>
      <c r="Y656" s="224"/>
      <c r="Z656" s="231" t="s">
        <v>38</v>
      </c>
      <c r="AA656" s="233">
        <v>906</v>
      </c>
      <c r="AB656" s="228" t="s">
        <v>38</v>
      </c>
      <c r="AC656" s="209">
        <v>906</v>
      </c>
    </row>
    <row r="657" spans="2:29" hidden="1">
      <c r="B657" s="290"/>
      <c r="C657" s="290"/>
      <c r="D657" s="290"/>
      <c r="E657" s="306" t="s">
        <v>290</v>
      </c>
      <c r="F657" s="293"/>
      <c r="G657" s="293"/>
      <c r="I657" s="225"/>
      <c r="J657" s="309" t="s">
        <v>38</v>
      </c>
      <c r="K657" s="293"/>
      <c r="L657" s="310"/>
      <c r="M657" s="293"/>
      <c r="N657" s="293"/>
      <c r="O657" s="309" t="s">
        <v>38</v>
      </c>
      <c r="P657" s="293"/>
      <c r="Q657" s="224"/>
      <c r="R657" s="309" t="s">
        <v>38</v>
      </c>
      <c r="S657" s="293"/>
      <c r="T657" s="293"/>
      <c r="U657" s="224"/>
      <c r="V657" s="231" t="s">
        <v>38</v>
      </c>
      <c r="W657" s="224"/>
      <c r="X657" s="231" t="s">
        <v>38</v>
      </c>
      <c r="Y657" s="224"/>
      <c r="Z657" s="231" t="s">
        <v>38</v>
      </c>
      <c r="AA657" s="233">
        <v>31</v>
      </c>
      <c r="AB657" s="228" t="s">
        <v>38</v>
      </c>
      <c r="AC657" s="209">
        <v>31</v>
      </c>
    </row>
    <row r="658" spans="2:29" hidden="1">
      <c r="B658" s="290"/>
      <c r="C658" s="290"/>
      <c r="D658" s="290"/>
      <c r="E658" s="306" t="s">
        <v>291</v>
      </c>
      <c r="F658" s="293"/>
      <c r="G658" s="293"/>
      <c r="I658" s="225"/>
      <c r="J658" s="309" t="s">
        <v>38</v>
      </c>
      <c r="K658" s="293"/>
      <c r="L658" s="310"/>
      <c r="M658" s="293"/>
      <c r="N658" s="293"/>
      <c r="O658" s="309" t="s">
        <v>38</v>
      </c>
      <c r="P658" s="293"/>
      <c r="Q658" s="224"/>
      <c r="R658" s="309" t="s">
        <v>38</v>
      </c>
      <c r="S658" s="293"/>
      <c r="T658" s="293"/>
      <c r="U658" s="224"/>
      <c r="V658" s="231" t="s">
        <v>38</v>
      </c>
      <c r="W658" s="224"/>
      <c r="X658" s="231" t="s">
        <v>38</v>
      </c>
      <c r="Y658" s="224"/>
      <c r="Z658" s="231" t="s">
        <v>38</v>
      </c>
      <c r="AA658" s="233">
        <v>16</v>
      </c>
      <c r="AB658" s="228" t="s">
        <v>38</v>
      </c>
      <c r="AC658" s="209">
        <v>16</v>
      </c>
    </row>
    <row r="659" spans="2:29" hidden="1">
      <c r="B659" s="290"/>
      <c r="C659" s="290"/>
      <c r="D659" s="290"/>
      <c r="E659" s="306" t="s">
        <v>292</v>
      </c>
      <c r="F659" s="293"/>
      <c r="G659" s="293"/>
      <c r="I659" s="225"/>
      <c r="J659" s="309" t="s">
        <v>38</v>
      </c>
      <c r="K659" s="293"/>
      <c r="L659" s="310"/>
      <c r="M659" s="293"/>
      <c r="N659" s="293"/>
      <c r="O659" s="309" t="s">
        <v>38</v>
      </c>
      <c r="P659" s="293"/>
      <c r="Q659" s="224"/>
      <c r="R659" s="309" t="s">
        <v>38</v>
      </c>
      <c r="S659" s="293"/>
      <c r="T659" s="293"/>
      <c r="U659" s="224"/>
      <c r="V659" s="231" t="s">
        <v>38</v>
      </c>
      <c r="W659" s="224"/>
      <c r="X659" s="231" t="s">
        <v>38</v>
      </c>
      <c r="Y659" s="224"/>
      <c r="Z659" s="231" t="s">
        <v>38</v>
      </c>
      <c r="AA659" s="233">
        <v>17</v>
      </c>
      <c r="AB659" s="228" t="s">
        <v>38</v>
      </c>
      <c r="AC659" s="209">
        <v>17</v>
      </c>
    </row>
    <row r="660" spans="2:29" hidden="1">
      <c r="B660" s="290"/>
      <c r="C660" s="290"/>
      <c r="D660" s="290"/>
      <c r="E660" s="306" t="s">
        <v>293</v>
      </c>
      <c r="F660" s="293"/>
      <c r="G660" s="293"/>
      <c r="I660" s="225"/>
      <c r="J660" s="309" t="s">
        <v>38</v>
      </c>
      <c r="K660" s="293"/>
      <c r="L660" s="310"/>
      <c r="M660" s="293"/>
      <c r="N660" s="293"/>
      <c r="O660" s="309" t="s">
        <v>38</v>
      </c>
      <c r="P660" s="293"/>
      <c r="Q660" s="224"/>
      <c r="R660" s="309" t="s">
        <v>38</v>
      </c>
      <c r="S660" s="293"/>
      <c r="T660" s="293"/>
      <c r="U660" s="224"/>
      <c r="V660" s="231" t="s">
        <v>38</v>
      </c>
      <c r="W660" s="224"/>
      <c r="X660" s="231" t="s">
        <v>38</v>
      </c>
      <c r="Y660" s="224"/>
      <c r="Z660" s="231" t="s">
        <v>38</v>
      </c>
      <c r="AA660" s="233">
        <v>73</v>
      </c>
      <c r="AB660" s="228" t="s">
        <v>38</v>
      </c>
      <c r="AC660" s="209">
        <v>73</v>
      </c>
    </row>
    <row r="661" spans="2:29" hidden="1">
      <c r="B661" s="290"/>
      <c r="C661" s="290"/>
      <c r="D661" s="290"/>
      <c r="E661" s="306" t="s">
        <v>294</v>
      </c>
      <c r="F661" s="293"/>
      <c r="G661" s="293"/>
      <c r="I661" s="225"/>
      <c r="J661" s="309" t="s">
        <v>38</v>
      </c>
      <c r="K661" s="293"/>
      <c r="L661" s="310"/>
      <c r="M661" s="293"/>
      <c r="N661" s="293"/>
      <c r="O661" s="309" t="s">
        <v>38</v>
      </c>
      <c r="P661" s="293"/>
      <c r="Q661" s="224"/>
      <c r="R661" s="309" t="s">
        <v>38</v>
      </c>
      <c r="S661" s="293"/>
      <c r="T661" s="293"/>
      <c r="U661" s="224"/>
      <c r="V661" s="231" t="s">
        <v>38</v>
      </c>
      <c r="W661" s="224"/>
      <c r="X661" s="231" t="s">
        <v>38</v>
      </c>
      <c r="Y661" s="224"/>
      <c r="Z661" s="231" t="s">
        <v>38</v>
      </c>
      <c r="AA661" s="233">
        <v>692</v>
      </c>
      <c r="AB661" s="228" t="s">
        <v>38</v>
      </c>
      <c r="AC661" s="209">
        <v>692</v>
      </c>
    </row>
    <row r="662" spans="2:29" hidden="1">
      <c r="B662" s="290"/>
      <c r="C662" s="290"/>
      <c r="D662" s="290"/>
      <c r="E662" s="306" t="s">
        <v>295</v>
      </c>
      <c r="F662" s="293"/>
      <c r="G662" s="293"/>
      <c r="I662" s="225"/>
      <c r="J662" s="309" t="s">
        <v>38</v>
      </c>
      <c r="K662" s="293"/>
      <c r="L662" s="310"/>
      <c r="M662" s="293"/>
      <c r="N662" s="293"/>
      <c r="O662" s="309" t="s">
        <v>38</v>
      </c>
      <c r="P662" s="293"/>
      <c r="Q662" s="224"/>
      <c r="R662" s="309" t="s">
        <v>38</v>
      </c>
      <c r="S662" s="293"/>
      <c r="T662" s="293"/>
      <c r="U662" s="224"/>
      <c r="V662" s="231" t="s">
        <v>38</v>
      </c>
      <c r="W662" s="224"/>
      <c r="X662" s="231" t="s">
        <v>38</v>
      </c>
      <c r="Y662" s="224"/>
      <c r="Z662" s="231" t="s">
        <v>38</v>
      </c>
      <c r="AA662" s="233">
        <v>128</v>
      </c>
      <c r="AB662" s="228" t="s">
        <v>38</v>
      </c>
      <c r="AC662" s="209">
        <v>128</v>
      </c>
    </row>
    <row r="663" spans="2:29" hidden="1">
      <c r="B663" s="290"/>
      <c r="C663" s="290"/>
      <c r="D663" s="290"/>
      <c r="E663" s="306" t="s">
        <v>296</v>
      </c>
      <c r="F663" s="293"/>
      <c r="G663" s="293"/>
      <c r="I663" s="225"/>
      <c r="J663" s="309" t="s">
        <v>38</v>
      </c>
      <c r="K663" s="293"/>
      <c r="L663" s="310"/>
      <c r="M663" s="293"/>
      <c r="N663" s="293"/>
      <c r="O663" s="309" t="s">
        <v>38</v>
      </c>
      <c r="P663" s="293"/>
      <c r="Q663" s="224"/>
      <c r="R663" s="309" t="s">
        <v>38</v>
      </c>
      <c r="S663" s="293"/>
      <c r="T663" s="293"/>
      <c r="U663" s="224"/>
      <c r="V663" s="231" t="s">
        <v>38</v>
      </c>
      <c r="W663" s="224"/>
      <c r="X663" s="231" t="s">
        <v>38</v>
      </c>
      <c r="Y663" s="224"/>
      <c r="Z663" s="231" t="s">
        <v>38</v>
      </c>
      <c r="AA663" s="233">
        <v>545</v>
      </c>
      <c r="AB663" s="228" t="s">
        <v>38</v>
      </c>
      <c r="AC663" s="209">
        <v>545</v>
      </c>
    </row>
    <row r="664" spans="2:29" hidden="1">
      <c r="B664" s="290"/>
      <c r="C664" s="290"/>
      <c r="D664" s="290"/>
      <c r="E664" s="306" t="s">
        <v>297</v>
      </c>
      <c r="F664" s="293"/>
      <c r="G664" s="293"/>
      <c r="I664" s="225"/>
      <c r="J664" s="309" t="s">
        <v>38</v>
      </c>
      <c r="K664" s="293"/>
      <c r="L664" s="310"/>
      <c r="M664" s="293"/>
      <c r="N664" s="293"/>
      <c r="O664" s="309" t="s">
        <v>38</v>
      </c>
      <c r="P664" s="293"/>
      <c r="Q664" s="224"/>
      <c r="R664" s="309" t="s">
        <v>38</v>
      </c>
      <c r="S664" s="293"/>
      <c r="T664" s="293"/>
      <c r="U664" s="224"/>
      <c r="V664" s="231" t="s">
        <v>38</v>
      </c>
      <c r="W664" s="224"/>
      <c r="X664" s="231" t="s">
        <v>38</v>
      </c>
      <c r="Y664" s="224"/>
      <c r="Z664" s="231" t="s">
        <v>38</v>
      </c>
      <c r="AA664" s="233">
        <v>9</v>
      </c>
      <c r="AB664" s="228" t="s">
        <v>38</v>
      </c>
      <c r="AC664" s="209">
        <v>9</v>
      </c>
    </row>
    <row r="665" spans="2:29" hidden="1">
      <c r="B665" s="290"/>
      <c r="C665" s="290"/>
      <c r="D665" s="290"/>
      <c r="E665" s="306" t="s">
        <v>232</v>
      </c>
      <c r="F665" s="293"/>
      <c r="G665" s="293"/>
      <c r="I665" s="225"/>
      <c r="J665" s="309" t="s">
        <v>38</v>
      </c>
      <c r="K665" s="293"/>
      <c r="L665" s="310"/>
      <c r="M665" s="293"/>
      <c r="N665" s="293"/>
      <c r="O665" s="309" t="s">
        <v>38</v>
      </c>
      <c r="P665" s="293"/>
      <c r="Q665" s="224"/>
      <c r="R665" s="309" t="s">
        <v>38</v>
      </c>
      <c r="S665" s="293"/>
      <c r="T665" s="293"/>
      <c r="U665" s="224"/>
      <c r="V665" s="231" t="s">
        <v>38</v>
      </c>
      <c r="W665" s="224"/>
      <c r="X665" s="231" t="s">
        <v>38</v>
      </c>
      <c r="Y665" s="224"/>
      <c r="Z665" s="231" t="s">
        <v>38</v>
      </c>
      <c r="AA665" s="233">
        <v>1</v>
      </c>
      <c r="AB665" s="228" t="s">
        <v>38</v>
      </c>
      <c r="AC665" s="209">
        <v>1</v>
      </c>
    </row>
    <row r="666" spans="2:29">
      <c r="B666" s="317"/>
      <c r="C666" s="317"/>
      <c r="D666" s="317"/>
      <c r="E666" s="318" t="s">
        <v>298</v>
      </c>
      <c r="F666" s="319"/>
      <c r="G666" s="319"/>
      <c r="I666" s="236"/>
      <c r="J666" s="320" t="s">
        <v>38</v>
      </c>
      <c r="K666" s="319"/>
      <c r="L666" s="321"/>
      <c r="M666" s="293"/>
      <c r="N666" s="319"/>
      <c r="O666" s="320" t="s">
        <v>38</v>
      </c>
      <c r="P666" s="319"/>
      <c r="Q666" s="238"/>
      <c r="R666" s="320" t="s">
        <v>38</v>
      </c>
      <c r="S666" s="319"/>
      <c r="T666" s="319"/>
      <c r="U666" s="238"/>
      <c r="V666" s="237" t="s">
        <v>38</v>
      </c>
      <c r="W666" s="238"/>
      <c r="X666" s="237" t="s">
        <v>38</v>
      </c>
      <c r="Y666" s="238"/>
      <c r="Z666" s="237" t="s">
        <v>38</v>
      </c>
      <c r="AA666" s="239">
        <v>42682</v>
      </c>
      <c r="AB666" s="240" t="s">
        <v>38</v>
      </c>
      <c r="AC666" s="241">
        <v>42682</v>
      </c>
    </row>
    <row r="667" spans="2:29" hidden="1">
      <c r="B667" s="290"/>
      <c r="C667" s="290"/>
      <c r="D667" s="290"/>
      <c r="E667" s="306" t="s">
        <v>233</v>
      </c>
      <c r="F667" s="293"/>
      <c r="G667" s="293"/>
      <c r="I667" s="225"/>
      <c r="J667" s="309" t="s">
        <v>38</v>
      </c>
      <c r="K667" s="293"/>
      <c r="L667" s="310"/>
      <c r="M667" s="293"/>
      <c r="N667" s="293"/>
      <c r="O667" s="309" t="s">
        <v>38</v>
      </c>
      <c r="P667" s="293"/>
      <c r="Q667" s="224"/>
      <c r="R667" s="309" t="s">
        <v>38</v>
      </c>
      <c r="S667" s="293"/>
      <c r="T667" s="293"/>
      <c r="U667" s="224"/>
      <c r="V667" s="231" t="s">
        <v>38</v>
      </c>
      <c r="W667" s="224"/>
      <c r="X667" s="231" t="s">
        <v>38</v>
      </c>
      <c r="Y667" s="224"/>
      <c r="Z667" s="231" t="s">
        <v>38</v>
      </c>
      <c r="AA667" s="233">
        <v>3</v>
      </c>
      <c r="AB667" s="228" t="s">
        <v>38</v>
      </c>
      <c r="AC667" s="209">
        <v>3</v>
      </c>
    </row>
    <row r="668" spans="2:29" hidden="1">
      <c r="B668" s="290"/>
      <c r="C668" s="290"/>
      <c r="D668" s="290"/>
      <c r="E668" s="306" t="s">
        <v>234</v>
      </c>
      <c r="F668" s="293"/>
      <c r="G668" s="293"/>
      <c r="I668" s="225"/>
      <c r="J668" s="309" t="s">
        <v>38</v>
      </c>
      <c r="K668" s="293"/>
      <c r="L668" s="310"/>
      <c r="M668" s="293"/>
      <c r="N668" s="293"/>
      <c r="O668" s="309" t="s">
        <v>38</v>
      </c>
      <c r="P668" s="293"/>
      <c r="Q668" s="224"/>
      <c r="R668" s="309" t="s">
        <v>38</v>
      </c>
      <c r="S668" s="293"/>
      <c r="T668" s="293"/>
      <c r="U668" s="224"/>
      <c r="V668" s="231" t="s">
        <v>38</v>
      </c>
      <c r="W668" s="224"/>
      <c r="X668" s="231" t="s">
        <v>38</v>
      </c>
      <c r="Y668" s="224"/>
      <c r="Z668" s="231" t="s">
        <v>38</v>
      </c>
      <c r="AA668" s="233">
        <v>22</v>
      </c>
      <c r="AB668" s="228" t="s">
        <v>38</v>
      </c>
      <c r="AC668" s="209">
        <v>22</v>
      </c>
    </row>
    <row r="669" spans="2:29" hidden="1">
      <c r="B669" s="290"/>
      <c r="C669" s="290"/>
      <c r="D669" s="290"/>
      <c r="E669" s="306" t="s">
        <v>236</v>
      </c>
      <c r="F669" s="293"/>
      <c r="G669" s="293"/>
      <c r="I669" s="225"/>
      <c r="J669" s="309" t="s">
        <v>38</v>
      </c>
      <c r="K669" s="293"/>
      <c r="L669" s="310"/>
      <c r="M669" s="293"/>
      <c r="N669" s="293"/>
      <c r="O669" s="309" t="s">
        <v>38</v>
      </c>
      <c r="P669" s="293"/>
      <c r="Q669" s="224"/>
      <c r="R669" s="309" t="s">
        <v>38</v>
      </c>
      <c r="S669" s="293"/>
      <c r="T669" s="293"/>
      <c r="U669" s="224"/>
      <c r="V669" s="231" t="s">
        <v>38</v>
      </c>
      <c r="W669" s="224"/>
      <c r="X669" s="231" t="s">
        <v>38</v>
      </c>
      <c r="Y669" s="224"/>
      <c r="Z669" s="231" t="s">
        <v>38</v>
      </c>
      <c r="AA669" s="233">
        <v>2</v>
      </c>
      <c r="AB669" s="228" t="s">
        <v>38</v>
      </c>
      <c r="AC669" s="209">
        <v>2</v>
      </c>
    </row>
    <row r="670" spans="2:29" hidden="1">
      <c r="B670" s="305" t="s">
        <v>38</v>
      </c>
      <c r="C670" s="311"/>
      <c r="D670" s="312" t="s">
        <v>299</v>
      </c>
      <c r="E670" s="313"/>
      <c r="F670" s="313"/>
      <c r="G670" s="313"/>
      <c r="I670" s="217" t="s">
        <v>38</v>
      </c>
      <c r="J670" s="315" t="s">
        <v>38</v>
      </c>
      <c r="K670" s="293"/>
      <c r="L670" s="316"/>
      <c r="M670" s="293"/>
      <c r="N670" s="293"/>
      <c r="O670" s="315" t="s">
        <v>38</v>
      </c>
      <c r="P670" s="293"/>
      <c r="Q670" s="207"/>
      <c r="R670" s="315" t="s">
        <v>38</v>
      </c>
      <c r="S670" s="293"/>
      <c r="T670" s="293"/>
      <c r="U670" s="207"/>
      <c r="V670" s="206">
        <v>0</v>
      </c>
      <c r="W670" s="212">
        <v>341737</v>
      </c>
      <c r="X670" s="216" t="s">
        <v>38</v>
      </c>
      <c r="Y670" s="207"/>
      <c r="Z670" s="216" t="s">
        <v>38</v>
      </c>
      <c r="AA670" s="207"/>
      <c r="AB670" s="204">
        <v>0</v>
      </c>
      <c r="AC670" s="205">
        <v>341737</v>
      </c>
    </row>
    <row r="671" spans="2:29" hidden="1">
      <c r="B671" s="304" t="s">
        <v>38</v>
      </c>
      <c r="C671" s="290"/>
      <c r="D671" s="305" t="s">
        <v>38</v>
      </c>
      <c r="E671" s="306" t="s">
        <v>238</v>
      </c>
      <c r="F671" s="290"/>
      <c r="G671" s="290"/>
      <c r="I671" s="218">
        <v>13</v>
      </c>
      <c r="J671" s="309" t="s">
        <v>38</v>
      </c>
      <c r="K671" s="293"/>
      <c r="L671" s="310"/>
      <c r="M671" s="293"/>
      <c r="N671" s="293"/>
      <c r="O671" s="309" t="s">
        <v>38</v>
      </c>
      <c r="P671" s="293"/>
      <c r="Q671" s="224"/>
      <c r="R671" s="309" t="s">
        <v>38</v>
      </c>
      <c r="S671" s="293"/>
      <c r="T671" s="293"/>
      <c r="U671" s="224"/>
      <c r="V671" s="221">
        <v>0</v>
      </c>
      <c r="W671" s="233">
        <v>1974</v>
      </c>
      <c r="X671" s="231" t="s">
        <v>38</v>
      </c>
      <c r="Y671" s="224"/>
      <c r="Z671" s="231" t="s">
        <v>38</v>
      </c>
      <c r="AA671" s="224"/>
      <c r="AB671" s="211">
        <v>0</v>
      </c>
      <c r="AC671" s="209">
        <v>1974</v>
      </c>
    </row>
    <row r="672" spans="2:29" hidden="1">
      <c r="B672" s="290"/>
      <c r="C672" s="290"/>
      <c r="D672" s="290"/>
      <c r="E672" s="290"/>
      <c r="F672" s="290"/>
      <c r="G672" s="290"/>
      <c r="I672" s="218">
        <v>15</v>
      </c>
      <c r="J672" s="309" t="s">
        <v>38</v>
      </c>
      <c r="K672" s="293"/>
      <c r="L672" s="310"/>
      <c r="M672" s="293"/>
      <c r="N672" s="293"/>
      <c r="O672" s="309" t="s">
        <v>38</v>
      </c>
      <c r="P672" s="293"/>
      <c r="Q672" s="224"/>
      <c r="R672" s="309" t="s">
        <v>38</v>
      </c>
      <c r="S672" s="293"/>
      <c r="T672" s="293"/>
      <c r="U672" s="224"/>
      <c r="V672" s="221">
        <v>0</v>
      </c>
      <c r="W672" s="233">
        <v>339762</v>
      </c>
      <c r="X672" s="231" t="s">
        <v>38</v>
      </c>
      <c r="Y672" s="224"/>
      <c r="Z672" s="231" t="s">
        <v>38</v>
      </c>
      <c r="AA672" s="224"/>
      <c r="AB672" s="211">
        <v>0</v>
      </c>
      <c r="AC672" s="209">
        <v>339762</v>
      </c>
    </row>
    <row r="673" spans="1:30" hidden="1">
      <c r="B673" s="290"/>
      <c r="C673" s="290"/>
      <c r="D673" s="290"/>
      <c r="E673" s="293"/>
      <c r="F673" s="293"/>
      <c r="G673" s="293"/>
      <c r="I673" s="218">
        <v>42949672.950000003</v>
      </c>
      <c r="J673" s="309" t="s">
        <v>38</v>
      </c>
      <c r="K673" s="293"/>
      <c r="L673" s="310"/>
      <c r="M673" s="293"/>
      <c r="N673" s="293"/>
      <c r="O673" s="309" t="s">
        <v>38</v>
      </c>
      <c r="P673" s="293"/>
      <c r="Q673" s="224"/>
      <c r="R673" s="309" t="s">
        <v>38</v>
      </c>
      <c r="S673" s="293"/>
      <c r="T673" s="293"/>
      <c r="U673" s="224"/>
      <c r="V673" s="221">
        <v>0</v>
      </c>
      <c r="W673" s="233">
        <v>1</v>
      </c>
      <c r="X673" s="231" t="s">
        <v>38</v>
      </c>
      <c r="Y673" s="224"/>
      <c r="Z673" s="231" t="s">
        <v>38</v>
      </c>
      <c r="AA673" s="224"/>
      <c r="AB673" s="211">
        <v>0</v>
      </c>
      <c r="AC673" s="209">
        <v>1</v>
      </c>
    </row>
    <row r="674" spans="1:30" hidden="1">
      <c r="B674" s="322" t="s">
        <v>171</v>
      </c>
      <c r="C674" s="293"/>
      <c r="D674" s="293"/>
      <c r="E674" s="293"/>
      <c r="F674" s="293"/>
      <c r="G674" s="293"/>
      <c r="I674" s="232" t="s">
        <v>38</v>
      </c>
      <c r="J674" s="323">
        <v>5957262</v>
      </c>
      <c r="K674" s="293"/>
      <c r="L674" s="324">
        <v>258872</v>
      </c>
      <c r="M674" s="293"/>
      <c r="N674" s="293"/>
      <c r="O674" s="323">
        <v>9865807</v>
      </c>
      <c r="P674" s="293"/>
      <c r="Q674" s="226">
        <v>773983</v>
      </c>
      <c r="R674" s="323">
        <v>3284294</v>
      </c>
      <c r="S674" s="293"/>
      <c r="T674" s="293"/>
      <c r="U674" s="226">
        <v>247272</v>
      </c>
      <c r="V674" s="230">
        <v>0</v>
      </c>
      <c r="W674" s="226">
        <v>863945</v>
      </c>
      <c r="X674" s="230">
        <v>5288301</v>
      </c>
      <c r="Y674" s="226">
        <v>0</v>
      </c>
      <c r="Z674" s="227" t="s">
        <v>38</v>
      </c>
      <c r="AA674" s="226">
        <v>4272783</v>
      </c>
      <c r="AB674" s="229">
        <v>24395664</v>
      </c>
      <c r="AC674" s="226">
        <v>6416855</v>
      </c>
    </row>
    <row r="675" spans="1:30" ht="7.35" customHeight="1" thickBot="1">
      <c r="A675" s="223"/>
      <c r="B675" s="223"/>
      <c r="C675" s="223"/>
      <c r="D675" s="223"/>
      <c r="E675" s="223"/>
      <c r="F675" s="223"/>
      <c r="G675" s="223"/>
      <c r="H675" s="223"/>
      <c r="I675" s="223"/>
      <c r="J675" s="223"/>
      <c r="K675" s="223"/>
      <c r="L675" s="223"/>
      <c r="M675" s="223"/>
      <c r="N675" s="223"/>
      <c r="O675" s="223"/>
      <c r="P675" s="223"/>
      <c r="Q675" s="223"/>
      <c r="R675" s="223"/>
      <c r="S675" s="223"/>
      <c r="T675" s="223"/>
      <c r="U675" s="223"/>
      <c r="V675" s="223"/>
      <c r="W675" s="223"/>
      <c r="X675" s="223"/>
      <c r="Y675" s="223"/>
      <c r="Z675" s="223"/>
      <c r="AA675" s="223"/>
      <c r="AB675" s="223"/>
      <c r="AC675" s="223"/>
      <c r="AD675" s="223"/>
    </row>
    <row r="676" spans="1:30" ht="15.75" thickTop="1">
      <c r="AC676" s="235">
        <f>AC357+AC666</f>
        <v>142434</v>
      </c>
    </row>
  </sheetData>
  <autoFilter ref="B25:G674">
    <filterColumn colId="0" showButton="0"/>
    <filterColumn colId="3" showButton="0">
      <filters>
        <filter val="roční osoba 65+"/>
      </filters>
    </filterColumn>
    <filterColumn colId="4" showButton="0"/>
  </autoFilter>
  <mergeCells count="2857">
    <mergeCell ref="B674:G674"/>
    <mergeCell ref="J674:K674"/>
    <mergeCell ref="L674:N674"/>
    <mergeCell ref="O674:P674"/>
    <mergeCell ref="R674:T674"/>
    <mergeCell ref="R670:T670"/>
    <mergeCell ref="B671:C673"/>
    <mergeCell ref="D671:D673"/>
    <mergeCell ref="E671:G673"/>
    <mergeCell ref="J671:K671"/>
    <mergeCell ref="L671:N671"/>
    <mergeCell ref="O671:P671"/>
    <mergeCell ref="R671:T671"/>
    <mergeCell ref="J672:K672"/>
    <mergeCell ref="L672:N672"/>
    <mergeCell ref="O672:P672"/>
    <mergeCell ref="R672:T672"/>
    <mergeCell ref="J673:K673"/>
    <mergeCell ref="L673:N673"/>
    <mergeCell ref="O673:P673"/>
    <mergeCell ref="R673:T673"/>
    <mergeCell ref="B670:C670"/>
    <mergeCell ref="D670:G670"/>
    <mergeCell ref="J670:K670"/>
    <mergeCell ref="L670:N670"/>
    <mergeCell ref="O670:P670"/>
    <mergeCell ref="E669:G669"/>
    <mergeCell ref="J669:K669"/>
    <mergeCell ref="L669:N669"/>
    <mergeCell ref="O669:P669"/>
    <mergeCell ref="R669:T669"/>
    <mergeCell ref="E668:G668"/>
    <mergeCell ref="J668:K668"/>
    <mergeCell ref="L668:N668"/>
    <mergeCell ref="O668:P668"/>
    <mergeCell ref="R668:T668"/>
    <mergeCell ref="E667:G667"/>
    <mergeCell ref="J667:K667"/>
    <mergeCell ref="L667:N667"/>
    <mergeCell ref="O667:P667"/>
    <mergeCell ref="R667:T667"/>
    <mergeCell ref="E666:G666"/>
    <mergeCell ref="J666:K666"/>
    <mergeCell ref="L666:N666"/>
    <mergeCell ref="O666:P666"/>
    <mergeCell ref="R666:T666"/>
    <mergeCell ref="E665:G665"/>
    <mergeCell ref="J665:K665"/>
    <mergeCell ref="L665:N665"/>
    <mergeCell ref="O665:P665"/>
    <mergeCell ref="R665:T665"/>
    <mergeCell ref="E664:G664"/>
    <mergeCell ref="J664:K664"/>
    <mergeCell ref="L664:N664"/>
    <mergeCell ref="O664:P664"/>
    <mergeCell ref="R664:T664"/>
    <mergeCell ref="E663:G663"/>
    <mergeCell ref="J663:K663"/>
    <mergeCell ref="L663:N663"/>
    <mergeCell ref="O663:P663"/>
    <mergeCell ref="R663:T663"/>
    <mergeCell ref="E662:G662"/>
    <mergeCell ref="J662:K662"/>
    <mergeCell ref="L662:N662"/>
    <mergeCell ref="O662:P662"/>
    <mergeCell ref="R662:T662"/>
    <mergeCell ref="E661:G661"/>
    <mergeCell ref="J661:K661"/>
    <mergeCell ref="L661:N661"/>
    <mergeCell ref="O661:P661"/>
    <mergeCell ref="R661:T661"/>
    <mergeCell ref="E660:G660"/>
    <mergeCell ref="J660:K660"/>
    <mergeCell ref="L660:N660"/>
    <mergeCell ref="O660:P660"/>
    <mergeCell ref="R660:T660"/>
    <mergeCell ref="E659:G659"/>
    <mergeCell ref="J659:K659"/>
    <mergeCell ref="L659:N659"/>
    <mergeCell ref="O659:P659"/>
    <mergeCell ref="R659:T659"/>
    <mergeCell ref="E658:G658"/>
    <mergeCell ref="J658:K658"/>
    <mergeCell ref="L658:N658"/>
    <mergeCell ref="O658:P658"/>
    <mergeCell ref="R658:T658"/>
    <mergeCell ref="E657:G657"/>
    <mergeCell ref="J657:K657"/>
    <mergeCell ref="L657:N657"/>
    <mergeCell ref="O657:P657"/>
    <mergeCell ref="R657:T657"/>
    <mergeCell ref="E656:G656"/>
    <mergeCell ref="J656:K656"/>
    <mergeCell ref="L656:N656"/>
    <mergeCell ref="O656:P656"/>
    <mergeCell ref="R656:T656"/>
    <mergeCell ref="E655:G655"/>
    <mergeCell ref="J655:K655"/>
    <mergeCell ref="L655:N655"/>
    <mergeCell ref="O655:P655"/>
    <mergeCell ref="R655:T655"/>
    <mergeCell ref="E654:G654"/>
    <mergeCell ref="J654:K654"/>
    <mergeCell ref="L654:N654"/>
    <mergeCell ref="O654:P654"/>
    <mergeCell ref="R654:T654"/>
    <mergeCell ref="E653:G653"/>
    <mergeCell ref="J653:K653"/>
    <mergeCell ref="L653:N653"/>
    <mergeCell ref="O653:P653"/>
    <mergeCell ref="R653:T653"/>
    <mergeCell ref="E652:G652"/>
    <mergeCell ref="J652:K652"/>
    <mergeCell ref="L652:N652"/>
    <mergeCell ref="O652:P652"/>
    <mergeCell ref="R652:T652"/>
    <mergeCell ref="E651:G651"/>
    <mergeCell ref="J651:K651"/>
    <mergeCell ref="L651:N651"/>
    <mergeCell ref="O651:P651"/>
    <mergeCell ref="R651:T651"/>
    <mergeCell ref="E650:G650"/>
    <mergeCell ref="J650:K650"/>
    <mergeCell ref="L650:N650"/>
    <mergeCell ref="O650:P650"/>
    <mergeCell ref="R650:T650"/>
    <mergeCell ref="E649:G649"/>
    <mergeCell ref="J649:K649"/>
    <mergeCell ref="L649:N649"/>
    <mergeCell ref="O649:P649"/>
    <mergeCell ref="R649:T649"/>
    <mergeCell ref="E648:G648"/>
    <mergeCell ref="J648:K648"/>
    <mergeCell ref="L648:N648"/>
    <mergeCell ref="O648:P648"/>
    <mergeCell ref="R648:T648"/>
    <mergeCell ref="E647:G647"/>
    <mergeCell ref="J647:K647"/>
    <mergeCell ref="L647:N647"/>
    <mergeCell ref="O647:P647"/>
    <mergeCell ref="R647:T647"/>
    <mergeCell ref="E646:G646"/>
    <mergeCell ref="J646:K646"/>
    <mergeCell ref="L646:N646"/>
    <mergeCell ref="O646:P646"/>
    <mergeCell ref="R646:T646"/>
    <mergeCell ref="E645:G645"/>
    <mergeCell ref="J645:K645"/>
    <mergeCell ref="L645:N645"/>
    <mergeCell ref="O645:P645"/>
    <mergeCell ref="R645:T645"/>
    <mergeCell ref="E644:G644"/>
    <mergeCell ref="J644:K644"/>
    <mergeCell ref="L644:N644"/>
    <mergeCell ref="O644:P644"/>
    <mergeCell ref="R644:T644"/>
    <mergeCell ref="E643:G643"/>
    <mergeCell ref="J643:K643"/>
    <mergeCell ref="L643:N643"/>
    <mergeCell ref="O643:P643"/>
    <mergeCell ref="R643:T643"/>
    <mergeCell ref="E642:G642"/>
    <mergeCell ref="J642:K642"/>
    <mergeCell ref="L642:N642"/>
    <mergeCell ref="O642:P642"/>
    <mergeCell ref="R642:T642"/>
    <mergeCell ref="E641:G641"/>
    <mergeCell ref="J641:K641"/>
    <mergeCell ref="L641:N641"/>
    <mergeCell ref="O641:P641"/>
    <mergeCell ref="R641:T641"/>
    <mergeCell ref="E640:G640"/>
    <mergeCell ref="J640:K640"/>
    <mergeCell ref="L640:N640"/>
    <mergeCell ref="O640:P640"/>
    <mergeCell ref="R640:T640"/>
    <mergeCell ref="E639:G639"/>
    <mergeCell ref="J639:K639"/>
    <mergeCell ref="L639:N639"/>
    <mergeCell ref="O639:P639"/>
    <mergeCell ref="R639:T639"/>
    <mergeCell ref="E638:G638"/>
    <mergeCell ref="J638:K638"/>
    <mergeCell ref="L638:N638"/>
    <mergeCell ref="O638:P638"/>
    <mergeCell ref="R638:T638"/>
    <mergeCell ref="E637:G637"/>
    <mergeCell ref="J637:K637"/>
    <mergeCell ref="L637:N637"/>
    <mergeCell ref="O637:P637"/>
    <mergeCell ref="R637:T637"/>
    <mergeCell ref="E636:G636"/>
    <mergeCell ref="J636:K636"/>
    <mergeCell ref="L636:N636"/>
    <mergeCell ref="O636:P636"/>
    <mergeCell ref="R636:T636"/>
    <mergeCell ref="E635:G635"/>
    <mergeCell ref="J635:K635"/>
    <mergeCell ref="L635:N635"/>
    <mergeCell ref="O635:P635"/>
    <mergeCell ref="R635:T635"/>
    <mergeCell ref="E634:G634"/>
    <mergeCell ref="J634:K634"/>
    <mergeCell ref="L634:N634"/>
    <mergeCell ref="O634:P634"/>
    <mergeCell ref="R634:T634"/>
    <mergeCell ref="E633:G633"/>
    <mergeCell ref="J633:K633"/>
    <mergeCell ref="L633:N633"/>
    <mergeCell ref="O633:P633"/>
    <mergeCell ref="R633:T633"/>
    <mergeCell ref="E632:G632"/>
    <mergeCell ref="J632:K632"/>
    <mergeCell ref="L632:N632"/>
    <mergeCell ref="O632:P632"/>
    <mergeCell ref="R632:T632"/>
    <mergeCell ref="E631:G631"/>
    <mergeCell ref="J631:K631"/>
    <mergeCell ref="L631:N631"/>
    <mergeCell ref="O631:P631"/>
    <mergeCell ref="R631:T631"/>
    <mergeCell ref="E630:G630"/>
    <mergeCell ref="J630:K630"/>
    <mergeCell ref="L630:N630"/>
    <mergeCell ref="O630:P630"/>
    <mergeCell ref="R630:T630"/>
    <mergeCell ref="J623:K623"/>
    <mergeCell ref="L623:N623"/>
    <mergeCell ref="O623:P623"/>
    <mergeCell ref="R623:T623"/>
    <mergeCell ref="O621:P621"/>
    <mergeCell ref="R621:T621"/>
    <mergeCell ref="E622:G622"/>
    <mergeCell ref="J622:K622"/>
    <mergeCell ref="L622:N622"/>
    <mergeCell ref="O622:P622"/>
    <mergeCell ref="R622:T622"/>
    <mergeCell ref="E629:G629"/>
    <mergeCell ref="J629:K629"/>
    <mergeCell ref="L629:N629"/>
    <mergeCell ref="O629:P629"/>
    <mergeCell ref="R629:T629"/>
    <mergeCell ref="E628:G628"/>
    <mergeCell ref="J628:K628"/>
    <mergeCell ref="L628:N628"/>
    <mergeCell ref="O628:P628"/>
    <mergeCell ref="R628:T628"/>
    <mergeCell ref="E627:G627"/>
    <mergeCell ref="J627:K627"/>
    <mergeCell ref="L627:N627"/>
    <mergeCell ref="O627:P627"/>
    <mergeCell ref="R627:T627"/>
    <mergeCell ref="E626:G626"/>
    <mergeCell ref="J626:K626"/>
    <mergeCell ref="L626:N626"/>
    <mergeCell ref="O626:P626"/>
    <mergeCell ref="R626:T626"/>
    <mergeCell ref="R618:T618"/>
    <mergeCell ref="B619:C669"/>
    <mergeCell ref="D619:D669"/>
    <mergeCell ref="E619:G619"/>
    <mergeCell ref="J619:K619"/>
    <mergeCell ref="L619:N619"/>
    <mergeCell ref="O619:P619"/>
    <mergeCell ref="R619:T619"/>
    <mergeCell ref="E620:G620"/>
    <mergeCell ref="J620:K620"/>
    <mergeCell ref="L620:N620"/>
    <mergeCell ref="O620:P620"/>
    <mergeCell ref="R620:T620"/>
    <mergeCell ref="E621:G621"/>
    <mergeCell ref="J621:K621"/>
    <mergeCell ref="L621:N621"/>
    <mergeCell ref="B618:C618"/>
    <mergeCell ref="D618:G618"/>
    <mergeCell ref="J618:K618"/>
    <mergeCell ref="L618:N618"/>
    <mergeCell ref="O618:P618"/>
    <mergeCell ref="E625:G625"/>
    <mergeCell ref="J625:K625"/>
    <mergeCell ref="L625:N625"/>
    <mergeCell ref="O625:P625"/>
    <mergeCell ref="R625:T625"/>
    <mergeCell ref="E624:G624"/>
    <mergeCell ref="J624:K624"/>
    <mergeCell ref="L624:N624"/>
    <mergeCell ref="O624:P624"/>
    <mergeCell ref="R624:T624"/>
    <mergeCell ref="E623:G623"/>
    <mergeCell ref="R617:T617"/>
    <mergeCell ref="J614:K614"/>
    <mergeCell ref="L614:N614"/>
    <mergeCell ref="O614:P614"/>
    <mergeCell ref="R614:T614"/>
    <mergeCell ref="J615:K615"/>
    <mergeCell ref="L615:N615"/>
    <mergeCell ref="O615:P615"/>
    <mergeCell ref="R615:T615"/>
    <mergeCell ref="J612:K612"/>
    <mergeCell ref="L612:N612"/>
    <mergeCell ref="O612:P612"/>
    <mergeCell ref="R612:T612"/>
    <mergeCell ref="J613:K613"/>
    <mergeCell ref="L613:N613"/>
    <mergeCell ref="O613:P613"/>
    <mergeCell ref="R613:T613"/>
    <mergeCell ref="J611:K611"/>
    <mergeCell ref="L611:N611"/>
    <mergeCell ref="O611:P611"/>
    <mergeCell ref="R611:T611"/>
    <mergeCell ref="R608:T608"/>
    <mergeCell ref="J609:K609"/>
    <mergeCell ref="L609:N609"/>
    <mergeCell ref="O609:P609"/>
    <mergeCell ref="R609:T609"/>
    <mergeCell ref="E605:G617"/>
    <mergeCell ref="J605:K605"/>
    <mergeCell ref="L605:N605"/>
    <mergeCell ref="O605:P605"/>
    <mergeCell ref="R605:T605"/>
    <mergeCell ref="J606:K606"/>
    <mergeCell ref="L606:N606"/>
    <mergeCell ref="O606:P606"/>
    <mergeCell ref="R606:T606"/>
    <mergeCell ref="J607:K607"/>
    <mergeCell ref="L607:N607"/>
    <mergeCell ref="O607:P607"/>
    <mergeCell ref="R607:T607"/>
    <mergeCell ref="J608:K608"/>
    <mergeCell ref="L608:N608"/>
    <mergeCell ref="O608:P608"/>
    <mergeCell ref="J616:K616"/>
    <mergeCell ref="L616:N616"/>
    <mergeCell ref="O616:P616"/>
    <mergeCell ref="R616:T616"/>
    <mergeCell ref="J617:K617"/>
    <mergeCell ref="L617:N617"/>
    <mergeCell ref="O617:P617"/>
    <mergeCell ref="R601:T601"/>
    <mergeCell ref="J602:K602"/>
    <mergeCell ref="L602:N602"/>
    <mergeCell ref="O602:P602"/>
    <mergeCell ref="R602:T602"/>
    <mergeCell ref="J599:K599"/>
    <mergeCell ref="L599:N599"/>
    <mergeCell ref="O599:P599"/>
    <mergeCell ref="R599:T599"/>
    <mergeCell ref="J600:K600"/>
    <mergeCell ref="L600:N600"/>
    <mergeCell ref="O600:P600"/>
    <mergeCell ref="R600:T600"/>
    <mergeCell ref="J610:K610"/>
    <mergeCell ref="L610:N610"/>
    <mergeCell ref="O610:P610"/>
    <mergeCell ref="R610:T610"/>
    <mergeCell ref="R597:T597"/>
    <mergeCell ref="J598:K598"/>
    <mergeCell ref="L598:N598"/>
    <mergeCell ref="O598:P598"/>
    <mergeCell ref="R598:T598"/>
    <mergeCell ref="E594:G604"/>
    <mergeCell ref="J594:K594"/>
    <mergeCell ref="L594:N594"/>
    <mergeCell ref="O594:P594"/>
    <mergeCell ref="R594:T594"/>
    <mergeCell ref="J595:K595"/>
    <mergeCell ref="L595:N595"/>
    <mergeCell ref="O595:P595"/>
    <mergeCell ref="R595:T595"/>
    <mergeCell ref="J596:K596"/>
    <mergeCell ref="L596:N596"/>
    <mergeCell ref="O596:P596"/>
    <mergeCell ref="R596:T596"/>
    <mergeCell ref="J597:K597"/>
    <mergeCell ref="L597:N597"/>
    <mergeCell ref="O597:P597"/>
    <mergeCell ref="J603:K603"/>
    <mergeCell ref="L603:N603"/>
    <mergeCell ref="O603:P603"/>
    <mergeCell ref="R603:T603"/>
    <mergeCell ref="J604:K604"/>
    <mergeCell ref="L604:N604"/>
    <mergeCell ref="O604:P604"/>
    <mergeCell ref="R604:T604"/>
    <mergeCell ref="J601:K601"/>
    <mergeCell ref="L601:N601"/>
    <mergeCell ref="O601:P601"/>
    <mergeCell ref="J592:K592"/>
    <mergeCell ref="L592:N592"/>
    <mergeCell ref="O592:P592"/>
    <mergeCell ref="R592:T592"/>
    <mergeCell ref="J593:K593"/>
    <mergeCell ref="L593:N593"/>
    <mergeCell ref="O593:P593"/>
    <mergeCell ref="R593:T593"/>
    <mergeCell ref="J590:K590"/>
    <mergeCell ref="L590:N590"/>
    <mergeCell ref="O590:P590"/>
    <mergeCell ref="R590:T590"/>
    <mergeCell ref="J591:K591"/>
    <mergeCell ref="L591:N591"/>
    <mergeCell ref="O591:P591"/>
    <mergeCell ref="R591:T591"/>
    <mergeCell ref="J588:K588"/>
    <mergeCell ref="L588:N588"/>
    <mergeCell ref="O588:P588"/>
    <mergeCell ref="R588:T588"/>
    <mergeCell ref="J589:K589"/>
    <mergeCell ref="L589:N589"/>
    <mergeCell ref="O589:P589"/>
    <mergeCell ref="R589:T589"/>
    <mergeCell ref="J586:K586"/>
    <mergeCell ref="L586:N586"/>
    <mergeCell ref="O586:P586"/>
    <mergeCell ref="R586:T586"/>
    <mergeCell ref="J587:K587"/>
    <mergeCell ref="L587:N587"/>
    <mergeCell ref="O587:P587"/>
    <mergeCell ref="R587:T587"/>
    <mergeCell ref="J584:K584"/>
    <mergeCell ref="L584:N584"/>
    <mergeCell ref="O584:P584"/>
    <mergeCell ref="R584:T584"/>
    <mergeCell ref="J585:K585"/>
    <mergeCell ref="L585:N585"/>
    <mergeCell ref="O585:P585"/>
    <mergeCell ref="R585:T585"/>
    <mergeCell ref="J582:K582"/>
    <mergeCell ref="L582:N582"/>
    <mergeCell ref="O582:P582"/>
    <mergeCell ref="R582:T582"/>
    <mergeCell ref="J583:K583"/>
    <mergeCell ref="L583:N583"/>
    <mergeCell ref="O583:P583"/>
    <mergeCell ref="R583:T583"/>
    <mergeCell ref="R580:T580"/>
    <mergeCell ref="J581:K581"/>
    <mergeCell ref="L581:N581"/>
    <mergeCell ref="O581:P581"/>
    <mergeCell ref="R581:T581"/>
    <mergeCell ref="J578:K578"/>
    <mergeCell ref="L578:N578"/>
    <mergeCell ref="O578:P578"/>
    <mergeCell ref="R578:T578"/>
    <mergeCell ref="J579:K579"/>
    <mergeCell ref="L579:N579"/>
    <mergeCell ref="O579:P579"/>
    <mergeCell ref="R579:T579"/>
    <mergeCell ref="J576:K576"/>
    <mergeCell ref="L576:N576"/>
    <mergeCell ref="O576:P576"/>
    <mergeCell ref="R576:T576"/>
    <mergeCell ref="J577:K577"/>
    <mergeCell ref="L577:N577"/>
    <mergeCell ref="O577:P577"/>
    <mergeCell ref="R577:T577"/>
    <mergeCell ref="J574:K574"/>
    <mergeCell ref="L574:N574"/>
    <mergeCell ref="O574:P574"/>
    <mergeCell ref="R574:T574"/>
    <mergeCell ref="J575:K575"/>
    <mergeCell ref="L575:N575"/>
    <mergeCell ref="O575:P575"/>
    <mergeCell ref="R575:T575"/>
    <mergeCell ref="R572:T572"/>
    <mergeCell ref="J573:K573"/>
    <mergeCell ref="L573:N573"/>
    <mergeCell ref="O573:P573"/>
    <mergeCell ref="R573:T573"/>
    <mergeCell ref="E569:G593"/>
    <mergeCell ref="J569:K569"/>
    <mergeCell ref="L569:N569"/>
    <mergeCell ref="O569:P569"/>
    <mergeCell ref="R569:T569"/>
    <mergeCell ref="J570:K570"/>
    <mergeCell ref="L570:N570"/>
    <mergeCell ref="O570:P570"/>
    <mergeCell ref="R570:T570"/>
    <mergeCell ref="J571:K571"/>
    <mergeCell ref="L571:N571"/>
    <mergeCell ref="O571:P571"/>
    <mergeCell ref="R571:T571"/>
    <mergeCell ref="J572:K572"/>
    <mergeCell ref="L572:N572"/>
    <mergeCell ref="O572:P572"/>
    <mergeCell ref="J580:K580"/>
    <mergeCell ref="L580:N580"/>
    <mergeCell ref="O580:P580"/>
    <mergeCell ref="R567:T567"/>
    <mergeCell ref="J568:K568"/>
    <mergeCell ref="L568:N568"/>
    <mergeCell ref="O568:P568"/>
    <mergeCell ref="R568:T568"/>
    <mergeCell ref="E564:G568"/>
    <mergeCell ref="J564:K564"/>
    <mergeCell ref="L564:N564"/>
    <mergeCell ref="O564:P564"/>
    <mergeCell ref="R564:T564"/>
    <mergeCell ref="J565:K565"/>
    <mergeCell ref="L565:N565"/>
    <mergeCell ref="O565:P565"/>
    <mergeCell ref="R565:T565"/>
    <mergeCell ref="J566:K566"/>
    <mergeCell ref="L566:N566"/>
    <mergeCell ref="O566:P566"/>
    <mergeCell ref="R566:T566"/>
    <mergeCell ref="J567:K567"/>
    <mergeCell ref="L567:N567"/>
    <mergeCell ref="O567:P567"/>
    <mergeCell ref="E561:G563"/>
    <mergeCell ref="J561:K561"/>
    <mergeCell ref="L561:N561"/>
    <mergeCell ref="O561:P561"/>
    <mergeCell ref="R561:T561"/>
    <mergeCell ref="J562:K562"/>
    <mergeCell ref="L562:N562"/>
    <mergeCell ref="O562:P562"/>
    <mergeCell ref="R562:T562"/>
    <mergeCell ref="J563:K563"/>
    <mergeCell ref="L563:N563"/>
    <mergeCell ref="O563:P563"/>
    <mergeCell ref="R563:T563"/>
    <mergeCell ref="J559:K559"/>
    <mergeCell ref="L559:N559"/>
    <mergeCell ref="O559:P559"/>
    <mergeCell ref="R559:T559"/>
    <mergeCell ref="J560:K560"/>
    <mergeCell ref="L560:N560"/>
    <mergeCell ref="O560:P560"/>
    <mergeCell ref="R560:T560"/>
    <mergeCell ref="R557:T557"/>
    <mergeCell ref="J558:K558"/>
    <mergeCell ref="L558:N558"/>
    <mergeCell ref="O558:P558"/>
    <mergeCell ref="R558:T558"/>
    <mergeCell ref="E554:G560"/>
    <mergeCell ref="J554:K554"/>
    <mergeCell ref="L554:N554"/>
    <mergeCell ref="O554:P554"/>
    <mergeCell ref="R554:T554"/>
    <mergeCell ref="J555:K555"/>
    <mergeCell ref="L555:N555"/>
    <mergeCell ref="O555:P555"/>
    <mergeCell ref="R555:T555"/>
    <mergeCell ref="J556:K556"/>
    <mergeCell ref="L556:N556"/>
    <mergeCell ref="O556:P556"/>
    <mergeCell ref="R556:T556"/>
    <mergeCell ref="J557:K557"/>
    <mergeCell ref="L557:N557"/>
    <mergeCell ref="O557:P557"/>
    <mergeCell ref="E553:G553"/>
    <mergeCell ref="J553:K553"/>
    <mergeCell ref="L553:N553"/>
    <mergeCell ref="O553:P553"/>
    <mergeCell ref="R553:T553"/>
    <mergeCell ref="J551:K551"/>
    <mergeCell ref="L551:N551"/>
    <mergeCell ref="O551:P551"/>
    <mergeCell ref="R551:T551"/>
    <mergeCell ref="J552:K552"/>
    <mergeCell ref="L552:N552"/>
    <mergeCell ref="O552:P552"/>
    <mergeCell ref="R552:T552"/>
    <mergeCell ref="J549:K549"/>
    <mergeCell ref="L549:N549"/>
    <mergeCell ref="O549:P549"/>
    <mergeCell ref="R549:T549"/>
    <mergeCell ref="J550:K550"/>
    <mergeCell ref="L550:N550"/>
    <mergeCell ref="O550:P550"/>
    <mergeCell ref="R550:T550"/>
    <mergeCell ref="J547:K547"/>
    <mergeCell ref="L547:N547"/>
    <mergeCell ref="O547:P547"/>
    <mergeCell ref="R547:T547"/>
    <mergeCell ref="J548:K548"/>
    <mergeCell ref="L548:N548"/>
    <mergeCell ref="O548:P548"/>
    <mergeCell ref="R548:T548"/>
    <mergeCell ref="R545:T545"/>
    <mergeCell ref="J546:K546"/>
    <mergeCell ref="L546:N546"/>
    <mergeCell ref="O546:P546"/>
    <mergeCell ref="R546:T546"/>
    <mergeCell ref="E542:G552"/>
    <mergeCell ref="J542:K542"/>
    <mergeCell ref="L542:N542"/>
    <mergeCell ref="O542:P542"/>
    <mergeCell ref="R542:T542"/>
    <mergeCell ref="J543:K543"/>
    <mergeCell ref="L543:N543"/>
    <mergeCell ref="O543:P543"/>
    <mergeCell ref="R543:T543"/>
    <mergeCell ref="J544:K544"/>
    <mergeCell ref="L544:N544"/>
    <mergeCell ref="O544:P544"/>
    <mergeCell ref="R544:T544"/>
    <mergeCell ref="J545:K545"/>
    <mergeCell ref="L545:N545"/>
    <mergeCell ref="O545:P545"/>
    <mergeCell ref="J540:K540"/>
    <mergeCell ref="L540:N540"/>
    <mergeCell ref="O540:P540"/>
    <mergeCell ref="R540:T540"/>
    <mergeCell ref="J541:K541"/>
    <mergeCell ref="L541:N541"/>
    <mergeCell ref="O541:P541"/>
    <mergeCell ref="R541:T541"/>
    <mergeCell ref="J538:K538"/>
    <mergeCell ref="L538:N538"/>
    <mergeCell ref="O538:P538"/>
    <mergeCell ref="R538:T538"/>
    <mergeCell ref="J539:K539"/>
    <mergeCell ref="L539:N539"/>
    <mergeCell ref="O539:P539"/>
    <mergeCell ref="R539:T539"/>
    <mergeCell ref="J536:K536"/>
    <mergeCell ref="L536:N536"/>
    <mergeCell ref="O536:P536"/>
    <mergeCell ref="R536:T536"/>
    <mergeCell ref="J537:K537"/>
    <mergeCell ref="L537:N537"/>
    <mergeCell ref="O537:P537"/>
    <mergeCell ref="R537:T537"/>
    <mergeCell ref="J534:K534"/>
    <mergeCell ref="L534:N534"/>
    <mergeCell ref="O534:P534"/>
    <mergeCell ref="R534:T534"/>
    <mergeCell ref="J535:K535"/>
    <mergeCell ref="L535:N535"/>
    <mergeCell ref="O535:P535"/>
    <mergeCell ref="R535:T535"/>
    <mergeCell ref="J532:K532"/>
    <mergeCell ref="L532:N532"/>
    <mergeCell ref="O532:P532"/>
    <mergeCell ref="R532:T532"/>
    <mergeCell ref="J533:K533"/>
    <mergeCell ref="L533:N533"/>
    <mergeCell ref="O533:P533"/>
    <mergeCell ref="R533:T533"/>
    <mergeCell ref="R530:T530"/>
    <mergeCell ref="J531:K531"/>
    <mergeCell ref="L531:N531"/>
    <mergeCell ref="O531:P531"/>
    <mergeCell ref="R531:T531"/>
    <mergeCell ref="J527:K527"/>
    <mergeCell ref="L527:N527"/>
    <mergeCell ref="O527:P527"/>
    <mergeCell ref="R527:T527"/>
    <mergeCell ref="E528:G541"/>
    <mergeCell ref="J528:K528"/>
    <mergeCell ref="L528:N528"/>
    <mergeCell ref="O528:P528"/>
    <mergeCell ref="R528:T528"/>
    <mergeCell ref="J529:K529"/>
    <mergeCell ref="L529:N529"/>
    <mergeCell ref="O529:P529"/>
    <mergeCell ref="R529:T529"/>
    <mergeCell ref="J530:K530"/>
    <mergeCell ref="L530:N530"/>
    <mergeCell ref="O530:P530"/>
    <mergeCell ref="R525:T525"/>
    <mergeCell ref="J526:K526"/>
    <mergeCell ref="L526:N526"/>
    <mergeCell ref="O526:P526"/>
    <mergeCell ref="R526:T526"/>
    <mergeCell ref="E522:G527"/>
    <mergeCell ref="J522:K522"/>
    <mergeCell ref="L522:N522"/>
    <mergeCell ref="O522:P522"/>
    <mergeCell ref="R522:T522"/>
    <mergeCell ref="J523:K523"/>
    <mergeCell ref="L523:N523"/>
    <mergeCell ref="O523:P523"/>
    <mergeCell ref="R523:T523"/>
    <mergeCell ref="J524:K524"/>
    <mergeCell ref="L524:N524"/>
    <mergeCell ref="O524:P524"/>
    <mergeCell ref="R524:T524"/>
    <mergeCell ref="J525:K525"/>
    <mergeCell ref="L525:N525"/>
    <mergeCell ref="O525:P525"/>
    <mergeCell ref="E519:G521"/>
    <mergeCell ref="J519:K519"/>
    <mergeCell ref="L519:N519"/>
    <mergeCell ref="O519:P519"/>
    <mergeCell ref="R519:T519"/>
    <mergeCell ref="J520:K520"/>
    <mergeCell ref="L520:N520"/>
    <mergeCell ref="O520:P520"/>
    <mergeCell ref="R520:T520"/>
    <mergeCell ref="J521:K521"/>
    <mergeCell ref="L521:N521"/>
    <mergeCell ref="O521:P521"/>
    <mergeCell ref="R521:T521"/>
    <mergeCell ref="E517:G518"/>
    <mergeCell ref="J517:K517"/>
    <mergeCell ref="L517:N517"/>
    <mergeCell ref="O517:P517"/>
    <mergeCell ref="R517:T517"/>
    <mergeCell ref="J518:K518"/>
    <mergeCell ref="L518:N518"/>
    <mergeCell ref="O518:P518"/>
    <mergeCell ref="R518:T518"/>
    <mergeCell ref="E516:G516"/>
    <mergeCell ref="J516:K516"/>
    <mergeCell ref="L516:N516"/>
    <mergeCell ref="O516:P516"/>
    <mergeCell ref="R516:T516"/>
    <mergeCell ref="J514:K514"/>
    <mergeCell ref="L514:N514"/>
    <mergeCell ref="O514:P514"/>
    <mergeCell ref="R514:T514"/>
    <mergeCell ref="J515:K515"/>
    <mergeCell ref="L515:N515"/>
    <mergeCell ref="O515:P515"/>
    <mergeCell ref="R515:T515"/>
    <mergeCell ref="J512:K512"/>
    <mergeCell ref="L512:N512"/>
    <mergeCell ref="O512:P512"/>
    <mergeCell ref="R512:T512"/>
    <mergeCell ref="J513:K513"/>
    <mergeCell ref="L513:N513"/>
    <mergeCell ref="O513:P513"/>
    <mergeCell ref="R513:T513"/>
    <mergeCell ref="J510:K510"/>
    <mergeCell ref="L510:N510"/>
    <mergeCell ref="O510:P510"/>
    <mergeCell ref="R510:T510"/>
    <mergeCell ref="J511:K511"/>
    <mergeCell ref="L511:N511"/>
    <mergeCell ref="O511:P511"/>
    <mergeCell ref="R511:T511"/>
    <mergeCell ref="J508:K508"/>
    <mergeCell ref="L508:N508"/>
    <mergeCell ref="O508:P508"/>
    <mergeCell ref="R508:T508"/>
    <mergeCell ref="J509:K509"/>
    <mergeCell ref="L509:N509"/>
    <mergeCell ref="O509:P509"/>
    <mergeCell ref="R509:T509"/>
    <mergeCell ref="J506:K506"/>
    <mergeCell ref="L506:N506"/>
    <mergeCell ref="O506:P506"/>
    <mergeCell ref="R506:T506"/>
    <mergeCell ref="J507:K507"/>
    <mergeCell ref="L507:N507"/>
    <mergeCell ref="O507:P507"/>
    <mergeCell ref="R507:T507"/>
    <mergeCell ref="J504:K504"/>
    <mergeCell ref="L504:N504"/>
    <mergeCell ref="O504:P504"/>
    <mergeCell ref="R504:T504"/>
    <mergeCell ref="J505:K505"/>
    <mergeCell ref="L505:N505"/>
    <mergeCell ref="O505:P505"/>
    <mergeCell ref="R505:T505"/>
    <mergeCell ref="R502:T502"/>
    <mergeCell ref="J503:K503"/>
    <mergeCell ref="L503:N503"/>
    <mergeCell ref="O503:P503"/>
    <mergeCell ref="R503:T503"/>
    <mergeCell ref="J499:K499"/>
    <mergeCell ref="L499:N499"/>
    <mergeCell ref="O499:P499"/>
    <mergeCell ref="R499:T499"/>
    <mergeCell ref="E500:G515"/>
    <mergeCell ref="J500:K500"/>
    <mergeCell ref="L500:N500"/>
    <mergeCell ref="O500:P500"/>
    <mergeCell ref="R500:T500"/>
    <mergeCell ref="J501:K501"/>
    <mergeCell ref="L501:N501"/>
    <mergeCell ref="O501:P501"/>
    <mergeCell ref="R501:T501"/>
    <mergeCell ref="J502:K502"/>
    <mergeCell ref="L502:N502"/>
    <mergeCell ref="O502:P502"/>
    <mergeCell ref="J497:K497"/>
    <mergeCell ref="L497:N497"/>
    <mergeCell ref="O497:P497"/>
    <mergeCell ref="R497:T497"/>
    <mergeCell ref="J498:K498"/>
    <mergeCell ref="L498:N498"/>
    <mergeCell ref="O498:P498"/>
    <mergeCell ref="R498:T498"/>
    <mergeCell ref="E464:G499"/>
    <mergeCell ref="J464:K464"/>
    <mergeCell ref="L464:N464"/>
    <mergeCell ref="O464:P464"/>
    <mergeCell ref="R464:T464"/>
    <mergeCell ref="J465:K465"/>
    <mergeCell ref="L465:N465"/>
    <mergeCell ref="O465:P465"/>
    <mergeCell ref="J495:K495"/>
    <mergeCell ref="L495:N495"/>
    <mergeCell ref="O495:P495"/>
    <mergeCell ref="R495:T495"/>
    <mergeCell ref="J496:K496"/>
    <mergeCell ref="L496:N496"/>
    <mergeCell ref="O496:P496"/>
    <mergeCell ref="R496:T496"/>
    <mergeCell ref="J493:K493"/>
    <mergeCell ref="L493:N493"/>
    <mergeCell ref="O493:P493"/>
    <mergeCell ref="R493:T493"/>
    <mergeCell ref="J494:K494"/>
    <mergeCell ref="L494:N494"/>
    <mergeCell ref="O494:P494"/>
    <mergeCell ref="R494:T494"/>
    <mergeCell ref="J491:K491"/>
    <mergeCell ref="L491:N491"/>
    <mergeCell ref="O491:P491"/>
    <mergeCell ref="R491:T491"/>
    <mergeCell ref="J492:K492"/>
    <mergeCell ref="L492:N492"/>
    <mergeCell ref="O492:P492"/>
    <mergeCell ref="R492:T492"/>
    <mergeCell ref="J489:K489"/>
    <mergeCell ref="L489:N489"/>
    <mergeCell ref="O489:P489"/>
    <mergeCell ref="R489:T489"/>
    <mergeCell ref="J490:K490"/>
    <mergeCell ref="L490:N490"/>
    <mergeCell ref="O490:P490"/>
    <mergeCell ref="R490:T490"/>
    <mergeCell ref="J487:K487"/>
    <mergeCell ref="L487:N487"/>
    <mergeCell ref="O487:P487"/>
    <mergeCell ref="R487:T487"/>
    <mergeCell ref="J488:K488"/>
    <mergeCell ref="L488:N488"/>
    <mergeCell ref="O488:P488"/>
    <mergeCell ref="R488:T488"/>
    <mergeCell ref="J485:K485"/>
    <mergeCell ref="L485:N485"/>
    <mergeCell ref="O485:P485"/>
    <mergeCell ref="R485:T485"/>
    <mergeCell ref="J486:K486"/>
    <mergeCell ref="L486:N486"/>
    <mergeCell ref="O486:P486"/>
    <mergeCell ref="R486:T486"/>
    <mergeCell ref="J483:K483"/>
    <mergeCell ref="L483:N483"/>
    <mergeCell ref="O483:P483"/>
    <mergeCell ref="R483:T483"/>
    <mergeCell ref="J484:K484"/>
    <mergeCell ref="L484:N484"/>
    <mergeCell ref="O484:P484"/>
    <mergeCell ref="R484:T484"/>
    <mergeCell ref="J481:K481"/>
    <mergeCell ref="L481:N481"/>
    <mergeCell ref="O481:P481"/>
    <mergeCell ref="R481:T481"/>
    <mergeCell ref="J482:K482"/>
    <mergeCell ref="L482:N482"/>
    <mergeCell ref="O482:P482"/>
    <mergeCell ref="R482:T482"/>
    <mergeCell ref="J479:K479"/>
    <mergeCell ref="L479:N479"/>
    <mergeCell ref="O479:P479"/>
    <mergeCell ref="R479:T479"/>
    <mergeCell ref="J480:K480"/>
    <mergeCell ref="L480:N480"/>
    <mergeCell ref="O480:P480"/>
    <mergeCell ref="R480:T480"/>
    <mergeCell ref="J477:K477"/>
    <mergeCell ref="L477:N477"/>
    <mergeCell ref="O477:P477"/>
    <mergeCell ref="R477:T477"/>
    <mergeCell ref="J478:K478"/>
    <mergeCell ref="L478:N478"/>
    <mergeCell ref="O478:P478"/>
    <mergeCell ref="R478:T478"/>
    <mergeCell ref="J475:K475"/>
    <mergeCell ref="L475:N475"/>
    <mergeCell ref="O475:P475"/>
    <mergeCell ref="R475:T475"/>
    <mergeCell ref="J476:K476"/>
    <mergeCell ref="L476:N476"/>
    <mergeCell ref="O476:P476"/>
    <mergeCell ref="R476:T476"/>
    <mergeCell ref="J473:K473"/>
    <mergeCell ref="L473:N473"/>
    <mergeCell ref="O473:P473"/>
    <mergeCell ref="R473:T473"/>
    <mergeCell ref="J474:K474"/>
    <mergeCell ref="L474:N474"/>
    <mergeCell ref="O474:P474"/>
    <mergeCell ref="R474:T474"/>
    <mergeCell ref="J471:K471"/>
    <mergeCell ref="L471:N471"/>
    <mergeCell ref="O471:P471"/>
    <mergeCell ref="R471:T471"/>
    <mergeCell ref="J472:K472"/>
    <mergeCell ref="L472:N472"/>
    <mergeCell ref="O472:P472"/>
    <mergeCell ref="R472:T472"/>
    <mergeCell ref="J469:K469"/>
    <mergeCell ref="L469:N469"/>
    <mergeCell ref="O469:P469"/>
    <mergeCell ref="R469:T469"/>
    <mergeCell ref="J470:K470"/>
    <mergeCell ref="L470:N470"/>
    <mergeCell ref="O470:P470"/>
    <mergeCell ref="R470:T470"/>
    <mergeCell ref="R467:T467"/>
    <mergeCell ref="J468:K468"/>
    <mergeCell ref="L468:N468"/>
    <mergeCell ref="O468:P468"/>
    <mergeCell ref="R468:T468"/>
    <mergeCell ref="R465:T465"/>
    <mergeCell ref="J466:K466"/>
    <mergeCell ref="L466:N466"/>
    <mergeCell ref="O466:P466"/>
    <mergeCell ref="R466:T466"/>
    <mergeCell ref="J467:K467"/>
    <mergeCell ref="L467:N467"/>
    <mergeCell ref="O467:P467"/>
    <mergeCell ref="J462:K462"/>
    <mergeCell ref="L462:N462"/>
    <mergeCell ref="O462:P462"/>
    <mergeCell ref="R462:T462"/>
    <mergeCell ref="J463:K463"/>
    <mergeCell ref="L463:N463"/>
    <mergeCell ref="O463:P463"/>
    <mergeCell ref="R463:T463"/>
    <mergeCell ref="J460:K460"/>
    <mergeCell ref="L460:N460"/>
    <mergeCell ref="O460:P460"/>
    <mergeCell ref="R460:T460"/>
    <mergeCell ref="J461:K461"/>
    <mergeCell ref="L461:N461"/>
    <mergeCell ref="O461:P461"/>
    <mergeCell ref="R461:T461"/>
    <mergeCell ref="J458:K458"/>
    <mergeCell ref="L458:N458"/>
    <mergeCell ref="O458:P458"/>
    <mergeCell ref="R458:T458"/>
    <mergeCell ref="J459:K459"/>
    <mergeCell ref="L459:N459"/>
    <mergeCell ref="O459:P459"/>
    <mergeCell ref="R459:T459"/>
    <mergeCell ref="J456:K456"/>
    <mergeCell ref="L456:N456"/>
    <mergeCell ref="O456:P456"/>
    <mergeCell ref="R456:T456"/>
    <mergeCell ref="J457:K457"/>
    <mergeCell ref="L457:N457"/>
    <mergeCell ref="O457:P457"/>
    <mergeCell ref="R457:T457"/>
    <mergeCell ref="J454:K454"/>
    <mergeCell ref="L454:N454"/>
    <mergeCell ref="O454:P454"/>
    <mergeCell ref="R454:T454"/>
    <mergeCell ref="J455:K455"/>
    <mergeCell ref="L455:N455"/>
    <mergeCell ref="O455:P455"/>
    <mergeCell ref="R455:T455"/>
    <mergeCell ref="J452:K452"/>
    <mergeCell ref="L452:N452"/>
    <mergeCell ref="O452:P452"/>
    <mergeCell ref="R452:T452"/>
    <mergeCell ref="J453:K453"/>
    <mergeCell ref="L453:N453"/>
    <mergeCell ref="O453:P453"/>
    <mergeCell ref="R453:T453"/>
    <mergeCell ref="J450:K450"/>
    <mergeCell ref="L450:N450"/>
    <mergeCell ref="O450:P450"/>
    <mergeCell ref="R450:T450"/>
    <mergeCell ref="J451:K451"/>
    <mergeCell ref="L451:N451"/>
    <mergeCell ref="O451:P451"/>
    <mergeCell ref="R451:T451"/>
    <mergeCell ref="J448:K448"/>
    <mergeCell ref="L448:N448"/>
    <mergeCell ref="O448:P448"/>
    <mergeCell ref="R448:T448"/>
    <mergeCell ref="J449:K449"/>
    <mergeCell ref="L449:N449"/>
    <mergeCell ref="O449:P449"/>
    <mergeCell ref="R449:T449"/>
    <mergeCell ref="J446:K446"/>
    <mergeCell ref="L446:N446"/>
    <mergeCell ref="O446:P446"/>
    <mergeCell ref="R446:T446"/>
    <mergeCell ref="J447:K447"/>
    <mergeCell ref="L447:N447"/>
    <mergeCell ref="O447:P447"/>
    <mergeCell ref="R447:T447"/>
    <mergeCell ref="J444:K444"/>
    <mergeCell ref="L444:N444"/>
    <mergeCell ref="O444:P444"/>
    <mergeCell ref="R444:T444"/>
    <mergeCell ref="J445:K445"/>
    <mergeCell ref="L445:N445"/>
    <mergeCell ref="O445:P445"/>
    <mergeCell ref="R445:T445"/>
    <mergeCell ref="J442:K442"/>
    <mergeCell ref="L442:N442"/>
    <mergeCell ref="O442:P442"/>
    <mergeCell ref="R442:T442"/>
    <mergeCell ref="J443:K443"/>
    <mergeCell ref="L443:N443"/>
    <mergeCell ref="O443:P443"/>
    <mergeCell ref="R443:T443"/>
    <mergeCell ref="J440:K440"/>
    <mergeCell ref="L440:N440"/>
    <mergeCell ref="O440:P440"/>
    <mergeCell ref="R440:T440"/>
    <mergeCell ref="J441:K441"/>
    <mergeCell ref="L441:N441"/>
    <mergeCell ref="O441:P441"/>
    <mergeCell ref="R441:T441"/>
    <mergeCell ref="J438:K438"/>
    <mergeCell ref="L438:N438"/>
    <mergeCell ref="O438:P438"/>
    <mergeCell ref="R438:T438"/>
    <mergeCell ref="J439:K439"/>
    <mergeCell ref="L439:N439"/>
    <mergeCell ref="O439:P439"/>
    <mergeCell ref="R439:T439"/>
    <mergeCell ref="J436:K436"/>
    <mergeCell ref="L436:N436"/>
    <mergeCell ref="O436:P436"/>
    <mergeCell ref="R436:T436"/>
    <mergeCell ref="J437:K437"/>
    <mergeCell ref="L437:N437"/>
    <mergeCell ref="O437:P437"/>
    <mergeCell ref="R437:T437"/>
    <mergeCell ref="J434:K434"/>
    <mergeCell ref="L434:N434"/>
    <mergeCell ref="O434:P434"/>
    <mergeCell ref="R434:T434"/>
    <mergeCell ref="J435:K435"/>
    <mergeCell ref="L435:N435"/>
    <mergeCell ref="O435:P435"/>
    <mergeCell ref="R435:T435"/>
    <mergeCell ref="J432:K432"/>
    <mergeCell ref="L432:N432"/>
    <mergeCell ref="O432:P432"/>
    <mergeCell ref="R432:T432"/>
    <mergeCell ref="J433:K433"/>
    <mergeCell ref="L433:N433"/>
    <mergeCell ref="O433:P433"/>
    <mergeCell ref="R433:T433"/>
    <mergeCell ref="J430:K430"/>
    <mergeCell ref="L430:N430"/>
    <mergeCell ref="O430:P430"/>
    <mergeCell ref="R430:T430"/>
    <mergeCell ref="J431:K431"/>
    <mergeCell ref="L431:N431"/>
    <mergeCell ref="O431:P431"/>
    <mergeCell ref="R431:T431"/>
    <mergeCell ref="J428:K428"/>
    <mergeCell ref="L428:N428"/>
    <mergeCell ref="O428:P428"/>
    <mergeCell ref="R428:T428"/>
    <mergeCell ref="J429:K429"/>
    <mergeCell ref="L429:N429"/>
    <mergeCell ref="O429:P429"/>
    <mergeCell ref="R429:T429"/>
    <mergeCell ref="J426:K426"/>
    <mergeCell ref="L426:N426"/>
    <mergeCell ref="O426:P426"/>
    <mergeCell ref="R426:T426"/>
    <mergeCell ref="J427:K427"/>
    <mergeCell ref="L427:N427"/>
    <mergeCell ref="O427:P427"/>
    <mergeCell ref="R427:T427"/>
    <mergeCell ref="L424:N424"/>
    <mergeCell ref="O424:P424"/>
    <mergeCell ref="R424:T424"/>
    <mergeCell ref="J425:K425"/>
    <mergeCell ref="L425:N425"/>
    <mergeCell ref="O425:P425"/>
    <mergeCell ref="R425:T425"/>
    <mergeCell ref="O420:P420"/>
    <mergeCell ref="R420:T420"/>
    <mergeCell ref="E421:G463"/>
    <mergeCell ref="J421:K421"/>
    <mergeCell ref="L421:N421"/>
    <mergeCell ref="O421:P421"/>
    <mergeCell ref="R421:T421"/>
    <mergeCell ref="J422:K422"/>
    <mergeCell ref="L422:N422"/>
    <mergeCell ref="O422:P422"/>
    <mergeCell ref="R422:T422"/>
    <mergeCell ref="J423:K423"/>
    <mergeCell ref="L423:N423"/>
    <mergeCell ref="O423:P423"/>
    <mergeCell ref="R423:T423"/>
    <mergeCell ref="J424:K424"/>
    <mergeCell ref="R416:T416"/>
    <mergeCell ref="E417:G420"/>
    <mergeCell ref="J417:K417"/>
    <mergeCell ref="L417:N417"/>
    <mergeCell ref="O417:P417"/>
    <mergeCell ref="R417:T417"/>
    <mergeCell ref="J418:K418"/>
    <mergeCell ref="L418:N418"/>
    <mergeCell ref="O418:P418"/>
    <mergeCell ref="R418:T418"/>
    <mergeCell ref="J419:K419"/>
    <mergeCell ref="L419:N419"/>
    <mergeCell ref="O419:P419"/>
    <mergeCell ref="R419:T419"/>
    <mergeCell ref="J420:K420"/>
    <mergeCell ref="L420:N420"/>
    <mergeCell ref="L408:N408"/>
    <mergeCell ref="O408:P408"/>
    <mergeCell ref="E413:G416"/>
    <mergeCell ref="J413:K413"/>
    <mergeCell ref="L413:N413"/>
    <mergeCell ref="O413:P413"/>
    <mergeCell ref="R413:T413"/>
    <mergeCell ref="J414:K414"/>
    <mergeCell ref="L414:N414"/>
    <mergeCell ref="O414:P414"/>
    <mergeCell ref="R414:T414"/>
    <mergeCell ref="J415:K415"/>
    <mergeCell ref="L415:N415"/>
    <mergeCell ref="O415:P415"/>
    <mergeCell ref="R415:T415"/>
    <mergeCell ref="J416:K416"/>
    <mergeCell ref="L416:N416"/>
    <mergeCell ref="O416:P416"/>
    <mergeCell ref="E412:G412"/>
    <mergeCell ref="J412:K412"/>
    <mergeCell ref="L412:N412"/>
    <mergeCell ref="O412:P412"/>
    <mergeCell ref="R412:T412"/>
    <mergeCell ref="L401:N401"/>
    <mergeCell ref="O401:P401"/>
    <mergeCell ref="R401:T401"/>
    <mergeCell ref="J402:K402"/>
    <mergeCell ref="L402:N402"/>
    <mergeCell ref="O402:P402"/>
    <mergeCell ref="R402:T402"/>
    <mergeCell ref="R397:T397"/>
    <mergeCell ref="J410:K410"/>
    <mergeCell ref="L410:N410"/>
    <mergeCell ref="O410:P410"/>
    <mergeCell ref="R410:T410"/>
    <mergeCell ref="J411:K411"/>
    <mergeCell ref="L411:N411"/>
    <mergeCell ref="O411:P411"/>
    <mergeCell ref="R411:T411"/>
    <mergeCell ref="R408:T408"/>
    <mergeCell ref="J409:K409"/>
    <mergeCell ref="L409:N409"/>
    <mergeCell ref="O409:P409"/>
    <mergeCell ref="R409:T409"/>
    <mergeCell ref="J405:K405"/>
    <mergeCell ref="L405:N405"/>
    <mergeCell ref="O405:P405"/>
    <mergeCell ref="R405:T405"/>
    <mergeCell ref="O406:P406"/>
    <mergeCell ref="R406:T406"/>
    <mergeCell ref="J407:K407"/>
    <mergeCell ref="L407:N407"/>
    <mergeCell ref="O407:P407"/>
    <mergeCell ref="R407:T407"/>
    <mergeCell ref="J408:K408"/>
    <mergeCell ref="B398:C617"/>
    <mergeCell ref="D398:D617"/>
    <mergeCell ref="E398:G405"/>
    <mergeCell ref="J398:K398"/>
    <mergeCell ref="L398:N398"/>
    <mergeCell ref="O398:P398"/>
    <mergeCell ref="R398:T398"/>
    <mergeCell ref="J399:K399"/>
    <mergeCell ref="L399:N399"/>
    <mergeCell ref="O399:P399"/>
    <mergeCell ref="R399:T399"/>
    <mergeCell ref="J400:K400"/>
    <mergeCell ref="L400:N400"/>
    <mergeCell ref="O400:P400"/>
    <mergeCell ref="R400:T400"/>
    <mergeCell ref="B397:C397"/>
    <mergeCell ref="D397:G397"/>
    <mergeCell ref="J397:K397"/>
    <mergeCell ref="L397:N397"/>
    <mergeCell ref="O397:P397"/>
    <mergeCell ref="E406:G411"/>
    <mergeCell ref="J406:K406"/>
    <mergeCell ref="L406:N406"/>
    <mergeCell ref="J403:K403"/>
    <mergeCell ref="L403:N403"/>
    <mergeCell ref="O403:P403"/>
    <mergeCell ref="R403:T403"/>
    <mergeCell ref="J404:K404"/>
    <mergeCell ref="L404:N404"/>
    <mergeCell ref="O404:P404"/>
    <mergeCell ref="R404:T404"/>
    <mergeCell ref="J401:K401"/>
    <mergeCell ref="R395:T395"/>
    <mergeCell ref="B396:C396"/>
    <mergeCell ref="E396:G396"/>
    <mergeCell ref="J396:K396"/>
    <mergeCell ref="L396:N396"/>
    <mergeCell ref="O396:P396"/>
    <mergeCell ref="R396:T396"/>
    <mergeCell ref="B395:C395"/>
    <mergeCell ref="D395:G395"/>
    <mergeCell ref="J395:K395"/>
    <mergeCell ref="L395:N395"/>
    <mergeCell ref="O395:P395"/>
    <mergeCell ref="J393:K393"/>
    <mergeCell ref="L393:N393"/>
    <mergeCell ref="O393:P393"/>
    <mergeCell ref="R393:T393"/>
    <mergeCell ref="J394:K394"/>
    <mergeCell ref="L394:N394"/>
    <mergeCell ref="O394:P394"/>
    <mergeCell ref="R394:T394"/>
    <mergeCell ref="L382:N382"/>
    <mergeCell ref="O382:P382"/>
    <mergeCell ref="R382:T382"/>
    <mergeCell ref="J383:K383"/>
    <mergeCell ref="L383:N383"/>
    <mergeCell ref="O383:P383"/>
    <mergeCell ref="R383:T383"/>
    <mergeCell ref="J384:K384"/>
    <mergeCell ref="L384:N384"/>
    <mergeCell ref="O384:P384"/>
    <mergeCell ref="R391:T391"/>
    <mergeCell ref="J392:K392"/>
    <mergeCell ref="L392:N392"/>
    <mergeCell ref="O392:P392"/>
    <mergeCell ref="R392:T392"/>
    <mergeCell ref="E388:G394"/>
    <mergeCell ref="J388:K388"/>
    <mergeCell ref="L388:N388"/>
    <mergeCell ref="O388:P388"/>
    <mergeCell ref="R388:T388"/>
    <mergeCell ref="J389:K389"/>
    <mergeCell ref="L389:N389"/>
    <mergeCell ref="O389:P389"/>
    <mergeCell ref="R389:T389"/>
    <mergeCell ref="J390:K390"/>
    <mergeCell ref="L390:N390"/>
    <mergeCell ref="O390:P390"/>
    <mergeCell ref="R390:T390"/>
    <mergeCell ref="J391:K391"/>
    <mergeCell ref="L391:N391"/>
    <mergeCell ref="O391:P391"/>
    <mergeCell ref="E377:G380"/>
    <mergeCell ref="J377:K377"/>
    <mergeCell ref="L377:N377"/>
    <mergeCell ref="O377:P377"/>
    <mergeCell ref="R377:T377"/>
    <mergeCell ref="J378:K378"/>
    <mergeCell ref="L378:N378"/>
    <mergeCell ref="O378:P378"/>
    <mergeCell ref="R378:T378"/>
    <mergeCell ref="J379:K379"/>
    <mergeCell ref="L379:N379"/>
    <mergeCell ref="O379:P379"/>
    <mergeCell ref="J386:K386"/>
    <mergeCell ref="L386:N386"/>
    <mergeCell ref="O386:P386"/>
    <mergeCell ref="R386:T386"/>
    <mergeCell ref="E387:G387"/>
    <mergeCell ref="J387:K387"/>
    <mergeCell ref="L387:N387"/>
    <mergeCell ref="O387:P387"/>
    <mergeCell ref="R387:T387"/>
    <mergeCell ref="R384:T384"/>
    <mergeCell ref="J385:K385"/>
    <mergeCell ref="L385:N385"/>
    <mergeCell ref="O385:P385"/>
    <mergeCell ref="R385:T385"/>
    <mergeCell ref="E381:G386"/>
    <mergeCell ref="J381:K381"/>
    <mergeCell ref="L381:N381"/>
    <mergeCell ref="O381:P381"/>
    <mergeCell ref="R381:T381"/>
    <mergeCell ref="J382:K382"/>
    <mergeCell ref="J371:K371"/>
    <mergeCell ref="L371:N371"/>
    <mergeCell ref="O371:P371"/>
    <mergeCell ref="R371:T371"/>
    <mergeCell ref="J372:K372"/>
    <mergeCell ref="L372:N372"/>
    <mergeCell ref="O372:P372"/>
    <mergeCell ref="R372:T372"/>
    <mergeCell ref="J373:K373"/>
    <mergeCell ref="L373:N373"/>
    <mergeCell ref="O373:P373"/>
    <mergeCell ref="R373:T373"/>
    <mergeCell ref="J374:K374"/>
    <mergeCell ref="L374:N374"/>
    <mergeCell ref="O374:P374"/>
    <mergeCell ref="R379:T379"/>
    <mergeCell ref="J380:K380"/>
    <mergeCell ref="L380:N380"/>
    <mergeCell ref="O380:P380"/>
    <mergeCell ref="R380:T380"/>
    <mergeCell ref="J376:K376"/>
    <mergeCell ref="L376:N376"/>
    <mergeCell ref="O376:P376"/>
    <mergeCell ref="R376:T376"/>
    <mergeCell ref="R369:T369"/>
    <mergeCell ref="J370:K370"/>
    <mergeCell ref="L370:N370"/>
    <mergeCell ref="O370:P370"/>
    <mergeCell ref="R370:T370"/>
    <mergeCell ref="R366:T366"/>
    <mergeCell ref="B367:C394"/>
    <mergeCell ref="D367:D394"/>
    <mergeCell ref="E367:G368"/>
    <mergeCell ref="J367:K367"/>
    <mergeCell ref="L367:N367"/>
    <mergeCell ref="O367:P367"/>
    <mergeCell ref="R367:T367"/>
    <mergeCell ref="J368:K368"/>
    <mergeCell ref="L368:N368"/>
    <mergeCell ref="O368:P368"/>
    <mergeCell ref="R368:T368"/>
    <mergeCell ref="E369:G370"/>
    <mergeCell ref="J369:K369"/>
    <mergeCell ref="L369:N369"/>
    <mergeCell ref="O369:P369"/>
    <mergeCell ref="B366:C366"/>
    <mergeCell ref="D366:G366"/>
    <mergeCell ref="J366:K366"/>
    <mergeCell ref="L366:N366"/>
    <mergeCell ref="O366:P366"/>
    <mergeCell ref="R374:T374"/>
    <mergeCell ref="J375:K375"/>
    <mergeCell ref="L375:N375"/>
    <mergeCell ref="O375:P375"/>
    <mergeCell ref="R375:T375"/>
    <mergeCell ref="E371:G376"/>
    <mergeCell ref="B365:G365"/>
    <mergeCell ref="J365:K365"/>
    <mergeCell ref="L365:N365"/>
    <mergeCell ref="O365:P365"/>
    <mergeCell ref="R365:T365"/>
    <mergeCell ref="R361:T361"/>
    <mergeCell ref="B362:C364"/>
    <mergeCell ref="D362:D364"/>
    <mergeCell ref="E362:G364"/>
    <mergeCell ref="J362:K362"/>
    <mergeCell ref="L362:N362"/>
    <mergeCell ref="O362:P362"/>
    <mergeCell ref="R362:T362"/>
    <mergeCell ref="J363:K363"/>
    <mergeCell ref="L363:N363"/>
    <mergeCell ref="O363:P363"/>
    <mergeCell ref="R363:T363"/>
    <mergeCell ref="J364:K364"/>
    <mergeCell ref="L364:N364"/>
    <mergeCell ref="O364:P364"/>
    <mergeCell ref="R364:T364"/>
    <mergeCell ref="B361:C361"/>
    <mergeCell ref="D361:G361"/>
    <mergeCell ref="J361:K361"/>
    <mergeCell ref="L361:N361"/>
    <mergeCell ref="O361:P361"/>
    <mergeCell ref="E360:G360"/>
    <mergeCell ref="J360:K360"/>
    <mergeCell ref="L360:N360"/>
    <mergeCell ref="O360:P360"/>
    <mergeCell ref="R360:T360"/>
    <mergeCell ref="E359:G359"/>
    <mergeCell ref="J359:K359"/>
    <mergeCell ref="L359:N359"/>
    <mergeCell ref="O359:P359"/>
    <mergeCell ref="R359:T359"/>
    <mergeCell ref="E358:G358"/>
    <mergeCell ref="J358:K358"/>
    <mergeCell ref="L358:N358"/>
    <mergeCell ref="O358:P358"/>
    <mergeCell ref="R358:T358"/>
    <mergeCell ref="E357:G357"/>
    <mergeCell ref="J357:K357"/>
    <mergeCell ref="L357:N357"/>
    <mergeCell ref="O357:P357"/>
    <mergeCell ref="R357:T357"/>
    <mergeCell ref="E356:G356"/>
    <mergeCell ref="J356:K356"/>
    <mergeCell ref="L356:N356"/>
    <mergeCell ref="O356:P356"/>
    <mergeCell ref="R356:T356"/>
    <mergeCell ref="E355:G355"/>
    <mergeCell ref="J355:K355"/>
    <mergeCell ref="L355:N355"/>
    <mergeCell ref="O355:P355"/>
    <mergeCell ref="R355:T355"/>
    <mergeCell ref="E354:G354"/>
    <mergeCell ref="J354:K354"/>
    <mergeCell ref="L354:N354"/>
    <mergeCell ref="O354:P354"/>
    <mergeCell ref="R354:T354"/>
    <mergeCell ref="E353:G353"/>
    <mergeCell ref="J353:K353"/>
    <mergeCell ref="L353:N353"/>
    <mergeCell ref="O353:P353"/>
    <mergeCell ref="R353:T353"/>
    <mergeCell ref="E352:G352"/>
    <mergeCell ref="J352:K352"/>
    <mergeCell ref="L352:N352"/>
    <mergeCell ref="O352:P352"/>
    <mergeCell ref="R352:T352"/>
    <mergeCell ref="E351:G351"/>
    <mergeCell ref="J351:K351"/>
    <mergeCell ref="L351:N351"/>
    <mergeCell ref="O351:P351"/>
    <mergeCell ref="R351:T351"/>
    <mergeCell ref="E350:G350"/>
    <mergeCell ref="J350:K350"/>
    <mergeCell ref="L350:N350"/>
    <mergeCell ref="O350:P350"/>
    <mergeCell ref="R350:T350"/>
    <mergeCell ref="E349:G349"/>
    <mergeCell ref="J349:K349"/>
    <mergeCell ref="L349:N349"/>
    <mergeCell ref="O349:P349"/>
    <mergeCell ref="R349:T349"/>
    <mergeCell ref="E348:G348"/>
    <mergeCell ref="J348:K348"/>
    <mergeCell ref="L348:N348"/>
    <mergeCell ref="O348:P348"/>
    <mergeCell ref="R348:T348"/>
    <mergeCell ref="E347:G347"/>
    <mergeCell ref="J347:K347"/>
    <mergeCell ref="L347:N347"/>
    <mergeCell ref="O347:P347"/>
    <mergeCell ref="R347:T347"/>
    <mergeCell ref="E346:G346"/>
    <mergeCell ref="J346:K346"/>
    <mergeCell ref="L346:N346"/>
    <mergeCell ref="O346:P346"/>
    <mergeCell ref="R346:T346"/>
    <mergeCell ref="E345:G345"/>
    <mergeCell ref="J345:K345"/>
    <mergeCell ref="L345:N345"/>
    <mergeCell ref="O345:P345"/>
    <mergeCell ref="R345:T345"/>
    <mergeCell ref="E344:G344"/>
    <mergeCell ref="J344:K344"/>
    <mergeCell ref="L344:N344"/>
    <mergeCell ref="O344:P344"/>
    <mergeCell ref="R344:T344"/>
    <mergeCell ref="E343:G343"/>
    <mergeCell ref="J343:K343"/>
    <mergeCell ref="L343:N343"/>
    <mergeCell ref="O343:P343"/>
    <mergeCell ref="R343:T343"/>
    <mergeCell ref="E342:G342"/>
    <mergeCell ref="J342:K342"/>
    <mergeCell ref="L342:N342"/>
    <mergeCell ref="O342:P342"/>
    <mergeCell ref="R342:T342"/>
    <mergeCell ref="E341:G341"/>
    <mergeCell ref="J341:K341"/>
    <mergeCell ref="L341:N341"/>
    <mergeCell ref="O341:P341"/>
    <mergeCell ref="R341:T341"/>
    <mergeCell ref="E340:G340"/>
    <mergeCell ref="J340:K340"/>
    <mergeCell ref="L340:N340"/>
    <mergeCell ref="O340:P340"/>
    <mergeCell ref="R340:T340"/>
    <mergeCell ref="E339:G339"/>
    <mergeCell ref="J339:K339"/>
    <mergeCell ref="L339:N339"/>
    <mergeCell ref="O339:P339"/>
    <mergeCell ref="R339:T339"/>
    <mergeCell ref="E338:G338"/>
    <mergeCell ref="J338:K338"/>
    <mergeCell ref="L338:N338"/>
    <mergeCell ref="O338:P338"/>
    <mergeCell ref="R338:T338"/>
    <mergeCell ref="E337:G337"/>
    <mergeCell ref="J337:K337"/>
    <mergeCell ref="L337:N337"/>
    <mergeCell ref="O337:P337"/>
    <mergeCell ref="R337:T337"/>
    <mergeCell ref="E336:G336"/>
    <mergeCell ref="J336:K336"/>
    <mergeCell ref="L336:N336"/>
    <mergeCell ref="O336:P336"/>
    <mergeCell ref="R336:T336"/>
    <mergeCell ref="E335:G335"/>
    <mergeCell ref="J335:K335"/>
    <mergeCell ref="L335:N335"/>
    <mergeCell ref="O335:P335"/>
    <mergeCell ref="R335:T335"/>
    <mergeCell ref="E334:G334"/>
    <mergeCell ref="J334:K334"/>
    <mergeCell ref="L334:N334"/>
    <mergeCell ref="O334:P334"/>
    <mergeCell ref="R334:T334"/>
    <mergeCell ref="E333:G333"/>
    <mergeCell ref="J333:K333"/>
    <mergeCell ref="L333:N333"/>
    <mergeCell ref="O333:P333"/>
    <mergeCell ref="R333:T333"/>
    <mergeCell ref="E332:G332"/>
    <mergeCell ref="J332:K332"/>
    <mergeCell ref="L332:N332"/>
    <mergeCell ref="O332:P332"/>
    <mergeCell ref="R332:T332"/>
    <mergeCell ref="E331:G331"/>
    <mergeCell ref="J331:K331"/>
    <mergeCell ref="L331:N331"/>
    <mergeCell ref="O331:P331"/>
    <mergeCell ref="R331:T331"/>
    <mergeCell ref="E330:G330"/>
    <mergeCell ref="J330:K330"/>
    <mergeCell ref="L330:N330"/>
    <mergeCell ref="O330:P330"/>
    <mergeCell ref="R330:T330"/>
    <mergeCell ref="E329:G329"/>
    <mergeCell ref="J329:K329"/>
    <mergeCell ref="L329:N329"/>
    <mergeCell ref="O329:P329"/>
    <mergeCell ref="R329:T329"/>
    <mergeCell ref="E328:G328"/>
    <mergeCell ref="J328:K328"/>
    <mergeCell ref="L328:N328"/>
    <mergeCell ref="O328:P328"/>
    <mergeCell ref="R328:T328"/>
    <mergeCell ref="E327:G327"/>
    <mergeCell ref="J327:K327"/>
    <mergeCell ref="L327:N327"/>
    <mergeCell ref="O327:P327"/>
    <mergeCell ref="R327:T327"/>
    <mergeCell ref="E326:G326"/>
    <mergeCell ref="J326:K326"/>
    <mergeCell ref="L326:N326"/>
    <mergeCell ref="O326:P326"/>
    <mergeCell ref="R326:T326"/>
    <mergeCell ref="E325:G325"/>
    <mergeCell ref="J325:K325"/>
    <mergeCell ref="L325:N325"/>
    <mergeCell ref="O325:P325"/>
    <mergeCell ref="R325:T325"/>
    <mergeCell ref="E324:G324"/>
    <mergeCell ref="J324:K324"/>
    <mergeCell ref="L324:N324"/>
    <mergeCell ref="O324:P324"/>
    <mergeCell ref="R324:T324"/>
    <mergeCell ref="E323:G323"/>
    <mergeCell ref="J323:K323"/>
    <mergeCell ref="L323:N323"/>
    <mergeCell ref="O323:P323"/>
    <mergeCell ref="R323:T323"/>
    <mergeCell ref="E322:G322"/>
    <mergeCell ref="J322:K322"/>
    <mergeCell ref="L322:N322"/>
    <mergeCell ref="O322:P322"/>
    <mergeCell ref="R322:T322"/>
    <mergeCell ref="E321:G321"/>
    <mergeCell ref="J321:K321"/>
    <mergeCell ref="L321:N321"/>
    <mergeCell ref="O321:P321"/>
    <mergeCell ref="R321:T321"/>
    <mergeCell ref="E313:G313"/>
    <mergeCell ref="J313:K313"/>
    <mergeCell ref="O311:P311"/>
    <mergeCell ref="R311:T311"/>
    <mergeCell ref="E320:G320"/>
    <mergeCell ref="J320:K320"/>
    <mergeCell ref="L320:N320"/>
    <mergeCell ref="O320:P320"/>
    <mergeCell ref="R320:T320"/>
    <mergeCell ref="E319:G319"/>
    <mergeCell ref="J319:K319"/>
    <mergeCell ref="L319:N319"/>
    <mergeCell ref="O319:P319"/>
    <mergeCell ref="R319:T319"/>
    <mergeCell ref="E318:G318"/>
    <mergeCell ref="J318:K318"/>
    <mergeCell ref="L318:N318"/>
    <mergeCell ref="O318:P318"/>
    <mergeCell ref="R318:T318"/>
    <mergeCell ref="E317:G317"/>
    <mergeCell ref="J317:K317"/>
    <mergeCell ref="L317:N317"/>
    <mergeCell ref="O317:P317"/>
    <mergeCell ref="R317:T317"/>
    <mergeCell ref="B304:C304"/>
    <mergeCell ref="D304:G304"/>
    <mergeCell ref="J304:K304"/>
    <mergeCell ref="L304:N304"/>
    <mergeCell ref="O304:P304"/>
    <mergeCell ref="R304:T304"/>
    <mergeCell ref="O307:P307"/>
    <mergeCell ref="R307:T307"/>
    <mergeCell ref="E308:G308"/>
    <mergeCell ref="J308:K308"/>
    <mergeCell ref="L308:N308"/>
    <mergeCell ref="O308:P308"/>
    <mergeCell ref="R308:T308"/>
    <mergeCell ref="E316:G316"/>
    <mergeCell ref="J316:K316"/>
    <mergeCell ref="L316:N316"/>
    <mergeCell ref="O316:P316"/>
    <mergeCell ref="R316:T316"/>
    <mergeCell ref="E315:G315"/>
    <mergeCell ref="J315:K315"/>
    <mergeCell ref="L315:N315"/>
    <mergeCell ref="O315:P315"/>
    <mergeCell ref="R315:T315"/>
    <mergeCell ref="L313:N313"/>
    <mergeCell ref="O313:P313"/>
    <mergeCell ref="R313:T313"/>
    <mergeCell ref="E314:G314"/>
    <mergeCell ref="J314:K314"/>
    <mergeCell ref="L314:N314"/>
    <mergeCell ref="O314:P314"/>
    <mergeCell ref="R314:T314"/>
    <mergeCell ref="E311:G311"/>
    <mergeCell ref="O305:P305"/>
    <mergeCell ref="R305:T305"/>
    <mergeCell ref="E306:G306"/>
    <mergeCell ref="J306:K306"/>
    <mergeCell ref="L306:N306"/>
    <mergeCell ref="O306:P306"/>
    <mergeCell ref="R306:T306"/>
    <mergeCell ref="B305:C360"/>
    <mergeCell ref="D305:D360"/>
    <mergeCell ref="E305:G305"/>
    <mergeCell ref="J305:K305"/>
    <mergeCell ref="L305:N305"/>
    <mergeCell ref="E307:G307"/>
    <mergeCell ref="J307:K307"/>
    <mergeCell ref="L307:N307"/>
    <mergeCell ref="E309:G309"/>
    <mergeCell ref="J309:K309"/>
    <mergeCell ref="L309:N309"/>
    <mergeCell ref="E312:G312"/>
    <mergeCell ref="J312:K312"/>
    <mergeCell ref="L312:N312"/>
    <mergeCell ref="O312:P312"/>
    <mergeCell ref="R312:T312"/>
    <mergeCell ref="O309:P309"/>
    <mergeCell ref="R309:T309"/>
    <mergeCell ref="E310:G310"/>
    <mergeCell ref="J310:K310"/>
    <mergeCell ref="L310:N310"/>
    <mergeCell ref="O310:P310"/>
    <mergeCell ref="R310:T310"/>
    <mergeCell ref="J311:K311"/>
    <mergeCell ref="L311:N311"/>
    <mergeCell ref="O297:P297"/>
    <mergeCell ref="R297:T297"/>
    <mergeCell ref="J298:K298"/>
    <mergeCell ref="L298:N298"/>
    <mergeCell ref="O298:P298"/>
    <mergeCell ref="R298:T298"/>
    <mergeCell ref="J295:K295"/>
    <mergeCell ref="L295:N295"/>
    <mergeCell ref="O295:P295"/>
    <mergeCell ref="R295:T295"/>
    <mergeCell ref="J296:K296"/>
    <mergeCell ref="L296:N296"/>
    <mergeCell ref="O296:P296"/>
    <mergeCell ref="R296:T296"/>
    <mergeCell ref="J303:K303"/>
    <mergeCell ref="L303:N303"/>
    <mergeCell ref="O303:P303"/>
    <mergeCell ref="R303:T303"/>
    <mergeCell ref="J301:K301"/>
    <mergeCell ref="L301:N301"/>
    <mergeCell ref="O301:P301"/>
    <mergeCell ref="R301:T301"/>
    <mergeCell ref="J302:K302"/>
    <mergeCell ref="L302:N302"/>
    <mergeCell ref="O302:P302"/>
    <mergeCell ref="R302:T302"/>
    <mergeCell ref="R293:T293"/>
    <mergeCell ref="J294:K294"/>
    <mergeCell ref="L294:N294"/>
    <mergeCell ref="O294:P294"/>
    <mergeCell ref="R294:T294"/>
    <mergeCell ref="J290:K290"/>
    <mergeCell ref="L290:N290"/>
    <mergeCell ref="O290:P290"/>
    <mergeCell ref="R290:T290"/>
    <mergeCell ref="E291:G303"/>
    <mergeCell ref="J291:K291"/>
    <mergeCell ref="L291:N291"/>
    <mergeCell ref="O291:P291"/>
    <mergeCell ref="R291:T291"/>
    <mergeCell ref="J292:K292"/>
    <mergeCell ref="L292:N292"/>
    <mergeCell ref="O292:P292"/>
    <mergeCell ref="R292:T292"/>
    <mergeCell ref="J293:K293"/>
    <mergeCell ref="L293:N293"/>
    <mergeCell ref="O293:P293"/>
    <mergeCell ref="E278:G290"/>
    <mergeCell ref="J299:K299"/>
    <mergeCell ref="L299:N299"/>
    <mergeCell ref="O299:P299"/>
    <mergeCell ref="R299:T299"/>
    <mergeCell ref="J300:K300"/>
    <mergeCell ref="L300:N300"/>
    <mergeCell ref="O300:P300"/>
    <mergeCell ref="R300:T300"/>
    <mergeCell ref="J297:K297"/>
    <mergeCell ref="L297:N297"/>
    <mergeCell ref="J288:K288"/>
    <mergeCell ref="L288:N288"/>
    <mergeCell ref="O288:P288"/>
    <mergeCell ref="R288:T288"/>
    <mergeCell ref="J289:K289"/>
    <mergeCell ref="L289:N289"/>
    <mergeCell ref="O289:P289"/>
    <mergeCell ref="R289:T289"/>
    <mergeCell ref="J286:K286"/>
    <mergeCell ref="L286:N286"/>
    <mergeCell ref="O286:P286"/>
    <mergeCell ref="R286:T286"/>
    <mergeCell ref="J287:K287"/>
    <mergeCell ref="L287:N287"/>
    <mergeCell ref="O287:P287"/>
    <mergeCell ref="R287:T287"/>
    <mergeCell ref="J284:K284"/>
    <mergeCell ref="L284:N284"/>
    <mergeCell ref="O284:P284"/>
    <mergeCell ref="R284:T284"/>
    <mergeCell ref="J285:K285"/>
    <mergeCell ref="L285:N285"/>
    <mergeCell ref="O285:P285"/>
    <mergeCell ref="R285:T285"/>
    <mergeCell ref="J282:K282"/>
    <mergeCell ref="L282:N282"/>
    <mergeCell ref="O282:P282"/>
    <mergeCell ref="R282:T282"/>
    <mergeCell ref="J283:K283"/>
    <mergeCell ref="L283:N283"/>
    <mergeCell ref="O283:P283"/>
    <mergeCell ref="R283:T283"/>
    <mergeCell ref="R280:T280"/>
    <mergeCell ref="J281:K281"/>
    <mergeCell ref="L281:N281"/>
    <mergeCell ref="O281:P281"/>
    <mergeCell ref="R281:T281"/>
    <mergeCell ref="J277:K277"/>
    <mergeCell ref="L277:N277"/>
    <mergeCell ref="O277:P277"/>
    <mergeCell ref="R277:T277"/>
    <mergeCell ref="J278:K278"/>
    <mergeCell ref="L278:N278"/>
    <mergeCell ref="O278:P278"/>
    <mergeCell ref="R278:T278"/>
    <mergeCell ref="J279:K279"/>
    <mergeCell ref="L279:N279"/>
    <mergeCell ref="O279:P279"/>
    <mergeCell ref="R279:T279"/>
    <mergeCell ref="J280:K280"/>
    <mergeCell ref="L280:N280"/>
    <mergeCell ref="O280:P280"/>
    <mergeCell ref="J275:K275"/>
    <mergeCell ref="L275:N275"/>
    <mergeCell ref="O275:P275"/>
    <mergeCell ref="R275:T275"/>
    <mergeCell ref="J276:K276"/>
    <mergeCell ref="L276:N276"/>
    <mergeCell ref="O276:P276"/>
    <mergeCell ref="R276:T276"/>
    <mergeCell ref="J273:K273"/>
    <mergeCell ref="L273:N273"/>
    <mergeCell ref="O273:P273"/>
    <mergeCell ref="R273:T273"/>
    <mergeCell ref="J274:K274"/>
    <mergeCell ref="L274:N274"/>
    <mergeCell ref="O274:P274"/>
    <mergeCell ref="R274:T274"/>
    <mergeCell ref="J271:K271"/>
    <mergeCell ref="L271:N271"/>
    <mergeCell ref="O271:P271"/>
    <mergeCell ref="R271:T271"/>
    <mergeCell ref="J272:K272"/>
    <mergeCell ref="L272:N272"/>
    <mergeCell ref="O272:P272"/>
    <mergeCell ref="R272:T272"/>
    <mergeCell ref="J270:K270"/>
    <mergeCell ref="L270:N270"/>
    <mergeCell ref="O270:P270"/>
    <mergeCell ref="R270:T270"/>
    <mergeCell ref="J267:K267"/>
    <mergeCell ref="L267:N267"/>
    <mergeCell ref="O267:P267"/>
    <mergeCell ref="R267:T267"/>
    <mergeCell ref="J268:K268"/>
    <mergeCell ref="L268:N268"/>
    <mergeCell ref="O268:P268"/>
    <mergeCell ref="R268:T268"/>
    <mergeCell ref="J265:K265"/>
    <mergeCell ref="L265:N265"/>
    <mergeCell ref="O265:P265"/>
    <mergeCell ref="R265:T265"/>
    <mergeCell ref="J266:K266"/>
    <mergeCell ref="L266:N266"/>
    <mergeCell ref="O266:P266"/>
    <mergeCell ref="R266:T266"/>
    <mergeCell ref="R261:T261"/>
    <mergeCell ref="J262:K262"/>
    <mergeCell ref="L262:N262"/>
    <mergeCell ref="O262:P262"/>
    <mergeCell ref="R262:T262"/>
    <mergeCell ref="J259:K259"/>
    <mergeCell ref="L259:N259"/>
    <mergeCell ref="O259:P259"/>
    <mergeCell ref="R259:T259"/>
    <mergeCell ref="J260:K260"/>
    <mergeCell ref="L260:N260"/>
    <mergeCell ref="O260:P260"/>
    <mergeCell ref="R260:T260"/>
    <mergeCell ref="J269:K269"/>
    <mergeCell ref="L269:N269"/>
    <mergeCell ref="O269:P269"/>
    <mergeCell ref="R269:T269"/>
    <mergeCell ref="R257:T257"/>
    <mergeCell ref="J258:K258"/>
    <mergeCell ref="L258:N258"/>
    <mergeCell ref="O258:P258"/>
    <mergeCell ref="R258:T258"/>
    <mergeCell ref="E254:G277"/>
    <mergeCell ref="J254:K254"/>
    <mergeCell ref="L254:N254"/>
    <mergeCell ref="O254:P254"/>
    <mergeCell ref="R254:T254"/>
    <mergeCell ref="J255:K255"/>
    <mergeCell ref="L255:N255"/>
    <mergeCell ref="O255:P255"/>
    <mergeCell ref="R255:T255"/>
    <mergeCell ref="J256:K256"/>
    <mergeCell ref="L256:N256"/>
    <mergeCell ref="O256:P256"/>
    <mergeCell ref="R256:T256"/>
    <mergeCell ref="J257:K257"/>
    <mergeCell ref="L257:N257"/>
    <mergeCell ref="O257:P257"/>
    <mergeCell ref="J263:K263"/>
    <mergeCell ref="L263:N263"/>
    <mergeCell ref="O263:P263"/>
    <mergeCell ref="R263:T263"/>
    <mergeCell ref="J264:K264"/>
    <mergeCell ref="L264:N264"/>
    <mergeCell ref="O264:P264"/>
    <mergeCell ref="R264:T264"/>
    <mergeCell ref="J261:K261"/>
    <mergeCell ref="L261:N261"/>
    <mergeCell ref="O261:P261"/>
    <mergeCell ref="E251:G253"/>
    <mergeCell ref="J251:K251"/>
    <mergeCell ref="L251:N251"/>
    <mergeCell ref="O251:P251"/>
    <mergeCell ref="R251:T251"/>
    <mergeCell ref="J252:K252"/>
    <mergeCell ref="L252:N252"/>
    <mergeCell ref="O252:P252"/>
    <mergeCell ref="R252:T252"/>
    <mergeCell ref="J253:K253"/>
    <mergeCell ref="L253:N253"/>
    <mergeCell ref="O253:P253"/>
    <mergeCell ref="R253:T253"/>
    <mergeCell ref="E248:G250"/>
    <mergeCell ref="J248:K248"/>
    <mergeCell ref="L248:N248"/>
    <mergeCell ref="O248:P248"/>
    <mergeCell ref="R248:T248"/>
    <mergeCell ref="J249:K249"/>
    <mergeCell ref="L249:N249"/>
    <mergeCell ref="O249:P249"/>
    <mergeCell ref="R249:T249"/>
    <mergeCell ref="J250:K250"/>
    <mergeCell ref="L250:N250"/>
    <mergeCell ref="O250:P250"/>
    <mergeCell ref="R250:T250"/>
    <mergeCell ref="R246:T246"/>
    <mergeCell ref="E247:G247"/>
    <mergeCell ref="J247:K247"/>
    <mergeCell ref="L247:N247"/>
    <mergeCell ref="O247:P247"/>
    <mergeCell ref="R247:T247"/>
    <mergeCell ref="E243:G246"/>
    <mergeCell ref="J243:K243"/>
    <mergeCell ref="L243:N243"/>
    <mergeCell ref="O243:P243"/>
    <mergeCell ref="R243:T243"/>
    <mergeCell ref="J244:K244"/>
    <mergeCell ref="L244:N244"/>
    <mergeCell ref="O244:P244"/>
    <mergeCell ref="R244:T244"/>
    <mergeCell ref="J245:K245"/>
    <mergeCell ref="L245:N245"/>
    <mergeCell ref="O245:P245"/>
    <mergeCell ref="R245:T245"/>
    <mergeCell ref="J246:K246"/>
    <mergeCell ref="L246:N246"/>
    <mergeCell ref="O246:P246"/>
    <mergeCell ref="O235:P235"/>
    <mergeCell ref="R235:T235"/>
    <mergeCell ref="J236:K236"/>
    <mergeCell ref="L236:N236"/>
    <mergeCell ref="O236:P236"/>
    <mergeCell ref="R236:T236"/>
    <mergeCell ref="J233:K233"/>
    <mergeCell ref="L233:N233"/>
    <mergeCell ref="O233:P233"/>
    <mergeCell ref="R233:T233"/>
    <mergeCell ref="J234:K234"/>
    <mergeCell ref="L234:N234"/>
    <mergeCell ref="O234:P234"/>
    <mergeCell ref="R234:T234"/>
    <mergeCell ref="E241:G242"/>
    <mergeCell ref="J241:K241"/>
    <mergeCell ref="L241:N241"/>
    <mergeCell ref="O241:P241"/>
    <mergeCell ref="R241:T241"/>
    <mergeCell ref="J242:K242"/>
    <mergeCell ref="L242:N242"/>
    <mergeCell ref="O242:P242"/>
    <mergeCell ref="R242:T242"/>
    <mergeCell ref="J239:K239"/>
    <mergeCell ref="L239:N239"/>
    <mergeCell ref="O239:P239"/>
    <mergeCell ref="R239:T239"/>
    <mergeCell ref="J240:K240"/>
    <mergeCell ref="L240:N240"/>
    <mergeCell ref="O240:P240"/>
    <mergeCell ref="R240:T240"/>
    <mergeCell ref="R231:T231"/>
    <mergeCell ref="J232:K232"/>
    <mergeCell ref="L232:N232"/>
    <mergeCell ref="O232:P232"/>
    <mergeCell ref="R232:T232"/>
    <mergeCell ref="J228:K228"/>
    <mergeCell ref="L228:N228"/>
    <mergeCell ref="O228:P228"/>
    <mergeCell ref="R228:T228"/>
    <mergeCell ref="E229:G240"/>
    <mergeCell ref="J229:K229"/>
    <mergeCell ref="L229:N229"/>
    <mergeCell ref="O229:P229"/>
    <mergeCell ref="R229:T229"/>
    <mergeCell ref="J230:K230"/>
    <mergeCell ref="L230:N230"/>
    <mergeCell ref="O230:P230"/>
    <mergeCell ref="R230:T230"/>
    <mergeCell ref="J231:K231"/>
    <mergeCell ref="L231:N231"/>
    <mergeCell ref="O231:P231"/>
    <mergeCell ref="E210:G228"/>
    <mergeCell ref="J237:K237"/>
    <mergeCell ref="L237:N237"/>
    <mergeCell ref="O237:P237"/>
    <mergeCell ref="R237:T237"/>
    <mergeCell ref="J238:K238"/>
    <mergeCell ref="L238:N238"/>
    <mergeCell ref="O238:P238"/>
    <mergeCell ref="R238:T238"/>
    <mergeCell ref="J235:K235"/>
    <mergeCell ref="L235:N235"/>
    <mergeCell ref="J226:K226"/>
    <mergeCell ref="L226:N226"/>
    <mergeCell ref="O226:P226"/>
    <mergeCell ref="R226:T226"/>
    <mergeCell ref="J227:K227"/>
    <mergeCell ref="L227:N227"/>
    <mergeCell ref="O227:P227"/>
    <mergeCell ref="R227:T227"/>
    <mergeCell ref="J224:K224"/>
    <mergeCell ref="L224:N224"/>
    <mergeCell ref="O224:P224"/>
    <mergeCell ref="R224:T224"/>
    <mergeCell ref="J225:K225"/>
    <mergeCell ref="L225:N225"/>
    <mergeCell ref="O225:P225"/>
    <mergeCell ref="R225:T225"/>
    <mergeCell ref="J222:K222"/>
    <mergeCell ref="L222:N222"/>
    <mergeCell ref="O222:P222"/>
    <mergeCell ref="R222:T222"/>
    <mergeCell ref="J223:K223"/>
    <mergeCell ref="L223:N223"/>
    <mergeCell ref="O223:P223"/>
    <mergeCell ref="R223:T223"/>
    <mergeCell ref="J220:K220"/>
    <mergeCell ref="L220:N220"/>
    <mergeCell ref="O220:P220"/>
    <mergeCell ref="R220:T220"/>
    <mergeCell ref="J221:K221"/>
    <mergeCell ref="L221:N221"/>
    <mergeCell ref="O221:P221"/>
    <mergeCell ref="R221:T221"/>
    <mergeCell ref="J218:K218"/>
    <mergeCell ref="L218:N218"/>
    <mergeCell ref="O218:P218"/>
    <mergeCell ref="R218:T218"/>
    <mergeCell ref="J219:K219"/>
    <mergeCell ref="L219:N219"/>
    <mergeCell ref="O219:P219"/>
    <mergeCell ref="R219:T219"/>
    <mergeCell ref="J216:K216"/>
    <mergeCell ref="L216:N216"/>
    <mergeCell ref="O216:P216"/>
    <mergeCell ref="R216:T216"/>
    <mergeCell ref="J217:K217"/>
    <mergeCell ref="L217:N217"/>
    <mergeCell ref="O217:P217"/>
    <mergeCell ref="R217:T217"/>
    <mergeCell ref="J214:K214"/>
    <mergeCell ref="L214:N214"/>
    <mergeCell ref="O214:P214"/>
    <mergeCell ref="R214:T214"/>
    <mergeCell ref="J215:K215"/>
    <mergeCell ref="L215:N215"/>
    <mergeCell ref="O215:P215"/>
    <mergeCell ref="R215:T215"/>
    <mergeCell ref="R212:T212"/>
    <mergeCell ref="J213:K213"/>
    <mergeCell ref="L213:N213"/>
    <mergeCell ref="O213:P213"/>
    <mergeCell ref="R213:T213"/>
    <mergeCell ref="J209:K209"/>
    <mergeCell ref="L209:N209"/>
    <mergeCell ref="O209:P209"/>
    <mergeCell ref="R209:T209"/>
    <mergeCell ref="J210:K210"/>
    <mergeCell ref="L210:N210"/>
    <mergeCell ref="O210:P210"/>
    <mergeCell ref="R210:T210"/>
    <mergeCell ref="J211:K211"/>
    <mergeCell ref="L211:N211"/>
    <mergeCell ref="O211:P211"/>
    <mergeCell ref="R211:T211"/>
    <mergeCell ref="J212:K212"/>
    <mergeCell ref="L212:N212"/>
    <mergeCell ref="O212:P212"/>
    <mergeCell ref="J207:K207"/>
    <mergeCell ref="L207:N207"/>
    <mergeCell ref="O207:P207"/>
    <mergeCell ref="R207:T207"/>
    <mergeCell ref="J208:K208"/>
    <mergeCell ref="L208:N208"/>
    <mergeCell ref="O208:P208"/>
    <mergeCell ref="R208:T208"/>
    <mergeCell ref="R205:T205"/>
    <mergeCell ref="J206:K206"/>
    <mergeCell ref="L206:N206"/>
    <mergeCell ref="O206:P206"/>
    <mergeCell ref="R206:T206"/>
    <mergeCell ref="E202:G209"/>
    <mergeCell ref="J202:K202"/>
    <mergeCell ref="L202:N202"/>
    <mergeCell ref="O202:P202"/>
    <mergeCell ref="R202:T202"/>
    <mergeCell ref="J203:K203"/>
    <mergeCell ref="L203:N203"/>
    <mergeCell ref="O203:P203"/>
    <mergeCell ref="R203:T203"/>
    <mergeCell ref="J204:K204"/>
    <mergeCell ref="L204:N204"/>
    <mergeCell ref="O204:P204"/>
    <mergeCell ref="R204:T204"/>
    <mergeCell ref="J205:K205"/>
    <mergeCell ref="L205:N205"/>
    <mergeCell ref="O205:P205"/>
    <mergeCell ref="E200:G201"/>
    <mergeCell ref="J200:K200"/>
    <mergeCell ref="L200:N200"/>
    <mergeCell ref="O200:P200"/>
    <mergeCell ref="R200:T200"/>
    <mergeCell ref="J201:K201"/>
    <mergeCell ref="L201:N201"/>
    <mergeCell ref="O201:P201"/>
    <mergeCell ref="R201:T201"/>
    <mergeCell ref="E199:G199"/>
    <mergeCell ref="J199:K199"/>
    <mergeCell ref="L199:N199"/>
    <mergeCell ref="O199:P199"/>
    <mergeCell ref="R199:T199"/>
    <mergeCell ref="E197:G198"/>
    <mergeCell ref="J197:K197"/>
    <mergeCell ref="L197:N197"/>
    <mergeCell ref="O197:P197"/>
    <mergeCell ref="R197:T197"/>
    <mergeCell ref="J198:K198"/>
    <mergeCell ref="L198:N198"/>
    <mergeCell ref="O198:P198"/>
    <mergeCell ref="R198:T198"/>
    <mergeCell ref="J195:K195"/>
    <mergeCell ref="L195:N195"/>
    <mergeCell ref="O195:P195"/>
    <mergeCell ref="R195:T195"/>
    <mergeCell ref="E196:G196"/>
    <mergeCell ref="J196:K196"/>
    <mergeCell ref="L196:N196"/>
    <mergeCell ref="O196:P196"/>
    <mergeCell ref="R196:T196"/>
    <mergeCell ref="J193:K193"/>
    <mergeCell ref="L193:N193"/>
    <mergeCell ref="O193:P193"/>
    <mergeCell ref="R193:T193"/>
    <mergeCell ref="J194:K194"/>
    <mergeCell ref="L194:N194"/>
    <mergeCell ref="O194:P194"/>
    <mergeCell ref="R194:T194"/>
    <mergeCell ref="J192:K192"/>
    <mergeCell ref="L192:N192"/>
    <mergeCell ref="O192:P192"/>
    <mergeCell ref="R192:T192"/>
    <mergeCell ref="J189:K189"/>
    <mergeCell ref="L189:N189"/>
    <mergeCell ref="O189:P189"/>
    <mergeCell ref="R189:T189"/>
    <mergeCell ref="J190:K190"/>
    <mergeCell ref="L190:N190"/>
    <mergeCell ref="O190:P190"/>
    <mergeCell ref="R190:T190"/>
    <mergeCell ref="J187:K187"/>
    <mergeCell ref="L187:N187"/>
    <mergeCell ref="O187:P187"/>
    <mergeCell ref="R187:T187"/>
    <mergeCell ref="J188:K188"/>
    <mergeCell ref="L188:N188"/>
    <mergeCell ref="O188:P188"/>
    <mergeCell ref="R188:T188"/>
    <mergeCell ref="R183:T183"/>
    <mergeCell ref="J184:K184"/>
    <mergeCell ref="L184:N184"/>
    <mergeCell ref="O184:P184"/>
    <mergeCell ref="R184:T184"/>
    <mergeCell ref="J181:K181"/>
    <mergeCell ref="L181:N181"/>
    <mergeCell ref="O181:P181"/>
    <mergeCell ref="R181:T181"/>
    <mergeCell ref="J182:K182"/>
    <mergeCell ref="L182:N182"/>
    <mergeCell ref="O182:P182"/>
    <mergeCell ref="R182:T182"/>
    <mergeCell ref="J191:K191"/>
    <mergeCell ref="L191:N191"/>
    <mergeCell ref="O191:P191"/>
    <mergeCell ref="R191:T191"/>
    <mergeCell ref="R179:T179"/>
    <mergeCell ref="J180:K180"/>
    <mergeCell ref="L180:N180"/>
    <mergeCell ref="O180:P180"/>
    <mergeCell ref="R180:T180"/>
    <mergeCell ref="J176:K176"/>
    <mergeCell ref="L176:N176"/>
    <mergeCell ref="O176:P176"/>
    <mergeCell ref="R176:T176"/>
    <mergeCell ref="E177:G195"/>
    <mergeCell ref="J177:K177"/>
    <mergeCell ref="L177:N177"/>
    <mergeCell ref="O177:P177"/>
    <mergeCell ref="R177:T177"/>
    <mergeCell ref="J178:K178"/>
    <mergeCell ref="L178:N178"/>
    <mergeCell ref="O178:P178"/>
    <mergeCell ref="R178:T178"/>
    <mergeCell ref="J179:K179"/>
    <mergeCell ref="L179:N179"/>
    <mergeCell ref="O179:P179"/>
    <mergeCell ref="J185:K185"/>
    <mergeCell ref="L185:N185"/>
    <mergeCell ref="O185:P185"/>
    <mergeCell ref="R185:T185"/>
    <mergeCell ref="J186:K186"/>
    <mergeCell ref="L186:N186"/>
    <mergeCell ref="O186:P186"/>
    <mergeCell ref="R186:T186"/>
    <mergeCell ref="J183:K183"/>
    <mergeCell ref="L183:N183"/>
    <mergeCell ref="O183:P183"/>
    <mergeCell ref="J174:K174"/>
    <mergeCell ref="L174:N174"/>
    <mergeCell ref="O174:P174"/>
    <mergeCell ref="R174:T174"/>
    <mergeCell ref="J175:K175"/>
    <mergeCell ref="L175:N175"/>
    <mergeCell ref="O175:P175"/>
    <mergeCell ref="R175:T175"/>
    <mergeCell ref="J172:K172"/>
    <mergeCell ref="L172:N172"/>
    <mergeCell ref="O172:P172"/>
    <mergeCell ref="R172:T172"/>
    <mergeCell ref="J173:K173"/>
    <mergeCell ref="L173:N173"/>
    <mergeCell ref="O173:P173"/>
    <mergeCell ref="R173:T173"/>
    <mergeCell ref="J170:K170"/>
    <mergeCell ref="L170:N170"/>
    <mergeCell ref="O170:P170"/>
    <mergeCell ref="R170:T170"/>
    <mergeCell ref="J171:K171"/>
    <mergeCell ref="L171:N171"/>
    <mergeCell ref="O171:P171"/>
    <mergeCell ref="R171:T171"/>
    <mergeCell ref="J168:K168"/>
    <mergeCell ref="L168:N168"/>
    <mergeCell ref="O168:P168"/>
    <mergeCell ref="R168:T168"/>
    <mergeCell ref="J169:K169"/>
    <mergeCell ref="L169:N169"/>
    <mergeCell ref="O169:P169"/>
    <mergeCell ref="R169:T169"/>
    <mergeCell ref="J166:K166"/>
    <mergeCell ref="L166:N166"/>
    <mergeCell ref="O166:P166"/>
    <mergeCell ref="R166:T166"/>
    <mergeCell ref="J167:K167"/>
    <mergeCell ref="L167:N167"/>
    <mergeCell ref="O167:P167"/>
    <mergeCell ref="R167:T167"/>
    <mergeCell ref="J164:K164"/>
    <mergeCell ref="L164:N164"/>
    <mergeCell ref="O164:P164"/>
    <mergeCell ref="R164:T164"/>
    <mergeCell ref="J165:K165"/>
    <mergeCell ref="L165:N165"/>
    <mergeCell ref="O165:P165"/>
    <mergeCell ref="R165:T165"/>
    <mergeCell ref="J162:K162"/>
    <mergeCell ref="L162:N162"/>
    <mergeCell ref="O162:P162"/>
    <mergeCell ref="R162:T162"/>
    <mergeCell ref="J163:K163"/>
    <mergeCell ref="L163:N163"/>
    <mergeCell ref="O163:P163"/>
    <mergeCell ref="R163:T163"/>
    <mergeCell ref="J160:K160"/>
    <mergeCell ref="L160:N160"/>
    <mergeCell ref="O160:P160"/>
    <mergeCell ref="R160:T160"/>
    <mergeCell ref="J161:K161"/>
    <mergeCell ref="L161:N161"/>
    <mergeCell ref="O161:P161"/>
    <mergeCell ref="R161:T161"/>
    <mergeCell ref="J158:K158"/>
    <mergeCell ref="L158:N158"/>
    <mergeCell ref="O158:P158"/>
    <mergeCell ref="R158:T158"/>
    <mergeCell ref="J159:K159"/>
    <mergeCell ref="L159:N159"/>
    <mergeCell ref="O159:P159"/>
    <mergeCell ref="R159:T159"/>
    <mergeCell ref="J156:K156"/>
    <mergeCell ref="L156:N156"/>
    <mergeCell ref="O156:P156"/>
    <mergeCell ref="R156:T156"/>
    <mergeCell ref="J157:K157"/>
    <mergeCell ref="L157:N157"/>
    <mergeCell ref="O157:P157"/>
    <mergeCell ref="R157:T157"/>
    <mergeCell ref="J154:K154"/>
    <mergeCell ref="L154:N154"/>
    <mergeCell ref="O154:P154"/>
    <mergeCell ref="R154:T154"/>
    <mergeCell ref="J155:K155"/>
    <mergeCell ref="L155:N155"/>
    <mergeCell ref="O155:P155"/>
    <mergeCell ref="R155:T155"/>
    <mergeCell ref="J152:K152"/>
    <mergeCell ref="L152:N152"/>
    <mergeCell ref="O152:P152"/>
    <mergeCell ref="R152:T152"/>
    <mergeCell ref="J153:K153"/>
    <mergeCell ref="L153:N153"/>
    <mergeCell ref="O153:P153"/>
    <mergeCell ref="R153:T153"/>
    <mergeCell ref="J150:K150"/>
    <mergeCell ref="L150:N150"/>
    <mergeCell ref="O150:P150"/>
    <mergeCell ref="R150:T150"/>
    <mergeCell ref="J151:K151"/>
    <mergeCell ref="L151:N151"/>
    <mergeCell ref="O151:P151"/>
    <mergeCell ref="R151:T151"/>
    <mergeCell ref="J148:K148"/>
    <mergeCell ref="L148:N148"/>
    <mergeCell ref="O148:P148"/>
    <mergeCell ref="R148:T148"/>
    <mergeCell ref="J149:K149"/>
    <mergeCell ref="L149:N149"/>
    <mergeCell ref="O149:P149"/>
    <mergeCell ref="R149:T149"/>
    <mergeCell ref="J146:K146"/>
    <mergeCell ref="L146:N146"/>
    <mergeCell ref="O146:P146"/>
    <mergeCell ref="R146:T146"/>
    <mergeCell ref="J147:K147"/>
    <mergeCell ref="L147:N147"/>
    <mergeCell ref="O147:P147"/>
    <mergeCell ref="R147:T147"/>
    <mergeCell ref="J145:K145"/>
    <mergeCell ref="L145:N145"/>
    <mergeCell ref="O145:P145"/>
    <mergeCell ref="R145:T145"/>
    <mergeCell ref="J142:K142"/>
    <mergeCell ref="L142:N142"/>
    <mergeCell ref="O142:P142"/>
    <mergeCell ref="R142:T142"/>
    <mergeCell ref="J143:K143"/>
    <mergeCell ref="L143:N143"/>
    <mergeCell ref="O143:P143"/>
    <mergeCell ref="R143:T143"/>
    <mergeCell ref="J140:K140"/>
    <mergeCell ref="L140:N140"/>
    <mergeCell ref="O140:P140"/>
    <mergeCell ref="R140:T140"/>
    <mergeCell ref="J141:K141"/>
    <mergeCell ref="L141:N141"/>
    <mergeCell ref="O141:P141"/>
    <mergeCell ref="R141:T141"/>
    <mergeCell ref="J136:K136"/>
    <mergeCell ref="L136:N136"/>
    <mergeCell ref="O136:P136"/>
    <mergeCell ref="R136:T136"/>
    <mergeCell ref="J137:K137"/>
    <mergeCell ref="L137:N137"/>
    <mergeCell ref="O137:P137"/>
    <mergeCell ref="R137:T137"/>
    <mergeCell ref="R134:T134"/>
    <mergeCell ref="J135:K135"/>
    <mergeCell ref="L135:N135"/>
    <mergeCell ref="O135:P135"/>
    <mergeCell ref="R135:T135"/>
    <mergeCell ref="J144:K144"/>
    <mergeCell ref="L144:N144"/>
    <mergeCell ref="O144:P144"/>
    <mergeCell ref="R144:T144"/>
    <mergeCell ref="J131:K131"/>
    <mergeCell ref="L131:N131"/>
    <mergeCell ref="O131:P131"/>
    <mergeCell ref="R131:T131"/>
    <mergeCell ref="E132:G176"/>
    <mergeCell ref="J132:K132"/>
    <mergeCell ref="L132:N132"/>
    <mergeCell ref="O132:P132"/>
    <mergeCell ref="R132:T132"/>
    <mergeCell ref="J133:K133"/>
    <mergeCell ref="L133:N133"/>
    <mergeCell ref="O133:P133"/>
    <mergeCell ref="R133:T133"/>
    <mergeCell ref="J134:K134"/>
    <mergeCell ref="L134:N134"/>
    <mergeCell ref="O134:P134"/>
    <mergeCell ref="J129:K129"/>
    <mergeCell ref="L129:N129"/>
    <mergeCell ref="O129:P129"/>
    <mergeCell ref="R129:T129"/>
    <mergeCell ref="J130:K130"/>
    <mergeCell ref="L130:N130"/>
    <mergeCell ref="O130:P130"/>
    <mergeCell ref="R130:T130"/>
    <mergeCell ref="J138:K138"/>
    <mergeCell ref="L138:N138"/>
    <mergeCell ref="O138:P138"/>
    <mergeCell ref="R138:T138"/>
    <mergeCell ref="J139:K139"/>
    <mergeCell ref="L139:N139"/>
    <mergeCell ref="O139:P139"/>
    <mergeCell ref="R139:T139"/>
    <mergeCell ref="J127:K127"/>
    <mergeCell ref="L127:N127"/>
    <mergeCell ref="O127:P127"/>
    <mergeCell ref="R127:T127"/>
    <mergeCell ref="J128:K128"/>
    <mergeCell ref="L128:N128"/>
    <mergeCell ref="O128:P128"/>
    <mergeCell ref="R128:T128"/>
    <mergeCell ref="J125:K125"/>
    <mergeCell ref="L125:N125"/>
    <mergeCell ref="O125:P125"/>
    <mergeCell ref="R125:T125"/>
    <mergeCell ref="J126:K126"/>
    <mergeCell ref="L126:N126"/>
    <mergeCell ref="O126:P126"/>
    <mergeCell ref="R126:T126"/>
    <mergeCell ref="J123:K123"/>
    <mergeCell ref="L123:N123"/>
    <mergeCell ref="O123:P123"/>
    <mergeCell ref="R123:T123"/>
    <mergeCell ref="J124:K124"/>
    <mergeCell ref="L124:N124"/>
    <mergeCell ref="O124:P124"/>
    <mergeCell ref="R124:T124"/>
    <mergeCell ref="J121:K121"/>
    <mergeCell ref="L121:N121"/>
    <mergeCell ref="O121:P121"/>
    <mergeCell ref="R121:T121"/>
    <mergeCell ref="J122:K122"/>
    <mergeCell ref="L122:N122"/>
    <mergeCell ref="O122:P122"/>
    <mergeCell ref="R122:T122"/>
    <mergeCell ref="J119:K119"/>
    <mergeCell ref="L119:N119"/>
    <mergeCell ref="O119:P119"/>
    <mergeCell ref="R119:T119"/>
    <mergeCell ref="J120:K120"/>
    <mergeCell ref="L120:N120"/>
    <mergeCell ref="O120:P120"/>
    <mergeCell ref="R120:T120"/>
    <mergeCell ref="J117:K117"/>
    <mergeCell ref="L117:N117"/>
    <mergeCell ref="O117:P117"/>
    <mergeCell ref="R117:T117"/>
    <mergeCell ref="J118:K118"/>
    <mergeCell ref="L118:N118"/>
    <mergeCell ref="O118:P118"/>
    <mergeCell ref="R118:T118"/>
    <mergeCell ref="J115:K115"/>
    <mergeCell ref="L115:N115"/>
    <mergeCell ref="O115:P115"/>
    <mergeCell ref="R115:T115"/>
    <mergeCell ref="J116:K116"/>
    <mergeCell ref="L116:N116"/>
    <mergeCell ref="O116:P116"/>
    <mergeCell ref="R116:T116"/>
    <mergeCell ref="J113:K113"/>
    <mergeCell ref="L113:N113"/>
    <mergeCell ref="O113:P113"/>
    <mergeCell ref="R113:T113"/>
    <mergeCell ref="J114:K114"/>
    <mergeCell ref="L114:N114"/>
    <mergeCell ref="O114:P114"/>
    <mergeCell ref="R114:T114"/>
    <mergeCell ref="J111:K111"/>
    <mergeCell ref="L111:N111"/>
    <mergeCell ref="O111:P111"/>
    <mergeCell ref="R111:T111"/>
    <mergeCell ref="J112:K112"/>
    <mergeCell ref="L112:N112"/>
    <mergeCell ref="O112:P112"/>
    <mergeCell ref="R112:T112"/>
    <mergeCell ref="J109:K109"/>
    <mergeCell ref="L109:N109"/>
    <mergeCell ref="O109:P109"/>
    <mergeCell ref="R109:T109"/>
    <mergeCell ref="J110:K110"/>
    <mergeCell ref="L110:N110"/>
    <mergeCell ref="O110:P110"/>
    <mergeCell ref="R110:T110"/>
    <mergeCell ref="J107:K107"/>
    <mergeCell ref="L107:N107"/>
    <mergeCell ref="O107:P107"/>
    <mergeCell ref="R107:T107"/>
    <mergeCell ref="J108:K108"/>
    <mergeCell ref="L108:N108"/>
    <mergeCell ref="O108:P108"/>
    <mergeCell ref="R108:T108"/>
    <mergeCell ref="J105:K105"/>
    <mergeCell ref="L105:N105"/>
    <mergeCell ref="O105:P105"/>
    <mergeCell ref="R105:T105"/>
    <mergeCell ref="J106:K106"/>
    <mergeCell ref="L106:N106"/>
    <mergeCell ref="O106:P106"/>
    <mergeCell ref="R106:T106"/>
    <mergeCell ref="J103:K103"/>
    <mergeCell ref="L103:N103"/>
    <mergeCell ref="O103:P103"/>
    <mergeCell ref="R103:T103"/>
    <mergeCell ref="J104:K104"/>
    <mergeCell ref="L104:N104"/>
    <mergeCell ref="O104:P104"/>
    <mergeCell ref="R104:T104"/>
    <mergeCell ref="J101:K101"/>
    <mergeCell ref="L101:N101"/>
    <mergeCell ref="O101:P101"/>
    <mergeCell ref="R101:T101"/>
    <mergeCell ref="J102:K102"/>
    <mergeCell ref="L102:N102"/>
    <mergeCell ref="O102:P102"/>
    <mergeCell ref="R102:T102"/>
    <mergeCell ref="J99:K99"/>
    <mergeCell ref="L99:N99"/>
    <mergeCell ref="O99:P99"/>
    <mergeCell ref="R99:T99"/>
    <mergeCell ref="J100:K100"/>
    <mergeCell ref="L100:N100"/>
    <mergeCell ref="O100:P100"/>
    <mergeCell ref="R100:T100"/>
    <mergeCell ref="J98:K98"/>
    <mergeCell ref="L98:N98"/>
    <mergeCell ref="O98:P98"/>
    <mergeCell ref="R98:T98"/>
    <mergeCell ref="J95:K95"/>
    <mergeCell ref="L95:N95"/>
    <mergeCell ref="O95:P95"/>
    <mergeCell ref="R95:T95"/>
    <mergeCell ref="J96:K96"/>
    <mergeCell ref="L96:N96"/>
    <mergeCell ref="O96:P96"/>
    <mergeCell ref="R96:T96"/>
    <mergeCell ref="J93:K93"/>
    <mergeCell ref="L93:N93"/>
    <mergeCell ref="O93:P93"/>
    <mergeCell ref="R93:T93"/>
    <mergeCell ref="J94:K94"/>
    <mergeCell ref="L94:N94"/>
    <mergeCell ref="O94:P94"/>
    <mergeCell ref="R94:T94"/>
    <mergeCell ref="R89:T89"/>
    <mergeCell ref="J90:K90"/>
    <mergeCell ref="L90:N90"/>
    <mergeCell ref="O90:P90"/>
    <mergeCell ref="R90:T90"/>
    <mergeCell ref="J87:K87"/>
    <mergeCell ref="L87:N87"/>
    <mergeCell ref="O87:P87"/>
    <mergeCell ref="R87:T87"/>
    <mergeCell ref="J88:K88"/>
    <mergeCell ref="L88:N88"/>
    <mergeCell ref="O88:P88"/>
    <mergeCell ref="R88:T88"/>
    <mergeCell ref="J97:K97"/>
    <mergeCell ref="L97:N97"/>
    <mergeCell ref="O97:P97"/>
    <mergeCell ref="R97:T97"/>
    <mergeCell ref="R85:T85"/>
    <mergeCell ref="J86:K86"/>
    <mergeCell ref="L86:N86"/>
    <mergeCell ref="O86:P86"/>
    <mergeCell ref="R86:T86"/>
    <mergeCell ref="E82:G131"/>
    <mergeCell ref="J82:K82"/>
    <mergeCell ref="L82:N82"/>
    <mergeCell ref="O82:P82"/>
    <mergeCell ref="R82:T82"/>
    <mergeCell ref="J83:K83"/>
    <mergeCell ref="L83:N83"/>
    <mergeCell ref="O83:P83"/>
    <mergeCell ref="R83:T83"/>
    <mergeCell ref="J84:K84"/>
    <mergeCell ref="L84:N84"/>
    <mergeCell ref="O84:P84"/>
    <mergeCell ref="R84:T84"/>
    <mergeCell ref="J85:K85"/>
    <mergeCell ref="L85:N85"/>
    <mergeCell ref="O85:P85"/>
    <mergeCell ref="J91:K91"/>
    <mergeCell ref="L91:N91"/>
    <mergeCell ref="O91:P91"/>
    <mergeCell ref="R91:T91"/>
    <mergeCell ref="J92:K92"/>
    <mergeCell ref="L92:N92"/>
    <mergeCell ref="O92:P92"/>
    <mergeCell ref="R92:T92"/>
    <mergeCell ref="J89:K89"/>
    <mergeCell ref="L89:N89"/>
    <mergeCell ref="O89:P89"/>
    <mergeCell ref="E80:G81"/>
    <mergeCell ref="J80:K80"/>
    <mergeCell ref="L80:N80"/>
    <mergeCell ref="O80:P80"/>
    <mergeCell ref="R80:T80"/>
    <mergeCell ref="J81:K81"/>
    <mergeCell ref="L81:N81"/>
    <mergeCell ref="O81:P81"/>
    <mergeCell ref="R81:T81"/>
    <mergeCell ref="J77:K77"/>
    <mergeCell ref="L77:N77"/>
    <mergeCell ref="O77:P77"/>
    <mergeCell ref="R77:T77"/>
    <mergeCell ref="E78:G79"/>
    <mergeCell ref="J78:K78"/>
    <mergeCell ref="L78:N78"/>
    <mergeCell ref="O78:P78"/>
    <mergeCell ref="R78:T78"/>
    <mergeCell ref="J79:K79"/>
    <mergeCell ref="L79:N79"/>
    <mergeCell ref="O79:P79"/>
    <mergeCell ref="R79:T79"/>
    <mergeCell ref="L68:N68"/>
    <mergeCell ref="O68:P68"/>
    <mergeCell ref="R68:T68"/>
    <mergeCell ref="O65:P65"/>
    <mergeCell ref="R65:T65"/>
    <mergeCell ref="J66:K66"/>
    <mergeCell ref="L66:N66"/>
    <mergeCell ref="O66:P66"/>
    <mergeCell ref="R66:T66"/>
    <mergeCell ref="L73:N73"/>
    <mergeCell ref="O73:P73"/>
    <mergeCell ref="R73:T73"/>
    <mergeCell ref="E74:G77"/>
    <mergeCell ref="J74:K74"/>
    <mergeCell ref="L74:N74"/>
    <mergeCell ref="O74:P74"/>
    <mergeCell ref="R74:T74"/>
    <mergeCell ref="J75:K75"/>
    <mergeCell ref="L75:N75"/>
    <mergeCell ref="O75:P75"/>
    <mergeCell ref="R75:T75"/>
    <mergeCell ref="J76:K76"/>
    <mergeCell ref="L76:N76"/>
    <mergeCell ref="O76:P76"/>
    <mergeCell ref="R76:T76"/>
    <mergeCell ref="O71:P71"/>
    <mergeCell ref="R71:T71"/>
    <mergeCell ref="J72:K72"/>
    <mergeCell ref="L72:N72"/>
    <mergeCell ref="O72:P72"/>
    <mergeCell ref="R72:T72"/>
    <mergeCell ref="O63:P63"/>
    <mergeCell ref="R63:T63"/>
    <mergeCell ref="J64:K64"/>
    <mergeCell ref="L64:N64"/>
    <mergeCell ref="O64:P64"/>
    <mergeCell ref="R64:T64"/>
    <mergeCell ref="B63:C303"/>
    <mergeCell ref="D63:D303"/>
    <mergeCell ref="E63:G67"/>
    <mergeCell ref="J63:K63"/>
    <mergeCell ref="L63:N63"/>
    <mergeCell ref="J65:K65"/>
    <mergeCell ref="L65:N65"/>
    <mergeCell ref="J67:K67"/>
    <mergeCell ref="L67:N67"/>
    <mergeCell ref="E69:G70"/>
    <mergeCell ref="J69:K69"/>
    <mergeCell ref="L69:N69"/>
    <mergeCell ref="E71:G73"/>
    <mergeCell ref="J71:K71"/>
    <mergeCell ref="L71:N71"/>
    <mergeCell ref="J73:K73"/>
    <mergeCell ref="O69:P69"/>
    <mergeCell ref="R69:T69"/>
    <mergeCell ref="J70:K70"/>
    <mergeCell ref="L70:N70"/>
    <mergeCell ref="O70:P70"/>
    <mergeCell ref="R70:T70"/>
    <mergeCell ref="O67:P67"/>
    <mergeCell ref="R67:T67"/>
    <mergeCell ref="E68:G68"/>
    <mergeCell ref="J68:K68"/>
    <mergeCell ref="R61:T61"/>
    <mergeCell ref="B62:C62"/>
    <mergeCell ref="D62:G62"/>
    <mergeCell ref="J62:K62"/>
    <mergeCell ref="L62:N62"/>
    <mergeCell ref="O62:P62"/>
    <mergeCell ref="R62:T62"/>
    <mergeCell ref="B61:C61"/>
    <mergeCell ref="E61:G61"/>
    <mergeCell ref="J61:K61"/>
    <mergeCell ref="L61:N61"/>
    <mergeCell ref="O61:P61"/>
    <mergeCell ref="J59:K59"/>
    <mergeCell ref="L59:N59"/>
    <mergeCell ref="O59:P59"/>
    <mergeCell ref="R59:T59"/>
    <mergeCell ref="B60:C60"/>
    <mergeCell ref="D60:G60"/>
    <mergeCell ref="J60:K60"/>
    <mergeCell ref="L60:N60"/>
    <mergeCell ref="O60:P60"/>
    <mergeCell ref="R60:T60"/>
    <mergeCell ref="R57:T57"/>
    <mergeCell ref="J58:K58"/>
    <mergeCell ref="L58:N58"/>
    <mergeCell ref="O58:P58"/>
    <mergeCell ref="R58:T58"/>
    <mergeCell ref="E54:G59"/>
    <mergeCell ref="J54:K54"/>
    <mergeCell ref="L54:N54"/>
    <mergeCell ref="O54:P54"/>
    <mergeCell ref="R54:T54"/>
    <mergeCell ref="J55:K55"/>
    <mergeCell ref="L55:N55"/>
    <mergeCell ref="O55:P55"/>
    <mergeCell ref="R55:T55"/>
    <mergeCell ref="J56:K56"/>
    <mergeCell ref="L56:N56"/>
    <mergeCell ref="O56:P56"/>
    <mergeCell ref="R56:T56"/>
    <mergeCell ref="J57:K57"/>
    <mergeCell ref="L57:N57"/>
    <mergeCell ref="O57:P57"/>
    <mergeCell ref="J45:K45"/>
    <mergeCell ref="L45:N45"/>
    <mergeCell ref="J51:K51"/>
    <mergeCell ref="L51:N51"/>
    <mergeCell ref="O51:P51"/>
    <mergeCell ref="R51:T51"/>
    <mergeCell ref="E52:G53"/>
    <mergeCell ref="J52:K52"/>
    <mergeCell ref="L52:N52"/>
    <mergeCell ref="O52:P52"/>
    <mergeCell ref="R52:T52"/>
    <mergeCell ref="J53:K53"/>
    <mergeCell ref="L53:N53"/>
    <mergeCell ref="O53:P53"/>
    <mergeCell ref="R53:T53"/>
    <mergeCell ref="L49:N49"/>
    <mergeCell ref="O49:P49"/>
    <mergeCell ref="R49:T49"/>
    <mergeCell ref="J50:K50"/>
    <mergeCell ref="L50:N50"/>
    <mergeCell ref="O50:P50"/>
    <mergeCell ref="R50:T50"/>
    <mergeCell ref="O37:P37"/>
    <mergeCell ref="R37:T37"/>
    <mergeCell ref="O45:P45"/>
    <mergeCell ref="R45:T45"/>
    <mergeCell ref="E46:G51"/>
    <mergeCell ref="J46:K46"/>
    <mergeCell ref="L46:N46"/>
    <mergeCell ref="O46:P46"/>
    <mergeCell ref="R46:T46"/>
    <mergeCell ref="J47:K47"/>
    <mergeCell ref="L47:N47"/>
    <mergeCell ref="O47:P47"/>
    <mergeCell ref="R47:T47"/>
    <mergeCell ref="J48:K48"/>
    <mergeCell ref="L48:N48"/>
    <mergeCell ref="O48:P48"/>
    <mergeCell ref="R48:T48"/>
    <mergeCell ref="J49:K49"/>
    <mergeCell ref="R41:T41"/>
    <mergeCell ref="E42:G45"/>
    <mergeCell ref="J42:K42"/>
    <mergeCell ref="L42:N42"/>
    <mergeCell ref="O42:P42"/>
    <mergeCell ref="R42:T42"/>
    <mergeCell ref="J43:K43"/>
    <mergeCell ref="L43:N43"/>
    <mergeCell ref="O43:P43"/>
    <mergeCell ref="R43:T43"/>
    <mergeCell ref="J44:K44"/>
    <mergeCell ref="L44:N44"/>
    <mergeCell ref="O44:P44"/>
    <mergeCell ref="R44:T44"/>
    <mergeCell ref="L34:N34"/>
    <mergeCell ref="O34:P34"/>
    <mergeCell ref="R34:T34"/>
    <mergeCell ref="O31:P31"/>
    <mergeCell ref="R31:T31"/>
    <mergeCell ref="J32:K32"/>
    <mergeCell ref="L32:N32"/>
    <mergeCell ref="O32:P32"/>
    <mergeCell ref="R32:T32"/>
    <mergeCell ref="E38:G41"/>
    <mergeCell ref="J38:K38"/>
    <mergeCell ref="L38:N38"/>
    <mergeCell ref="O38:P38"/>
    <mergeCell ref="R38:T38"/>
    <mergeCell ref="J39:K39"/>
    <mergeCell ref="L39:N39"/>
    <mergeCell ref="O39:P39"/>
    <mergeCell ref="R39:T39"/>
    <mergeCell ref="J40:K40"/>
    <mergeCell ref="L40:N40"/>
    <mergeCell ref="O40:P40"/>
    <mergeCell ref="R40:T40"/>
    <mergeCell ref="J41:K41"/>
    <mergeCell ref="L41:N41"/>
    <mergeCell ref="O41:P41"/>
    <mergeCell ref="E36:G37"/>
    <mergeCell ref="J36:K36"/>
    <mergeCell ref="L36:N36"/>
    <mergeCell ref="O36:P36"/>
    <mergeCell ref="R36:T36"/>
    <mergeCell ref="J37:K37"/>
    <mergeCell ref="L37:N37"/>
    <mergeCell ref="R28:T28"/>
    <mergeCell ref="B29:C59"/>
    <mergeCell ref="D29:D59"/>
    <mergeCell ref="E29:G29"/>
    <mergeCell ref="J29:K29"/>
    <mergeCell ref="L29:N29"/>
    <mergeCell ref="O29:P29"/>
    <mergeCell ref="R29:T29"/>
    <mergeCell ref="E30:G30"/>
    <mergeCell ref="J30:K30"/>
    <mergeCell ref="L30:N30"/>
    <mergeCell ref="O30:P30"/>
    <mergeCell ref="R30:T30"/>
    <mergeCell ref="E31:G33"/>
    <mergeCell ref="J31:K31"/>
    <mergeCell ref="L31:N31"/>
    <mergeCell ref="B28:C28"/>
    <mergeCell ref="D28:G28"/>
    <mergeCell ref="J28:K28"/>
    <mergeCell ref="L28:N28"/>
    <mergeCell ref="O28:P28"/>
    <mergeCell ref="E35:G35"/>
    <mergeCell ref="J35:K35"/>
    <mergeCell ref="L35:N35"/>
    <mergeCell ref="O35:P35"/>
    <mergeCell ref="R35:T35"/>
    <mergeCell ref="J33:K33"/>
    <mergeCell ref="L33:N33"/>
    <mergeCell ref="O33:P33"/>
    <mergeCell ref="R33:T33"/>
    <mergeCell ref="E34:G34"/>
    <mergeCell ref="J34:K34"/>
    <mergeCell ref="V25:W25"/>
    <mergeCell ref="X25:Y25"/>
    <mergeCell ref="Z25:AA25"/>
    <mergeCell ref="AB25:AC25"/>
    <mergeCell ref="E26:G26"/>
    <mergeCell ref="J26:K26"/>
    <mergeCell ref="L26:N26"/>
    <mergeCell ref="O26:P26"/>
    <mergeCell ref="R26:T26"/>
    <mergeCell ref="B23:E23"/>
    <mergeCell ref="F23:S23"/>
    <mergeCell ref="B25:C26"/>
    <mergeCell ref="D25:D26"/>
    <mergeCell ref="E25:G25"/>
    <mergeCell ref="I25:I26"/>
    <mergeCell ref="J25:N25"/>
    <mergeCell ref="O25:Q25"/>
    <mergeCell ref="R25:U25"/>
    <mergeCell ref="B22:E22"/>
    <mergeCell ref="F22:S22"/>
    <mergeCell ref="B17:E17"/>
    <mergeCell ref="F17:S17"/>
    <mergeCell ref="B18:E18"/>
    <mergeCell ref="F18:S18"/>
    <mergeCell ref="B19:E19"/>
    <mergeCell ref="F19:S19"/>
    <mergeCell ref="B14:E14"/>
    <mergeCell ref="F14:S14"/>
    <mergeCell ref="B15:E15"/>
    <mergeCell ref="F15:S15"/>
    <mergeCell ref="B16:E16"/>
    <mergeCell ref="F16:S16"/>
    <mergeCell ref="B27:G27"/>
    <mergeCell ref="J27:K27"/>
    <mergeCell ref="L27:N27"/>
    <mergeCell ref="O27:P27"/>
    <mergeCell ref="R27:T27"/>
    <mergeCell ref="B11:E11"/>
    <mergeCell ref="F11:S11"/>
    <mergeCell ref="B12:E12"/>
    <mergeCell ref="F12:S12"/>
    <mergeCell ref="B13:E13"/>
    <mergeCell ref="F13:S13"/>
    <mergeCell ref="B2:S2"/>
    <mergeCell ref="C6:F7"/>
    <mergeCell ref="G7:G8"/>
    <mergeCell ref="I7:J8"/>
    <mergeCell ref="K7:L8"/>
    <mergeCell ref="N7:O8"/>
    <mergeCell ref="P7:R8"/>
    <mergeCell ref="B20:E20"/>
    <mergeCell ref="F20:S20"/>
    <mergeCell ref="B21:E21"/>
    <mergeCell ref="F21:S21"/>
  </mergeCells>
  <hyperlinks>
    <hyperlink ref="C6" r:id="rId1"/>
    <hyperlink ref="G7" r:id="rId2"/>
    <hyperlink ref="I7" r:id="rId3"/>
    <hyperlink ref="K7" r:id="rId4"/>
    <hyperlink ref="N7" r:id="rId5"/>
    <hyperlink ref="P7" r:id="rId6"/>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9"/>
  <sheetViews>
    <sheetView zoomScale="80" zoomScaleNormal="80" workbookViewId="0">
      <selection activeCell="B28" sqref="B28"/>
    </sheetView>
  </sheetViews>
  <sheetFormatPr defaultRowHeight="15"/>
  <cols>
    <col min="1" max="1" width="57.28515625" customWidth="1"/>
    <col min="2" max="5" width="14.85546875" customWidth="1"/>
    <col min="6" max="6" width="26.140625" customWidth="1"/>
    <col min="7" max="7" width="14.85546875" customWidth="1"/>
    <col min="8" max="12" width="19.7109375" customWidth="1"/>
    <col min="13" max="13" width="14.85546875" customWidth="1"/>
  </cols>
  <sheetData>
    <row r="2" spans="1:14" ht="15.75">
      <c r="A2" s="112" t="s">
        <v>94</v>
      </c>
      <c r="F2" s="108" t="s">
        <v>95</v>
      </c>
    </row>
    <row r="3" spans="1:14" ht="15.75">
      <c r="A3" s="106" t="s">
        <v>96</v>
      </c>
    </row>
    <row r="4" spans="1:14">
      <c r="A4" s="102" t="s">
        <v>97</v>
      </c>
    </row>
    <row r="5" spans="1:14">
      <c r="A5" s="102" t="s">
        <v>98</v>
      </c>
    </row>
    <row r="6" spans="1:14">
      <c r="A6" s="102" t="s">
        <v>99</v>
      </c>
    </row>
    <row r="7" spans="1:14" ht="15.75" thickBot="1">
      <c r="A7" s="103"/>
      <c r="N7" s="103" t="s">
        <v>100</v>
      </c>
    </row>
    <row r="8" spans="1:14" ht="15.75" thickBot="1">
      <c r="A8" s="101" t="s">
        <v>101</v>
      </c>
      <c r="F8" s="105" t="s">
        <v>102</v>
      </c>
      <c r="G8" s="99"/>
      <c r="H8" s="325" t="s">
        <v>103</v>
      </c>
      <c r="I8" s="325"/>
      <c r="J8" s="325" t="s">
        <v>104</v>
      </c>
      <c r="K8" s="326"/>
      <c r="L8" s="75"/>
    </row>
    <row r="9" spans="1:14" ht="15.75" thickBot="1">
      <c r="A9" s="100" t="s">
        <v>105</v>
      </c>
      <c r="B9" s="95" t="s">
        <v>106</v>
      </c>
      <c r="C9" s="95" t="s">
        <v>107</v>
      </c>
      <c r="F9" s="98" t="s">
        <v>108</v>
      </c>
      <c r="G9" s="97" t="s">
        <v>109</v>
      </c>
      <c r="H9" s="94" t="s">
        <v>110</v>
      </c>
      <c r="I9" s="96" t="s">
        <v>111</v>
      </c>
      <c r="J9" s="98">
        <v>30</v>
      </c>
      <c r="K9" s="104">
        <v>301</v>
      </c>
      <c r="L9" s="107" t="s">
        <v>112</v>
      </c>
    </row>
    <row r="10" spans="1:14" ht="16.5" thickBot="1">
      <c r="A10" s="3" t="s">
        <v>113</v>
      </c>
      <c r="B10" s="127">
        <v>4357</v>
      </c>
      <c r="C10" s="124">
        <v>1467325</v>
      </c>
      <c r="F10" s="121" t="s">
        <v>114</v>
      </c>
      <c r="G10" s="118">
        <v>0.5</v>
      </c>
      <c r="H10" s="115">
        <v>458</v>
      </c>
      <c r="I10" s="111">
        <v>575</v>
      </c>
      <c r="J10" s="121">
        <v>100</v>
      </c>
      <c r="K10" s="111">
        <v>100</v>
      </c>
      <c r="L10" s="126">
        <v>4848252.7999999989</v>
      </c>
    </row>
    <row r="11" spans="1:14" ht="16.5" thickBot="1">
      <c r="A11" s="3" t="s">
        <v>115</v>
      </c>
      <c r="B11" s="127">
        <v>3759</v>
      </c>
      <c r="C11" s="124">
        <v>1495258</v>
      </c>
      <c r="F11" s="123" t="s">
        <v>116</v>
      </c>
      <c r="G11" s="120">
        <v>0.25</v>
      </c>
      <c r="H11" s="117">
        <v>229</v>
      </c>
      <c r="I11" s="114">
        <v>287</v>
      </c>
      <c r="J11" s="110">
        <v>100</v>
      </c>
      <c r="K11" s="114">
        <v>100</v>
      </c>
      <c r="L11" s="125">
        <v>2424126.3999999994</v>
      </c>
    </row>
    <row r="12" spans="1:14" ht="16.5" thickBot="1">
      <c r="A12" s="3" t="s">
        <v>117</v>
      </c>
      <c r="B12" s="127">
        <v>3368</v>
      </c>
      <c r="C12" s="124">
        <v>1276880</v>
      </c>
      <c r="F12" s="123" t="s">
        <v>118</v>
      </c>
      <c r="G12" s="120">
        <v>0.15</v>
      </c>
      <c r="H12" s="117">
        <v>171</v>
      </c>
      <c r="I12" s="122">
        <v>229</v>
      </c>
      <c r="J12" s="110">
        <v>100</v>
      </c>
      <c r="K12" s="122">
        <v>100</v>
      </c>
      <c r="L12" s="125">
        <v>1454475.8399999996</v>
      </c>
    </row>
    <row r="13" spans="1:14" ht="16.5" thickBot="1">
      <c r="A13" s="3" t="s">
        <v>119</v>
      </c>
      <c r="B13" s="127">
        <v>2847</v>
      </c>
      <c r="C13" s="124">
        <v>1163100</v>
      </c>
      <c r="F13" s="119" t="s">
        <v>120</v>
      </c>
      <c r="G13" s="116">
        <v>0.1</v>
      </c>
      <c r="H13" s="113">
        <v>343</v>
      </c>
      <c r="I13" s="109">
        <v>431</v>
      </c>
      <c r="J13" s="110">
        <v>0</v>
      </c>
      <c r="K13" s="109">
        <v>0</v>
      </c>
      <c r="L13" s="125">
        <v>969650.55999999982</v>
      </c>
    </row>
    <row r="14" spans="1:14" ht="16.5" thickBot="1">
      <c r="A14" s="3" t="s">
        <v>121</v>
      </c>
      <c r="B14" s="127">
        <v>3095</v>
      </c>
      <c r="C14" s="124">
        <v>1220399</v>
      </c>
      <c r="F14" s="128" t="s">
        <v>122</v>
      </c>
      <c r="G14" s="129">
        <v>0.5</v>
      </c>
      <c r="H14" s="130">
        <v>247.66666666666666</v>
      </c>
      <c r="I14" s="131">
        <v>315.66666666666669</v>
      </c>
      <c r="J14" s="130">
        <v>66.666666666666671</v>
      </c>
      <c r="K14" s="131">
        <v>66.666666666666671</v>
      </c>
      <c r="L14" s="132">
        <v>4848252.7999999989</v>
      </c>
    </row>
    <row r="15" spans="1:14" ht="16.5" thickBot="1">
      <c r="A15" s="3" t="s">
        <v>123</v>
      </c>
      <c r="B15" s="127">
        <v>3058</v>
      </c>
      <c r="C15" s="124">
        <v>1477406</v>
      </c>
      <c r="F15" s="133" t="s">
        <v>124</v>
      </c>
      <c r="G15" s="134"/>
      <c r="H15" s="75"/>
      <c r="I15" s="135"/>
      <c r="K15" s="136" t="s">
        <v>125</v>
      </c>
      <c r="L15" s="137">
        <v>9696505.5999999978</v>
      </c>
    </row>
    <row r="16" spans="1:14">
      <c r="A16" s="138" t="s">
        <v>75</v>
      </c>
      <c r="B16" s="139">
        <v>20484</v>
      </c>
      <c r="C16" s="139">
        <v>8100368</v>
      </c>
      <c r="F16" s="108" t="s">
        <v>126</v>
      </c>
      <c r="G16" s="134"/>
      <c r="H16" s="75"/>
      <c r="I16" s="135"/>
      <c r="K16" s="140"/>
      <c r="L16" s="141"/>
    </row>
    <row r="17" spans="1:12">
      <c r="B17" s="142"/>
      <c r="C17" s="142"/>
      <c r="I17" s="140"/>
      <c r="K17" s="140"/>
    </row>
    <row r="18" spans="1:12" ht="15.75" thickBot="1">
      <c r="A18" s="3" t="s">
        <v>127</v>
      </c>
      <c r="B18" s="143">
        <v>15683.4</v>
      </c>
      <c r="C18" s="144">
        <v>6622962</v>
      </c>
      <c r="F18" t="s">
        <v>128</v>
      </c>
      <c r="I18" s="140"/>
      <c r="K18" s="140"/>
    </row>
    <row r="19" spans="1:12" ht="15.75" thickBot="1">
      <c r="A19" s="145" t="s">
        <v>129</v>
      </c>
      <c r="B19" s="146">
        <v>18741.400000000001</v>
      </c>
      <c r="C19" s="146">
        <v>8100368</v>
      </c>
      <c r="F19" s="147" t="s">
        <v>130</v>
      </c>
      <c r="G19" s="147"/>
      <c r="H19" s="94" t="s">
        <v>110</v>
      </c>
      <c r="I19" s="148" t="s">
        <v>111</v>
      </c>
      <c r="J19" s="149">
        <v>30</v>
      </c>
      <c r="K19" s="150">
        <v>301</v>
      </c>
    </row>
    <row r="20" spans="1:12">
      <c r="A20" s="145" t="s">
        <v>131</v>
      </c>
      <c r="B20" s="151">
        <v>9370</v>
      </c>
      <c r="C20" s="152" t="s">
        <v>132</v>
      </c>
      <c r="F20" s="3" t="s">
        <v>114</v>
      </c>
      <c r="G20" s="153"/>
      <c r="H20" s="154">
        <v>3433168</v>
      </c>
      <c r="I20" s="155">
        <v>1077550</v>
      </c>
      <c r="J20" s="156">
        <v>749680</v>
      </c>
      <c r="K20" s="157">
        <v>187420</v>
      </c>
      <c r="L20" s="75"/>
    </row>
    <row r="21" spans="1:12">
      <c r="A21" s="147" t="s">
        <v>133</v>
      </c>
      <c r="B21" s="158">
        <v>7496</v>
      </c>
      <c r="C21" s="158">
        <v>7496.8</v>
      </c>
      <c r="F21" s="3" t="s">
        <v>134</v>
      </c>
      <c r="G21" s="153"/>
      <c r="H21" s="25">
        <v>1856509.3333333333</v>
      </c>
      <c r="I21" s="159">
        <v>591559.33333333337</v>
      </c>
      <c r="J21" s="156">
        <v>499786.66666666669</v>
      </c>
      <c r="K21" s="157">
        <v>124946.66666666667</v>
      </c>
      <c r="L21" s="75"/>
    </row>
    <row r="22" spans="1:12">
      <c r="A22" s="147" t="s">
        <v>135</v>
      </c>
      <c r="B22" s="158">
        <v>1874</v>
      </c>
      <c r="C22" s="158">
        <v>1874.2</v>
      </c>
      <c r="F22" s="3" t="s">
        <v>136</v>
      </c>
      <c r="G22" s="153"/>
      <c r="H22" s="25">
        <v>5289677.333333333</v>
      </c>
      <c r="I22" s="159">
        <v>1669109.3333333335</v>
      </c>
      <c r="J22" s="4">
        <v>1249466.6666666667</v>
      </c>
      <c r="K22" s="160">
        <v>312366.66666666669</v>
      </c>
      <c r="L22" s="75"/>
    </row>
    <row r="23" spans="1:12">
      <c r="A23" s="147"/>
      <c r="B23" s="158"/>
      <c r="C23" s="161"/>
      <c r="F23" s="162" t="s">
        <v>137</v>
      </c>
      <c r="G23" s="163"/>
      <c r="H23" s="164">
        <v>4040210.666666666</v>
      </c>
      <c r="I23" s="165">
        <v>1356742.6666666667</v>
      </c>
      <c r="J23" s="166"/>
      <c r="K23" s="167"/>
    </row>
    <row r="24" spans="1:12">
      <c r="A24" s="102" t="s">
        <v>138</v>
      </c>
      <c r="B24" s="168">
        <v>432.21787059664695</v>
      </c>
      <c r="F24" s="169" t="s">
        <v>139</v>
      </c>
      <c r="G24" s="170"/>
      <c r="H24" s="171">
        <v>808042.13333333319</v>
      </c>
      <c r="I24" s="172">
        <v>271348.53333333333</v>
      </c>
      <c r="J24" s="173"/>
      <c r="K24" s="173"/>
    </row>
    <row r="25" spans="1:12" ht="15.75" thickBot="1">
      <c r="A25" s="147"/>
      <c r="B25" s="174"/>
      <c r="C25" s="175"/>
      <c r="F25" s="145" t="s">
        <v>140</v>
      </c>
      <c r="G25" s="176"/>
      <c r="H25" s="177">
        <v>9696505.5999999978</v>
      </c>
      <c r="I25" s="178"/>
      <c r="J25" s="166"/>
      <c r="K25" s="166"/>
    </row>
    <row r="26" spans="1:12">
      <c r="A26" s="179" t="s">
        <v>141</v>
      </c>
      <c r="B26" s="174"/>
    </row>
    <row r="27" spans="1:12">
      <c r="A27" s="179" t="s">
        <v>142</v>
      </c>
      <c r="I27" s="180"/>
    </row>
    <row r="28" spans="1:12">
      <c r="A28" s="108"/>
      <c r="F28" t="s">
        <v>143</v>
      </c>
      <c r="H28" s="181"/>
      <c r="I28" s="180"/>
    </row>
    <row r="29" spans="1:12">
      <c r="A29" s="147"/>
      <c r="F29" t="s">
        <v>144</v>
      </c>
    </row>
    <row r="30" spans="1:12">
      <c r="A30" s="147"/>
    </row>
    <row r="31" spans="1:12">
      <c r="A31" s="147" t="s">
        <v>145</v>
      </c>
    </row>
    <row r="32" spans="1:12">
      <c r="A32" s="182" t="s">
        <v>146</v>
      </c>
    </row>
    <row r="33" spans="1:16">
      <c r="A33" s="182" t="s">
        <v>147</v>
      </c>
    </row>
    <row r="34" spans="1:16">
      <c r="A34" s="183" t="s">
        <v>148</v>
      </c>
    </row>
    <row r="35" spans="1:16">
      <c r="A35" s="183" t="s">
        <v>149</v>
      </c>
    </row>
    <row r="36" spans="1:16">
      <c r="A36" s="183" t="s">
        <v>150</v>
      </c>
    </row>
    <row r="37" spans="1:16">
      <c r="A37" s="183" t="s">
        <v>151</v>
      </c>
    </row>
    <row r="38" spans="1:16">
      <c r="A38" s="183" t="s">
        <v>152</v>
      </c>
    </row>
    <row r="39" spans="1:16">
      <c r="A39" s="183" t="s">
        <v>153</v>
      </c>
    </row>
    <row r="40" spans="1:16">
      <c r="A40" s="183" t="s">
        <v>154</v>
      </c>
    </row>
    <row r="41" spans="1:16">
      <c r="A41" s="183" t="s">
        <v>155</v>
      </c>
    </row>
    <row r="42" spans="1:16">
      <c r="A42" s="183"/>
    </row>
    <row r="43" spans="1:16">
      <c r="A43" s="184"/>
      <c r="B43" s="185"/>
      <c r="C43" s="185"/>
      <c r="D43" s="185"/>
      <c r="E43" s="185"/>
      <c r="M43" s="186"/>
      <c r="N43" s="186"/>
      <c r="O43" s="186"/>
      <c r="P43" s="186"/>
    </row>
    <row r="44" spans="1:16">
      <c r="A44" s="187" t="s">
        <v>156</v>
      </c>
      <c r="B44" s="185"/>
      <c r="C44" s="185"/>
      <c r="D44" s="185"/>
      <c r="E44" s="185"/>
      <c r="M44" s="186"/>
      <c r="N44" s="186"/>
      <c r="O44" s="186"/>
      <c r="P44" s="186"/>
    </row>
    <row r="45" spans="1:16" ht="15.75">
      <c r="A45" s="188" t="s">
        <v>157</v>
      </c>
      <c r="B45" s="189"/>
      <c r="C45" s="189"/>
      <c r="D45" s="189"/>
      <c r="E45" s="189"/>
      <c r="F45" s="189"/>
      <c r="G45" s="189"/>
      <c r="H45" s="190"/>
      <c r="I45" s="186"/>
      <c r="J45" s="186"/>
      <c r="K45" s="186"/>
      <c r="L45" s="186"/>
      <c r="M45" s="186"/>
      <c r="N45" s="186"/>
      <c r="O45" s="186"/>
    </row>
    <row r="46" spans="1:16">
      <c r="A46" s="191" t="s">
        <v>158</v>
      </c>
      <c r="B46" s="186"/>
      <c r="C46" s="186"/>
      <c r="D46" s="186"/>
      <c r="E46" s="186"/>
      <c r="F46" s="185"/>
      <c r="G46" s="185"/>
      <c r="H46" s="186"/>
      <c r="I46" s="186"/>
      <c r="J46" s="186"/>
      <c r="K46" s="186"/>
      <c r="L46" s="186"/>
      <c r="M46" s="186"/>
      <c r="N46" s="186"/>
      <c r="O46" s="186"/>
    </row>
    <row r="47" spans="1:16">
      <c r="A47" s="187"/>
      <c r="B47" s="186"/>
      <c r="C47" s="186"/>
      <c r="D47" s="186"/>
      <c r="E47" s="186"/>
      <c r="F47" s="192"/>
      <c r="G47" s="192"/>
      <c r="J47" s="186"/>
      <c r="K47" s="186"/>
      <c r="L47" s="186"/>
      <c r="M47" s="186"/>
      <c r="N47" s="186"/>
      <c r="O47" s="186"/>
    </row>
    <row r="48" spans="1:16">
      <c r="A48" s="187" t="s">
        <v>159</v>
      </c>
      <c r="B48" s="186"/>
      <c r="C48" s="186"/>
      <c r="D48" s="186"/>
      <c r="E48" s="186"/>
      <c r="F48" s="186"/>
      <c r="G48" s="186"/>
      <c r="H48" s="186"/>
      <c r="I48" s="186"/>
      <c r="J48" s="186"/>
      <c r="K48" s="186"/>
      <c r="L48" s="186"/>
      <c r="M48" s="186"/>
      <c r="N48" s="186"/>
      <c r="O48" s="186"/>
    </row>
    <row r="49" spans="1:15">
      <c r="A49" s="108" t="s">
        <v>160</v>
      </c>
      <c r="B49" s="186"/>
      <c r="C49" s="186"/>
      <c r="D49" s="186"/>
      <c r="E49" s="186"/>
      <c r="F49" s="186"/>
      <c r="G49" s="186"/>
      <c r="H49" s="186"/>
      <c r="I49" s="186"/>
      <c r="J49" s="186"/>
      <c r="K49" s="186"/>
      <c r="L49" s="186"/>
      <c r="M49" s="186"/>
      <c r="N49" s="186"/>
      <c r="O49" s="186"/>
    </row>
    <row r="50" spans="1:15">
      <c r="A50" s="108" t="s">
        <v>161</v>
      </c>
      <c r="B50" s="186"/>
      <c r="C50" s="186"/>
      <c r="D50" s="186"/>
      <c r="E50" s="186"/>
      <c r="F50" s="186"/>
      <c r="G50" s="186"/>
      <c r="H50" s="186"/>
      <c r="I50" s="186"/>
      <c r="J50" s="186"/>
      <c r="K50" s="186"/>
      <c r="L50" s="186"/>
      <c r="M50" s="186"/>
      <c r="N50" s="186"/>
      <c r="O50" s="186"/>
    </row>
    <row r="51" spans="1:15">
      <c r="A51" s="108" t="s">
        <v>162</v>
      </c>
      <c r="B51" s="186"/>
      <c r="C51" s="186"/>
      <c r="D51" s="186"/>
      <c r="E51" s="186"/>
      <c r="F51" s="186"/>
      <c r="G51" s="186"/>
      <c r="H51" s="186"/>
      <c r="I51" s="186"/>
      <c r="J51" s="186"/>
      <c r="K51" s="186"/>
      <c r="L51" s="186"/>
      <c r="M51" s="186"/>
      <c r="N51" s="186"/>
      <c r="O51" s="186"/>
    </row>
    <row r="52" spans="1:15">
      <c r="A52" s="108"/>
      <c r="B52" s="186"/>
      <c r="C52" s="186"/>
      <c r="D52" s="186"/>
      <c r="E52" s="186"/>
      <c r="F52" s="186"/>
      <c r="G52" s="186"/>
      <c r="H52" s="186"/>
      <c r="I52" s="186"/>
      <c r="J52" s="186"/>
      <c r="K52" s="186"/>
      <c r="L52" s="186"/>
      <c r="M52" s="186"/>
      <c r="N52" s="186"/>
      <c r="O52" s="186"/>
    </row>
    <row r="53" spans="1:15">
      <c r="A53" s="108"/>
      <c r="B53" s="186"/>
      <c r="C53" s="186"/>
      <c r="D53" s="186"/>
      <c r="E53" s="186"/>
      <c r="F53" s="186"/>
      <c r="G53" s="186"/>
      <c r="H53" s="186"/>
      <c r="I53" s="186"/>
      <c r="J53" s="186"/>
      <c r="K53" s="186"/>
      <c r="L53" s="186"/>
      <c r="M53" s="186"/>
      <c r="N53" s="186"/>
      <c r="O53" s="186"/>
    </row>
    <row r="54" spans="1:15">
      <c r="A54" s="108"/>
      <c r="B54" s="186"/>
      <c r="C54" s="186"/>
      <c r="D54" s="186"/>
      <c r="E54" s="186"/>
      <c r="F54" s="186"/>
      <c r="G54" s="186"/>
      <c r="H54" s="186"/>
      <c r="I54" s="186"/>
      <c r="J54" s="186"/>
      <c r="K54" s="186"/>
      <c r="L54" s="186"/>
      <c r="M54" s="186"/>
      <c r="N54" s="186"/>
      <c r="O54" s="186"/>
    </row>
    <row r="55" spans="1:15">
      <c r="A55" s="108"/>
      <c r="B55" s="186"/>
      <c r="C55" s="186"/>
      <c r="D55" s="186"/>
      <c r="E55" s="186"/>
      <c r="F55" s="186"/>
      <c r="G55" s="186"/>
      <c r="H55" s="186"/>
      <c r="I55" s="186"/>
      <c r="J55" s="186"/>
      <c r="K55" s="186"/>
      <c r="L55" s="186"/>
      <c r="M55" s="186"/>
      <c r="N55" s="186"/>
      <c r="O55" s="186"/>
    </row>
    <row r="56" spans="1:15">
      <c r="A56" s="187"/>
      <c r="B56" s="186"/>
      <c r="C56" s="186"/>
      <c r="D56" s="186"/>
      <c r="E56" s="186"/>
      <c r="F56" s="186"/>
      <c r="G56" s="186"/>
      <c r="H56" s="186"/>
      <c r="I56" s="186"/>
      <c r="J56" s="186"/>
      <c r="K56" s="186"/>
      <c r="L56" s="186"/>
      <c r="M56" s="186"/>
      <c r="N56" s="186"/>
      <c r="O56" s="186"/>
    </row>
    <row r="57" spans="1:15">
      <c r="F57" s="186"/>
      <c r="G57" s="186"/>
      <c r="H57" s="186"/>
      <c r="I57" s="186"/>
      <c r="J57" s="186"/>
      <c r="K57" s="186"/>
      <c r="L57" s="186"/>
    </row>
    <row r="58" spans="1:15">
      <c r="A58" s="193" t="s">
        <v>163</v>
      </c>
      <c r="F58" s="186"/>
      <c r="G58" s="186"/>
      <c r="H58" s="186"/>
      <c r="I58" s="186"/>
      <c r="J58" s="186"/>
      <c r="K58" s="186"/>
      <c r="L58" s="186"/>
    </row>
    <row r="59" spans="1:15">
      <c r="A59" s="194" t="s">
        <v>164</v>
      </c>
    </row>
    <row r="60" spans="1:15">
      <c r="A60" s="194"/>
    </row>
    <row r="61" spans="1:15">
      <c r="A61" s="194" t="s">
        <v>165</v>
      </c>
    </row>
    <row r="62" spans="1:15">
      <c r="A62" s="194"/>
    </row>
    <row r="63" spans="1:15">
      <c r="A63" s="194" t="s">
        <v>166</v>
      </c>
    </row>
    <row r="64" spans="1:15">
      <c r="A64" s="194"/>
    </row>
    <row r="65" spans="1:1">
      <c r="A65" s="194" t="s">
        <v>167</v>
      </c>
    </row>
    <row r="66" spans="1:1">
      <c r="A66" s="194"/>
    </row>
    <row r="67" spans="1:1">
      <c r="A67" s="194" t="s">
        <v>168</v>
      </c>
    </row>
    <row r="68" spans="1:1">
      <c r="A68" s="194"/>
    </row>
    <row r="69" spans="1:1">
      <c r="A69" s="194" t="s">
        <v>169</v>
      </c>
    </row>
  </sheetData>
  <mergeCells count="2">
    <mergeCell ref="H8:I8"/>
    <mergeCell ref="J8:K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B2:K34"/>
  <sheetViews>
    <sheetView zoomScaleNormal="100" workbookViewId="0">
      <selection activeCell="B24" sqref="B24"/>
    </sheetView>
  </sheetViews>
  <sheetFormatPr defaultRowHeight="15"/>
  <cols>
    <col min="2" max="2" width="40.7109375" customWidth="1"/>
    <col min="3" max="3" width="14.5703125" bestFit="1" customWidth="1"/>
    <col min="4" max="10" width="13.7109375" customWidth="1"/>
    <col min="11" max="11" width="1.85546875" bestFit="1" customWidth="1"/>
  </cols>
  <sheetData>
    <row r="2" spans="2:11">
      <c r="B2" s="21" t="s">
        <v>189</v>
      </c>
      <c r="G2" s="77" t="s">
        <v>92</v>
      </c>
      <c r="H2" s="196">
        <v>5</v>
      </c>
      <c r="I2" s="77">
        <v>5</v>
      </c>
      <c r="J2" s="77">
        <v>7</v>
      </c>
      <c r="K2" s="87">
        <f>SUM(I2:J2)</f>
        <v>12</v>
      </c>
    </row>
    <row r="3" spans="2:11" ht="15.75" thickBot="1">
      <c r="G3" s="77" t="s">
        <v>93</v>
      </c>
      <c r="H3" s="196">
        <v>4</v>
      </c>
      <c r="I3" s="77">
        <v>4</v>
      </c>
      <c r="J3" s="77">
        <v>8</v>
      </c>
      <c r="K3" s="87">
        <f>SUM(I3:J3)</f>
        <v>12</v>
      </c>
    </row>
    <row r="4" spans="2:11" ht="15.75" thickBot="1">
      <c r="B4" s="1" t="s">
        <v>23</v>
      </c>
      <c r="C4" s="2"/>
      <c r="I4" s="251" t="s">
        <v>19</v>
      </c>
      <c r="J4" s="252"/>
    </row>
    <row r="5" spans="2:11">
      <c r="B5" s="15" t="s">
        <v>0</v>
      </c>
      <c r="C5" s="16" t="s">
        <v>14</v>
      </c>
      <c r="D5" s="16" t="s">
        <v>13</v>
      </c>
      <c r="E5" s="84" t="s">
        <v>12</v>
      </c>
      <c r="F5" s="16" t="s">
        <v>9</v>
      </c>
      <c r="G5" s="84" t="s">
        <v>10</v>
      </c>
      <c r="H5" s="80" t="s">
        <v>90</v>
      </c>
      <c r="I5" s="6" t="s">
        <v>187</v>
      </c>
      <c r="J5" s="6" t="s">
        <v>18</v>
      </c>
    </row>
    <row r="6" spans="2:11">
      <c r="B6" s="17" t="s">
        <v>1</v>
      </c>
      <c r="C6" s="198">
        <f>'8-2022'!C5+'9-2022'!C5+'10-2022'!C5+'11-2022'!C5+'12-2022'!C5</f>
        <v>1049</v>
      </c>
      <c r="D6" s="3">
        <v>100</v>
      </c>
      <c r="E6" s="3">
        <v>171</v>
      </c>
      <c r="F6" s="4">
        <f>C6*D6</f>
        <v>104900</v>
      </c>
      <c r="G6" s="4">
        <f>C6*E6</f>
        <v>179379</v>
      </c>
      <c r="H6" s="7">
        <f>G6-F6</f>
        <v>74479</v>
      </c>
      <c r="I6" s="7">
        <f>H6/$H$2*$I$2</f>
        <v>74479</v>
      </c>
      <c r="J6" s="7">
        <f>I6/$I$2*$J$2</f>
        <v>104270.59999999999</v>
      </c>
    </row>
    <row r="7" spans="2:11">
      <c r="B7" s="17" t="s">
        <v>2</v>
      </c>
      <c r="C7" s="198">
        <f>'8-2022'!C6+'9-2022'!C6+'10-2022'!C6+'11-2022'!C6+'12-2022'!C6</f>
        <v>518</v>
      </c>
      <c r="D7" s="3">
        <v>300</v>
      </c>
      <c r="E7" s="3">
        <v>460</v>
      </c>
      <c r="F7" s="4">
        <f t="shared" ref="F7:F14" si="0">C7*D7</f>
        <v>155400</v>
      </c>
      <c r="G7" s="4">
        <f t="shared" ref="G7:G12" si="1">C7*E7</f>
        <v>238280</v>
      </c>
      <c r="H7" s="7">
        <f t="shared" ref="H7:H15" si="2">G7-F7</f>
        <v>82880</v>
      </c>
      <c r="I7" s="7">
        <f t="shared" ref="I7:I12" si="3">H7/$H$2*$I$2</f>
        <v>82880</v>
      </c>
      <c r="J7" s="7">
        <f t="shared" ref="J7:J12" si="4">I7/$I$2*$J$2</f>
        <v>116032</v>
      </c>
    </row>
    <row r="8" spans="2:11">
      <c r="B8" s="17" t="s">
        <v>3</v>
      </c>
      <c r="C8" s="198">
        <f>'8-2022'!C7+'9-2022'!C7+'10-2022'!C7+'11-2022'!C7+'12-2022'!C7</f>
        <v>322</v>
      </c>
      <c r="D8" s="3">
        <v>500</v>
      </c>
      <c r="E8" s="3">
        <v>702</v>
      </c>
      <c r="F8" s="4">
        <f t="shared" si="0"/>
        <v>161000</v>
      </c>
      <c r="G8" s="4">
        <f t="shared" si="1"/>
        <v>226044</v>
      </c>
      <c r="H8" s="7">
        <f t="shared" si="2"/>
        <v>65044</v>
      </c>
      <c r="I8" s="7">
        <f t="shared" si="3"/>
        <v>65044</v>
      </c>
      <c r="J8" s="7">
        <f t="shared" si="4"/>
        <v>91061.599999999991</v>
      </c>
    </row>
    <row r="9" spans="2:11">
      <c r="B9" s="18" t="s">
        <v>4</v>
      </c>
      <c r="C9" s="5"/>
      <c r="D9" s="5"/>
      <c r="E9" s="5"/>
      <c r="F9" s="5"/>
      <c r="G9" s="5"/>
      <c r="H9" s="8"/>
      <c r="I9" s="8">
        <f t="shared" ref="I9:I13" si="5">H9/3*5</f>
        <v>0</v>
      </c>
      <c r="J9" s="8">
        <f t="shared" ref="J9:J13" si="6">I9*2</f>
        <v>0</v>
      </c>
    </row>
    <row r="10" spans="2:11">
      <c r="B10" s="17" t="s">
        <v>1</v>
      </c>
      <c r="C10" s="198">
        <f>'8-2022'!C9+'9-2022'!C9+'10-2022'!C9+'11-2022'!C9+'12-2022'!C9</f>
        <v>1328</v>
      </c>
      <c r="D10" s="3">
        <v>100</v>
      </c>
      <c r="E10" s="3">
        <v>229</v>
      </c>
      <c r="F10" s="4">
        <f t="shared" si="0"/>
        <v>132800</v>
      </c>
      <c r="G10" s="4">
        <f t="shared" si="1"/>
        <v>304112</v>
      </c>
      <c r="H10" s="7">
        <f t="shared" si="2"/>
        <v>171312</v>
      </c>
      <c r="I10" s="7">
        <f t="shared" si="3"/>
        <v>171312</v>
      </c>
      <c r="J10" s="7">
        <f t="shared" si="4"/>
        <v>239836.80000000002</v>
      </c>
    </row>
    <row r="11" spans="2:11">
      <c r="B11" s="17" t="s">
        <v>2</v>
      </c>
      <c r="C11" s="198">
        <f>'8-2022'!C10+'9-2022'!C10+'10-2022'!C10+'11-2022'!C10+'12-2022'!C10</f>
        <v>545</v>
      </c>
      <c r="D11" s="3">
        <v>300</v>
      </c>
      <c r="E11" s="3">
        <v>614</v>
      </c>
      <c r="F11" s="4">
        <f t="shared" si="0"/>
        <v>163500</v>
      </c>
      <c r="G11" s="4">
        <f t="shared" si="1"/>
        <v>334630</v>
      </c>
      <c r="H11" s="7">
        <f t="shared" si="2"/>
        <v>171130</v>
      </c>
      <c r="I11" s="7">
        <f t="shared" si="3"/>
        <v>171130</v>
      </c>
      <c r="J11" s="7">
        <f t="shared" si="4"/>
        <v>239582</v>
      </c>
    </row>
    <row r="12" spans="2:11">
      <c r="B12" s="17" t="s">
        <v>3</v>
      </c>
      <c r="C12" s="198">
        <f>'8-2022'!C11+'9-2022'!C11+'10-2022'!C11+'11-2022'!C11+'12-2022'!C11</f>
        <v>310</v>
      </c>
      <c r="D12" s="3">
        <v>500</v>
      </c>
      <c r="E12" s="3">
        <v>937</v>
      </c>
      <c r="F12" s="4">
        <f t="shared" si="0"/>
        <v>155000</v>
      </c>
      <c r="G12" s="4">
        <f t="shared" si="1"/>
        <v>290470</v>
      </c>
      <c r="H12" s="7">
        <f t="shared" si="2"/>
        <v>135470</v>
      </c>
      <c r="I12" s="7">
        <f t="shared" si="3"/>
        <v>135470</v>
      </c>
      <c r="J12" s="7">
        <f t="shared" si="4"/>
        <v>189658</v>
      </c>
    </row>
    <row r="13" spans="2:11">
      <c r="B13" s="18" t="s">
        <v>5</v>
      </c>
      <c r="C13" s="5" t="s">
        <v>188</v>
      </c>
      <c r="D13" s="5"/>
      <c r="E13" s="5"/>
      <c r="F13" s="5"/>
      <c r="G13" s="5"/>
      <c r="H13" s="8"/>
      <c r="I13" s="8">
        <f t="shared" si="5"/>
        <v>0</v>
      </c>
      <c r="J13" s="8">
        <f t="shared" si="6"/>
        <v>0</v>
      </c>
    </row>
    <row r="14" spans="2:11" ht="15.75" thickBot="1">
      <c r="B14" s="19" t="s">
        <v>22</v>
      </c>
      <c r="C14" s="198">
        <f>'9-2022'!C13+'10-2022'!C13+'11-2022'!C13+'12-2022'!C13</f>
        <v>142434</v>
      </c>
      <c r="D14" s="9">
        <v>0</v>
      </c>
      <c r="E14" s="10">
        <v>15</v>
      </c>
      <c r="F14" s="10">
        <f t="shared" si="0"/>
        <v>0</v>
      </c>
      <c r="G14" s="10">
        <f>C14*E14</f>
        <v>2136510</v>
      </c>
      <c r="H14" s="11">
        <f t="shared" si="2"/>
        <v>2136510</v>
      </c>
      <c r="I14" s="11">
        <f>H14/$H$3*$I$3</f>
        <v>2136510</v>
      </c>
      <c r="J14" s="11">
        <f>I14/$I$3*$J$3</f>
        <v>4273020</v>
      </c>
    </row>
    <row r="15" spans="2:11" ht="15.75" thickBot="1">
      <c r="B15" s="20" t="s">
        <v>7</v>
      </c>
      <c r="C15" s="13">
        <f t="shared" ref="C15" si="7">SUM(C5:C14)</f>
        <v>146506</v>
      </c>
      <c r="D15" s="12"/>
      <c r="E15" s="12"/>
      <c r="F15" s="13">
        <f>SUM(F6:F14)</f>
        <v>872600</v>
      </c>
      <c r="G15" s="13">
        <f>SUM(G6:G14)</f>
        <v>3709425</v>
      </c>
      <c r="H15" s="14">
        <f t="shared" si="2"/>
        <v>2836825</v>
      </c>
      <c r="I15" s="29">
        <f>SUM(I6:I14)</f>
        <v>2836825</v>
      </c>
      <c r="J15" s="52">
        <f>SUM(J6:J14)</f>
        <v>5253461</v>
      </c>
    </row>
    <row r="16" spans="2:11" ht="15.75" thickBot="1">
      <c r="C16" s="75"/>
      <c r="H16" s="92"/>
      <c r="I16" s="249">
        <f>I15+J15</f>
        <v>8090286</v>
      </c>
      <c r="J16" s="250"/>
    </row>
    <row r="17" spans="2:10" ht="15.75" thickBot="1"/>
    <row r="18" spans="2:10" ht="15.75" thickBot="1">
      <c r="B18" s="1" t="s">
        <v>86</v>
      </c>
      <c r="C18" s="2"/>
      <c r="I18" s="249" t="s">
        <v>85</v>
      </c>
      <c r="J18" s="250"/>
    </row>
    <row r="19" spans="2:10">
      <c r="B19" s="15" t="s">
        <v>0</v>
      </c>
      <c r="C19" s="16" t="s">
        <v>14</v>
      </c>
      <c r="D19" s="16" t="s">
        <v>13</v>
      </c>
      <c r="E19" s="84" t="s">
        <v>12</v>
      </c>
      <c r="F19" s="16" t="s">
        <v>9</v>
      </c>
      <c r="G19" s="84" t="s">
        <v>10</v>
      </c>
      <c r="H19" s="80" t="s">
        <v>90</v>
      </c>
      <c r="I19" s="6" t="s">
        <v>17</v>
      </c>
      <c r="J19" s="6" t="s">
        <v>18</v>
      </c>
    </row>
    <row r="20" spans="2:10">
      <c r="B20" s="17" t="s">
        <v>1</v>
      </c>
      <c r="C20" s="198">
        <f>'8-2022'!C19+'9-2022'!C19+'10-2022'!C19+'11-2022'!C19+'12-2022'!C19</f>
        <v>1415</v>
      </c>
      <c r="D20" s="3">
        <v>100</v>
      </c>
      <c r="E20" s="3">
        <v>171</v>
      </c>
      <c r="F20" s="4">
        <f>C20*D20</f>
        <v>141500</v>
      </c>
      <c r="G20" s="4">
        <f>C20*E20</f>
        <v>241965</v>
      </c>
      <c r="H20" s="7">
        <f>G20-F20</f>
        <v>100465</v>
      </c>
      <c r="I20" s="7">
        <f>H20/$H$2*$I$2</f>
        <v>100465</v>
      </c>
      <c r="J20" s="7">
        <f>I20/$I$2*$J$2</f>
        <v>140651</v>
      </c>
    </row>
    <row r="21" spans="2:10">
      <c r="B21" s="17" t="s">
        <v>2</v>
      </c>
      <c r="C21" s="198">
        <f>'8-2022'!C20+'9-2022'!C20+'10-2022'!C20+'11-2022'!C20+'12-2022'!C20</f>
        <v>283</v>
      </c>
      <c r="D21" s="3">
        <v>300</v>
      </c>
      <c r="E21" s="3">
        <v>460</v>
      </c>
      <c r="F21" s="4">
        <f t="shared" ref="F21:F22" si="8">C21*D21</f>
        <v>84900</v>
      </c>
      <c r="G21" s="4">
        <f t="shared" ref="G21:G22" si="9">C21*E21</f>
        <v>130180</v>
      </c>
      <c r="H21" s="7">
        <f t="shared" ref="H21:H22" si="10">G21-F21</f>
        <v>45280</v>
      </c>
      <c r="I21" s="7">
        <f t="shared" ref="I21:I26" si="11">H21/$H$2*$I$2</f>
        <v>45280</v>
      </c>
      <c r="J21" s="7">
        <f t="shared" ref="J21:J26" si="12">I21/$I$2*$J$2</f>
        <v>63392</v>
      </c>
    </row>
    <row r="22" spans="2:10">
      <c r="B22" s="17" t="s">
        <v>3</v>
      </c>
      <c r="C22" s="198">
        <f>'8-2022'!C21+'9-2022'!C21+'10-2022'!C21+'11-2022'!C21+'12-2022'!C21</f>
        <v>226</v>
      </c>
      <c r="D22" s="3">
        <v>500</v>
      </c>
      <c r="E22" s="3">
        <v>702</v>
      </c>
      <c r="F22" s="4">
        <f t="shared" si="8"/>
        <v>113000</v>
      </c>
      <c r="G22" s="4">
        <f t="shared" si="9"/>
        <v>158652</v>
      </c>
      <c r="H22" s="7">
        <f t="shared" si="10"/>
        <v>45652</v>
      </c>
      <c r="I22" s="7">
        <f t="shared" si="11"/>
        <v>45652</v>
      </c>
      <c r="J22" s="7">
        <f t="shared" si="12"/>
        <v>63912.799999999996</v>
      </c>
    </row>
    <row r="23" spans="2:10">
      <c r="B23" s="18" t="s">
        <v>4</v>
      </c>
      <c r="C23" s="5"/>
      <c r="D23" s="5"/>
      <c r="E23" s="5"/>
      <c r="F23" s="5"/>
      <c r="G23" s="5"/>
      <c r="H23" s="8"/>
      <c r="I23" s="8">
        <f t="shared" ref="I23" si="13">H23/3*5</f>
        <v>0</v>
      </c>
      <c r="J23" s="8">
        <f t="shared" ref="J23" si="14">I23*2</f>
        <v>0</v>
      </c>
    </row>
    <row r="24" spans="2:10">
      <c r="B24" s="17" t="s">
        <v>1</v>
      </c>
      <c r="C24" s="198">
        <f>'8-2022'!C23+'9-2022'!C23+'10-2022'!C23+'11-2022'!C23+'12-2022'!C23</f>
        <v>4261</v>
      </c>
      <c r="D24" s="3">
        <v>100</v>
      </c>
      <c r="E24" s="3">
        <v>229</v>
      </c>
      <c r="F24" s="4">
        <f t="shared" ref="F24:F26" si="15">C24*D24</f>
        <v>426100</v>
      </c>
      <c r="G24" s="4">
        <f t="shared" ref="G24:G26" si="16">C24*E24</f>
        <v>975769</v>
      </c>
      <c r="H24" s="7">
        <f t="shared" ref="H24:H26" si="17">G24-F24</f>
        <v>549669</v>
      </c>
      <c r="I24" s="7">
        <f t="shared" si="11"/>
        <v>549669</v>
      </c>
      <c r="J24" s="7">
        <f t="shared" si="12"/>
        <v>769536.6</v>
      </c>
    </row>
    <row r="25" spans="2:10">
      <c r="B25" s="17" t="s">
        <v>2</v>
      </c>
      <c r="C25" s="198">
        <f>'8-2022'!C24+'9-2022'!C24+'10-2022'!C24+'11-2022'!C24+'12-2022'!C24</f>
        <v>808</v>
      </c>
      <c r="D25" s="3">
        <v>300</v>
      </c>
      <c r="E25" s="3">
        <v>614</v>
      </c>
      <c r="F25" s="4">
        <f t="shared" si="15"/>
        <v>242400</v>
      </c>
      <c r="G25" s="4">
        <f t="shared" si="16"/>
        <v>496112</v>
      </c>
      <c r="H25" s="7">
        <f t="shared" si="17"/>
        <v>253712</v>
      </c>
      <c r="I25" s="7">
        <f t="shared" si="11"/>
        <v>253712</v>
      </c>
      <c r="J25" s="7">
        <f t="shared" si="12"/>
        <v>355196.8</v>
      </c>
    </row>
    <row r="26" spans="2:10">
      <c r="B26" s="17" t="s">
        <v>3</v>
      </c>
      <c r="C26" s="198">
        <f>'8-2022'!C25+'9-2022'!C25+'10-2022'!C25+'11-2022'!C25+'12-2022'!C25</f>
        <v>513</v>
      </c>
      <c r="D26" s="3">
        <v>500</v>
      </c>
      <c r="E26" s="3">
        <v>937</v>
      </c>
      <c r="F26" s="4">
        <f t="shared" si="15"/>
        <v>256500</v>
      </c>
      <c r="G26" s="4">
        <f t="shared" si="16"/>
        <v>480681</v>
      </c>
      <c r="H26" s="7">
        <f t="shared" si="17"/>
        <v>224181</v>
      </c>
      <c r="I26" s="7">
        <f t="shared" si="11"/>
        <v>224181</v>
      </c>
      <c r="J26" s="7">
        <f t="shared" si="12"/>
        <v>313853.39999999997</v>
      </c>
    </row>
    <row r="27" spans="2:10">
      <c r="B27" s="18" t="s">
        <v>5</v>
      </c>
      <c r="C27" s="5"/>
      <c r="D27" s="5"/>
      <c r="E27" s="5"/>
      <c r="F27" s="5"/>
      <c r="G27" s="5"/>
      <c r="H27" s="8"/>
      <c r="I27" s="8">
        <f t="shared" ref="I27" si="18">H27/3*5</f>
        <v>0</v>
      </c>
      <c r="J27" s="8">
        <f t="shared" ref="J27" si="19">I27*2</f>
        <v>0</v>
      </c>
    </row>
    <row r="28" spans="2:10" ht="15.75" thickBot="1">
      <c r="B28" s="19" t="s">
        <v>87</v>
      </c>
      <c r="C28" s="198">
        <f>'Občané 65+'!H10</f>
        <v>28200.705882352944</v>
      </c>
      <c r="D28" s="9">
        <v>0</v>
      </c>
      <c r="E28" s="10">
        <v>15</v>
      </c>
      <c r="F28" s="10">
        <f t="shared" ref="F28" si="20">C28*D28</f>
        <v>0</v>
      </c>
      <c r="G28" s="10">
        <f>C28*E28</f>
        <v>423010.58823529416</v>
      </c>
      <c r="H28" s="11">
        <f t="shared" ref="H28:H29" si="21">G28-F28</f>
        <v>423010.58823529416</v>
      </c>
      <c r="I28" s="11">
        <f>H28/$H$3*$I$3</f>
        <v>423010.58823529416</v>
      </c>
      <c r="J28" s="11">
        <f>I28/$I$3*$J$3</f>
        <v>846021.17647058831</v>
      </c>
    </row>
    <row r="29" spans="2:10" ht="15.75" thickBot="1">
      <c r="B29" s="20" t="s">
        <v>7</v>
      </c>
      <c r="C29" s="13">
        <f t="shared" ref="C29" si="22">SUM(C19:C28)</f>
        <v>35706.705882352944</v>
      </c>
      <c r="D29" s="12"/>
      <c r="E29" s="12"/>
      <c r="F29" s="13">
        <f>SUM(F20:F28)</f>
        <v>1264400</v>
      </c>
      <c r="G29" s="13">
        <f>SUM(G20:G28)</f>
        <v>2906369.588235294</v>
      </c>
      <c r="H29" s="14">
        <f t="shared" si="21"/>
        <v>1641969.588235294</v>
      </c>
      <c r="I29" s="93">
        <f>SUM(I20:I28)</f>
        <v>1641969.5882352942</v>
      </c>
      <c r="J29" s="52">
        <f>SUM(J20:J28)</f>
        <v>2552563.7764705881</v>
      </c>
    </row>
    <row r="30" spans="2:10" ht="15.75" thickBot="1">
      <c r="H30" s="92"/>
      <c r="I30" s="249">
        <f>I29+J29</f>
        <v>4194533.364705882</v>
      </c>
      <c r="J30" s="250"/>
    </row>
    <row r="32" spans="2:10">
      <c r="B32" t="s">
        <v>176</v>
      </c>
    </row>
    <row r="33" spans="2:9">
      <c r="B33" t="s">
        <v>177</v>
      </c>
      <c r="H33" s="75"/>
      <c r="I33" s="75"/>
    </row>
    <row r="34" spans="2:9">
      <c r="B34" t="s">
        <v>178</v>
      </c>
    </row>
  </sheetData>
  <mergeCells count="4">
    <mergeCell ref="I16:J16"/>
    <mergeCell ref="I4:J4"/>
    <mergeCell ref="I18:J18"/>
    <mergeCell ref="I30:J30"/>
  </mergeCells>
  <phoneticPr fontId="6" type="noConversion"/>
  <pageMargins left="0.70866141732283472" right="0.70866141732283472" top="0.78740157480314965" bottom="0.78740157480314965" header="0.31496062992125984" footer="0.31496062992125984"/>
  <pageSetup paperSize="9" scale="72"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J57"/>
  <sheetViews>
    <sheetView workbookViewId="0">
      <selection activeCell="C14" sqref="C14"/>
    </sheetView>
  </sheetViews>
  <sheetFormatPr defaultRowHeight="15"/>
  <cols>
    <col min="2" max="2" width="40.7109375" customWidth="1"/>
    <col min="3" max="8" width="13.7109375" customWidth="1"/>
  </cols>
  <sheetData>
    <row r="1" spans="2:9" ht="15.75" thickBot="1">
      <c r="B1" s="21" t="s">
        <v>184</v>
      </c>
      <c r="H1" s="28">
        <f>H14+H28</f>
        <v>920664.4705882353</v>
      </c>
      <c r="I1" t="s">
        <v>171</v>
      </c>
    </row>
    <row r="3" spans="2:9" ht="15.75" thickBot="1">
      <c r="B3" s="1" t="s">
        <v>23</v>
      </c>
      <c r="C3" s="2"/>
    </row>
    <row r="4" spans="2:9">
      <c r="B4" s="15" t="s">
        <v>0</v>
      </c>
      <c r="C4" s="16" t="s">
        <v>14</v>
      </c>
      <c r="D4" s="16" t="s">
        <v>13</v>
      </c>
      <c r="E4" s="84" t="s">
        <v>12</v>
      </c>
      <c r="F4" s="16" t="s">
        <v>9</v>
      </c>
      <c r="G4" s="79" t="s">
        <v>10</v>
      </c>
      <c r="H4" s="76" t="s">
        <v>183</v>
      </c>
    </row>
    <row r="5" spans="2:9">
      <c r="B5" s="17" t="s">
        <v>1</v>
      </c>
      <c r="C5" s="4">
        <f>'Jízdenky v zónách'!AD20</f>
        <v>204</v>
      </c>
      <c r="D5" s="3">
        <v>100</v>
      </c>
      <c r="E5" s="3">
        <v>171</v>
      </c>
      <c r="F5" s="4">
        <f>C5*D5</f>
        <v>20400</v>
      </c>
      <c r="G5" s="22">
        <f>C5*E5</f>
        <v>34884</v>
      </c>
      <c r="H5" s="25">
        <f>G5-F5</f>
        <v>14484</v>
      </c>
    </row>
    <row r="6" spans="2:9">
      <c r="B6" s="17" t="s">
        <v>2</v>
      </c>
      <c r="C6" s="4">
        <f>'Jízdenky v zónách'!AF20</f>
        <v>89</v>
      </c>
      <c r="D6" s="3">
        <v>300</v>
      </c>
      <c r="E6" s="3">
        <v>460</v>
      </c>
      <c r="F6" s="4">
        <f t="shared" ref="F6:F13" si="0">C6*D6</f>
        <v>26700</v>
      </c>
      <c r="G6" s="22">
        <f t="shared" ref="G6:G11" si="1">C6*E6</f>
        <v>40940</v>
      </c>
      <c r="H6" s="25">
        <f t="shared" ref="H6:H14" si="2">G6-F6</f>
        <v>14240</v>
      </c>
    </row>
    <row r="7" spans="2:9">
      <c r="B7" s="17" t="s">
        <v>3</v>
      </c>
      <c r="C7" s="4">
        <f>'Jízdenky v zónách'!AL20</f>
        <v>18</v>
      </c>
      <c r="D7" s="3">
        <v>500</v>
      </c>
      <c r="E7" s="3">
        <v>702</v>
      </c>
      <c r="F7" s="4">
        <f t="shared" si="0"/>
        <v>9000</v>
      </c>
      <c r="G7" s="22">
        <f t="shared" si="1"/>
        <v>12636</v>
      </c>
      <c r="H7" s="25">
        <f t="shared" si="2"/>
        <v>3636</v>
      </c>
    </row>
    <row r="8" spans="2:9">
      <c r="B8" s="18" t="s">
        <v>4</v>
      </c>
      <c r="C8" s="5"/>
      <c r="D8" s="5"/>
      <c r="E8" s="5"/>
      <c r="F8" s="5"/>
      <c r="G8" s="23"/>
      <c r="H8" s="26"/>
    </row>
    <row r="9" spans="2:9">
      <c r="B9" s="17" t="s">
        <v>1</v>
      </c>
      <c r="C9" s="4">
        <f>'Jízdenky v zónách'!AP20</f>
        <v>272</v>
      </c>
      <c r="D9" s="3">
        <v>100</v>
      </c>
      <c r="E9" s="3">
        <v>229</v>
      </c>
      <c r="F9" s="4">
        <f t="shared" si="0"/>
        <v>27200</v>
      </c>
      <c r="G9" s="22">
        <f t="shared" si="1"/>
        <v>62288</v>
      </c>
      <c r="H9" s="25">
        <f t="shared" si="2"/>
        <v>35088</v>
      </c>
    </row>
    <row r="10" spans="2:9">
      <c r="B10" s="17" t="s">
        <v>2</v>
      </c>
      <c r="C10" s="4">
        <f>'Jízdenky v zónách'!AR20</f>
        <v>121</v>
      </c>
      <c r="D10" s="3">
        <v>300</v>
      </c>
      <c r="E10" s="3">
        <v>614</v>
      </c>
      <c r="F10" s="4">
        <f t="shared" si="0"/>
        <v>36300</v>
      </c>
      <c r="G10" s="22">
        <f t="shared" si="1"/>
        <v>74294</v>
      </c>
      <c r="H10" s="25">
        <f t="shared" si="2"/>
        <v>37994</v>
      </c>
    </row>
    <row r="11" spans="2:9">
      <c r="B11" s="17" t="s">
        <v>3</v>
      </c>
      <c r="C11" s="4">
        <f>'Jízdenky v zónách'!AX20</f>
        <v>5</v>
      </c>
      <c r="D11" s="3">
        <v>500</v>
      </c>
      <c r="E11" s="3">
        <v>937</v>
      </c>
      <c r="F11" s="4">
        <f t="shared" si="0"/>
        <v>2500</v>
      </c>
      <c r="G11" s="22">
        <f t="shared" si="1"/>
        <v>4685</v>
      </c>
      <c r="H11" s="25">
        <f t="shared" si="2"/>
        <v>2185</v>
      </c>
    </row>
    <row r="12" spans="2:9">
      <c r="B12" s="18" t="s">
        <v>5</v>
      </c>
      <c r="C12" s="5"/>
      <c r="D12" s="5"/>
      <c r="E12" s="5"/>
      <c r="F12" s="5"/>
      <c r="G12" s="23"/>
      <c r="H12" s="26"/>
    </row>
    <row r="13" spans="2:9" ht="15.75" thickBot="1">
      <c r="B13" s="19" t="s">
        <v>22</v>
      </c>
      <c r="C13" s="10">
        <f>'Občané 65+'!G4</f>
        <v>38881</v>
      </c>
      <c r="D13" s="9">
        <v>0</v>
      </c>
      <c r="E13" s="10">
        <v>15</v>
      </c>
      <c r="F13" s="10">
        <f t="shared" si="0"/>
        <v>0</v>
      </c>
      <c r="G13" s="24">
        <f>C13*E13</f>
        <v>583215</v>
      </c>
      <c r="H13" s="53">
        <f t="shared" si="2"/>
        <v>583215</v>
      </c>
    </row>
    <row r="14" spans="2:9" ht="15.75" thickBot="1">
      <c r="B14" s="20" t="s">
        <v>7</v>
      </c>
      <c r="C14" s="13">
        <f t="shared" ref="C14" si="3">SUM(C4:C13)</f>
        <v>39590</v>
      </c>
      <c r="D14" s="12"/>
      <c r="E14" s="12"/>
      <c r="F14" s="13">
        <f>SUM(F5:F13)</f>
        <v>122100</v>
      </c>
      <c r="G14" s="27">
        <f>SUM(G5:G13)</f>
        <v>812942</v>
      </c>
      <c r="H14" s="54">
        <f t="shared" si="2"/>
        <v>690842</v>
      </c>
      <c r="I14" t="s">
        <v>70</v>
      </c>
    </row>
    <row r="17" spans="2:10" ht="15.75" thickBot="1">
      <c r="B17" s="1" t="s">
        <v>86</v>
      </c>
    </row>
    <row r="18" spans="2:10">
      <c r="B18" s="15" t="s">
        <v>0</v>
      </c>
      <c r="C18" s="16" t="s">
        <v>14</v>
      </c>
      <c r="D18" s="16" t="s">
        <v>13</v>
      </c>
      <c r="E18" s="84" t="s">
        <v>12</v>
      </c>
      <c r="F18" s="16" t="s">
        <v>9</v>
      </c>
      <c r="G18" s="79" t="s">
        <v>10</v>
      </c>
      <c r="H18" s="76" t="s">
        <v>183</v>
      </c>
    </row>
    <row r="19" spans="2:10">
      <c r="B19" s="17" t="s">
        <v>1</v>
      </c>
      <c r="C19" s="4">
        <f>C33+C47</f>
        <v>238</v>
      </c>
      <c r="D19" s="3">
        <v>100</v>
      </c>
      <c r="E19" s="3">
        <v>171</v>
      </c>
      <c r="F19" s="4">
        <f>C19*D19</f>
        <v>23800</v>
      </c>
      <c r="G19" s="22">
        <f>C19*E19</f>
        <v>40698</v>
      </c>
      <c r="H19" s="25">
        <f>G19-F19</f>
        <v>16898</v>
      </c>
    </row>
    <row r="20" spans="2:10">
      <c r="B20" s="17" t="s">
        <v>2</v>
      </c>
      <c r="C20" s="4">
        <f>C34+C48</f>
        <v>43</v>
      </c>
      <c r="D20" s="3">
        <v>300</v>
      </c>
      <c r="E20" s="3">
        <v>460</v>
      </c>
      <c r="F20" s="4">
        <f t="shared" ref="F20:F21" si="4">C20*D20</f>
        <v>12900</v>
      </c>
      <c r="G20" s="22">
        <f t="shared" ref="G20:G21" si="5">C20*E20</f>
        <v>19780</v>
      </c>
      <c r="H20" s="25">
        <f t="shared" ref="H20:H21" si="6">G20-F20</f>
        <v>6880</v>
      </c>
    </row>
    <row r="21" spans="2:10">
      <c r="B21" s="17" t="s">
        <v>3</v>
      </c>
      <c r="C21" s="4">
        <f>C35+C49</f>
        <v>9</v>
      </c>
      <c r="D21" s="3">
        <v>500</v>
      </c>
      <c r="E21" s="3">
        <v>702</v>
      </c>
      <c r="F21" s="4">
        <f t="shared" si="4"/>
        <v>4500</v>
      </c>
      <c r="G21" s="22">
        <f t="shared" si="5"/>
        <v>6318</v>
      </c>
      <c r="H21" s="25">
        <f t="shared" si="6"/>
        <v>1818</v>
      </c>
    </row>
    <row r="22" spans="2:10">
      <c r="B22" s="18" t="s">
        <v>4</v>
      </c>
      <c r="C22" s="5"/>
      <c r="D22" s="5"/>
      <c r="E22" s="5"/>
      <c r="F22" s="5"/>
      <c r="G22" s="23"/>
      <c r="H22" s="26"/>
    </row>
    <row r="23" spans="2:10">
      <c r="B23" s="17" t="s">
        <v>1</v>
      </c>
      <c r="C23" s="4">
        <f>C37+C51</f>
        <v>649</v>
      </c>
      <c r="D23" s="3">
        <v>100</v>
      </c>
      <c r="E23" s="3">
        <v>229</v>
      </c>
      <c r="F23" s="4">
        <f t="shared" ref="F23:F25" si="7">C23*D23</f>
        <v>64900</v>
      </c>
      <c r="G23" s="22">
        <f t="shared" ref="G23:G25" si="8">C23*E23</f>
        <v>148621</v>
      </c>
      <c r="H23" s="25">
        <f t="shared" ref="H23:H25" si="9">G23-F23</f>
        <v>83721</v>
      </c>
    </row>
    <row r="24" spans="2:10">
      <c r="B24" s="17" t="s">
        <v>2</v>
      </c>
      <c r="C24" s="4">
        <f>C38+C52</f>
        <v>137</v>
      </c>
      <c r="D24" s="3">
        <v>300</v>
      </c>
      <c r="E24" s="3">
        <v>614</v>
      </c>
      <c r="F24" s="4">
        <f t="shared" si="7"/>
        <v>41100</v>
      </c>
      <c r="G24" s="22">
        <f t="shared" si="8"/>
        <v>84118</v>
      </c>
      <c r="H24" s="25">
        <f t="shared" si="9"/>
        <v>43018</v>
      </c>
    </row>
    <row r="25" spans="2:10">
      <c r="B25" s="17" t="s">
        <v>3</v>
      </c>
      <c r="C25" s="4">
        <f>C39+C53</f>
        <v>23</v>
      </c>
      <c r="D25" s="3">
        <v>500</v>
      </c>
      <c r="E25" s="3">
        <v>937</v>
      </c>
      <c r="F25" s="4">
        <f t="shared" si="7"/>
        <v>11500</v>
      </c>
      <c r="G25" s="22">
        <f t="shared" si="8"/>
        <v>21551</v>
      </c>
      <c r="H25" s="25">
        <f t="shared" si="9"/>
        <v>10051</v>
      </c>
    </row>
    <row r="26" spans="2:10">
      <c r="B26" s="18" t="s">
        <v>5</v>
      </c>
      <c r="C26" s="5"/>
      <c r="D26" s="5"/>
      <c r="E26" s="5"/>
      <c r="F26" s="5"/>
      <c r="G26" s="23"/>
      <c r="H26" s="26"/>
    </row>
    <row r="27" spans="2:10" ht="15.75" thickBot="1">
      <c r="B27" s="19" t="s">
        <v>87</v>
      </c>
      <c r="C27" s="4">
        <f>'Občané 65+'!G10</f>
        <v>4495.7647058823532</v>
      </c>
      <c r="D27" s="9">
        <v>0</v>
      </c>
      <c r="E27" s="10">
        <v>15</v>
      </c>
      <c r="F27" s="10">
        <f t="shared" ref="F27" si="10">C27*D27</f>
        <v>0</v>
      </c>
      <c r="G27" s="24">
        <f>C27*E27</f>
        <v>67436.470588235301</v>
      </c>
      <c r="H27" s="91">
        <f t="shared" ref="H27:H28" si="11">G27-F27</f>
        <v>67436.470588235301</v>
      </c>
    </row>
    <row r="28" spans="2:10" ht="15.75" thickBot="1">
      <c r="B28" s="20" t="s">
        <v>7</v>
      </c>
      <c r="C28" s="13">
        <f>SUM(C18:C27)</f>
        <v>5594.7647058823532</v>
      </c>
      <c r="D28" s="12"/>
      <c r="E28" s="12"/>
      <c r="F28" s="13">
        <f>SUM(F19:F27)</f>
        <v>158700</v>
      </c>
      <c r="G28" s="27">
        <f>SUM(G19:G27)</f>
        <v>388522.4705882353</v>
      </c>
      <c r="H28" s="54">
        <f t="shared" si="11"/>
        <v>229822.4705882353</v>
      </c>
      <c r="I28" t="s">
        <v>172</v>
      </c>
    </row>
    <row r="31" spans="2:10" ht="15.75" thickBot="1">
      <c r="B31" s="31" t="s">
        <v>20</v>
      </c>
      <c r="C31" s="32"/>
      <c r="D31" s="30"/>
      <c r="E31" s="30"/>
      <c r="F31" s="30"/>
      <c r="G31" s="30"/>
      <c r="H31" s="30"/>
      <c r="I31" s="30"/>
      <c r="J31" s="30"/>
    </row>
    <row r="32" spans="2:10">
      <c r="B32" s="33" t="s">
        <v>0</v>
      </c>
      <c r="C32" s="35" t="s">
        <v>14</v>
      </c>
      <c r="D32" s="35" t="s">
        <v>13</v>
      </c>
      <c r="E32" s="82" t="s">
        <v>12</v>
      </c>
      <c r="F32" s="35" t="s">
        <v>9</v>
      </c>
      <c r="G32" s="82" t="s">
        <v>10</v>
      </c>
      <c r="H32" s="36" t="s">
        <v>11</v>
      </c>
      <c r="I32" s="30"/>
      <c r="J32" s="30"/>
    </row>
    <row r="33" spans="2:10">
      <c r="B33" s="37" t="s">
        <v>1</v>
      </c>
      <c r="C33" s="38">
        <f>'Jízdenky v zónách'!P16+'Jízdenky v zónách'!P17+'Jízdenky v zónách'!AD16+'Jízdenky v zónách'!AD17</f>
        <v>195</v>
      </c>
      <c r="D33" s="39">
        <v>100</v>
      </c>
      <c r="E33" s="39">
        <v>171</v>
      </c>
      <c r="F33" s="38">
        <f>C33*D33</f>
        <v>19500</v>
      </c>
      <c r="G33" s="38">
        <f>C33*E33</f>
        <v>33345</v>
      </c>
      <c r="H33" s="40">
        <f>G33-F33</f>
        <v>13845</v>
      </c>
      <c r="I33" s="30"/>
      <c r="J33" s="30"/>
    </row>
    <row r="34" spans="2:10">
      <c r="B34" s="37" t="s">
        <v>2</v>
      </c>
      <c r="C34" s="38">
        <f>'Jízdenky v zónách'!AF16+'Jízdenky v zónách'!AF17</f>
        <v>33</v>
      </c>
      <c r="D34" s="39">
        <v>300</v>
      </c>
      <c r="E34" s="39">
        <v>460</v>
      </c>
      <c r="F34" s="38">
        <f t="shared" ref="F34:F41" si="12">C34*D34</f>
        <v>9900</v>
      </c>
      <c r="G34" s="38">
        <f t="shared" ref="G34:G39" si="13">C34*E34</f>
        <v>15180</v>
      </c>
      <c r="H34" s="40">
        <f t="shared" ref="H34:H42" si="14">G34-F34</f>
        <v>5280</v>
      </c>
      <c r="I34" s="30"/>
      <c r="J34" s="30"/>
    </row>
    <row r="35" spans="2:10">
      <c r="B35" s="37" t="s">
        <v>3</v>
      </c>
      <c r="C35" s="38">
        <f>'Jízdenky v zónách'!AL16+'Jízdenky v zónách'!AL17</f>
        <v>9</v>
      </c>
      <c r="D35" s="39">
        <v>500</v>
      </c>
      <c r="E35" s="39">
        <v>702</v>
      </c>
      <c r="F35" s="38">
        <f t="shared" si="12"/>
        <v>4500</v>
      </c>
      <c r="G35" s="38">
        <f t="shared" si="13"/>
        <v>6318</v>
      </c>
      <c r="H35" s="40">
        <f t="shared" si="14"/>
        <v>1818</v>
      </c>
      <c r="I35" s="30"/>
      <c r="J35" s="30"/>
    </row>
    <row r="36" spans="2:10">
      <c r="B36" s="41" t="s">
        <v>4</v>
      </c>
      <c r="C36" s="42"/>
      <c r="D36" s="42"/>
      <c r="E36" s="42"/>
      <c r="F36" s="42"/>
      <c r="G36" s="42"/>
      <c r="H36" s="43"/>
      <c r="I36" s="30"/>
      <c r="J36" s="30"/>
    </row>
    <row r="37" spans="2:10">
      <c r="B37" s="37" t="s">
        <v>1</v>
      </c>
      <c r="C37" s="38">
        <f>'Jízdenky v zónách'!AP16+'Jízdenky v zónách'!AP17</f>
        <v>536</v>
      </c>
      <c r="D37" s="39">
        <v>100</v>
      </c>
      <c r="E37" s="39">
        <v>229</v>
      </c>
      <c r="F37" s="38">
        <f t="shared" si="12"/>
        <v>53600</v>
      </c>
      <c r="G37" s="38">
        <f t="shared" si="13"/>
        <v>122744</v>
      </c>
      <c r="H37" s="40">
        <f t="shared" si="14"/>
        <v>69144</v>
      </c>
      <c r="I37" s="30"/>
      <c r="J37" s="30"/>
    </row>
    <row r="38" spans="2:10">
      <c r="B38" s="37" t="s">
        <v>2</v>
      </c>
      <c r="C38" s="38">
        <f>'Jízdenky v zónách'!AR16+'Jízdenky v zónách'!AR17</f>
        <v>104</v>
      </c>
      <c r="D38" s="39">
        <v>300</v>
      </c>
      <c r="E38" s="39">
        <v>614</v>
      </c>
      <c r="F38" s="38">
        <f t="shared" si="12"/>
        <v>31200</v>
      </c>
      <c r="G38" s="38">
        <f t="shared" si="13"/>
        <v>63856</v>
      </c>
      <c r="H38" s="40">
        <f t="shared" si="14"/>
        <v>32656</v>
      </c>
      <c r="I38" s="30"/>
      <c r="J38" s="30"/>
    </row>
    <row r="39" spans="2:10">
      <c r="B39" s="37" t="s">
        <v>3</v>
      </c>
      <c r="C39" s="38">
        <f>'Jízdenky v zónách'!AX16+'Jízdenky v zónách'!AX17</f>
        <v>19</v>
      </c>
      <c r="D39" s="39">
        <v>500</v>
      </c>
      <c r="E39" s="39">
        <v>937</v>
      </c>
      <c r="F39" s="38">
        <f t="shared" si="12"/>
        <v>9500</v>
      </c>
      <c r="G39" s="38">
        <f t="shared" si="13"/>
        <v>17803</v>
      </c>
      <c r="H39" s="40">
        <f t="shared" si="14"/>
        <v>8303</v>
      </c>
      <c r="I39" s="30"/>
      <c r="J39" s="30"/>
    </row>
    <row r="40" spans="2:10">
      <c r="B40" s="41" t="s">
        <v>5</v>
      </c>
      <c r="C40" s="42"/>
      <c r="D40" s="42"/>
      <c r="E40" s="42"/>
      <c r="F40" s="42"/>
      <c r="G40" s="42"/>
      <c r="H40" s="43"/>
      <c r="I40" s="30"/>
      <c r="J40" s="30"/>
    </row>
    <row r="41" spans="2:10" ht="15.75" thickBot="1">
      <c r="B41" s="44" t="s">
        <v>6</v>
      </c>
      <c r="C41" s="45">
        <f>'Jízdenky v zónách'!BN16+'Jízdenky v zónách'!BN17+'Jízdenky v zónách'!BP16+'Jízdenky v zónách'!BP17</f>
        <v>25</v>
      </c>
      <c r="D41" s="46">
        <v>0</v>
      </c>
      <c r="E41" s="45">
        <f>12*343</f>
        <v>4116</v>
      </c>
      <c r="F41" s="45">
        <f t="shared" si="12"/>
        <v>0</v>
      </c>
      <c r="G41" s="45">
        <f>C41*E41</f>
        <v>102900</v>
      </c>
      <c r="H41" s="47">
        <f t="shared" si="14"/>
        <v>102900</v>
      </c>
      <c r="I41" s="30"/>
      <c r="J41" s="30"/>
    </row>
    <row r="42" spans="2:10" ht="15.75" thickBot="1">
      <c r="B42" s="48" t="s">
        <v>7</v>
      </c>
      <c r="C42" s="49">
        <f t="shared" ref="C42" si="15">SUM(C32:C41)</f>
        <v>921</v>
      </c>
      <c r="D42" s="50"/>
      <c r="E42" s="50"/>
      <c r="F42" s="49">
        <f>SUM(F33:F41)</f>
        <v>128200</v>
      </c>
      <c r="G42" s="49">
        <f>SUM(G33:G41)</f>
        <v>362146</v>
      </c>
      <c r="H42" s="51">
        <f t="shared" si="14"/>
        <v>233946</v>
      </c>
      <c r="I42" s="30"/>
      <c r="J42" s="30"/>
    </row>
    <row r="43" spans="2:10">
      <c r="B43" s="30"/>
      <c r="C43" s="30"/>
      <c r="D43" s="30"/>
      <c r="E43" s="30"/>
      <c r="F43" s="30"/>
      <c r="G43" s="30"/>
      <c r="H43" s="30"/>
      <c r="I43" s="30"/>
      <c r="J43" s="30"/>
    </row>
    <row r="44" spans="2:10">
      <c r="B44" s="30"/>
      <c r="C44" s="30"/>
      <c r="D44" s="30"/>
      <c r="E44" s="30"/>
      <c r="F44" s="30"/>
      <c r="G44" s="30"/>
      <c r="H44" s="30"/>
      <c r="I44" s="30"/>
      <c r="J44" s="30"/>
    </row>
    <row r="45" spans="2:10" ht="15.75" thickBot="1">
      <c r="B45" s="31" t="s">
        <v>21</v>
      </c>
      <c r="C45" s="32"/>
      <c r="D45" s="30"/>
      <c r="E45" s="30"/>
      <c r="F45" s="30"/>
      <c r="G45" s="30"/>
      <c r="H45" s="30"/>
      <c r="I45" s="30"/>
      <c r="J45" s="30"/>
    </row>
    <row r="46" spans="2:10">
      <c r="B46" s="33" t="s">
        <v>0</v>
      </c>
      <c r="C46" s="34" t="s">
        <v>14</v>
      </c>
      <c r="D46" s="35" t="s">
        <v>13</v>
      </c>
      <c r="E46" s="35" t="s">
        <v>12</v>
      </c>
      <c r="F46" s="35" t="s">
        <v>9</v>
      </c>
      <c r="G46" s="35" t="s">
        <v>10</v>
      </c>
      <c r="H46" s="36" t="s">
        <v>11</v>
      </c>
      <c r="I46" s="30"/>
      <c r="J46" s="30"/>
    </row>
    <row r="47" spans="2:10">
      <c r="B47" s="37" t="s">
        <v>1</v>
      </c>
      <c r="C47" s="38">
        <f>'Jízdenky v zónách'!P19+'Jízdenky v zónách'!AD19</f>
        <v>43</v>
      </c>
      <c r="D47" s="39">
        <v>100</v>
      </c>
      <c r="E47" s="39">
        <v>171</v>
      </c>
      <c r="F47" s="38">
        <f>C47*D47</f>
        <v>4300</v>
      </c>
      <c r="G47" s="38">
        <f>C47*E47</f>
        <v>7353</v>
      </c>
      <c r="H47" s="40">
        <f>G47-F47</f>
        <v>3053</v>
      </c>
      <c r="I47" s="30"/>
      <c r="J47" s="30"/>
    </row>
    <row r="48" spans="2:10">
      <c r="B48" s="37" t="s">
        <v>2</v>
      </c>
      <c r="C48" s="38">
        <f>'Jízdenky v zónách'!AF19</f>
        <v>10</v>
      </c>
      <c r="D48" s="39">
        <v>300</v>
      </c>
      <c r="E48" s="39">
        <v>460</v>
      </c>
      <c r="F48" s="38">
        <f t="shared" ref="F48:F49" si="16">C48*D48</f>
        <v>3000</v>
      </c>
      <c r="G48" s="38">
        <f t="shared" ref="G48:G49" si="17">C48*E48</f>
        <v>4600</v>
      </c>
      <c r="H48" s="40">
        <f t="shared" ref="H48:H49" si="18">G48-F48</f>
        <v>1600</v>
      </c>
      <c r="I48" s="30"/>
      <c r="J48" s="30"/>
    </row>
    <row r="49" spans="2:10">
      <c r="B49" s="37" t="s">
        <v>3</v>
      </c>
      <c r="C49" s="38">
        <f>'Jízdenky v zónách'!AL19</f>
        <v>0</v>
      </c>
      <c r="D49" s="39">
        <v>500</v>
      </c>
      <c r="E49" s="39">
        <v>702</v>
      </c>
      <c r="F49" s="38">
        <f t="shared" si="16"/>
        <v>0</v>
      </c>
      <c r="G49" s="38">
        <f t="shared" si="17"/>
        <v>0</v>
      </c>
      <c r="H49" s="40">
        <f t="shared" si="18"/>
        <v>0</v>
      </c>
      <c r="I49" s="30"/>
      <c r="J49" s="30"/>
    </row>
    <row r="50" spans="2:10">
      <c r="B50" s="41" t="s">
        <v>4</v>
      </c>
      <c r="C50" s="42"/>
      <c r="D50" s="42"/>
      <c r="E50" s="42"/>
      <c r="F50" s="42"/>
      <c r="G50" s="42"/>
      <c r="H50" s="43"/>
      <c r="I50" s="30"/>
      <c r="J50" s="30"/>
    </row>
    <row r="51" spans="2:10">
      <c r="B51" s="37" t="s">
        <v>1</v>
      </c>
      <c r="C51" s="38">
        <f>'Jízdenky v zónách'!AP19</f>
        <v>113</v>
      </c>
      <c r="D51" s="39">
        <v>100</v>
      </c>
      <c r="E51" s="39">
        <v>229</v>
      </c>
      <c r="F51" s="38">
        <f t="shared" ref="F51:F53" si="19">C51*D51</f>
        <v>11300</v>
      </c>
      <c r="G51" s="38">
        <f t="shared" ref="G51:G53" si="20">C51*E51</f>
        <v>25877</v>
      </c>
      <c r="H51" s="40">
        <f t="shared" ref="H51:H53" si="21">G51-F51</f>
        <v>14577</v>
      </c>
      <c r="I51" s="30"/>
      <c r="J51" s="30"/>
    </row>
    <row r="52" spans="2:10">
      <c r="B52" s="37" t="s">
        <v>2</v>
      </c>
      <c r="C52" s="38">
        <f>'Jízdenky v zónách'!AR19</f>
        <v>33</v>
      </c>
      <c r="D52" s="39">
        <v>300</v>
      </c>
      <c r="E52" s="39">
        <v>614</v>
      </c>
      <c r="F52" s="38">
        <f t="shared" si="19"/>
        <v>9900</v>
      </c>
      <c r="G52" s="38">
        <f t="shared" si="20"/>
        <v>20262</v>
      </c>
      <c r="H52" s="40">
        <f t="shared" si="21"/>
        <v>10362</v>
      </c>
      <c r="I52" s="30"/>
      <c r="J52" s="30"/>
    </row>
    <row r="53" spans="2:10">
      <c r="B53" s="37" t="s">
        <v>3</v>
      </c>
      <c r="C53" s="38">
        <f>'Jízdenky v zónách'!AX19</f>
        <v>4</v>
      </c>
      <c r="D53" s="39">
        <v>500</v>
      </c>
      <c r="E53" s="39">
        <v>937</v>
      </c>
      <c r="F53" s="38">
        <f t="shared" si="19"/>
        <v>2000</v>
      </c>
      <c r="G53" s="38">
        <f t="shared" si="20"/>
        <v>3748</v>
      </c>
      <c r="H53" s="40">
        <f t="shared" si="21"/>
        <v>1748</v>
      </c>
      <c r="I53" s="30"/>
      <c r="J53" s="30"/>
    </row>
    <row r="54" spans="2:10">
      <c r="B54" s="41" t="s">
        <v>5</v>
      </c>
      <c r="C54" s="42"/>
      <c r="D54" s="42"/>
      <c r="E54" s="42"/>
      <c r="F54" s="42"/>
      <c r="G54" s="42"/>
      <c r="H54" s="43"/>
      <c r="I54" s="30"/>
      <c r="J54" s="30"/>
    </row>
    <row r="55" spans="2:10" ht="15.75" thickBot="1">
      <c r="B55" s="44" t="s">
        <v>6</v>
      </c>
      <c r="C55" s="45">
        <f>'Jízdenky v zónách'!BN19+'Jízdenky v zónách'!BP19</f>
        <v>8</v>
      </c>
      <c r="D55" s="46">
        <v>0</v>
      </c>
      <c r="E55" s="45">
        <f>12*343</f>
        <v>4116</v>
      </c>
      <c r="F55" s="45">
        <f t="shared" ref="F55" si="22">C55*D55</f>
        <v>0</v>
      </c>
      <c r="G55" s="45">
        <f>C55*E55</f>
        <v>32928</v>
      </c>
      <c r="H55" s="47">
        <f t="shared" ref="H55:H56" si="23">G55-F55</f>
        <v>32928</v>
      </c>
      <c r="I55" s="30"/>
      <c r="J55" s="30"/>
    </row>
    <row r="56" spans="2:10" ht="15.75" thickBot="1">
      <c r="B56" s="48" t="s">
        <v>7</v>
      </c>
      <c r="C56" s="49">
        <f t="shared" ref="C56" si="24">SUM(C46:C55)</f>
        <v>211</v>
      </c>
      <c r="D56" s="50"/>
      <c r="E56" s="50"/>
      <c r="F56" s="49">
        <f>SUM(F47:F55)</f>
        <v>30500</v>
      </c>
      <c r="G56" s="49">
        <f>SUM(G47:G55)</f>
        <v>94768</v>
      </c>
      <c r="H56" s="51">
        <f t="shared" si="23"/>
        <v>64268</v>
      </c>
      <c r="I56" s="30"/>
      <c r="J56" s="30"/>
    </row>
    <row r="57" spans="2:10">
      <c r="B57" s="30"/>
      <c r="C57" s="30"/>
      <c r="D57" s="30"/>
      <c r="E57" s="30"/>
      <c r="F57" s="30"/>
      <c r="G57" s="30"/>
      <c r="H57" s="30"/>
      <c r="I57" s="30"/>
      <c r="J57" s="30"/>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J57"/>
  <sheetViews>
    <sheetView topLeftCell="A6" workbookViewId="0">
      <selection activeCell="C14" sqref="C14"/>
    </sheetView>
  </sheetViews>
  <sheetFormatPr defaultRowHeight="15"/>
  <cols>
    <col min="2" max="2" width="40.7109375" customWidth="1"/>
    <col min="3" max="8" width="13.7109375" customWidth="1"/>
  </cols>
  <sheetData>
    <row r="1" spans="2:9" ht="15.75" thickBot="1">
      <c r="B1" s="21" t="s">
        <v>180</v>
      </c>
      <c r="H1" s="28">
        <f>H14+H28</f>
        <v>981444.1176470588</v>
      </c>
      <c r="I1" t="s">
        <v>171</v>
      </c>
    </row>
    <row r="3" spans="2:9" ht="15.75" thickBot="1">
      <c r="B3" s="1" t="s">
        <v>23</v>
      </c>
      <c r="C3" s="2"/>
    </row>
    <row r="4" spans="2:9">
      <c r="B4" s="15" t="s">
        <v>0</v>
      </c>
      <c r="C4" s="16" t="s">
        <v>14</v>
      </c>
      <c r="D4" s="16" t="s">
        <v>13</v>
      </c>
      <c r="E4" s="84" t="s">
        <v>12</v>
      </c>
      <c r="F4" s="16" t="s">
        <v>9</v>
      </c>
      <c r="G4" s="79" t="s">
        <v>10</v>
      </c>
      <c r="H4" s="76" t="s">
        <v>183</v>
      </c>
    </row>
    <row r="5" spans="2:9">
      <c r="B5" s="17" t="s">
        <v>1</v>
      </c>
      <c r="C5" s="4">
        <f>'Jízdenky v zónách'!AD45</f>
        <v>257</v>
      </c>
      <c r="D5" s="3">
        <v>100</v>
      </c>
      <c r="E5" s="3">
        <v>171</v>
      </c>
      <c r="F5" s="4">
        <f>C5*D5</f>
        <v>25700</v>
      </c>
      <c r="G5" s="22">
        <f>C5*E5</f>
        <v>43947</v>
      </c>
      <c r="H5" s="25">
        <f>G5-F5</f>
        <v>18247</v>
      </c>
    </row>
    <row r="6" spans="2:9">
      <c r="B6" s="17" t="s">
        <v>2</v>
      </c>
      <c r="C6" s="4">
        <f>'Jízdenky v zónách'!AF45</f>
        <v>100</v>
      </c>
      <c r="D6" s="3">
        <v>300</v>
      </c>
      <c r="E6" s="3">
        <v>460</v>
      </c>
      <c r="F6" s="4">
        <f t="shared" ref="F6:F13" si="0">C6*D6</f>
        <v>30000</v>
      </c>
      <c r="G6" s="22">
        <f t="shared" ref="G6:G11" si="1">C6*E6</f>
        <v>46000</v>
      </c>
      <c r="H6" s="25">
        <f t="shared" ref="H6:H14" si="2">G6-F6</f>
        <v>16000</v>
      </c>
    </row>
    <row r="7" spans="2:9">
      <c r="B7" s="17" t="s">
        <v>3</v>
      </c>
      <c r="C7" s="4">
        <f>'Jízdenky v zónách'!AL45</f>
        <v>0</v>
      </c>
      <c r="D7" s="3">
        <v>500</v>
      </c>
      <c r="E7" s="3">
        <v>702</v>
      </c>
      <c r="F7" s="4">
        <f t="shared" si="0"/>
        <v>0</v>
      </c>
      <c r="G7" s="22">
        <f t="shared" si="1"/>
        <v>0</v>
      </c>
      <c r="H7" s="25">
        <f t="shared" si="2"/>
        <v>0</v>
      </c>
    </row>
    <row r="8" spans="2:9">
      <c r="B8" s="18" t="s">
        <v>4</v>
      </c>
      <c r="C8" s="5"/>
      <c r="D8" s="5"/>
      <c r="E8" s="5"/>
      <c r="F8" s="5"/>
      <c r="G8" s="23"/>
      <c r="H8" s="26"/>
    </row>
    <row r="9" spans="2:9">
      <c r="B9" s="17" t="s">
        <v>1</v>
      </c>
      <c r="C9" s="4">
        <f>'Jízdenky v zónách'!AP45</f>
        <v>316</v>
      </c>
      <c r="D9" s="3">
        <v>100</v>
      </c>
      <c r="E9" s="3">
        <v>229</v>
      </c>
      <c r="F9" s="4">
        <f t="shared" si="0"/>
        <v>31600</v>
      </c>
      <c r="G9" s="22">
        <f t="shared" si="1"/>
        <v>72364</v>
      </c>
      <c r="H9" s="25">
        <f t="shared" si="2"/>
        <v>40764</v>
      </c>
    </row>
    <row r="10" spans="2:9">
      <c r="B10" s="17" t="s">
        <v>2</v>
      </c>
      <c r="C10" s="4">
        <f>'Jízdenky v zónách'!AR45</f>
        <v>97</v>
      </c>
      <c r="D10" s="3">
        <v>300</v>
      </c>
      <c r="E10" s="3">
        <v>614</v>
      </c>
      <c r="F10" s="4">
        <f t="shared" si="0"/>
        <v>29100</v>
      </c>
      <c r="G10" s="22">
        <f t="shared" si="1"/>
        <v>59558</v>
      </c>
      <c r="H10" s="25">
        <f t="shared" si="2"/>
        <v>30458</v>
      </c>
    </row>
    <row r="11" spans="2:9">
      <c r="B11" s="17" t="s">
        <v>3</v>
      </c>
      <c r="C11" s="4">
        <f>'Jízdenky v zónách'!AX45</f>
        <v>1</v>
      </c>
      <c r="D11" s="3">
        <v>500</v>
      </c>
      <c r="E11" s="3">
        <v>937</v>
      </c>
      <c r="F11" s="4">
        <f t="shared" si="0"/>
        <v>500</v>
      </c>
      <c r="G11" s="22">
        <f t="shared" si="1"/>
        <v>937</v>
      </c>
      <c r="H11" s="25">
        <f t="shared" si="2"/>
        <v>437</v>
      </c>
    </row>
    <row r="12" spans="2:9">
      <c r="B12" s="18" t="s">
        <v>5</v>
      </c>
      <c r="C12" s="5"/>
      <c r="D12" s="5"/>
      <c r="E12" s="5"/>
      <c r="F12" s="5"/>
      <c r="G12" s="23"/>
      <c r="H12" s="26"/>
    </row>
    <row r="13" spans="2:9" ht="15.75" thickBot="1">
      <c r="B13" s="19" t="s">
        <v>22</v>
      </c>
      <c r="C13" s="10">
        <f>'Občané 65+'!F4</f>
        <v>39662</v>
      </c>
      <c r="D13" s="9">
        <v>0</v>
      </c>
      <c r="E13" s="10">
        <v>15</v>
      </c>
      <c r="F13" s="10">
        <f t="shared" si="0"/>
        <v>0</v>
      </c>
      <c r="G13" s="24">
        <f>C13*E13</f>
        <v>594930</v>
      </c>
      <c r="H13" s="53">
        <f t="shared" si="2"/>
        <v>594930</v>
      </c>
    </row>
    <row r="14" spans="2:9" ht="15.75" thickBot="1">
      <c r="B14" s="20" t="s">
        <v>7</v>
      </c>
      <c r="C14" s="13">
        <f t="shared" ref="C14" si="3">SUM(C4:C13)</f>
        <v>40433</v>
      </c>
      <c r="D14" s="12"/>
      <c r="E14" s="12"/>
      <c r="F14" s="13">
        <f>SUM(F5:F13)</f>
        <v>116900</v>
      </c>
      <c r="G14" s="27">
        <f>SUM(G5:G13)</f>
        <v>817736</v>
      </c>
      <c r="H14" s="54">
        <f t="shared" si="2"/>
        <v>700836</v>
      </c>
      <c r="I14" t="s">
        <v>70</v>
      </c>
    </row>
    <row r="17" spans="2:10" ht="15.75" thickBot="1">
      <c r="B17" s="1" t="s">
        <v>86</v>
      </c>
    </row>
    <row r="18" spans="2:10">
      <c r="B18" s="15" t="s">
        <v>0</v>
      </c>
      <c r="C18" s="16" t="s">
        <v>14</v>
      </c>
      <c r="D18" s="16" t="s">
        <v>13</v>
      </c>
      <c r="E18" s="84" t="s">
        <v>12</v>
      </c>
      <c r="F18" s="16" t="s">
        <v>9</v>
      </c>
      <c r="G18" s="79" t="s">
        <v>10</v>
      </c>
      <c r="H18" s="76" t="s">
        <v>183</v>
      </c>
    </row>
    <row r="19" spans="2:10">
      <c r="B19" s="17" t="s">
        <v>1</v>
      </c>
      <c r="C19" s="4">
        <f>C33+C47</f>
        <v>283</v>
      </c>
      <c r="D19" s="3">
        <v>100</v>
      </c>
      <c r="E19" s="3">
        <v>171</v>
      </c>
      <c r="F19" s="4">
        <f>C19*D19</f>
        <v>28300</v>
      </c>
      <c r="G19" s="22">
        <f>C19*E19</f>
        <v>48393</v>
      </c>
      <c r="H19" s="25">
        <f>G19-F19</f>
        <v>20093</v>
      </c>
    </row>
    <row r="20" spans="2:10">
      <c r="B20" s="17" t="s">
        <v>2</v>
      </c>
      <c r="C20" s="4">
        <f>C34+C48</f>
        <v>50</v>
      </c>
      <c r="D20" s="3">
        <v>300</v>
      </c>
      <c r="E20" s="3">
        <v>460</v>
      </c>
      <c r="F20" s="4">
        <f t="shared" ref="F20:F21" si="4">C20*D20</f>
        <v>15000</v>
      </c>
      <c r="G20" s="22">
        <f t="shared" ref="G20:G21" si="5">C20*E20</f>
        <v>23000</v>
      </c>
      <c r="H20" s="25">
        <f t="shared" ref="H20:H21" si="6">G20-F20</f>
        <v>8000</v>
      </c>
    </row>
    <row r="21" spans="2:10">
      <c r="B21" s="17" t="s">
        <v>3</v>
      </c>
      <c r="C21" s="4">
        <f>C35+C49</f>
        <v>2</v>
      </c>
      <c r="D21" s="3">
        <v>500</v>
      </c>
      <c r="E21" s="3">
        <v>702</v>
      </c>
      <c r="F21" s="4">
        <f t="shared" si="4"/>
        <v>1000</v>
      </c>
      <c r="G21" s="22">
        <f t="shared" si="5"/>
        <v>1404</v>
      </c>
      <c r="H21" s="25">
        <f t="shared" si="6"/>
        <v>404</v>
      </c>
    </row>
    <row r="22" spans="2:10">
      <c r="B22" s="18" t="s">
        <v>4</v>
      </c>
      <c r="C22" s="5"/>
      <c r="D22" s="5"/>
      <c r="E22" s="5"/>
      <c r="F22" s="5"/>
      <c r="G22" s="23"/>
      <c r="H22" s="26"/>
    </row>
    <row r="23" spans="2:10">
      <c r="B23" s="17" t="s">
        <v>1</v>
      </c>
      <c r="C23" s="4">
        <f>C37+C51</f>
        <v>970</v>
      </c>
      <c r="D23" s="3">
        <v>100</v>
      </c>
      <c r="E23" s="3">
        <v>229</v>
      </c>
      <c r="F23" s="4">
        <f t="shared" ref="F23:F25" si="7">C23*D23</f>
        <v>97000</v>
      </c>
      <c r="G23" s="22">
        <f t="shared" ref="G23:G25" si="8">C23*E23</f>
        <v>222130</v>
      </c>
      <c r="H23" s="25">
        <f t="shared" ref="H23:H25" si="9">G23-F23</f>
        <v>125130</v>
      </c>
    </row>
    <row r="24" spans="2:10">
      <c r="B24" s="17" t="s">
        <v>2</v>
      </c>
      <c r="C24" s="4">
        <f>C38+C52</f>
        <v>139</v>
      </c>
      <c r="D24" s="3">
        <v>300</v>
      </c>
      <c r="E24" s="3">
        <v>614</v>
      </c>
      <c r="F24" s="4">
        <f t="shared" si="7"/>
        <v>41700</v>
      </c>
      <c r="G24" s="22">
        <f t="shared" si="8"/>
        <v>85346</v>
      </c>
      <c r="H24" s="25">
        <f t="shared" si="9"/>
        <v>43646</v>
      </c>
    </row>
    <row r="25" spans="2:10">
      <c r="B25" s="17" t="s">
        <v>3</v>
      </c>
      <c r="C25" s="4">
        <f>C39+C53</f>
        <v>13</v>
      </c>
      <c r="D25" s="3">
        <v>500</v>
      </c>
      <c r="E25" s="3">
        <v>937</v>
      </c>
      <c r="F25" s="4">
        <f t="shared" si="7"/>
        <v>6500</v>
      </c>
      <c r="G25" s="22">
        <f t="shared" si="8"/>
        <v>12181</v>
      </c>
      <c r="H25" s="25">
        <f t="shared" si="9"/>
        <v>5681</v>
      </c>
    </row>
    <row r="26" spans="2:10">
      <c r="B26" s="18" t="s">
        <v>5</v>
      </c>
      <c r="C26" s="5"/>
      <c r="D26" s="5"/>
      <c r="E26" s="5"/>
      <c r="F26" s="5"/>
      <c r="G26" s="23"/>
      <c r="H26" s="26"/>
    </row>
    <row r="27" spans="2:10" ht="15.75" thickBot="1">
      <c r="B27" s="19" t="s">
        <v>87</v>
      </c>
      <c r="C27" s="4">
        <f>'Občané 65+'!F10</f>
        <v>5176.9411764705892</v>
      </c>
      <c r="D27" s="9">
        <v>0</v>
      </c>
      <c r="E27" s="10">
        <v>15</v>
      </c>
      <c r="F27" s="10">
        <f t="shared" ref="F27" si="10">C27*D27</f>
        <v>0</v>
      </c>
      <c r="G27" s="24">
        <f>C27*E27</f>
        <v>77654.11764705884</v>
      </c>
      <c r="H27" s="91">
        <f t="shared" ref="H27:H28" si="11">G27-F27</f>
        <v>77654.11764705884</v>
      </c>
    </row>
    <row r="28" spans="2:10" ht="15.75" thickBot="1">
      <c r="B28" s="20" t="s">
        <v>7</v>
      </c>
      <c r="C28" s="13">
        <f>SUM(C18:C27)</f>
        <v>6633.9411764705892</v>
      </c>
      <c r="D28" s="12"/>
      <c r="E28" s="12"/>
      <c r="F28" s="13">
        <f>SUM(F19:F27)</f>
        <v>189500</v>
      </c>
      <c r="G28" s="27">
        <f>SUM(G19:G27)</f>
        <v>470108.11764705885</v>
      </c>
      <c r="H28" s="54">
        <f t="shared" si="11"/>
        <v>280608.11764705885</v>
      </c>
      <c r="I28" t="s">
        <v>172</v>
      </c>
    </row>
    <row r="31" spans="2:10" ht="15.75" thickBot="1">
      <c r="B31" s="31" t="s">
        <v>20</v>
      </c>
      <c r="C31" s="32"/>
      <c r="D31" s="30"/>
      <c r="E31" s="30"/>
      <c r="F31" s="30"/>
      <c r="G31" s="30"/>
      <c r="H31" s="30"/>
      <c r="I31" s="30"/>
      <c r="J31" s="30"/>
    </row>
    <row r="32" spans="2:10">
      <c r="B32" s="33" t="s">
        <v>0</v>
      </c>
      <c r="C32" s="35" t="s">
        <v>14</v>
      </c>
      <c r="D32" s="35" t="s">
        <v>13</v>
      </c>
      <c r="E32" s="82" t="s">
        <v>12</v>
      </c>
      <c r="F32" s="35" t="s">
        <v>9</v>
      </c>
      <c r="G32" s="82" t="s">
        <v>10</v>
      </c>
      <c r="H32" s="36" t="s">
        <v>11</v>
      </c>
      <c r="I32" s="30"/>
      <c r="J32" s="30"/>
    </row>
    <row r="33" spans="2:10">
      <c r="B33" s="37" t="s">
        <v>1</v>
      </c>
      <c r="C33" s="38">
        <f>'Jízdenky v zónách'!P41+'Jízdenky v zónách'!P42+'Jízdenky v zónách'!AD41+'Jízdenky v zónách'!AD42</f>
        <v>229</v>
      </c>
      <c r="D33" s="39">
        <v>100</v>
      </c>
      <c r="E33" s="39">
        <v>171</v>
      </c>
      <c r="F33" s="38">
        <f>C33*D33</f>
        <v>22900</v>
      </c>
      <c r="G33" s="38">
        <f>C33*E33</f>
        <v>39159</v>
      </c>
      <c r="H33" s="40">
        <f>G33-F33</f>
        <v>16259</v>
      </c>
      <c r="I33" s="30"/>
      <c r="J33" s="30"/>
    </row>
    <row r="34" spans="2:10">
      <c r="B34" s="37" t="s">
        <v>2</v>
      </c>
      <c r="C34" s="38">
        <f>'Jízdenky v zónách'!AF41+'Jízdenky v zónách'!AF42</f>
        <v>39</v>
      </c>
      <c r="D34" s="39">
        <v>300</v>
      </c>
      <c r="E34" s="39">
        <v>460</v>
      </c>
      <c r="F34" s="38">
        <f t="shared" ref="F34:F41" si="12">C34*D34</f>
        <v>11700</v>
      </c>
      <c r="G34" s="38">
        <f t="shared" ref="G34:G39" si="13">C34*E34</f>
        <v>17940</v>
      </c>
      <c r="H34" s="40">
        <f t="shared" ref="H34:H42" si="14">G34-F34</f>
        <v>6240</v>
      </c>
      <c r="I34" s="30"/>
      <c r="J34" s="30"/>
    </row>
    <row r="35" spans="2:10">
      <c r="B35" s="37" t="s">
        <v>3</v>
      </c>
      <c r="C35" s="38">
        <f>'Jízdenky v zónách'!AL41+'Jízdenky v zónách'!AL42</f>
        <v>1</v>
      </c>
      <c r="D35" s="39">
        <v>500</v>
      </c>
      <c r="E35" s="39">
        <v>702</v>
      </c>
      <c r="F35" s="38">
        <f t="shared" si="12"/>
        <v>500</v>
      </c>
      <c r="G35" s="38">
        <f t="shared" si="13"/>
        <v>702</v>
      </c>
      <c r="H35" s="40">
        <f t="shared" si="14"/>
        <v>202</v>
      </c>
      <c r="I35" s="30"/>
      <c r="J35" s="30"/>
    </row>
    <row r="36" spans="2:10">
      <c r="B36" s="41" t="s">
        <v>4</v>
      </c>
      <c r="C36" s="42"/>
      <c r="D36" s="42"/>
      <c r="E36" s="42"/>
      <c r="F36" s="42"/>
      <c r="G36" s="42"/>
      <c r="H36" s="43"/>
      <c r="I36" s="30"/>
      <c r="J36" s="30"/>
    </row>
    <row r="37" spans="2:10">
      <c r="B37" s="37" t="s">
        <v>1</v>
      </c>
      <c r="C37" s="38">
        <f>'Jízdenky v zónách'!AP41+'Jízdenky v zónách'!AP42</f>
        <v>797</v>
      </c>
      <c r="D37" s="39">
        <v>100</v>
      </c>
      <c r="E37" s="39">
        <v>229</v>
      </c>
      <c r="F37" s="38">
        <f t="shared" si="12"/>
        <v>79700</v>
      </c>
      <c r="G37" s="38">
        <f t="shared" si="13"/>
        <v>182513</v>
      </c>
      <c r="H37" s="40">
        <f t="shared" si="14"/>
        <v>102813</v>
      </c>
      <c r="I37" s="30"/>
      <c r="J37" s="30"/>
    </row>
    <row r="38" spans="2:10">
      <c r="B38" s="37" t="s">
        <v>2</v>
      </c>
      <c r="C38" s="38">
        <f>'Jízdenky v zónách'!AR41+'Jízdenky v zónách'!AR42</f>
        <v>113</v>
      </c>
      <c r="D38" s="39">
        <v>300</v>
      </c>
      <c r="E38" s="39">
        <v>614</v>
      </c>
      <c r="F38" s="38">
        <f t="shared" si="12"/>
        <v>33900</v>
      </c>
      <c r="G38" s="38">
        <f t="shared" si="13"/>
        <v>69382</v>
      </c>
      <c r="H38" s="40">
        <f t="shared" si="14"/>
        <v>35482</v>
      </c>
      <c r="I38" s="30"/>
      <c r="J38" s="30"/>
    </row>
    <row r="39" spans="2:10">
      <c r="B39" s="37" t="s">
        <v>3</v>
      </c>
      <c r="C39" s="38">
        <f>'Jízdenky v zónách'!AX41+'Jízdenky v zónách'!AX42</f>
        <v>13</v>
      </c>
      <c r="D39" s="39">
        <v>500</v>
      </c>
      <c r="E39" s="39">
        <v>937</v>
      </c>
      <c r="F39" s="38">
        <f t="shared" si="12"/>
        <v>6500</v>
      </c>
      <c r="G39" s="38">
        <f t="shared" si="13"/>
        <v>12181</v>
      </c>
      <c r="H39" s="40">
        <f t="shared" si="14"/>
        <v>5681</v>
      </c>
      <c r="I39" s="30"/>
      <c r="J39" s="30"/>
    </row>
    <row r="40" spans="2:10">
      <c r="B40" s="41" t="s">
        <v>5</v>
      </c>
      <c r="C40" s="42"/>
      <c r="D40" s="42"/>
      <c r="E40" s="42"/>
      <c r="F40" s="42"/>
      <c r="G40" s="42"/>
      <c r="H40" s="43"/>
      <c r="I40" s="30"/>
      <c r="J40" s="30"/>
    </row>
    <row r="41" spans="2:10" ht="15.75" thickBot="1">
      <c r="B41" s="44" t="s">
        <v>6</v>
      </c>
      <c r="C41" s="45">
        <f>'Jízdenky v zónách'!BN41+'Jízdenky v zónách'!BN42+'Jízdenky v zónách'!BP41+'Jízdenky v zónách'!BP42</f>
        <v>27</v>
      </c>
      <c r="D41" s="46">
        <v>0</v>
      </c>
      <c r="E41" s="45">
        <f>12*343</f>
        <v>4116</v>
      </c>
      <c r="F41" s="45">
        <f t="shared" si="12"/>
        <v>0</v>
      </c>
      <c r="G41" s="45">
        <f>C41*E41</f>
        <v>111132</v>
      </c>
      <c r="H41" s="47">
        <f t="shared" si="14"/>
        <v>111132</v>
      </c>
      <c r="I41" s="30"/>
      <c r="J41" s="30"/>
    </row>
    <row r="42" spans="2:10" ht="15.75" thickBot="1">
      <c r="B42" s="48" t="s">
        <v>7</v>
      </c>
      <c r="C42" s="49">
        <f t="shared" ref="C42" si="15">SUM(C32:C41)</f>
        <v>1219</v>
      </c>
      <c r="D42" s="50"/>
      <c r="E42" s="50"/>
      <c r="F42" s="49">
        <f>SUM(F33:F41)</f>
        <v>155200</v>
      </c>
      <c r="G42" s="49">
        <f>SUM(G33:G41)</f>
        <v>433009</v>
      </c>
      <c r="H42" s="51">
        <f t="shared" si="14"/>
        <v>277809</v>
      </c>
      <c r="I42" s="30"/>
      <c r="J42" s="30"/>
    </row>
    <row r="43" spans="2:10">
      <c r="B43" s="30"/>
      <c r="C43" s="30"/>
      <c r="D43" s="30"/>
      <c r="E43" s="30"/>
      <c r="F43" s="30"/>
      <c r="G43" s="30"/>
      <c r="H43" s="30"/>
      <c r="I43" s="30"/>
      <c r="J43" s="30"/>
    </row>
    <row r="44" spans="2:10">
      <c r="B44" s="30"/>
      <c r="C44" s="30"/>
      <c r="D44" s="30"/>
      <c r="E44" s="30"/>
      <c r="F44" s="30"/>
      <c r="G44" s="30"/>
      <c r="H44" s="30"/>
      <c r="I44" s="30"/>
      <c r="J44" s="30"/>
    </row>
    <row r="45" spans="2:10" ht="15.75" thickBot="1">
      <c r="B45" s="31" t="s">
        <v>21</v>
      </c>
      <c r="C45" s="32"/>
      <c r="D45" s="30"/>
      <c r="E45" s="30"/>
      <c r="F45" s="30"/>
      <c r="G45" s="30"/>
      <c r="H45" s="30"/>
      <c r="I45" s="30"/>
      <c r="J45" s="30"/>
    </row>
    <row r="46" spans="2:10">
      <c r="B46" s="33" t="s">
        <v>0</v>
      </c>
      <c r="C46" s="34" t="s">
        <v>14</v>
      </c>
      <c r="D46" s="35" t="s">
        <v>13</v>
      </c>
      <c r="E46" s="35" t="s">
        <v>12</v>
      </c>
      <c r="F46" s="35" t="s">
        <v>9</v>
      </c>
      <c r="G46" s="35" t="s">
        <v>10</v>
      </c>
      <c r="H46" s="36" t="s">
        <v>11</v>
      </c>
      <c r="I46" s="30"/>
      <c r="J46" s="30"/>
    </row>
    <row r="47" spans="2:10">
      <c r="B47" s="37" t="s">
        <v>1</v>
      </c>
      <c r="C47" s="38">
        <f>'Jízdenky v zónách'!P44+'Jízdenky v zónách'!AD44</f>
        <v>54</v>
      </c>
      <c r="D47" s="39">
        <v>100</v>
      </c>
      <c r="E47" s="39">
        <v>171</v>
      </c>
      <c r="F47" s="38">
        <f>C47*D47</f>
        <v>5400</v>
      </c>
      <c r="G47" s="38">
        <f>C47*E47</f>
        <v>9234</v>
      </c>
      <c r="H47" s="40">
        <f>G47-F47</f>
        <v>3834</v>
      </c>
      <c r="I47" s="30"/>
      <c r="J47" s="30"/>
    </row>
    <row r="48" spans="2:10">
      <c r="B48" s="37" t="s">
        <v>2</v>
      </c>
      <c r="C48" s="38">
        <f>'Jízdenky v zónách'!AF44</f>
        <v>11</v>
      </c>
      <c r="D48" s="39">
        <v>300</v>
      </c>
      <c r="E48" s="39">
        <v>460</v>
      </c>
      <c r="F48" s="38">
        <f t="shared" ref="F48:F49" si="16">C48*D48</f>
        <v>3300</v>
      </c>
      <c r="G48" s="38">
        <f t="shared" ref="G48:G49" si="17">C48*E48</f>
        <v>5060</v>
      </c>
      <c r="H48" s="40">
        <f t="shared" ref="H48:H49" si="18">G48-F48</f>
        <v>1760</v>
      </c>
      <c r="I48" s="30"/>
      <c r="J48" s="30"/>
    </row>
    <row r="49" spans="2:10">
      <c r="B49" s="37" t="s">
        <v>3</v>
      </c>
      <c r="C49" s="38">
        <f>'Jízdenky v zónách'!AL44</f>
        <v>1</v>
      </c>
      <c r="D49" s="39">
        <v>500</v>
      </c>
      <c r="E49" s="39">
        <v>702</v>
      </c>
      <c r="F49" s="38">
        <f t="shared" si="16"/>
        <v>500</v>
      </c>
      <c r="G49" s="38">
        <f t="shared" si="17"/>
        <v>702</v>
      </c>
      <c r="H49" s="40">
        <f t="shared" si="18"/>
        <v>202</v>
      </c>
      <c r="I49" s="30"/>
      <c r="J49" s="30"/>
    </row>
    <row r="50" spans="2:10">
      <c r="B50" s="41" t="s">
        <v>4</v>
      </c>
      <c r="C50" s="42"/>
      <c r="D50" s="42"/>
      <c r="E50" s="42"/>
      <c r="F50" s="42"/>
      <c r="G50" s="42"/>
      <c r="H50" s="43"/>
      <c r="I50" s="30"/>
      <c r="J50" s="30"/>
    </row>
    <row r="51" spans="2:10">
      <c r="B51" s="37" t="s">
        <v>1</v>
      </c>
      <c r="C51" s="38">
        <f>'Jízdenky v zónách'!AP44</f>
        <v>173</v>
      </c>
      <c r="D51" s="39">
        <v>100</v>
      </c>
      <c r="E51" s="39">
        <v>229</v>
      </c>
      <c r="F51" s="38">
        <f t="shared" ref="F51:F53" si="19">C51*D51</f>
        <v>17300</v>
      </c>
      <c r="G51" s="38">
        <f t="shared" ref="G51:G53" si="20">C51*E51</f>
        <v>39617</v>
      </c>
      <c r="H51" s="40">
        <f t="shared" ref="H51:H53" si="21">G51-F51</f>
        <v>22317</v>
      </c>
      <c r="I51" s="30"/>
      <c r="J51" s="30"/>
    </row>
    <row r="52" spans="2:10">
      <c r="B52" s="37" t="s">
        <v>2</v>
      </c>
      <c r="C52" s="38">
        <f>'Jízdenky v zónách'!AR44</f>
        <v>26</v>
      </c>
      <c r="D52" s="39">
        <v>300</v>
      </c>
      <c r="E52" s="39">
        <v>614</v>
      </c>
      <c r="F52" s="38">
        <f t="shared" si="19"/>
        <v>7800</v>
      </c>
      <c r="G52" s="38">
        <f t="shared" si="20"/>
        <v>15964</v>
      </c>
      <c r="H52" s="40">
        <f t="shared" si="21"/>
        <v>8164</v>
      </c>
      <c r="I52" s="30"/>
      <c r="J52" s="30"/>
    </row>
    <row r="53" spans="2:10">
      <c r="B53" s="37" t="s">
        <v>3</v>
      </c>
      <c r="C53" s="38">
        <f>'Jízdenky v zónách'!AX44</f>
        <v>0</v>
      </c>
      <c r="D53" s="39">
        <v>500</v>
      </c>
      <c r="E53" s="39">
        <v>937</v>
      </c>
      <c r="F53" s="38">
        <f t="shared" si="19"/>
        <v>0</v>
      </c>
      <c r="G53" s="38">
        <f t="shared" si="20"/>
        <v>0</v>
      </c>
      <c r="H53" s="40">
        <f t="shared" si="21"/>
        <v>0</v>
      </c>
      <c r="I53" s="30"/>
      <c r="J53" s="30"/>
    </row>
    <row r="54" spans="2:10">
      <c r="B54" s="41" t="s">
        <v>5</v>
      </c>
      <c r="C54" s="42"/>
      <c r="D54" s="42"/>
      <c r="E54" s="42"/>
      <c r="F54" s="42"/>
      <c r="G54" s="42"/>
      <c r="H54" s="43"/>
      <c r="I54" s="30"/>
      <c r="J54" s="30"/>
    </row>
    <row r="55" spans="2:10" ht="15.75" thickBot="1">
      <c r="B55" s="44" t="s">
        <v>6</v>
      </c>
      <c r="C55" s="45">
        <f>'Jízdenky v zónách'!BN44+'Jízdenky v zónách'!BP44</f>
        <v>11</v>
      </c>
      <c r="D55" s="46">
        <v>0</v>
      </c>
      <c r="E55" s="45">
        <f>12*343</f>
        <v>4116</v>
      </c>
      <c r="F55" s="45">
        <f t="shared" ref="F55" si="22">C55*D55</f>
        <v>0</v>
      </c>
      <c r="G55" s="45">
        <f>C55*E55</f>
        <v>45276</v>
      </c>
      <c r="H55" s="47">
        <f t="shared" ref="H55:H56" si="23">G55-F55</f>
        <v>45276</v>
      </c>
      <c r="I55" s="30"/>
      <c r="J55" s="30"/>
    </row>
    <row r="56" spans="2:10" ht="15.75" thickBot="1">
      <c r="B56" s="48" t="s">
        <v>7</v>
      </c>
      <c r="C56" s="49">
        <f t="shared" ref="C56" si="24">SUM(C46:C55)</f>
        <v>276</v>
      </c>
      <c r="D56" s="50"/>
      <c r="E56" s="50"/>
      <c r="F56" s="49">
        <f>SUM(F47:F55)</f>
        <v>34300</v>
      </c>
      <c r="G56" s="49">
        <f>SUM(G47:G55)</f>
        <v>115853</v>
      </c>
      <c r="H56" s="51">
        <f t="shared" si="23"/>
        <v>81553</v>
      </c>
      <c r="I56" s="30"/>
      <c r="J56" s="30"/>
    </row>
    <row r="57" spans="2:10">
      <c r="B57" s="30"/>
      <c r="C57" s="30"/>
      <c r="D57" s="30"/>
      <c r="E57" s="30"/>
      <c r="F57" s="30"/>
      <c r="G57" s="30"/>
      <c r="H57" s="30"/>
      <c r="I57" s="30"/>
      <c r="J57" s="30"/>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J57"/>
  <sheetViews>
    <sheetView workbookViewId="0">
      <selection activeCell="C14" sqref="C14"/>
    </sheetView>
  </sheetViews>
  <sheetFormatPr defaultRowHeight="15"/>
  <cols>
    <col min="2" max="2" width="40.7109375" customWidth="1"/>
    <col min="3" max="8" width="13.7109375" customWidth="1"/>
  </cols>
  <sheetData>
    <row r="1" spans="2:9" ht="15.75" thickBot="1">
      <c r="B1" s="21" t="s">
        <v>16</v>
      </c>
      <c r="H1" s="28">
        <f>H14+H28</f>
        <v>932416.5882352941</v>
      </c>
      <c r="I1" t="s">
        <v>171</v>
      </c>
    </row>
    <row r="3" spans="2:9" ht="15.75" thickBot="1">
      <c r="B3" s="1" t="s">
        <v>23</v>
      </c>
      <c r="C3" s="2"/>
    </row>
    <row r="4" spans="2:9">
      <c r="B4" s="15" t="s">
        <v>0</v>
      </c>
      <c r="C4" s="16" t="s">
        <v>14</v>
      </c>
      <c r="D4" s="16" t="s">
        <v>13</v>
      </c>
      <c r="E4" s="84" t="s">
        <v>12</v>
      </c>
      <c r="F4" s="16" t="s">
        <v>9</v>
      </c>
      <c r="G4" s="79" t="s">
        <v>10</v>
      </c>
      <c r="H4" s="76" t="s">
        <v>91</v>
      </c>
    </row>
    <row r="5" spans="2:9">
      <c r="B5" s="17" t="s">
        <v>1</v>
      </c>
      <c r="C5" s="4">
        <v>237</v>
      </c>
      <c r="D5" s="3">
        <v>100</v>
      </c>
      <c r="E5" s="3">
        <v>171</v>
      </c>
      <c r="F5" s="4">
        <f>C5*D5</f>
        <v>23700</v>
      </c>
      <c r="G5" s="22">
        <f>C5*E5</f>
        <v>40527</v>
      </c>
      <c r="H5" s="25">
        <f>G5-F5</f>
        <v>16827</v>
      </c>
    </row>
    <row r="6" spans="2:9">
      <c r="B6" s="17" t="s">
        <v>2</v>
      </c>
      <c r="C6" s="4">
        <v>98</v>
      </c>
      <c r="D6" s="3">
        <v>300</v>
      </c>
      <c r="E6" s="3">
        <v>460</v>
      </c>
      <c r="F6" s="4">
        <f t="shared" ref="F6:F13" si="0">C6*D6</f>
        <v>29400</v>
      </c>
      <c r="G6" s="22">
        <f t="shared" ref="G6:G11" si="1">C6*E6</f>
        <v>45080</v>
      </c>
      <c r="H6" s="25">
        <f t="shared" ref="H6:H14" si="2">G6-F6</f>
        <v>15680</v>
      </c>
    </row>
    <row r="7" spans="2:9">
      <c r="B7" s="17" t="s">
        <v>3</v>
      </c>
      <c r="C7" s="4">
        <v>0</v>
      </c>
      <c r="D7" s="3">
        <v>500</v>
      </c>
      <c r="E7" s="3">
        <v>702</v>
      </c>
      <c r="F7" s="4">
        <f t="shared" si="0"/>
        <v>0</v>
      </c>
      <c r="G7" s="22">
        <f t="shared" si="1"/>
        <v>0</v>
      </c>
      <c r="H7" s="25">
        <f t="shared" si="2"/>
        <v>0</v>
      </c>
    </row>
    <row r="8" spans="2:9">
      <c r="B8" s="18" t="s">
        <v>4</v>
      </c>
      <c r="C8" s="5"/>
      <c r="D8" s="5"/>
      <c r="E8" s="5"/>
      <c r="F8" s="5"/>
      <c r="G8" s="23"/>
      <c r="H8" s="26"/>
    </row>
    <row r="9" spans="2:9">
      <c r="B9" s="17" t="s">
        <v>1</v>
      </c>
      <c r="C9" s="4">
        <v>310</v>
      </c>
      <c r="D9" s="3">
        <v>100</v>
      </c>
      <c r="E9" s="3">
        <v>229</v>
      </c>
      <c r="F9" s="4">
        <f t="shared" si="0"/>
        <v>31000</v>
      </c>
      <c r="G9" s="22">
        <f t="shared" si="1"/>
        <v>70990</v>
      </c>
      <c r="H9" s="25">
        <f t="shared" si="2"/>
        <v>39990</v>
      </c>
    </row>
    <row r="10" spans="2:9">
      <c r="B10" s="17" t="s">
        <v>2</v>
      </c>
      <c r="C10" s="4">
        <v>110</v>
      </c>
      <c r="D10" s="3">
        <v>300</v>
      </c>
      <c r="E10" s="3">
        <v>614</v>
      </c>
      <c r="F10" s="4">
        <f t="shared" si="0"/>
        <v>33000</v>
      </c>
      <c r="G10" s="22">
        <f t="shared" si="1"/>
        <v>67540</v>
      </c>
      <c r="H10" s="25">
        <f t="shared" si="2"/>
        <v>34540</v>
      </c>
    </row>
    <row r="11" spans="2:9">
      <c r="B11" s="17" t="s">
        <v>3</v>
      </c>
      <c r="C11" s="4">
        <v>0</v>
      </c>
      <c r="D11" s="3">
        <v>500</v>
      </c>
      <c r="E11" s="3">
        <v>937</v>
      </c>
      <c r="F11" s="4">
        <f t="shared" si="0"/>
        <v>0</v>
      </c>
      <c r="G11" s="22">
        <f t="shared" si="1"/>
        <v>0</v>
      </c>
      <c r="H11" s="25">
        <f t="shared" si="2"/>
        <v>0</v>
      </c>
    </row>
    <row r="12" spans="2:9">
      <c r="B12" s="18" t="s">
        <v>5</v>
      </c>
      <c r="C12" s="5"/>
      <c r="D12" s="5"/>
      <c r="E12" s="5"/>
      <c r="F12" s="5"/>
      <c r="G12" s="23"/>
      <c r="H12" s="26"/>
    </row>
    <row r="13" spans="2:9" ht="15.75" thickBot="1">
      <c r="B13" s="19" t="s">
        <v>22</v>
      </c>
      <c r="C13" s="10">
        <f>'Občané 65+'!E4</f>
        <v>35780</v>
      </c>
      <c r="D13" s="9">
        <v>0</v>
      </c>
      <c r="E13" s="10">
        <v>15</v>
      </c>
      <c r="F13" s="10">
        <f t="shared" si="0"/>
        <v>0</v>
      </c>
      <c r="G13" s="24">
        <f>C13*E13</f>
        <v>536700</v>
      </c>
      <c r="H13" s="53">
        <f t="shared" si="2"/>
        <v>536700</v>
      </c>
    </row>
    <row r="14" spans="2:9" ht="15.75" thickBot="1">
      <c r="B14" s="20" t="s">
        <v>7</v>
      </c>
      <c r="C14" s="13">
        <f t="shared" ref="C14" si="3">SUM(C4:C13)</f>
        <v>36535</v>
      </c>
      <c r="D14" s="12"/>
      <c r="E14" s="12"/>
      <c r="F14" s="13">
        <f>SUM(F5:F13)</f>
        <v>117100</v>
      </c>
      <c r="G14" s="27">
        <f>SUM(G5:G13)</f>
        <v>760837</v>
      </c>
      <c r="H14" s="54">
        <f t="shared" si="2"/>
        <v>643737</v>
      </c>
      <c r="I14" t="s">
        <v>70</v>
      </c>
    </row>
    <row r="17" spans="2:10" ht="15.75" thickBot="1">
      <c r="B17" s="1" t="s">
        <v>86</v>
      </c>
    </row>
    <row r="18" spans="2:10">
      <c r="B18" s="15" t="s">
        <v>0</v>
      </c>
      <c r="C18" s="16" t="s">
        <v>14</v>
      </c>
      <c r="D18" s="16" t="s">
        <v>13</v>
      </c>
      <c r="E18" s="84" t="s">
        <v>12</v>
      </c>
      <c r="F18" s="16" t="s">
        <v>9</v>
      </c>
      <c r="G18" s="79" t="s">
        <v>10</v>
      </c>
      <c r="H18" s="76" t="s">
        <v>91</v>
      </c>
    </row>
    <row r="19" spans="2:10">
      <c r="B19" s="17" t="s">
        <v>1</v>
      </c>
      <c r="C19" s="4">
        <f>C33+C47</f>
        <v>353</v>
      </c>
      <c r="D19" s="3">
        <v>100</v>
      </c>
      <c r="E19" s="3">
        <v>171</v>
      </c>
      <c r="F19" s="4">
        <f>C19*D19</f>
        <v>35300</v>
      </c>
      <c r="G19" s="22">
        <f>C19*E19</f>
        <v>60363</v>
      </c>
      <c r="H19" s="25">
        <f>G19-F19</f>
        <v>25063</v>
      </c>
    </row>
    <row r="20" spans="2:10">
      <c r="B20" s="17" t="s">
        <v>2</v>
      </c>
      <c r="C20" s="4">
        <f>C34+C48</f>
        <v>48</v>
      </c>
      <c r="D20" s="3">
        <v>300</v>
      </c>
      <c r="E20" s="3">
        <v>460</v>
      </c>
      <c r="F20" s="4">
        <f t="shared" ref="F20:F21" si="4">C20*D20</f>
        <v>14400</v>
      </c>
      <c r="G20" s="22">
        <f t="shared" ref="G20:G21" si="5">C20*E20</f>
        <v>22080</v>
      </c>
      <c r="H20" s="25">
        <f t="shared" ref="H20:H21" si="6">G20-F20</f>
        <v>7680</v>
      </c>
    </row>
    <row r="21" spans="2:10">
      <c r="B21" s="17" t="s">
        <v>3</v>
      </c>
      <c r="C21" s="4">
        <f>C35+C49</f>
        <v>2</v>
      </c>
      <c r="D21" s="3">
        <v>500</v>
      </c>
      <c r="E21" s="3">
        <v>702</v>
      </c>
      <c r="F21" s="4">
        <f t="shared" si="4"/>
        <v>1000</v>
      </c>
      <c r="G21" s="22">
        <f t="shared" si="5"/>
        <v>1404</v>
      </c>
      <c r="H21" s="25">
        <f t="shared" si="6"/>
        <v>404</v>
      </c>
    </row>
    <row r="22" spans="2:10">
      <c r="B22" s="18" t="s">
        <v>4</v>
      </c>
      <c r="C22" s="5"/>
      <c r="D22" s="5"/>
      <c r="E22" s="5"/>
      <c r="F22" s="5"/>
      <c r="G22" s="23"/>
      <c r="H22" s="26"/>
    </row>
    <row r="23" spans="2:10">
      <c r="B23" s="17" t="s">
        <v>1</v>
      </c>
      <c r="C23" s="4">
        <f>C37+C51</f>
        <v>982</v>
      </c>
      <c r="D23" s="3">
        <v>100</v>
      </c>
      <c r="E23" s="3">
        <v>229</v>
      </c>
      <c r="F23" s="4">
        <f t="shared" ref="F23:F25" si="7">C23*D23</f>
        <v>98200</v>
      </c>
      <c r="G23" s="22">
        <f t="shared" ref="G23:G25" si="8">C23*E23</f>
        <v>224878</v>
      </c>
      <c r="H23" s="25">
        <f t="shared" ref="H23:H25" si="9">G23-F23</f>
        <v>126678</v>
      </c>
    </row>
    <row r="24" spans="2:10">
      <c r="B24" s="17" t="s">
        <v>2</v>
      </c>
      <c r="C24" s="4">
        <f>C38+C52</f>
        <v>164</v>
      </c>
      <c r="D24" s="3">
        <v>300</v>
      </c>
      <c r="E24" s="3">
        <v>614</v>
      </c>
      <c r="F24" s="4">
        <f t="shared" si="7"/>
        <v>49200</v>
      </c>
      <c r="G24" s="22">
        <f t="shared" si="8"/>
        <v>100696</v>
      </c>
      <c r="H24" s="25">
        <f t="shared" si="9"/>
        <v>51496</v>
      </c>
    </row>
    <row r="25" spans="2:10">
      <c r="B25" s="17" t="s">
        <v>3</v>
      </c>
      <c r="C25" s="4">
        <f>C39+C53</f>
        <v>4</v>
      </c>
      <c r="D25" s="3">
        <v>500</v>
      </c>
      <c r="E25" s="3">
        <v>937</v>
      </c>
      <c r="F25" s="4">
        <f t="shared" si="7"/>
        <v>2000</v>
      </c>
      <c r="G25" s="22">
        <f t="shared" si="8"/>
        <v>3748</v>
      </c>
      <c r="H25" s="25">
        <f t="shared" si="9"/>
        <v>1748</v>
      </c>
    </row>
    <row r="26" spans="2:10">
      <c r="B26" s="18" t="s">
        <v>5</v>
      </c>
      <c r="C26" s="5"/>
      <c r="D26" s="5"/>
      <c r="E26" s="5"/>
      <c r="F26" s="5"/>
      <c r="G26" s="23"/>
      <c r="H26" s="26"/>
    </row>
    <row r="27" spans="2:10" ht="15.75" thickBot="1">
      <c r="B27" s="19" t="s">
        <v>87</v>
      </c>
      <c r="C27" s="4">
        <f>'Občané 65+'!E10</f>
        <v>5040.7058823529414</v>
      </c>
      <c r="D27" s="9">
        <v>0</v>
      </c>
      <c r="E27" s="10">
        <v>15</v>
      </c>
      <c r="F27" s="10">
        <f t="shared" ref="F27" si="10">C27*D27</f>
        <v>0</v>
      </c>
      <c r="G27" s="24">
        <f>C27*E27</f>
        <v>75610.588235294126</v>
      </c>
      <c r="H27" s="91">
        <f t="shared" ref="H27:H28" si="11">G27-F27</f>
        <v>75610.588235294126</v>
      </c>
    </row>
    <row r="28" spans="2:10" ht="15.75" thickBot="1">
      <c r="B28" s="20" t="s">
        <v>7</v>
      </c>
      <c r="C28" s="13">
        <f>SUM(C18:C27)</f>
        <v>6593.7058823529414</v>
      </c>
      <c r="D28" s="12"/>
      <c r="E28" s="12"/>
      <c r="F28" s="13">
        <f>SUM(F19:F27)</f>
        <v>200100</v>
      </c>
      <c r="G28" s="27">
        <f>SUM(G19:G27)</f>
        <v>488779.5882352941</v>
      </c>
      <c r="H28" s="54">
        <f t="shared" si="11"/>
        <v>288679.5882352941</v>
      </c>
      <c r="I28" t="s">
        <v>172</v>
      </c>
    </row>
    <row r="31" spans="2:10" ht="15.75" thickBot="1">
      <c r="B31" s="31" t="s">
        <v>20</v>
      </c>
      <c r="C31" s="32"/>
      <c r="D31" s="30"/>
      <c r="E31" s="30"/>
      <c r="F31" s="30"/>
      <c r="G31" s="30"/>
      <c r="H31" s="30"/>
      <c r="I31" s="30"/>
      <c r="J31" s="30"/>
    </row>
    <row r="32" spans="2:10">
      <c r="B32" s="33" t="s">
        <v>0</v>
      </c>
      <c r="C32" s="35" t="s">
        <v>14</v>
      </c>
      <c r="D32" s="35" t="s">
        <v>13</v>
      </c>
      <c r="E32" s="82" t="s">
        <v>12</v>
      </c>
      <c r="F32" s="35" t="s">
        <v>9</v>
      </c>
      <c r="G32" s="82" t="s">
        <v>10</v>
      </c>
      <c r="H32" s="36" t="s">
        <v>11</v>
      </c>
      <c r="I32" s="30"/>
      <c r="J32" s="30"/>
    </row>
    <row r="33" spans="2:10">
      <c r="B33" s="37" t="s">
        <v>1</v>
      </c>
      <c r="C33" s="38">
        <f>'Jízdenky v zónách'!P66+'Jízdenky v zónách'!P67+'Jízdenky v zónách'!AD66+'Jízdenky v zónách'!AD67</f>
        <v>282</v>
      </c>
      <c r="D33" s="39">
        <v>100</v>
      </c>
      <c r="E33" s="39">
        <v>171</v>
      </c>
      <c r="F33" s="38">
        <f>C33*D33</f>
        <v>28200</v>
      </c>
      <c r="G33" s="38">
        <f>C33*E33</f>
        <v>48222</v>
      </c>
      <c r="H33" s="40">
        <f>G33-F33</f>
        <v>20022</v>
      </c>
      <c r="I33" s="30"/>
      <c r="J33" s="30"/>
    </row>
    <row r="34" spans="2:10">
      <c r="B34" s="37" t="s">
        <v>2</v>
      </c>
      <c r="C34" s="38">
        <f>'Jízdenky v zónách'!AF66+'Jízdenky v zónách'!AF67</f>
        <v>35</v>
      </c>
      <c r="D34" s="39">
        <v>300</v>
      </c>
      <c r="E34" s="39">
        <v>460</v>
      </c>
      <c r="F34" s="38">
        <f t="shared" ref="F34:F41" si="12">C34*D34</f>
        <v>10500</v>
      </c>
      <c r="G34" s="38">
        <f t="shared" ref="G34:G39" si="13">C34*E34</f>
        <v>16100</v>
      </c>
      <c r="H34" s="40">
        <f t="shared" ref="H34:H42" si="14">G34-F34</f>
        <v>5600</v>
      </c>
      <c r="I34" s="30"/>
      <c r="J34" s="30"/>
    </row>
    <row r="35" spans="2:10">
      <c r="B35" s="37" t="s">
        <v>3</v>
      </c>
      <c r="C35" s="38">
        <f>'Jízdenky v zónách'!AL66+'Jízdenky v zónách'!AL67</f>
        <v>1</v>
      </c>
      <c r="D35" s="39">
        <v>500</v>
      </c>
      <c r="E35" s="39">
        <v>702</v>
      </c>
      <c r="F35" s="38">
        <f t="shared" si="12"/>
        <v>500</v>
      </c>
      <c r="G35" s="38">
        <f t="shared" si="13"/>
        <v>702</v>
      </c>
      <c r="H35" s="40">
        <f t="shared" si="14"/>
        <v>202</v>
      </c>
      <c r="I35" s="30"/>
      <c r="J35" s="30"/>
    </row>
    <row r="36" spans="2:10">
      <c r="B36" s="41" t="s">
        <v>4</v>
      </c>
      <c r="C36" s="42"/>
      <c r="D36" s="42"/>
      <c r="E36" s="42"/>
      <c r="F36" s="42"/>
      <c r="G36" s="42"/>
      <c r="H36" s="43"/>
      <c r="I36" s="30"/>
      <c r="J36" s="30"/>
    </row>
    <row r="37" spans="2:10">
      <c r="B37" s="37" t="s">
        <v>1</v>
      </c>
      <c r="C37" s="38">
        <f>'Jízdenky v zónách'!AP66+'Jízdenky v zónách'!AP67</f>
        <v>821</v>
      </c>
      <c r="D37" s="39">
        <v>100</v>
      </c>
      <c r="E37" s="39">
        <v>229</v>
      </c>
      <c r="F37" s="38">
        <f t="shared" si="12"/>
        <v>82100</v>
      </c>
      <c r="G37" s="38">
        <f t="shared" si="13"/>
        <v>188009</v>
      </c>
      <c r="H37" s="40">
        <f t="shared" si="14"/>
        <v>105909</v>
      </c>
      <c r="I37" s="30"/>
      <c r="J37" s="30"/>
    </row>
    <row r="38" spans="2:10">
      <c r="B38" s="37" t="s">
        <v>2</v>
      </c>
      <c r="C38" s="38">
        <f>'Jízdenky v zónách'!AR66+'Jízdenky v zónách'!AR67</f>
        <v>135</v>
      </c>
      <c r="D38" s="39">
        <v>300</v>
      </c>
      <c r="E38" s="39">
        <v>614</v>
      </c>
      <c r="F38" s="38">
        <f t="shared" si="12"/>
        <v>40500</v>
      </c>
      <c r="G38" s="38">
        <f t="shared" si="13"/>
        <v>82890</v>
      </c>
      <c r="H38" s="40">
        <f t="shared" si="14"/>
        <v>42390</v>
      </c>
      <c r="I38" s="30"/>
      <c r="J38" s="30"/>
    </row>
    <row r="39" spans="2:10">
      <c r="B39" s="37" t="s">
        <v>3</v>
      </c>
      <c r="C39" s="38">
        <f>'Jízdenky v zónách'!AX66+'Jízdenky v zónách'!AX67</f>
        <v>4</v>
      </c>
      <c r="D39" s="39">
        <v>500</v>
      </c>
      <c r="E39" s="39">
        <v>937</v>
      </c>
      <c r="F39" s="38">
        <f t="shared" si="12"/>
        <v>2000</v>
      </c>
      <c r="G39" s="38">
        <f t="shared" si="13"/>
        <v>3748</v>
      </c>
      <c r="H39" s="40">
        <f t="shared" si="14"/>
        <v>1748</v>
      </c>
      <c r="I39" s="30"/>
      <c r="J39" s="30"/>
    </row>
    <row r="40" spans="2:10">
      <c r="B40" s="41" t="s">
        <v>5</v>
      </c>
      <c r="C40" s="42"/>
      <c r="D40" s="42"/>
      <c r="E40" s="42"/>
      <c r="F40" s="42"/>
      <c r="G40" s="42"/>
      <c r="H40" s="43"/>
      <c r="I40" s="30"/>
      <c r="J40" s="30"/>
    </row>
    <row r="41" spans="2:10" ht="15.75" thickBot="1">
      <c r="B41" s="44" t="s">
        <v>6</v>
      </c>
      <c r="C41" s="45">
        <f>'Jízdenky v zónách'!BN66+'Jízdenky v zónách'!BN67+'Jízdenky v zónách'!BP66+'Jízdenky v zónách'!BP67</f>
        <v>28</v>
      </c>
      <c r="D41" s="46">
        <v>0</v>
      </c>
      <c r="E41" s="45">
        <f>12*343</f>
        <v>4116</v>
      </c>
      <c r="F41" s="45">
        <f t="shared" si="12"/>
        <v>0</v>
      </c>
      <c r="G41" s="45">
        <f>C41*E41</f>
        <v>115248</v>
      </c>
      <c r="H41" s="47">
        <f t="shared" si="14"/>
        <v>115248</v>
      </c>
      <c r="I41" s="30"/>
      <c r="J41" s="30"/>
    </row>
    <row r="42" spans="2:10" ht="15.75" thickBot="1">
      <c r="B42" s="48" t="s">
        <v>7</v>
      </c>
      <c r="C42" s="49">
        <f t="shared" ref="C42" si="15">SUM(C32:C41)</f>
        <v>1306</v>
      </c>
      <c r="D42" s="50"/>
      <c r="E42" s="50"/>
      <c r="F42" s="49">
        <f>SUM(F33:F41)</f>
        <v>163800</v>
      </c>
      <c r="G42" s="49">
        <f>SUM(G33:G41)</f>
        <v>454919</v>
      </c>
      <c r="H42" s="51">
        <f t="shared" si="14"/>
        <v>291119</v>
      </c>
      <c r="I42" s="30"/>
      <c r="J42" s="30"/>
    </row>
    <row r="43" spans="2:10">
      <c r="B43" s="30"/>
      <c r="C43" s="30"/>
      <c r="D43" s="30"/>
      <c r="E43" s="30"/>
      <c r="F43" s="30"/>
      <c r="G43" s="30"/>
      <c r="H43" s="30"/>
      <c r="I43" s="30"/>
      <c r="J43" s="30"/>
    </row>
    <row r="44" spans="2:10">
      <c r="B44" s="30"/>
      <c r="C44" s="30"/>
      <c r="D44" s="30"/>
      <c r="E44" s="30"/>
      <c r="F44" s="30"/>
      <c r="G44" s="30"/>
      <c r="H44" s="30"/>
      <c r="I44" s="30"/>
      <c r="J44" s="30"/>
    </row>
    <row r="45" spans="2:10" ht="15.75" thickBot="1">
      <c r="B45" s="31" t="s">
        <v>21</v>
      </c>
      <c r="C45" s="32"/>
      <c r="D45" s="30"/>
      <c r="E45" s="30"/>
      <c r="F45" s="30"/>
      <c r="G45" s="30"/>
      <c r="H45" s="30"/>
      <c r="I45" s="30"/>
      <c r="J45" s="30"/>
    </row>
    <row r="46" spans="2:10">
      <c r="B46" s="33" t="s">
        <v>0</v>
      </c>
      <c r="C46" s="34" t="s">
        <v>14</v>
      </c>
      <c r="D46" s="35" t="s">
        <v>13</v>
      </c>
      <c r="E46" s="35" t="s">
        <v>12</v>
      </c>
      <c r="F46" s="35" t="s">
        <v>9</v>
      </c>
      <c r="G46" s="35" t="s">
        <v>10</v>
      </c>
      <c r="H46" s="36" t="s">
        <v>11</v>
      </c>
      <c r="I46" s="30"/>
      <c r="J46" s="30"/>
    </row>
    <row r="47" spans="2:10">
      <c r="B47" s="37" t="s">
        <v>1</v>
      </c>
      <c r="C47" s="38">
        <f>'Jízdenky v zónách'!P69+'Jízdenky v zónách'!AD69</f>
        <v>71</v>
      </c>
      <c r="D47" s="39">
        <v>100</v>
      </c>
      <c r="E47" s="39">
        <v>171</v>
      </c>
      <c r="F47" s="38">
        <f>C47*D47</f>
        <v>7100</v>
      </c>
      <c r="G47" s="38">
        <f>C47*E47</f>
        <v>12141</v>
      </c>
      <c r="H47" s="40">
        <f>G47-F47</f>
        <v>5041</v>
      </c>
      <c r="I47" s="30"/>
      <c r="J47" s="30"/>
    </row>
    <row r="48" spans="2:10">
      <c r="B48" s="37" t="s">
        <v>2</v>
      </c>
      <c r="C48" s="38">
        <f>'Jízdenky v zónách'!AF69</f>
        <v>13</v>
      </c>
      <c r="D48" s="39">
        <v>300</v>
      </c>
      <c r="E48" s="39">
        <v>460</v>
      </c>
      <c r="F48" s="38">
        <f t="shared" ref="F48:F49" si="16">C48*D48</f>
        <v>3900</v>
      </c>
      <c r="G48" s="38">
        <f t="shared" ref="G48:G49" si="17">C48*E48</f>
        <v>5980</v>
      </c>
      <c r="H48" s="40">
        <f t="shared" ref="H48:H49" si="18">G48-F48</f>
        <v>2080</v>
      </c>
      <c r="I48" s="30"/>
      <c r="J48" s="30"/>
    </row>
    <row r="49" spans="2:10">
      <c r="B49" s="37" t="s">
        <v>3</v>
      </c>
      <c r="C49" s="38">
        <f>'Jízdenky v zónách'!AL69</f>
        <v>1</v>
      </c>
      <c r="D49" s="39">
        <v>500</v>
      </c>
      <c r="E49" s="39">
        <v>702</v>
      </c>
      <c r="F49" s="38">
        <f t="shared" si="16"/>
        <v>500</v>
      </c>
      <c r="G49" s="38">
        <f t="shared" si="17"/>
        <v>702</v>
      </c>
      <c r="H49" s="40">
        <f t="shared" si="18"/>
        <v>202</v>
      </c>
      <c r="I49" s="30"/>
      <c r="J49" s="30"/>
    </row>
    <row r="50" spans="2:10">
      <c r="B50" s="41" t="s">
        <v>4</v>
      </c>
      <c r="C50" s="42"/>
      <c r="D50" s="42"/>
      <c r="E50" s="42"/>
      <c r="F50" s="42"/>
      <c r="G50" s="42"/>
      <c r="H50" s="43"/>
      <c r="I50" s="30"/>
      <c r="J50" s="30"/>
    </row>
    <row r="51" spans="2:10">
      <c r="B51" s="37" t="s">
        <v>1</v>
      </c>
      <c r="C51" s="38">
        <f>'Jízdenky v zónách'!AP69</f>
        <v>161</v>
      </c>
      <c r="D51" s="39">
        <v>100</v>
      </c>
      <c r="E51" s="39">
        <v>229</v>
      </c>
      <c r="F51" s="38">
        <f t="shared" ref="F51:F53" si="19">C51*D51</f>
        <v>16100</v>
      </c>
      <c r="G51" s="38">
        <f t="shared" ref="G51:G53" si="20">C51*E51</f>
        <v>36869</v>
      </c>
      <c r="H51" s="40">
        <f t="shared" ref="H51:H53" si="21">G51-F51</f>
        <v>20769</v>
      </c>
      <c r="I51" s="30"/>
      <c r="J51" s="30"/>
    </row>
    <row r="52" spans="2:10">
      <c r="B52" s="37" t="s">
        <v>2</v>
      </c>
      <c r="C52" s="38">
        <f>'Jízdenky v zónách'!AR69</f>
        <v>29</v>
      </c>
      <c r="D52" s="39">
        <v>300</v>
      </c>
      <c r="E52" s="39">
        <v>614</v>
      </c>
      <c r="F52" s="38">
        <f t="shared" si="19"/>
        <v>8700</v>
      </c>
      <c r="G52" s="38">
        <f t="shared" si="20"/>
        <v>17806</v>
      </c>
      <c r="H52" s="40">
        <f t="shared" si="21"/>
        <v>9106</v>
      </c>
      <c r="I52" s="30"/>
      <c r="J52" s="30"/>
    </row>
    <row r="53" spans="2:10">
      <c r="B53" s="37" t="s">
        <v>3</v>
      </c>
      <c r="C53" s="38">
        <f>'Jízdenky v zónách'!AX69</f>
        <v>0</v>
      </c>
      <c r="D53" s="39">
        <v>500</v>
      </c>
      <c r="E53" s="39">
        <v>937</v>
      </c>
      <c r="F53" s="38">
        <f t="shared" si="19"/>
        <v>0</v>
      </c>
      <c r="G53" s="38">
        <f t="shared" si="20"/>
        <v>0</v>
      </c>
      <c r="H53" s="40">
        <f t="shared" si="21"/>
        <v>0</v>
      </c>
      <c r="I53" s="30"/>
      <c r="J53" s="30"/>
    </row>
    <row r="54" spans="2:10">
      <c r="B54" s="41" t="s">
        <v>5</v>
      </c>
      <c r="C54" s="42"/>
      <c r="D54" s="42"/>
      <c r="E54" s="42"/>
      <c r="F54" s="42"/>
      <c r="G54" s="42"/>
      <c r="H54" s="43"/>
      <c r="I54" s="30"/>
      <c r="J54" s="30"/>
    </row>
    <row r="55" spans="2:10" ht="15.75" thickBot="1">
      <c r="B55" s="44" t="s">
        <v>6</v>
      </c>
      <c r="C55" s="45">
        <f>'Jízdenky v zónách'!BN69+'Jízdenky v zónách'!BP69</f>
        <v>9</v>
      </c>
      <c r="D55" s="46">
        <v>0</v>
      </c>
      <c r="E55" s="45">
        <f>12*343</f>
        <v>4116</v>
      </c>
      <c r="F55" s="45">
        <f t="shared" ref="F55" si="22">C55*D55</f>
        <v>0</v>
      </c>
      <c r="G55" s="45">
        <f>C55*E55</f>
        <v>37044</v>
      </c>
      <c r="H55" s="47">
        <f t="shared" ref="H55:H56" si="23">G55-F55</f>
        <v>37044</v>
      </c>
      <c r="I55" s="30"/>
      <c r="J55" s="30"/>
    </row>
    <row r="56" spans="2:10" ht="15.75" thickBot="1">
      <c r="B56" s="48" t="s">
        <v>7</v>
      </c>
      <c r="C56" s="49">
        <f t="shared" ref="C56" si="24">SUM(C46:C55)</f>
        <v>284</v>
      </c>
      <c r="D56" s="50"/>
      <c r="E56" s="50"/>
      <c r="F56" s="49">
        <f>SUM(F47:F55)</f>
        <v>36300</v>
      </c>
      <c r="G56" s="49">
        <f>SUM(G47:G55)</f>
        <v>110542</v>
      </c>
      <c r="H56" s="51">
        <f t="shared" si="23"/>
        <v>74242</v>
      </c>
      <c r="I56" s="30"/>
      <c r="J56" s="30"/>
    </row>
    <row r="57" spans="2:10">
      <c r="B57" s="30"/>
      <c r="C57" s="30"/>
      <c r="D57" s="30"/>
      <c r="E57" s="30"/>
      <c r="F57" s="30"/>
      <c r="G57" s="30"/>
      <c r="H57" s="30"/>
      <c r="I57" s="30"/>
      <c r="J57" s="30"/>
    </row>
  </sheetData>
  <pageMargins left="0.7" right="0.7" top="0.78740157499999996" bottom="0.78740157499999996" header="0.3" footer="0.3"/>
  <pageSetup paperSize="9" scale="6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I57"/>
  <sheetViews>
    <sheetView workbookViewId="0">
      <selection activeCell="C14" sqref="C14"/>
    </sheetView>
  </sheetViews>
  <sheetFormatPr defaultRowHeight="15"/>
  <cols>
    <col min="2" max="2" width="40.7109375" customWidth="1"/>
    <col min="3" max="8" width="13.7109375" customWidth="1"/>
  </cols>
  <sheetData>
    <row r="1" spans="2:9" ht="15.75" thickBot="1">
      <c r="B1" s="21" t="s">
        <v>15</v>
      </c>
      <c r="H1" s="28">
        <f>H14+H28</f>
        <v>1081355.411764706</v>
      </c>
      <c r="I1" t="s">
        <v>175</v>
      </c>
    </row>
    <row r="3" spans="2:9" ht="15.75" thickBot="1">
      <c r="B3" s="1" t="s">
        <v>23</v>
      </c>
      <c r="C3" s="2"/>
    </row>
    <row r="4" spans="2:9">
      <c r="B4" s="15" t="s">
        <v>0</v>
      </c>
      <c r="C4" s="16" t="s">
        <v>14</v>
      </c>
      <c r="D4" s="16" t="s">
        <v>13</v>
      </c>
      <c r="E4" s="84" t="s">
        <v>12</v>
      </c>
      <c r="F4" s="16" t="s">
        <v>9</v>
      </c>
      <c r="G4" s="79" t="s">
        <v>10</v>
      </c>
      <c r="H4" s="76" t="s">
        <v>170</v>
      </c>
    </row>
    <row r="5" spans="2:9">
      <c r="B5" s="17" t="s">
        <v>1</v>
      </c>
      <c r="C5" s="4">
        <v>222</v>
      </c>
      <c r="D5" s="3">
        <v>100</v>
      </c>
      <c r="E5" s="3">
        <v>171</v>
      </c>
      <c r="F5" s="4">
        <f>C5*D5</f>
        <v>22200</v>
      </c>
      <c r="G5" s="4">
        <f>C5*E5</f>
        <v>37962</v>
      </c>
      <c r="H5" s="7">
        <f>G5-F5</f>
        <v>15762</v>
      </c>
    </row>
    <row r="6" spans="2:9">
      <c r="B6" s="17" t="s">
        <v>2</v>
      </c>
      <c r="C6" s="4">
        <v>136</v>
      </c>
      <c r="D6" s="3">
        <v>300</v>
      </c>
      <c r="E6" s="3">
        <v>460</v>
      </c>
      <c r="F6" s="4">
        <f t="shared" ref="F6:F13" si="0">C6*D6</f>
        <v>40800</v>
      </c>
      <c r="G6" s="4">
        <f t="shared" ref="G6:G11" si="1">C6*E6</f>
        <v>62560</v>
      </c>
      <c r="H6" s="7">
        <f t="shared" ref="H6:H14" si="2">G6-F6</f>
        <v>21760</v>
      </c>
    </row>
    <row r="7" spans="2:9">
      <c r="B7" s="17" t="s">
        <v>3</v>
      </c>
      <c r="C7" s="4">
        <v>110</v>
      </c>
      <c r="D7" s="3">
        <v>500</v>
      </c>
      <c r="E7" s="3">
        <v>702</v>
      </c>
      <c r="F7" s="4">
        <f t="shared" si="0"/>
        <v>55000</v>
      </c>
      <c r="G7" s="4">
        <f t="shared" si="1"/>
        <v>77220</v>
      </c>
      <c r="H7" s="7">
        <f t="shared" si="2"/>
        <v>22220</v>
      </c>
    </row>
    <row r="8" spans="2:9">
      <c r="B8" s="18" t="s">
        <v>4</v>
      </c>
      <c r="C8" s="5"/>
      <c r="D8" s="5"/>
      <c r="E8" s="5"/>
      <c r="F8" s="5"/>
      <c r="G8" s="5"/>
      <c r="H8" s="8"/>
    </row>
    <row r="9" spans="2:9">
      <c r="B9" s="17" t="s">
        <v>1</v>
      </c>
      <c r="C9" s="4">
        <v>334</v>
      </c>
      <c r="D9" s="3">
        <v>100</v>
      </c>
      <c r="E9" s="3">
        <v>229</v>
      </c>
      <c r="F9" s="4">
        <f t="shared" si="0"/>
        <v>33400</v>
      </c>
      <c r="G9" s="4">
        <f t="shared" si="1"/>
        <v>76486</v>
      </c>
      <c r="H9" s="7">
        <f t="shared" si="2"/>
        <v>43086</v>
      </c>
    </row>
    <row r="10" spans="2:9">
      <c r="B10" s="17" t="s">
        <v>2</v>
      </c>
      <c r="C10" s="4">
        <v>158</v>
      </c>
      <c r="D10" s="3">
        <v>300</v>
      </c>
      <c r="E10" s="3">
        <v>614</v>
      </c>
      <c r="F10" s="4">
        <f t="shared" si="0"/>
        <v>47400</v>
      </c>
      <c r="G10" s="4">
        <f t="shared" si="1"/>
        <v>97012</v>
      </c>
      <c r="H10" s="7">
        <f t="shared" si="2"/>
        <v>49612</v>
      </c>
    </row>
    <row r="11" spans="2:9">
      <c r="B11" s="17" t="s">
        <v>3</v>
      </c>
      <c r="C11" s="4">
        <v>177</v>
      </c>
      <c r="D11" s="3">
        <v>500</v>
      </c>
      <c r="E11" s="3">
        <v>937</v>
      </c>
      <c r="F11" s="4">
        <f t="shared" si="0"/>
        <v>88500</v>
      </c>
      <c r="G11" s="4">
        <f t="shared" si="1"/>
        <v>165849</v>
      </c>
      <c r="H11" s="7">
        <f t="shared" si="2"/>
        <v>77349</v>
      </c>
    </row>
    <row r="12" spans="2:9">
      <c r="B12" s="18" t="s">
        <v>5</v>
      </c>
      <c r="C12" s="5"/>
      <c r="D12" s="5"/>
      <c r="E12" s="5"/>
      <c r="F12" s="5"/>
      <c r="G12" s="5"/>
      <c r="H12" s="8"/>
    </row>
    <row r="13" spans="2:9" ht="15.75" thickBot="1">
      <c r="B13" s="19" t="s">
        <v>22</v>
      </c>
      <c r="C13" s="10">
        <f>'Občané 65+'!D4</f>
        <v>28111</v>
      </c>
      <c r="D13" s="9">
        <v>0</v>
      </c>
      <c r="E13" s="10">
        <v>15</v>
      </c>
      <c r="F13" s="10">
        <f t="shared" si="0"/>
        <v>0</v>
      </c>
      <c r="G13" s="10">
        <f>C13*E13</f>
        <v>421665</v>
      </c>
      <c r="H13" s="11">
        <f t="shared" si="2"/>
        <v>421665</v>
      </c>
    </row>
    <row r="14" spans="2:9" ht="15.75" thickBot="1">
      <c r="B14" s="20" t="s">
        <v>7</v>
      </c>
      <c r="C14" s="13">
        <f t="shared" ref="C14" si="3">SUM(C4:C13)</f>
        <v>29248</v>
      </c>
      <c r="D14" s="12"/>
      <c r="E14" s="12"/>
      <c r="F14" s="13">
        <f>SUM(F5:F13)</f>
        <v>287300</v>
      </c>
      <c r="G14" s="13">
        <f>SUM(G5:G13)</f>
        <v>938754</v>
      </c>
      <c r="H14" s="52">
        <f t="shared" si="2"/>
        <v>651454</v>
      </c>
      <c r="I14" t="s">
        <v>70</v>
      </c>
    </row>
    <row r="17" spans="2:9" ht="15.75" thickBot="1">
      <c r="B17" s="1" t="s">
        <v>86</v>
      </c>
    </row>
    <row r="18" spans="2:9">
      <c r="B18" s="15" t="s">
        <v>0</v>
      </c>
      <c r="C18" s="16" t="s">
        <v>14</v>
      </c>
      <c r="D18" s="16" t="s">
        <v>13</v>
      </c>
      <c r="E18" s="84" t="s">
        <v>12</v>
      </c>
      <c r="F18" s="16" t="s">
        <v>9</v>
      </c>
      <c r="G18" s="79" t="s">
        <v>10</v>
      </c>
      <c r="H18" s="76" t="s">
        <v>170</v>
      </c>
    </row>
    <row r="19" spans="2:9">
      <c r="B19" s="17" t="s">
        <v>1</v>
      </c>
      <c r="C19" s="4">
        <f>C33+C47</f>
        <v>286</v>
      </c>
      <c r="D19" s="3">
        <v>100</v>
      </c>
      <c r="E19" s="3">
        <v>171</v>
      </c>
      <c r="F19" s="4">
        <f>C19*D19</f>
        <v>28600</v>
      </c>
      <c r="G19" s="4">
        <f>C19*E19</f>
        <v>48906</v>
      </c>
      <c r="H19" s="7">
        <f>G19-F19</f>
        <v>20306</v>
      </c>
    </row>
    <row r="20" spans="2:9">
      <c r="B20" s="17" t="s">
        <v>2</v>
      </c>
      <c r="C20" s="4">
        <f>C34+C48</f>
        <v>72</v>
      </c>
      <c r="D20" s="3">
        <v>300</v>
      </c>
      <c r="E20" s="3">
        <v>460</v>
      </c>
      <c r="F20" s="4">
        <f t="shared" ref="F20:F21" si="4">C20*D20</f>
        <v>21600</v>
      </c>
      <c r="G20" s="4">
        <f t="shared" ref="G20:G21" si="5">C20*E20</f>
        <v>33120</v>
      </c>
      <c r="H20" s="7">
        <f t="shared" ref="H20:H21" si="6">G20-F20</f>
        <v>11520</v>
      </c>
    </row>
    <row r="21" spans="2:9">
      <c r="B21" s="17" t="s">
        <v>3</v>
      </c>
      <c r="C21" s="4">
        <f>C35+C49</f>
        <v>58</v>
      </c>
      <c r="D21" s="3">
        <v>500</v>
      </c>
      <c r="E21" s="3">
        <v>702</v>
      </c>
      <c r="F21" s="4">
        <f t="shared" si="4"/>
        <v>29000</v>
      </c>
      <c r="G21" s="4">
        <f t="shared" si="5"/>
        <v>40716</v>
      </c>
      <c r="H21" s="7">
        <f t="shared" si="6"/>
        <v>11716</v>
      </c>
    </row>
    <row r="22" spans="2:9">
      <c r="B22" s="18" t="s">
        <v>4</v>
      </c>
      <c r="C22" s="5"/>
      <c r="D22" s="5"/>
      <c r="E22" s="5"/>
      <c r="F22" s="5"/>
      <c r="G22" s="5"/>
      <c r="H22" s="8"/>
    </row>
    <row r="23" spans="2:9">
      <c r="B23" s="17" t="s">
        <v>1</v>
      </c>
      <c r="C23" s="4">
        <f>C37+C51</f>
        <v>934</v>
      </c>
      <c r="D23" s="3">
        <v>100</v>
      </c>
      <c r="E23" s="3">
        <v>229</v>
      </c>
      <c r="F23" s="4">
        <f t="shared" ref="F23:F25" si="7">C23*D23</f>
        <v>93400</v>
      </c>
      <c r="G23" s="4">
        <f t="shared" ref="G23:G25" si="8">C23*E23</f>
        <v>213886</v>
      </c>
      <c r="H23" s="7">
        <f t="shared" ref="H23:H25" si="9">G23-F23</f>
        <v>120486</v>
      </c>
    </row>
    <row r="24" spans="2:9">
      <c r="B24" s="17" t="s">
        <v>2</v>
      </c>
      <c r="C24" s="4">
        <f>C38+C52</f>
        <v>272</v>
      </c>
      <c r="D24" s="3">
        <v>300</v>
      </c>
      <c r="E24" s="3">
        <v>614</v>
      </c>
      <c r="F24" s="4">
        <f t="shared" si="7"/>
        <v>81600</v>
      </c>
      <c r="G24" s="4">
        <f t="shared" si="8"/>
        <v>167008</v>
      </c>
      <c r="H24" s="7">
        <f t="shared" si="9"/>
        <v>85408</v>
      </c>
    </row>
    <row r="25" spans="2:9">
      <c r="B25" s="17" t="s">
        <v>3</v>
      </c>
      <c r="C25" s="4">
        <f>C39+C53</f>
        <v>268</v>
      </c>
      <c r="D25" s="3">
        <v>500</v>
      </c>
      <c r="E25" s="3">
        <v>937</v>
      </c>
      <c r="F25" s="4">
        <f t="shared" si="7"/>
        <v>134000</v>
      </c>
      <c r="G25" s="4">
        <f t="shared" si="8"/>
        <v>251116</v>
      </c>
      <c r="H25" s="7">
        <f t="shared" si="9"/>
        <v>117116</v>
      </c>
    </row>
    <row r="26" spans="2:9">
      <c r="B26" s="18" t="s">
        <v>5</v>
      </c>
      <c r="C26" s="5"/>
      <c r="D26" s="5"/>
      <c r="E26" s="5"/>
      <c r="F26" s="5"/>
      <c r="G26" s="5"/>
      <c r="H26" s="8"/>
    </row>
    <row r="27" spans="2:9" ht="15.75" thickBot="1">
      <c r="B27" s="19" t="s">
        <v>87</v>
      </c>
      <c r="C27" s="4">
        <f>'Občané 65+'!D10</f>
        <v>4223.2941176470595</v>
      </c>
      <c r="D27" s="9">
        <v>0</v>
      </c>
      <c r="E27" s="10">
        <v>15</v>
      </c>
      <c r="F27" s="10">
        <f t="shared" ref="F27" si="10">C27*D27</f>
        <v>0</v>
      </c>
      <c r="G27" s="10">
        <f>C27*E27</f>
        <v>63349.411764705888</v>
      </c>
      <c r="H27" s="11">
        <f t="shared" ref="H27:H28" si="11">G27-F27</f>
        <v>63349.411764705888</v>
      </c>
    </row>
    <row r="28" spans="2:9" ht="15.75" thickBot="1">
      <c r="B28" s="20" t="s">
        <v>7</v>
      </c>
      <c r="C28" s="13">
        <f t="shared" ref="C28" si="12">SUM(C18:C27)</f>
        <v>6113.2941176470595</v>
      </c>
      <c r="D28" s="12"/>
      <c r="E28" s="12"/>
      <c r="F28" s="13">
        <f>SUM(F19:F27)</f>
        <v>388200</v>
      </c>
      <c r="G28" s="13">
        <f>SUM(G19:G27)</f>
        <v>818101.4117647059</v>
      </c>
      <c r="H28" s="52">
        <f t="shared" si="11"/>
        <v>429901.4117647059</v>
      </c>
      <c r="I28" t="s">
        <v>172</v>
      </c>
    </row>
    <row r="31" spans="2:9" s="30" customFormat="1" ht="15.75" thickBot="1">
      <c r="B31" s="31" t="s">
        <v>20</v>
      </c>
      <c r="C31" s="32"/>
    </row>
    <row r="32" spans="2:9" s="30" customFormat="1">
      <c r="B32" s="33" t="s">
        <v>0</v>
      </c>
      <c r="C32" s="35" t="s">
        <v>14</v>
      </c>
      <c r="D32" s="35" t="s">
        <v>13</v>
      </c>
      <c r="E32" s="82" t="s">
        <v>12</v>
      </c>
      <c r="F32" s="35" t="s">
        <v>9</v>
      </c>
      <c r="G32" s="82" t="s">
        <v>10</v>
      </c>
      <c r="H32" s="36" t="s">
        <v>11</v>
      </c>
    </row>
    <row r="33" spans="2:8" s="30" customFormat="1">
      <c r="B33" s="37" t="s">
        <v>1</v>
      </c>
      <c r="C33" s="38">
        <f>1+69+160</f>
        <v>230</v>
      </c>
      <c r="D33" s="39">
        <v>100</v>
      </c>
      <c r="E33" s="39">
        <v>171</v>
      </c>
      <c r="F33" s="38">
        <f>C33*D33</f>
        <v>23000</v>
      </c>
      <c r="G33" s="38">
        <f>C33*E33</f>
        <v>39330</v>
      </c>
      <c r="H33" s="40">
        <f>G33-F33</f>
        <v>16330</v>
      </c>
    </row>
    <row r="34" spans="2:8" s="30" customFormat="1">
      <c r="B34" s="37" t="s">
        <v>2</v>
      </c>
      <c r="C34" s="38">
        <f>15+41</f>
        <v>56</v>
      </c>
      <c r="D34" s="39">
        <v>300</v>
      </c>
      <c r="E34" s="39">
        <v>460</v>
      </c>
      <c r="F34" s="38">
        <f t="shared" ref="F34:F41" si="13">C34*D34</f>
        <v>16800</v>
      </c>
      <c r="G34" s="38">
        <f t="shared" ref="G34:G39" si="14">C34*E34</f>
        <v>25760</v>
      </c>
      <c r="H34" s="40">
        <f t="shared" ref="H34:H42" si="15">G34-F34</f>
        <v>8960</v>
      </c>
    </row>
    <row r="35" spans="2:8" s="30" customFormat="1">
      <c r="B35" s="37" t="s">
        <v>3</v>
      </c>
      <c r="C35" s="38">
        <f>16+27</f>
        <v>43</v>
      </c>
      <c r="D35" s="39">
        <v>500</v>
      </c>
      <c r="E35" s="39">
        <v>702</v>
      </c>
      <c r="F35" s="38">
        <f t="shared" si="13"/>
        <v>21500</v>
      </c>
      <c r="G35" s="38">
        <f t="shared" si="14"/>
        <v>30186</v>
      </c>
      <c r="H35" s="40">
        <f t="shared" si="15"/>
        <v>8686</v>
      </c>
    </row>
    <row r="36" spans="2:8" s="30" customFormat="1">
      <c r="B36" s="41" t="s">
        <v>4</v>
      </c>
      <c r="C36" s="42"/>
      <c r="D36" s="42"/>
      <c r="E36" s="42"/>
      <c r="F36" s="42"/>
      <c r="G36" s="42"/>
      <c r="H36" s="43"/>
    </row>
    <row r="37" spans="2:8" s="30" customFormat="1">
      <c r="B37" s="37" t="s">
        <v>1</v>
      </c>
      <c r="C37" s="38">
        <f>477+304</f>
        <v>781</v>
      </c>
      <c r="D37" s="39">
        <v>100</v>
      </c>
      <c r="E37" s="39">
        <v>229</v>
      </c>
      <c r="F37" s="38">
        <f t="shared" si="13"/>
        <v>78100</v>
      </c>
      <c r="G37" s="38">
        <f t="shared" si="14"/>
        <v>178849</v>
      </c>
      <c r="H37" s="40">
        <f t="shared" si="15"/>
        <v>100749</v>
      </c>
    </row>
    <row r="38" spans="2:8" s="30" customFormat="1">
      <c r="B38" s="37" t="s">
        <v>2</v>
      </c>
      <c r="C38" s="38">
        <f>123+87</f>
        <v>210</v>
      </c>
      <c r="D38" s="39">
        <v>300</v>
      </c>
      <c r="E38" s="39">
        <v>614</v>
      </c>
      <c r="F38" s="38">
        <f t="shared" si="13"/>
        <v>63000</v>
      </c>
      <c r="G38" s="38">
        <f t="shared" si="14"/>
        <v>128940</v>
      </c>
      <c r="H38" s="40">
        <f t="shared" si="15"/>
        <v>65940</v>
      </c>
    </row>
    <row r="39" spans="2:8" s="30" customFormat="1">
      <c r="B39" s="37" t="s">
        <v>3</v>
      </c>
      <c r="C39" s="38">
        <f>138+75</f>
        <v>213</v>
      </c>
      <c r="D39" s="39">
        <v>500</v>
      </c>
      <c r="E39" s="39">
        <v>937</v>
      </c>
      <c r="F39" s="38">
        <f t="shared" si="13"/>
        <v>106500</v>
      </c>
      <c r="G39" s="38">
        <f t="shared" si="14"/>
        <v>199581</v>
      </c>
      <c r="H39" s="40">
        <f t="shared" si="15"/>
        <v>93081</v>
      </c>
    </row>
    <row r="40" spans="2:8" s="30" customFormat="1">
      <c r="B40" s="41" t="s">
        <v>5</v>
      </c>
      <c r="C40" s="42"/>
      <c r="D40" s="42"/>
      <c r="E40" s="42"/>
      <c r="F40" s="42"/>
      <c r="G40" s="42"/>
      <c r="H40" s="43"/>
    </row>
    <row r="41" spans="2:8" s="30" customFormat="1" ht="15.75" thickBot="1">
      <c r="B41" s="44" t="s">
        <v>6</v>
      </c>
      <c r="C41" s="45">
        <f>8+12+3+1</f>
        <v>24</v>
      </c>
      <c r="D41" s="46">
        <v>0</v>
      </c>
      <c r="E41" s="45">
        <f>12*343</f>
        <v>4116</v>
      </c>
      <c r="F41" s="45">
        <f t="shared" si="13"/>
        <v>0</v>
      </c>
      <c r="G41" s="45">
        <f>C41*E41</f>
        <v>98784</v>
      </c>
      <c r="H41" s="47">
        <f t="shared" si="15"/>
        <v>98784</v>
      </c>
    </row>
    <row r="42" spans="2:8" s="30" customFormat="1" ht="15.75" thickBot="1">
      <c r="B42" s="48" t="s">
        <v>7</v>
      </c>
      <c r="C42" s="49">
        <f t="shared" ref="C42" si="16">SUM(C32:C41)</f>
        <v>1557</v>
      </c>
      <c r="D42" s="50"/>
      <c r="E42" s="50"/>
      <c r="F42" s="49">
        <f>SUM(F33:F41)</f>
        <v>308900</v>
      </c>
      <c r="G42" s="49">
        <f>SUM(G33:G41)</f>
        <v>701430</v>
      </c>
      <c r="H42" s="51">
        <f t="shared" si="15"/>
        <v>392530</v>
      </c>
    </row>
    <row r="43" spans="2:8" s="30" customFormat="1"/>
    <row r="44" spans="2:8" s="30" customFormat="1"/>
    <row r="45" spans="2:8" s="30" customFormat="1" ht="15.75" thickBot="1">
      <c r="B45" s="31" t="s">
        <v>21</v>
      </c>
      <c r="C45" s="32"/>
    </row>
    <row r="46" spans="2:8" s="30" customFormat="1">
      <c r="B46" s="33" t="s">
        <v>0</v>
      </c>
      <c r="C46" s="35" t="s">
        <v>14</v>
      </c>
      <c r="D46" s="35" t="s">
        <v>13</v>
      </c>
      <c r="E46" s="82" t="s">
        <v>12</v>
      </c>
      <c r="F46" s="35" t="s">
        <v>9</v>
      </c>
      <c r="G46" s="82" t="s">
        <v>10</v>
      </c>
      <c r="H46" s="36" t="s">
        <v>11</v>
      </c>
    </row>
    <row r="47" spans="2:8" s="30" customFormat="1">
      <c r="B47" s="37" t="s">
        <v>1</v>
      </c>
      <c r="C47" s="38">
        <f>56</f>
        <v>56</v>
      </c>
      <c r="D47" s="39">
        <v>100</v>
      </c>
      <c r="E47" s="39">
        <v>171</v>
      </c>
      <c r="F47" s="38">
        <f>C47*D47</f>
        <v>5600</v>
      </c>
      <c r="G47" s="38">
        <f>C47*E47</f>
        <v>9576</v>
      </c>
      <c r="H47" s="40">
        <f>G47-F47</f>
        <v>3976</v>
      </c>
    </row>
    <row r="48" spans="2:8" s="30" customFormat="1">
      <c r="B48" s="37" t="s">
        <v>2</v>
      </c>
      <c r="C48" s="38">
        <v>16</v>
      </c>
      <c r="D48" s="39">
        <v>300</v>
      </c>
      <c r="E48" s="39">
        <v>460</v>
      </c>
      <c r="F48" s="38">
        <f t="shared" ref="F48:F49" si="17">C48*D48</f>
        <v>4800</v>
      </c>
      <c r="G48" s="38">
        <f t="shared" ref="G48:G49" si="18">C48*E48</f>
        <v>7360</v>
      </c>
      <c r="H48" s="40">
        <f t="shared" ref="H48:H49" si="19">G48-F48</f>
        <v>2560</v>
      </c>
    </row>
    <row r="49" spans="2:8" s="30" customFormat="1">
      <c r="B49" s="37" t="s">
        <v>3</v>
      </c>
      <c r="C49" s="38">
        <v>15</v>
      </c>
      <c r="D49" s="39">
        <v>500</v>
      </c>
      <c r="E49" s="39">
        <v>702</v>
      </c>
      <c r="F49" s="38">
        <f t="shared" si="17"/>
        <v>7500</v>
      </c>
      <c r="G49" s="38">
        <f t="shared" si="18"/>
        <v>10530</v>
      </c>
      <c r="H49" s="40">
        <f t="shared" si="19"/>
        <v>3030</v>
      </c>
    </row>
    <row r="50" spans="2:8" s="30" customFormat="1">
      <c r="B50" s="41" t="s">
        <v>4</v>
      </c>
      <c r="C50" s="42"/>
      <c r="D50" s="42"/>
      <c r="E50" s="42"/>
      <c r="F50" s="42"/>
      <c r="G50" s="42"/>
      <c r="H50" s="43"/>
    </row>
    <row r="51" spans="2:8" s="30" customFormat="1">
      <c r="B51" s="37" t="s">
        <v>1</v>
      </c>
      <c r="C51" s="38">
        <v>153</v>
      </c>
      <c r="D51" s="39">
        <v>100</v>
      </c>
      <c r="E51" s="39">
        <v>229</v>
      </c>
      <c r="F51" s="38">
        <f t="shared" ref="F51:F53" si="20">C51*D51</f>
        <v>15300</v>
      </c>
      <c r="G51" s="38">
        <f t="shared" ref="G51:G53" si="21">C51*E51</f>
        <v>35037</v>
      </c>
      <c r="H51" s="40">
        <f t="shared" ref="H51:H53" si="22">G51-F51</f>
        <v>19737</v>
      </c>
    </row>
    <row r="52" spans="2:8" s="30" customFormat="1">
      <c r="B52" s="37" t="s">
        <v>2</v>
      </c>
      <c r="C52" s="38">
        <v>62</v>
      </c>
      <c r="D52" s="39">
        <v>300</v>
      </c>
      <c r="E52" s="39">
        <v>614</v>
      </c>
      <c r="F52" s="38">
        <f t="shared" si="20"/>
        <v>18600</v>
      </c>
      <c r="G52" s="38">
        <f t="shared" si="21"/>
        <v>38068</v>
      </c>
      <c r="H52" s="40">
        <f t="shared" si="22"/>
        <v>19468</v>
      </c>
    </row>
    <row r="53" spans="2:8" s="30" customFormat="1">
      <c r="B53" s="37" t="s">
        <v>3</v>
      </c>
      <c r="C53" s="38">
        <v>55</v>
      </c>
      <c r="D53" s="39">
        <v>500</v>
      </c>
      <c r="E53" s="39">
        <v>937</v>
      </c>
      <c r="F53" s="38">
        <f t="shared" si="20"/>
        <v>27500</v>
      </c>
      <c r="G53" s="38">
        <f t="shared" si="21"/>
        <v>51535</v>
      </c>
      <c r="H53" s="40">
        <f t="shared" si="22"/>
        <v>24035</v>
      </c>
    </row>
    <row r="54" spans="2:8" s="30" customFormat="1">
      <c r="B54" s="41" t="s">
        <v>5</v>
      </c>
      <c r="C54" s="42"/>
      <c r="D54" s="42"/>
      <c r="E54" s="42"/>
      <c r="F54" s="42"/>
      <c r="G54" s="42"/>
      <c r="H54" s="43"/>
    </row>
    <row r="55" spans="2:8" s="30" customFormat="1" ht="15.75" thickBot="1">
      <c r="B55" s="44" t="s">
        <v>6</v>
      </c>
      <c r="C55" s="45">
        <f>7</f>
        <v>7</v>
      </c>
      <c r="D55" s="46">
        <v>0</v>
      </c>
      <c r="E55" s="45">
        <f>12*343</f>
        <v>4116</v>
      </c>
      <c r="F55" s="45">
        <f t="shared" ref="F55" si="23">C55*D55</f>
        <v>0</v>
      </c>
      <c r="G55" s="45">
        <f>C55*E55</f>
        <v>28812</v>
      </c>
      <c r="H55" s="47">
        <f t="shared" ref="H55:H56" si="24">G55-F55</f>
        <v>28812</v>
      </c>
    </row>
    <row r="56" spans="2:8" s="30" customFormat="1" ht="15.75" thickBot="1">
      <c r="B56" s="48" t="s">
        <v>7</v>
      </c>
      <c r="C56" s="49">
        <f t="shared" ref="C56" si="25">SUM(C46:C55)</f>
        <v>364</v>
      </c>
      <c r="D56" s="50"/>
      <c r="E56" s="50"/>
      <c r="F56" s="49">
        <f>SUM(F47:F55)</f>
        <v>79300</v>
      </c>
      <c r="G56" s="49">
        <f>SUM(G47:G55)</f>
        <v>180918</v>
      </c>
      <c r="H56" s="51">
        <f t="shared" si="24"/>
        <v>101618</v>
      </c>
    </row>
    <row r="57" spans="2:8" s="30" customFormat="1"/>
  </sheetData>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I56"/>
  <sheetViews>
    <sheetView workbookViewId="0">
      <selection activeCell="C13" sqref="C13"/>
    </sheetView>
  </sheetViews>
  <sheetFormatPr defaultRowHeight="15"/>
  <cols>
    <col min="2" max="2" width="40.7109375" customWidth="1"/>
    <col min="3" max="8" width="13.7109375" customWidth="1"/>
  </cols>
  <sheetData>
    <row r="1" spans="2:9" ht="15.75" thickBot="1">
      <c r="B1" s="21" t="s">
        <v>8</v>
      </c>
      <c r="H1" s="28">
        <f>H14+H28</f>
        <v>708004.58823529421</v>
      </c>
      <c r="I1" t="s">
        <v>174</v>
      </c>
    </row>
    <row r="3" spans="2:9" ht="15.75" thickBot="1">
      <c r="B3" s="1" t="s">
        <v>23</v>
      </c>
      <c r="C3" s="2"/>
    </row>
    <row r="4" spans="2:9">
      <c r="B4" s="15" t="s">
        <v>0</v>
      </c>
      <c r="C4" s="16" t="s">
        <v>14</v>
      </c>
      <c r="D4" s="16" t="s">
        <v>13</v>
      </c>
      <c r="E4" s="84" t="s">
        <v>12</v>
      </c>
      <c r="F4" s="16" t="s">
        <v>9</v>
      </c>
      <c r="G4" s="79" t="s">
        <v>10</v>
      </c>
      <c r="H4" s="76" t="s">
        <v>173</v>
      </c>
    </row>
    <row r="5" spans="2:9">
      <c r="B5" s="17" t="s">
        <v>1</v>
      </c>
      <c r="C5" s="4">
        <v>129</v>
      </c>
      <c r="D5" s="3">
        <v>100</v>
      </c>
      <c r="E5" s="3">
        <v>171</v>
      </c>
      <c r="F5" s="4">
        <f>C5*D5</f>
        <v>12900</v>
      </c>
      <c r="G5" s="4">
        <f>C5*E5</f>
        <v>22059</v>
      </c>
      <c r="H5" s="7">
        <f>G5-F5</f>
        <v>9159</v>
      </c>
    </row>
    <row r="6" spans="2:9">
      <c r="B6" s="17" t="s">
        <v>2</v>
      </c>
      <c r="C6" s="4">
        <v>95</v>
      </c>
      <c r="D6" s="3">
        <v>300</v>
      </c>
      <c r="E6" s="3">
        <v>460</v>
      </c>
      <c r="F6" s="4">
        <f t="shared" ref="F6:F13" si="0">C6*D6</f>
        <v>28500</v>
      </c>
      <c r="G6" s="4">
        <f t="shared" ref="G6:G11" si="1">C6*E6</f>
        <v>43700</v>
      </c>
      <c r="H6" s="7">
        <f t="shared" ref="H6:H14" si="2">G6-F6</f>
        <v>15200</v>
      </c>
    </row>
    <row r="7" spans="2:9">
      <c r="B7" s="17" t="s">
        <v>3</v>
      </c>
      <c r="C7" s="4">
        <v>194</v>
      </c>
      <c r="D7" s="3">
        <v>500</v>
      </c>
      <c r="E7" s="3">
        <v>702</v>
      </c>
      <c r="F7" s="4">
        <f t="shared" si="0"/>
        <v>97000</v>
      </c>
      <c r="G7" s="4">
        <f t="shared" si="1"/>
        <v>136188</v>
      </c>
      <c r="H7" s="7">
        <f t="shared" si="2"/>
        <v>39188</v>
      </c>
    </row>
    <row r="8" spans="2:9">
      <c r="B8" s="18" t="s">
        <v>4</v>
      </c>
      <c r="C8" s="5"/>
      <c r="D8" s="5"/>
      <c r="E8" s="5"/>
      <c r="F8" s="5"/>
      <c r="G8" s="5"/>
      <c r="H8" s="8"/>
    </row>
    <row r="9" spans="2:9">
      <c r="B9" s="17" t="s">
        <v>1</v>
      </c>
      <c r="C9" s="4">
        <v>96</v>
      </c>
      <c r="D9" s="3">
        <v>100</v>
      </c>
      <c r="E9" s="3">
        <v>229</v>
      </c>
      <c r="F9" s="4">
        <f t="shared" si="0"/>
        <v>9600</v>
      </c>
      <c r="G9" s="4">
        <f t="shared" si="1"/>
        <v>21984</v>
      </c>
      <c r="H9" s="7">
        <f t="shared" si="2"/>
        <v>12384</v>
      </c>
    </row>
    <row r="10" spans="2:9">
      <c r="B10" s="17" t="s">
        <v>2</v>
      </c>
      <c r="C10" s="4">
        <v>59</v>
      </c>
      <c r="D10" s="3">
        <v>300</v>
      </c>
      <c r="E10" s="3">
        <v>614</v>
      </c>
      <c r="F10" s="4">
        <f t="shared" si="0"/>
        <v>17700</v>
      </c>
      <c r="G10" s="4">
        <f t="shared" si="1"/>
        <v>36226</v>
      </c>
      <c r="H10" s="7">
        <f t="shared" si="2"/>
        <v>18526</v>
      </c>
    </row>
    <row r="11" spans="2:9">
      <c r="B11" s="17" t="s">
        <v>3</v>
      </c>
      <c r="C11" s="4">
        <v>127</v>
      </c>
      <c r="D11" s="3">
        <v>500</v>
      </c>
      <c r="E11" s="3">
        <v>937</v>
      </c>
      <c r="F11" s="4">
        <f t="shared" si="0"/>
        <v>63500</v>
      </c>
      <c r="G11" s="4">
        <f t="shared" si="1"/>
        <v>118999</v>
      </c>
      <c r="H11" s="7">
        <f t="shared" si="2"/>
        <v>55499</v>
      </c>
    </row>
    <row r="12" spans="2:9">
      <c r="B12" s="18" t="s">
        <v>5</v>
      </c>
      <c r="C12" s="5"/>
      <c r="D12" s="5"/>
      <c r="E12" s="5"/>
      <c r="F12" s="5"/>
      <c r="G12" s="5"/>
      <c r="H12" s="8"/>
    </row>
    <row r="13" spans="2:9" ht="15.75" thickBot="1">
      <c r="B13" s="19" t="s">
        <v>87</v>
      </c>
      <c r="C13" s="10">
        <v>0</v>
      </c>
      <c r="D13" s="9">
        <v>0</v>
      </c>
      <c r="E13" s="10">
        <v>15</v>
      </c>
      <c r="F13" s="10">
        <f t="shared" si="0"/>
        <v>0</v>
      </c>
      <c r="G13" s="10">
        <f>C13*E13</f>
        <v>0</v>
      </c>
      <c r="H13" s="11">
        <f t="shared" si="2"/>
        <v>0</v>
      </c>
    </row>
    <row r="14" spans="2:9" ht="15.75" thickBot="1">
      <c r="B14" s="20" t="s">
        <v>7</v>
      </c>
      <c r="C14" s="13">
        <f t="shared" ref="C14" si="3">SUM(C4:C13)</f>
        <v>700</v>
      </c>
      <c r="D14" s="12"/>
      <c r="E14" s="12"/>
      <c r="F14" s="13">
        <f>SUM(F5:F13)</f>
        <v>229200</v>
      </c>
      <c r="G14" s="13">
        <f>SUM(G5:G13)</f>
        <v>379156</v>
      </c>
      <c r="H14" s="52">
        <f t="shared" si="2"/>
        <v>149956</v>
      </c>
      <c r="I14" t="s">
        <v>70</v>
      </c>
    </row>
    <row r="17" spans="2:9" ht="15.75" thickBot="1">
      <c r="B17" s="1" t="s">
        <v>86</v>
      </c>
    </row>
    <row r="18" spans="2:9">
      <c r="B18" s="15" t="s">
        <v>0</v>
      </c>
      <c r="C18" s="16" t="s">
        <v>14</v>
      </c>
      <c r="D18" s="16" t="s">
        <v>13</v>
      </c>
      <c r="E18" s="84" t="s">
        <v>12</v>
      </c>
      <c r="F18" s="16" t="s">
        <v>9</v>
      </c>
      <c r="G18" s="79" t="s">
        <v>10</v>
      </c>
      <c r="H18" s="76" t="s">
        <v>173</v>
      </c>
    </row>
    <row r="19" spans="2:9">
      <c r="B19" s="17" t="s">
        <v>1</v>
      </c>
      <c r="C19" s="4">
        <f>C33+C47</f>
        <v>255</v>
      </c>
      <c r="D19" s="3">
        <v>100</v>
      </c>
      <c r="E19" s="3">
        <v>171</v>
      </c>
      <c r="F19" s="4">
        <f>C19*D19</f>
        <v>25500</v>
      </c>
      <c r="G19" s="4">
        <f>C19*E19</f>
        <v>43605</v>
      </c>
      <c r="H19" s="7">
        <f>G19-F19</f>
        <v>18105</v>
      </c>
    </row>
    <row r="20" spans="2:9">
      <c r="B20" s="17" t="s">
        <v>2</v>
      </c>
      <c r="C20" s="4">
        <f>C34+C48</f>
        <v>70</v>
      </c>
      <c r="D20" s="3">
        <v>300</v>
      </c>
      <c r="E20" s="3">
        <v>460</v>
      </c>
      <c r="F20" s="4">
        <f t="shared" ref="F20:F21" si="4">C20*D20</f>
        <v>21000</v>
      </c>
      <c r="G20" s="4">
        <f t="shared" ref="G20:G21" si="5">C20*E20</f>
        <v>32200</v>
      </c>
      <c r="H20" s="7">
        <f t="shared" ref="H20:H21" si="6">G20-F20</f>
        <v>11200</v>
      </c>
    </row>
    <row r="21" spans="2:9">
      <c r="B21" s="17" t="s">
        <v>3</v>
      </c>
      <c r="C21" s="4">
        <f>C35+C49</f>
        <v>155</v>
      </c>
      <c r="D21" s="3">
        <v>500</v>
      </c>
      <c r="E21" s="3">
        <v>702</v>
      </c>
      <c r="F21" s="4">
        <f t="shared" si="4"/>
        <v>77500</v>
      </c>
      <c r="G21" s="4">
        <f t="shared" si="5"/>
        <v>108810</v>
      </c>
      <c r="H21" s="7">
        <f t="shared" si="6"/>
        <v>31310</v>
      </c>
    </row>
    <row r="22" spans="2:9">
      <c r="B22" s="18" t="s">
        <v>4</v>
      </c>
      <c r="C22" s="5"/>
      <c r="D22" s="5"/>
      <c r="E22" s="5"/>
      <c r="F22" s="5"/>
      <c r="G22" s="5"/>
      <c r="H22" s="8"/>
    </row>
    <row r="23" spans="2:9">
      <c r="B23" s="17" t="s">
        <v>1</v>
      </c>
      <c r="C23" s="4">
        <f>C37+C51</f>
        <v>726</v>
      </c>
      <c r="D23" s="3">
        <v>100</v>
      </c>
      <c r="E23" s="3">
        <v>229</v>
      </c>
      <c r="F23" s="4">
        <f t="shared" ref="F23:F25" si="7">C23*D23</f>
        <v>72600</v>
      </c>
      <c r="G23" s="4">
        <f t="shared" ref="G23:G25" si="8">C23*E23</f>
        <v>166254</v>
      </c>
      <c r="H23" s="7">
        <f t="shared" ref="H23:H25" si="9">G23-F23</f>
        <v>93654</v>
      </c>
    </row>
    <row r="24" spans="2:9">
      <c r="B24" s="17" t="s">
        <v>2</v>
      </c>
      <c r="C24" s="4">
        <f>C38+C52</f>
        <v>96</v>
      </c>
      <c r="D24" s="3">
        <v>300</v>
      </c>
      <c r="E24" s="3">
        <v>614</v>
      </c>
      <c r="F24" s="4">
        <f t="shared" si="7"/>
        <v>28800</v>
      </c>
      <c r="G24" s="4">
        <f t="shared" si="8"/>
        <v>58944</v>
      </c>
      <c r="H24" s="7">
        <f t="shared" si="9"/>
        <v>30144</v>
      </c>
    </row>
    <row r="25" spans="2:9">
      <c r="B25" s="17" t="s">
        <v>3</v>
      </c>
      <c r="C25" s="4">
        <f>C39+C53</f>
        <v>205</v>
      </c>
      <c r="D25" s="3">
        <v>500</v>
      </c>
      <c r="E25" s="3">
        <v>937</v>
      </c>
      <c r="F25" s="4">
        <f t="shared" si="7"/>
        <v>102500</v>
      </c>
      <c r="G25" s="4">
        <f t="shared" si="8"/>
        <v>192085</v>
      </c>
      <c r="H25" s="7">
        <f t="shared" si="9"/>
        <v>89585</v>
      </c>
    </row>
    <row r="26" spans="2:9">
      <c r="B26" s="18" t="s">
        <v>5</v>
      </c>
      <c r="C26" s="5"/>
      <c r="D26" s="5"/>
      <c r="E26" s="5"/>
      <c r="F26" s="5"/>
      <c r="G26" s="5"/>
      <c r="H26" s="8"/>
    </row>
    <row r="27" spans="2:9" ht="15.75" thickBot="1">
      <c r="B27" s="19" t="s">
        <v>22</v>
      </c>
      <c r="C27" s="4">
        <f>'Občané 65+'!C10</f>
        <v>18936.705882352944</v>
      </c>
      <c r="D27" s="9">
        <v>0</v>
      </c>
      <c r="E27" s="10">
        <v>15</v>
      </c>
      <c r="F27" s="10">
        <f t="shared" ref="F27" si="10">C27*D27</f>
        <v>0</v>
      </c>
      <c r="G27" s="10">
        <f>C27*E27</f>
        <v>284050.58823529416</v>
      </c>
      <c r="H27" s="11">
        <f t="shared" ref="H27:H28" si="11">G27-F27</f>
        <v>284050.58823529416</v>
      </c>
    </row>
    <row r="28" spans="2:9" ht="15.75" thickBot="1">
      <c r="B28" s="20" t="s">
        <v>7</v>
      </c>
      <c r="C28" s="13">
        <f t="shared" ref="C28" si="12">SUM(C18:C27)</f>
        <v>20443.705882352944</v>
      </c>
      <c r="D28" s="12"/>
      <c r="E28" s="12"/>
      <c r="F28" s="13">
        <f>SUM(F19:F27)</f>
        <v>327900</v>
      </c>
      <c r="G28" s="13">
        <f>SUM(G19:G27)</f>
        <v>885948.58823529421</v>
      </c>
      <c r="H28" s="52">
        <f t="shared" si="11"/>
        <v>558048.58823529421</v>
      </c>
      <c r="I28" t="s">
        <v>172</v>
      </c>
    </row>
    <row r="30" spans="2:9" s="30" customFormat="1"/>
    <row r="31" spans="2:9" s="30" customFormat="1" ht="15.75" thickBot="1">
      <c r="B31" s="31" t="s">
        <v>20</v>
      </c>
      <c r="C31" s="32"/>
    </row>
    <row r="32" spans="2:9" s="30" customFormat="1">
      <c r="B32" s="33" t="s">
        <v>0</v>
      </c>
      <c r="C32" s="35" t="s">
        <v>14</v>
      </c>
      <c r="D32" s="35" t="s">
        <v>13</v>
      </c>
      <c r="E32" s="82" t="s">
        <v>12</v>
      </c>
      <c r="F32" s="35" t="s">
        <v>9</v>
      </c>
      <c r="G32" s="82" t="s">
        <v>10</v>
      </c>
      <c r="H32" s="36" t="s">
        <v>11</v>
      </c>
    </row>
    <row r="33" spans="2:8" s="30" customFormat="1">
      <c r="B33" s="37" t="s">
        <v>1</v>
      </c>
      <c r="C33" s="38">
        <f>1+51+166</f>
        <v>218</v>
      </c>
      <c r="D33" s="39">
        <v>100</v>
      </c>
      <c r="E33" s="39">
        <v>171</v>
      </c>
      <c r="F33" s="38">
        <f>C33*D33</f>
        <v>21800</v>
      </c>
      <c r="G33" s="38">
        <f>C33*E33</f>
        <v>37278</v>
      </c>
      <c r="H33" s="40">
        <f>G33-F33</f>
        <v>15478</v>
      </c>
    </row>
    <row r="34" spans="2:8" s="30" customFormat="1">
      <c r="B34" s="37" t="s">
        <v>2</v>
      </c>
      <c r="C34" s="38">
        <f>14+41</f>
        <v>55</v>
      </c>
      <c r="D34" s="39">
        <v>300</v>
      </c>
      <c r="E34" s="39">
        <v>460</v>
      </c>
      <c r="F34" s="38">
        <f t="shared" ref="F34:F41" si="13">C34*D34</f>
        <v>16500</v>
      </c>
      <c r="G34" s="38">
        <f t="shared" ref="G34:G39" si="14">C34*E34</f>
        <v>25300</v>
      </c>
      <c r="H34" s="40">
        <f t="shared" ref="H34:H42" si="15">G34-F34</f>
        <v>8800</v>
      </c>
    </row>
    <row r="35" spans="2:8" s="30" customFormat="1">
      <c r="B35" s="37" t="s">
        <v>3</v>
      </c>
      <c r="C35" s="38">
        <f>45+72</f>
        <v>117</v>
      </c>
      <c r="D35" s="39">
        <v>500</v>
      </c>
      <c r="E35" s="39">
        <v>702</v>
      </c>
      <c r="F35" s="38">
        <f t="shared" si="13"/>
        <v>58500</v>
      </c>
      <c r="G35" s="38">
        <f t="shared" si="14"/>
        <v>82134</v>
      </c>
      <c r="H35" s="40">
        <f t="shared" si="15"/>
        <v>23634</v>
      </c>
    </row>
    <row r="36" spans="2:8" s="30" customFormat="1">
      <c r="B36" s="41" t="s">
        <v>4</v>
      </c>
      <c r="C36" s="42"/>
      <c r="D36" s="42"/>
      <c r="E36" s="42"/>
      <c r="F36" s="42"/>
      <c r="G36" s="42"/>
      <c r="H36" s="43"/>
    </row>
    <row r="37" spans="2:8" s="30" customFormat="1">
      <c r="B37" s="37" t="s">
        <v>1</v>
      </c>
      <c r="C37" s="38">
        <f>238+375</f>
        <v>613</v>
      </c>
      <c r="D37" s="39">
        <v>100</v>
      </c>
      <c r="E37" s="39">
        <v>229</v>
      </c>
      <c r="F37" s="38">
        <f t="shared" si="13"/>
        <v>61300</v>
      </c>
      <c r="G37" s="38">
        <f t="shared" si="14"/>
        <v>140377</v>
      </c>
      <c r="H37" s="40">
        <f t="shared" si="15"/>
        <v>79077</v>
      </c>
    </row>
    <row r="38" spans="2:8" s="30" customFormat="1">
      <c r="B38" s="37" t="s">
        <v>2</v>
      </c>
      <c r="C38" s="38">
        <f>40+34</f>
        <v>74</v>
      </c>
      <c r="D38" s="39">
        <v>300</v>
      </c>
      <c r="E38" s="39">
        <v>614</v>
      </c>
      <c r="F38" s="38">
        <f t="shared" si="13"/>
        <v>22200</v>
      </c>
      <c r="G38" s="38">
        <f t="shared" si="14"/>
        <v>45436</v>
      </c>
      <c r="H38" s="40">
        <f t="shared" si="15"/>
        <v>23236</v>
      </c>
    </row>
    <row r="39" spans="2:8" s="30" customFormat="1">
      <c r="B39" s="37" t="s">
        <v>3</v>
      </c>
      <c r="C39" s="38">
        <f>107+62</f>
        <v>169</v>
      </c>
      <c r="D39" s="39">
        <v>500</v>
      </c>
      <c r="E39" s="39">
        <v>937</v>
      </c>
      <c r="F39" s="38">
        <f t="shared" si="13"/>
        <v>84500</v>
      </c>
      <c r="G39" s="38">
        <f t="shared" si="14"/>
        <v>158353</v>
      </c>
      <c r="H39" s="40">
        <f t="shared" si="15"/>
        <v>73853</v>
      </c>
    </row>
    <row r="40" spans="2:8" s="30" customFormat="1">
      <c r="B40" s="41" t="s">
        <v>5</v>
      </c>
      <c r="C40" s="42"/>
      <c r="D40" s="42"/>
      <c r="E40" s="42"/>
      <c r="F40" s="42"/>
      <c r="G40" s="42"/>
      <c r="H40" s="43"/>
    </row>
    <row r="41" spans="2:8" s="30" customFormat="1" ht="15.75" thickBot="1">
      <c r="B41" s="44" t="s">
        <v>6</v>
      </c>
      <c r="C41" s="45">
        <f>'Jízdenky v zónách'!BN118+'Jízdenky v zónách'!BN117+'Jízdenky v zónách'!BP117+'Jízdenky v zónách'!BP118</f>
        <v>130</v>
      </c>
      <c r="D41" s="46">
        <v>0</v>
      </c>
      <c r="E41" s="45">
        <v>4116</v>
      </c>
      <c r="F41" s="45">
        <f t="shared" si="13"/>
        <v>0</v>
      </c>
      <c r="G41" s="45">
        <f>C41*E41</f>
        <v>535080</v>
      </c>
      <c r="H41" s="47">
        <f t="shared" si="15"/>
        <v>535080</v>
      </c>
    </row>
    <row r="42" spans="2:8" s="30" customFormat="1" ht="15.75" thickBot="1">
      <c r="B42" s="48" t="s">
        <v>7</v>
      </c>
      <c r="C42" s="49">
        <f t="shared" ref="C42" si="16">SUM(C32:C41)</f>
        <v>1376</v>
      </c>
      <c r="D42" s="50"/>
      <c r="E42" s="50"/>
      <c r="F42" s="49">
        <f>SUM(F33:F41)</f>
        <v>264800</v>
      </c>
      <c r="G42" s="49">
        <f>SUM(G33:G41)</f>
        <v>1023958</v>
      </c>
      <c r="H42" s="51">
        <f t="shared" si="15"/>
        <v>759158</v>
      </c>
    </row>
    <row r="43" spans="2:8" s="30" customFormat="1"/>
    <row r="44" spans="2:8" s="30" customFormat="1"/>
    <row r="45" spans="2:8" s="30" customFormat="1" ht="15.75" thickBot="1">
      <c r="B45" s="31" t="s">
        <v>21</v>
      </c>
      <c r="C45" s="32"/>
    </row>
    <row r="46" spans="2:8" s="30" customFormat="1">
      <c r="B46" s="33" t="s">
        <v>0</v>
      </c>
      <c r="C46" s="35" t="s">
        <v>14</v>
      </c>
      <c r="D46" s="35" t="s">
        <v>13</v>
      </c>
      <c r="E46" s="82" t="s">
        <v>12</v>
      </c>
      <c r="F46" s="35" t="s">
        <v>9</v>
      </c>
      <c r="G46" s="82" t="s">
        <v>10</v>
      </c>
      <c r="H46" s="36" t="s">
        <v>11</v>
      </c>
    </row>
    <row r="47" spans="2:8" s="30" customFormat="1">
      <c r="B47" s="37" t="s">
        <v>1</v>
      </c>
      <c r="C47" s="38">
        <f>37</f>
        <v>37</v>
      </c>
      <c r="D47" s="39">
        <v>100</v>
      </c>
      <c r="E47" s="39">
        <v>171</v>
      </c>
      <c r="F47" s="38">
        <f>C47*D47</f>
        <v>3700</v>
      </c>
      <c r="G47" s="38">
        <f>C47*E47</f>
        <v>6327</v>
      </c>
      <c r="H47" s="40">
        <f>G47-F47</f>
        <v>2627</v>
      </c>
    </row>
    <row r="48" spans="2:8" s="30" customFormat="1">
      <c r="B48" s="37" t="s">
        <v>2</v>
      </c>
      <c r="C48" s="38">
        <v>15</v>
      </c>
      <c r="D48" s="39">
        <v>300</v>
      </c>
      <c r="E48" s="39">
        <v>460</v>
      </c>
      <c r="F48" s="38">
        <f t="shared" ref="F48:F49" si="17">C48*D48</f>
        <v>4500</v>
      </c>
      <c r="G48" s="38">
        <f t="shared" ref="G48:G49" si="18">C48*E48</f>
        <v>6900</v>
      </c>
      <c r="H48" s="40">
        <f t="shared" ref="H48:H49" si="19">G48-F48</f>
        <v>2400</v>
      </c>
    </row>
    <row r="49" spans="2:8" s="30" customFormat="1">
      <c r="B49" s="37" t="s">
        <v>3</v>
      </c>
      <c r="C49" s="38">
        <v>38</v>
      </c>
      <c r="D49" s="39">
        <v>500</v>
      </c>
      <c r="E49" s="39">
        <v>702</v>
      </c>
      <c r="F49" s="38">
        <f t="shared" si="17"/>
        <v>19000</v>
      </c>
      <c r="G49" s="38">
        <f t="shared" si="18"/>
        <v>26676</v>
      </c>
      <c r="H49" s="40">
        <f t="shared" si="19"/>
        <v>7676</v>
      </c>
    </row>
    <row r="50" spans="2:8" s="30" customFormat="1">
      <c r="B50" s="41" t="s">
        <v>4</v>
      </c>
      <c r="C50" s="42"/>
      <c r="D50" s="42"/>
      <c r="E50" s="42"/>
      <c r="F50" s="42"/>
      <c r="G50" s="42"/>
      <c r="H50" s="43"/>
    </row>
    <row r="51" spans="2:8" s="30" customFormat="1">
      <c r="B51" s="37" t="s">
        <v>1</v>
      </c>
      <c r="C51" s="38">
        <v>113</v>
      </c>
      <c r="D51" s="39">
        <v>100</v>
      </c>
      <c r="E51" s="39">
        <v>229</v>
      </c>
      <c r="F51" s="38">
        <f t="shared" ref="F51:F53" si="20">C51*D51</f>
        <v>11300</v>
      </c>
      <c r="G51" s="38">
        <f t="shared" ref="G51:G53" si="21">C51*E51</f>
        <v>25877</v>
      </c>
      <c r="H51" s="40">
        <f t="shared" ref="H51:H53" si="22">G51-F51</f>
        <v>14577</v>
      </c>
    </row>
    <row r="52" spans="2:8" s="30" customFormat="1">
      <c r="B52" s="37" t="s">
        <v>2</v>
      </c>
      <c r="C52" s="38">
        <v>22</v>
      </c>
      <c r="D52" s="39">
        <v>300</v>
      </c>
      <c r="E52" s="39">
        <v>614</v>
      </c>
      <c r="F52" s="38">
        <f t="shared" si="20"/>
        <v>6600</v>
      </c>
      <c r="G52" s="38">
        <f t="shared" si="21"/>
        <v>13508</v>
      </c>
      <c r="H52" s="40">
        <f t="shared" si="22"/>
        <v>6908</v>
      </c>
    </row>
    <row r="53" spans="2:8" s="30" customFormat="1">
      <c r="B53" s="37" t="s">
        <v>3</v>
      </c>
      <c r="C53" s="38">
        <v>36</v>
      </c>
      <c r="D53" s="39">
        <v>500</v>
      </c>
      <c r="E53" s="39">
        <v>937</v>
      </c>
      <c r="F53" s="38">
        <f t="shared" si="20"/>
        <v>18000</v>
      </c>
      <c r="G53" s="38">
        <f t="shared" si="21"/>
        <v>33732</v>
      </c>
      <c r="H53" s="40">
        <f t="shared" si="22"/>
        <v>15732</v>
      </c>
    </row>
    <row r="54" spans="2:8" s="30" customFormat="1">
      <c r="B54" s="41" t="s">
        <v>5</v>
      </c>
      <c r="C54" s="42"/>
      <c r="D54" s="42"/>
      <c r="E54" s="42"/>
      <c r="F54" s="42"/>
      <c r="G54" s="42"/>
      <c r="H54" s="43"/>
    </row>
    <row r="55" spans="2:8" s="30" customFormat="1" ht="15.75" thickBot="1">
      <c r="B55" s="44" t="s">
        <v>6</v>
      </c>
      <c r="C55" s="45">
        <f>8+1</f>
        <v>9</v>
      </c>
      <c r="D55" s="46">
        <v>0</v>
      </c>
      <c r="E55" s="45">
        <f>12*343</f>
        <v>4116</v>
      </c>
      <c r="F55" s="45">
        <f t="shared" ref="F55" si="23">C55*D55</f>
        <v>0</v>
      </c>
      <c r="G55" s="45">
        <f>C55*E55</f>
        <v>37044</v>
      </c>
      <c r="H55" s="47">
        <f t="shared" ref="H55:H56" si="24">G55-F55</f>
        <v>37044</v>
      </c>
    </row>
    <row r="56" spans="2:8" s="30" customFormat="1" ht="15.75" thickBot="1">
      <c r="B56" s="48" t="s">
        <v>7</v>
      </c>
      <c r="C56" s="49">
        <f t="shared" ref="C56" si="25">SUM(C46:C55)</f>
        <v>270</v>
      </c>
      <c r="D56" s="50"/>
      <c r="E56" s="50"/>
      <c r="F56" s="49">
        <f>SUM(F47:F55)</f>
        <v>63100</v>
      </c>
      <c r="G56" s="49">
        <f>SUM(G47:G55)</f>
        <v>150064</v>
      </c>
      <c r="H56" s="51">
        <f t="shared" si="24"/>
        <v>86964</v>
      </c>
    </row>
  </sheetData>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B2:I10"/>
  <sheetViews>
    <sheetView workbookViewId="0">
      <selection activeCell="C26" sqref="C26"/>
    </sheetView>
  </sheetViews>
  <sheetFormatPr defaultRowHeight="15"/>
  <cols>
    <col min="2" max="2" width="39" bestFit="1" customWidth="1"/>
    <col min="3" max="3" width="9.140625" bestFit="1" customWidth="1"/>
    <col min="4" max="6" width="10.42578125" bestFit="1" customWidth="1"/>
    <col min="7" max="7" width="10.42578125" customWidth="1"/>
    <col min="9" max="9" width="13.5703125" bestFit="1" customWidth="1"/>
  </cols>
  <sheetData>
    <row r="2" spans="2:9">
      <c r="B2" s="1" t="s">
        <v>23</v>
      </c>
      <c r="C2" s="88" t="s">
        <v>72</v>
      </c>
      <c r="D2" s="88" t="s">
        <v>73</v>
      </c>
      <c r="E2" s="88" t="s">
        <v>74</v>
      </c>
      <c r="F2" s="88" t="s">
        <v>182</v>
      </c>
      <c r="G2" s="88" t="s">
        <v>186</v>
      </c>
      <c r="H2" s="88" t="s">
        <v>75</v>
      </c>
      <c r="I2" s="88" t="s">
        <v>81</v>
      </c>
    </row>
    <row r="3" spans="2:9">
      <c r="B3" s="81" t="s">
        <v>71</v>
      </c>
      <c r="C3" s="4">
        <f>'Jízdenky 65+'!D95</f>
        <v>935</v>
      </c>
      <c r="D3" s="4">
        <f>'Jízdenky 65+'!D76</f>
        <v>667</v>
      </c>
      <c r="E3" s="4">
        <f>'Jízdenky 65+'!D57</f>
        <v>251</v>
      </c>
      <c r="F3" s="4">
        <f>'Jízdenky 65+'!D38</f>
        <v>143</v>
      </c>
      <c r="G3" s="4">
        <f>'Jízdenky 65+'!D19</f>
        <v>95</v>
      </c>
      <c r="H3" s="4">
        <f>SUM(C3:G3)</f>
        <v>2091</v>
      </c>
      <c r="I3" s="4"/>
    </row>
    <row r="4" spans="2:9">
      <c r="B4" s="81" t="s">
        <v>88</v>
      </c>
      <c r="C4" s="4">
        <f>'8-2022'!C13</f>
        <v>0</v>
      </c>
      <c r="D4" s="4">
        <v>28111</v>
      </c>
      <c r="E4" s="4">
        <v>35780</v>
      </c>
      <c r="F4" s="4">
        <v>39662</v>
      </c>
      <c r="G4" s="4">
        <v>38881</v>
      </c>
      <c r="H4" s="4">
        <f>SUM(C4:G4)</f>
        <v>142434</v>
      </c>
      <c r="I4" s="83">
        <f>H4/H3</f>
        <v>68.117647058823536</v>
      </c>
    </row>
    <row r="5" spans="2:9">
      <c r="B5" s="3" t="s">
        <v>84</v>
      </c>
      <c r="C5" s="4">
        <f t="shared" ref="C5:H5" si="0">C3*$I$4</f>
        <v>63690.000000000007</v>
      </c>
      <c r="D5" s="4">
        <f t="shared" si="0"/>
        <v>45434.470588235301</v>
      </c>
      <c r="E5" s="4">
        <f t="shared" si="0"/>
        <v>17097.529411764706</v>
      </c>
      <c r="F5" s="4">
        <f t="shared" si="0"/>
        <v>9740.8235294117658</v>
      </c>
      <c r="G5" s="4">
        <f t="shared" si="0"/>
        <v>6471.176470588236</v>
      </c>
      <c r="H5" s="86">
        <f t="shared" si="0"/>
        <v>142434</v>
      </c>
      <c r="I5" s="4"/>
    </row>
    <row r="6" spans="2:9">
      <c r="C6" s="75"/>
      <c r="D6" s="75"/>
      <c r="E6" s="75"/>
      <c r="F6" s="75"/>
      <c r="G6" s="75"/>
      <c r="H6" s="75"/>
      <c r="I6" s="75"/>
    </row>
    <row r="7" spans="2:9">
      <c r="B7" s="1" t="s">
        <v>86</v>
      </c>
      <c r="C7" s="88" t="s">
        <v>72</v>
      </c>
      <c r="D7" s="88" t="s">
        <v>73</v>
      </c>
      <c r="E7" s="88" t="s">
        <v>74</v>
      </c>
      <c r="F7" s="88" t="s">
        <v>182</v>
      </c>
      <c r="G7" s="88" t="s">
        <v>186</v>
      </c>
      <c r="H7" s="88" t="s">
        <v>75</v>
      </c>
      <c r="I7" s="88" t="s">
        <v>83</v>
      </c>
    </row>
    <row r="8" spans="2:9">
      <c r="B8" s="81" t="s">
        <v>71</v>
      </c>
      <c r="C8" s="4">
        <f>'Jízdenky v zónách'!BN117+'Jízdenky v zónách'!BN118+'Jízdenky v zónách'!BN120+'Jízdenky v zónách'!BP117+'Jízdenky v zónách'!BP118+'Jízdenky v zónách'!BP120</f>
        <v>139</v>
      </c>
      <c r="D8" s="4">
        <f>'Jízdenky v zónách'!BN91+'Jízdenky v zónách'!BN92+'Jízdenky v zónách'!BN94+'Jízdenky v zónách'!BP91+'Jízdenky v zónách'!BP92+'Jízdenky v zónách'!BP94</f>
        <v>31</v>
      </c>
      <c r="E8" s="4">
        <f>'Jízdenky v zónách'!BN66+'Jízdenky v zónách'!BN67+'Jízdenky v zónách'!BN69+'Jízdenky v zónách'!BP66+'Jízdenky v zónách'!BP67+'Jízdenky v zónách'!BP69</f>
        <v>37</v>
      </c>
      <c r="F8" s="4">
        <f>'Jízdenky v zónách'!BN41+'Jízdenky v zónách'!BN42+'Jízdenky v zónách'!BN44+'Jízdenky v zónách'!BP41+'Jízdenky v zónách'!BP42+'Jízdenky v zónách'!BP44</f>
        <v>38</v>
      </c>
      <c r="G8" s="4">
        <f>'Jízdenky v zónách'!BN16+'Jízdenky v zónách'!BN17+'Jízdenky v zónách'!BN19+'Jízdenky v zónách'!BP16+'Jízdenky v zónách'!BP17+'Jízdenky v zónách'!BP19</f>
        <v>33</v>
      </c>
      <c r="H8" s="4">
        <f t="shared" ref="H8" si="1">SUM(C8:E8)</f>
        <v>207</v>
      </c>
      <c r="I8" s="4"/>
    </row>
    <row r="9" spans="2:9">
      <c r="B9" s="81" t="s">
        <v>89</v>
      </c>
      <c r="C9" s="4">
        <f>C8*$I$4</f>
        <v>9468.3529411764721</v>
      </c>
      <c r="D9" s="4">
        <f t="shared" ref="D9:H9" si="2">D8*$I$4</f>
        <v>2111.6470588235297</v>
      </c>
      <c r="E9" s="4">
        <f>E8*$I$4</f>
        <v>2520.3529411764707</v>
      </c>
      <c r="F9" s="4">
        <f>F8*$I$4</f>
        <v>2588.4705882352946</v>
      </c>
      <c r="G9" s="4">
        <f>G8*$I$4</f>
        <v>2247.8823529411766</v>
      </c>
      <c r="H9" s="4">
        <f t="shared" si="2"/>
        <v>14100.352941176472</v>
      </c>
      <c r="I9" s="4"/>
    </row>
    <row r="10" spans="2:9">
      <c r="B10" s="3" t="s">
        <v>82</v>
      </c>
      <c r="C10" s="4">
        <f t="shared" ref="C10:D10" si="3">C9*$I$10+C9</f>
        <v>18936.705882352944</v>
      </c>
      <c r="D10" s="4">
        <f t="shared" si="3"/>
        <v>4223.2941176470595</v>
      </c>
      <c r="E10" s="4">
        <f>E9*$I$10+E9</f>
        <v>5040.7058823529414</v>
      </c>
      <c r="F10" s="4">
        <f>F9*$I$10+F9</f>
        <v>5176.9411764705892</v>
      </c>
      <c r="G10" s="4">
        <f>G9*$I$10+G9</f>
        <v>4495.7647058823532</v>
      </c>
      <c r="H10" s="86">
        <f>H9*$I$10+H9</f>
        <v>28200.705882352944</v>
      </c>
      <c r="I10" s="85">
        <v>1</v>
      </c>
    </row>
  </sheetData>
  <phoneticPr fontId="6" type="noConversion"/>
  <pageMargins left="0.7" right="0.7" top="0.78740157499999996" bottom="0.78740157499999996"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M95"/>
  <sheetViews>
    <sheetView zoomScale="70" zoomScaleNormal="70" workbookViewId="0">
      <selection activeCell="M2" sqref="M2"/>
    </sheetView>
  </sheetViews>
  <sheetFormatPr defaultRowHeight="15"/>
  <cols>
    <col min="1" max="14" width="9.7109375" customWidth="1"/>
  </cols>
  <sheetData>
    <row r="1" spans="1:13" ht="26.25">
      <c r="A1" s="253" t="s">
        <v>181</v>
      </c>
      <c r="B1" s="254"/>
      <c r="C1" s="254"/>
      <c r="D1" s="254"/>
      <c r="E1" s="254"/>
      <c r="F1" s="254"/>
      <c r="G1" s="254"/>
      <c r="H1" s="254"/>
      <c r="I1" s="254"/>
      <c r="J1" s="254"/>
      <c r="K1" s="254"/>
      <c r="M1" s="195">
        <f>D38+D57+D76+D95+D19</f>
        <v>2091</v>
      </c>
    </row>
    <row r="3" spans="1:13" ht="26.25">
      <c r="A3" s="255" t="s">
        <v>76</v>
      </c>
      <c r="B3" s="255"/>
      <c r="C3" s="255"/>
      <c r="D3" s="255"/>
      <c r="E3" s="255"/>
      <c r="F3" s="255"/>
      <c r="G3" s="255"/>
      <c r="H3" s="255"/>
      <c r="I3" s="255"/>
      <c r="J3" s="255"/>
      <c r="K3" s="255"/>
    </row>
    <row r="5" spans="1:13">
      <c r="A5" s="89" t="s">
        <v>25</v>
      </c>
      <c r="B5" s="90" t="s">
        <v>26</v>
      </c>
      <c r="C5" s="55"/>
      <c r="D5" s="55"/>
      <c r="E5" s="55"/>
      <c r="F5" s="55"/>
      <c r="G5" s="55"/>
      <c r="H5" s="55"/>
      <c r="I5" s="55"/>
      <c r="J5" s="55"/>
      <c r="K5" s="55"/>
    </row>
    <row r="6" spans="1:13">
      <c r="A6" s="89" t="s">
        <v>27</v>
      </c>
      <c r="B6" s="90" t="s">
        <v>28</v>
      </c>
      <c r="C6" s="55"/>
      <c r="D6" s="55"/>
      <c r="E6" s="55"/>
      <c r="F6" s="55"/>
      <c r="G6" s="55"/>
      <c r="H6" s="55"/>
      <c r="I6" s="55"/>
      <c r="J6" s="55"/>
      <c r="K6" s="55"/>
    </row>
    <row r="7" spans="1:13">
      <c r="A7" s="89" t="s">
        <v>29</v>
      </c>
      <c r="B7" s="90">
        <v>2022</v>
      </c>
      <c r="C7" s="55"/>
      <c r="D7" s="55"/>
      <c r="E7" s="55"/>
      <c r="F7" s="55"/>
      <c r="G7" s="55"/>
      <c r="H7" s="55"/>
      <c r="I7" s="55"/>
      <c r="J7" s="55"/>
      <c r="K7" s="55"/>
    </row>
    <row r="8" spans="1:13">
      <c r="A8" s="199" t="s">
        <v>30</v>
      </c>
      <c r="B8" s="78" t="s">
        <v>185</v>
      </c>
      <c r="C8" s="55"/>
      <c r="D8" s="55"/>
      <c r="E8" s="55"/>
      <c r="F8" s="55"/>
      <c r="G8" s="55"/>
      <c r="H8" s="55"/>
      <c r="I8" s="55"/>
      <c r="J8" s="55"/>
      <c r="K8" s="55"/>
    </row>
    <row r="9" spans="1:13">
      <c r="A9" s="89" t="s">
        <v>32</v>
      </c>
      <c r="B9" s="89">
        <v>361</v>
      </c>
      <c r="C9" s="55"/>
      <c r="D9" s="55"/>
      <c r="E9" s="55"/>
      <c r="F9" s="55"/>
      <c r="G9" s="55"/>
      <c r="H9" s="55"/>
      <c r="I9" s="55"/>
      <c r="J9" s="55"/>
      <c r="K9" s="55"/>
    </row>
    <row r="10" spans="1:13">
      <c r="A10" s="89" t="s">
        <v>34</v>
      </c>
      <c r="B10" s="90" t="s">
        <v>35</v>
      </c>
      <c r="C10" s="55"/>
      <c r="D10" s="55"/>
      <c r="E10" s="55"/>
      <c r="F10" s="55"/>
      <c r="G10" s="55"/>
      <c r="H10" s="55"/>
      <c r="I10" s="55"/>
      <c r="J10" s="55"/>
      <c r="K10" s="55"/>
    </row>
    <row r="11" spans="1:13">
      <c r="A11" s="89" t="s">
        <v>36</v>
      </c>
      <c r="B11" s="89" t="s">
        <v>37</v>
      </c>
      <c r="C11" s="55"/>
      <c r="D11" s="55"/>
      <c r="E11" s="55"/>
      <c r="F11" s="55"/>
      <c r="G11" s="55"/>
      <c r="H11" s="55"/>
      <c r="I11" s="55"/>
      <c r="J11" s="55"/>
      <c r="K11" s="55"/>
    </row>
    <row r="14" spans="1:13">
      <c r="A14" s="89" t="s">
        <v>38</v>
      </c>
      <c r="B14" s="256" t="s">
        <v>39</v>
      </c>
      <c r="C14" s="257"/>
      <c r="D14" s="258" t="s">
        <v>40</v>
      </c>
      <c r="E14" s="259"/>
      <c r="F14" s="55"/>
      <c r="G14" s="55"/>
      <c r="H14" s="55"/>
      <c r="I14" s="55"/>
      <c r="J14" s="55"/>
      <c r="K14" s="55"/>
    </row>
    <row r="15" spans="1:13">
      <c r="A15" s="89" t="s">
        <v>38</v>
      </c>
      <c r="B15" s="256" t="s">
        <v>49</v>
      </c>
      <c r="C15" s="257"/>
      <c r="D15" s="260"/>
      <c r="E15" s="261"/>
      <c r="F15" s="55"/>
      <c r="G15" s="55"/>
      <c r="H15" s="55"/>
      <c r="I15" s="55"/>
      <c r="J15" s="55"/>
      <c r="K15" s="55"/>
    </row>
    <row r="16" spans="1:13">
      <c r="A16" s="89" t="s">
        <v>38</v>
      </c>
      <c r="B16" s="256" t="s">
        <v>60</v>
      </c>
      <c r="C16" s="257"/>
      <c r="D16" s="262"/>
      <c r="E16" s="263"/>
      <c r="F16" s="55"/>
      <c r="G16" s="55"/>
      <c r="H16" s="55"/>
      <c r="I16" s="55"/>
      <c r="J16" s="55"/>
      <c r="K16" s="55"/>
    </row>
    <row r="17" spans="1:11">
      <c r="A17" s="89" t="s">
        <v>38</v>
      </c>
      <c r="B17" s="201" t="s">
        <v>61</v>
      </c>
      <c r="C17" s="201" t="s">
        <v>62</v>
      </c>
      <c r="D17" s="201" t="s">
        <v>61</v>
      </c>
      <c r="E17" s="201" t="s">
        <v>62</v>
      </c>
      <c r="F17" s="55"/>
      <c r="G17" s="55"/>
      <c r="H17" s="55"/>
      <c r="I17" s="55"/>
      <c r="J17" s="55"/>
      <c r="K17" s="55"/>
    </row>
    <row r="18" spans="1:11">
      <c r="A18" s="202" t="s">
        <v>67</v>
      </c>
      <c r="B18" s="203">
        <v>95</v>
      </c>
      <c r="C18" s="203">
        <v>0</v>
      </c>
      <c r="D18" s="200">
        <v>95</v>
      </c>
      <c r="E18" s="200">
        <v>0</v>
      </c>
      <c r="F18" s="55"/>
      <c r="G18" s="55"/>
      <c r="H18" s="55"/>
      <c r="I18" s="55"/>
      <c r="J18" s="55"/>
      <c r="K18" s="55"/>
    </row>
    <row r="19" spans="1:11">
      <c r="A19" s="200" t="s">
        <v>40</v>
      </c>
      <c r="B19" s="200">
        <v>95</v>
      </c>
      <c r="C19" s="200">
        <v>0</v>
      </c>
      <c r="D19" s="197">
        <v>95</v>
      </c>
      <c r="E19" s="200">
        <v>0</v>
      </c>
    </row>
    <row r="22" spans="1:11" ht="26.25">
      <c r="A22" s="255" t="s">
        <v>76</v>
      </c>
      <c r="B22" s="255"/>
      <c r="C22" s="255"/>
      <c r="D22" s="255"/>
      <c r="E22" s="255"/>
      <c r="F22" s="255"/>
      <c r="G22" s="255"/>
      <c r="H22" s="255"/>
      <c r="I22" s="255"/>
      <c r="J22" s="255"/>
      <c r="K22" s="255"/>
    </row>
    <row r="24" spans="1:11">
      <c r="A24" s="89" t="s">
        <v>25</v>
      </c>
      <c r="B24" s="90" t="s">
        <v>77</v>
      </c>
      <c r="C24" s="55"/>
      <c r="D24" s="55"/>
      <c r="E24" s="55"/>
      <c r="F24" s="55"/>
      <c r="G24" s="55"/>
      <c r="H24" s="55"/>
      <c r="I24" s="55"/>
      <c r="J24" s="55"/>
      <c r="K24" s="55"/>
    </row>
    <row r="25" spans="1:11">
      <c r="A25" s="89" t="s">
        <v>27</v>
      </c>
      <c r="B25" s="90" t="s">
        <v>78</v>
      </c>
      <c r="C25" s="55"/>
      <c r="D25" s="55"/>
      <c r="E25" s="55"/>
      <c r="F25" s="55"/>
      <c r="G25" s="55"/>
      <c r="H25" s="55"/>
      <c r="I25" s="55"/>
      <c r="J25" s="55"/>
      <c r="K25" s="55"/>
    </row>
    <row r="26" spans="1:11">
      <c r="A26" s="89" t="s">
        <v>29</v>
      </c>
      <c r="B26" s="90">
        <v>2022</v>
      </c>
      <c r="C26" s="55"/>
      <c r="D26" s="55"/>
      <c r="E26" s="55"/>
      <c r="F26" s="55"/>
      <c r="G26" s="55"/>
      <c r="H26" s="55"/>
      <c r="I26" s="55"/>
      <c r="J26" s="55"/>
      <c r="K26" s="55"/>
    </row>
    <row r="27" spans="1:11">
      <c r="A27" s="199" t="s">
        <v>30</v>
      </c>
      <c r="B27" s="78" t="s">
        <v>179</v>
      </c>
      <c r="C27" s="55"/>
      <c r="D27" s="55"/>
      <c r="E27" s="55"/>
      <c r="F27" s="55"/>
      <c r="G27" s="55"/>
      <c r="H27" s="55"/>
      <c r="I27" s="55"/>
      <c r="J27" s="55"/>
      <c r="K27" s="55"/>
    </row>
    <row r="28" spans="1:11">
      <c r="A28" s="89" t="s">
        <v>32</v>
      </c>
      <c r="B28" s="89" t="s">
        <v>79</v>
      </c>
      <c r="C28" s="55"/>
      <c r="D28" s="55"/>
      <c r="E28" s="55"/>
      <c r="F28" s="55"/>
      <c r="G28" s="55"/>
      <c r="H28" s="55"/>
      <c r="I28" s="55"/>
      <c r="J28" s="55"/>
      <c r="K28" s="55"/>
    </row>
    <row r="29" spans="1:11">
      <c r="A29" s="89" t="s">
        <v>34</v>
      </c>
      <c r="B29" s="90" t="s">
        <v>35</v>
      </c>
      <c r="C29" s="55"/>
      <c r="D29" s="55"/>
      <c r="E29" s="55"/>
      <c r="F29" s="55"/>
      <c r="G29" s="55"/>
      <c r="H29" s="55"/>
      <c r="I29" s="55"/>
      <c r="J29" s="55"/>
      <c r="K29" s="55"/>
    </row>
    <row r="30" spans="1:11">
      <c r="A30" s="89" t="s">
        <v>36</v>
      </c>
      <c r="B30" s="89" t="s">
        <v>37</v>
      </c>
      <c r="C30" s="55"/>
      <c r="D30" s="55"/>
      <c r="E30" s="55"/>
      <c r="F30" s="55"/>
      <c r="G30" s="55"/>
      <c r="H30" s="55"/>
      <c r="I30" s="55"/>
      <c r="J30" s="55"/>
      <c r="K30" s="55"/>
    </row>
    <row r="33" spans="1:11">
      <c r="A33" s="89" t="s">
        <v>38</v>
      </c>
      <c r="B33" s="256" t="s">
        <v>39</v>
      </c>
      <c r="C33" s="257"/>
      <c r="D33" s="258" t="s">
        <v>40</v>
      </c>
      <c r="E33" s="259"/>
      <c r="F33" s="55"/>
      <c r="G33" s="55"/>
      <c r="H33" s="55"/>
      <c r="I33" s="55"/>
      <c r="J33" s="55"/>
      <c r="K33" s="55"/>
    </row>
    <row r="34" spans="1:11">
      <c r="A34" s="89" t="s">
        <v>38</v>
      </c>
      <c r="B34" s="256" t="s">
        <v>49</v>
      </c>
      <c r="C34" s="257"/>
      <c r="D34" s="260"/>
      <c r="E34" s="261"/>
      <c r="F34" s="55"/>
      <c r="G34" s="55"/>
      <c r="H34" s="55"/>
      <c r="I34" s="55"/>
      <c r="J34" s="55"/>
      <c r="K34" s="55"/>
    </row>
    <row r="35" spans="1:11">
      <c r="A35" s="89" t="s">
        <v>38</v>
      </c>
      <c r="B35" s="256" t="s">
        <v>60</v>
      </c>
      <c r="C35" s="257"/>
      <c r="D35" s="262"/>
      <c r="E35" s="263"/>
      <c r="F35" s="55"/>
      <c r="G35" s="55"/>
      <c r="H35" s="55"/>
      <c r="I35" s="55"/>
      <c r="J35" s="55"/>
      <c r="K35" s="55"/>
    </row>
    <row r="36" spans="1:11">
      <c r="A36" s="89" t="s">
        <v>38</v>
      </c>
      <c r="B36" s="201" t="s">
        <v>61</v>
      </c>
      <c r="C36" s="201" t="s">
        <v>62</v>
      </c>
      <c r="D36" s="201" t="s">
        <v>61</v>
      </c>
      <c r="E36" s="201" t="s">
        <v>62</v>
      </c>
      <c r="F36" s="55"/>
      <c r="G36" s="55"/>
      <c r="H36" s="55"/>
      <c r="I36" s="55"/>
      <c r="J36" s="55"/>
      <c r="K36" s="55"/>
    </row>
    <row r="37" spans="1:11">
      <c r="A37" s="202" t="s">
        <v>67</v>
      </c>
      <c r="B37" s="203">
        <v>143</v>
      </c>
      <c r="C37" s="203">
        <v>0</v>
      </c>
      <c r="D37" s="200">
        <v>143</v>
      </c>
      <c r="E37" s="200">
        <v>0</v>
      </c>
      <c r="F37" s="55"/>
      <c r="G37" s="55"/>
      <c r="H37" s="55"/>
      <c r="I37" s="55"/>
      <c r="J37" s="55"/>
      <c r="K37" s="55"/>
    </row>
    <row r="38" spans="1:11">
      <c r="A38" s="200" t="s">
        <v>40</v>
      </c>
      <c r="B38" s="200">
        <v>143</v>
      </c>
      <c r="C38" s="200">
        <v>0</v>
      </c>
      <c r="D38" s="197">
        <v>143</v>
      </c>
      <c r="E38" s="200">
        <v>0</v>
      </c>
    </row>
    <row r="41" spans="1:11" ht="26.25">
      <c r="A41" s="272" t="s">
        <v>76</v>
      </c>
      <c r="B41" s="272"/>
      <c r="C41" s="272"/>
      <c r="D41" s="272"/>
      <c r="E41" s="272"/>
      <c r="F41" s="272"/>
      <c r="G41" s="272"/>
      <c r="H41" s="272"/>
      <c r="I41" s="272"/>
      <c r="J41" s="272"/>
      <c r="K41" s="272"/>
    </row>
    <row r="43" spans="1:11">
      <c r="A43" s="56" t="s">
        <v>25</v>
      </c>
      <c r="B43" s="57" t="s">
        <v>77</v>
      </c>
      <c r="C43" s="55"/>
      <c r="D43" s="55"/>
      <c r="E43" s="55"/>
      <c r="F43" s="55"/>
      <c r="G43" s="55"/>
      <c r="H43" s="55"/>
      <c r="I43" s="55"/>
      <c r="J43" s="55"/>
      <c r="K43" s="55"/>
    </row>
    <row r="44" spans="1:11">
      <c r="A44" s="56" t="s">
        <v>27</v>
      </c>
      <c r="B44" s="57" t="s">
        <v>78</v>
      </c>
      <c r="C44" s="55"/>
      <c r="D44" s="55"/>
      <c r="E44" s="55"/>
      <c r="F44" s="55"/>
      <c r="G44" s="55"/>
      <c r="H44" s="55"/>
      <c r="I44" s="55"/>
      <c r="J44" s="55"/>
      <c r="K44" s="55"/>
    </row>
    <row r="45" spans="1:11">
      <c r="A45" s="56" t="s">
        <v>29</v>
      </c>
      <c r="B45" s="57">
        <v>2022</v>
      </c>
      <c r="C45" s="55"/>
      <c r="D45" s="55"/>
      <c r="E45" s="55"/>
      <c r="F45" s="55"/>
      <c r="G45" s="55"/>
      <c r="H45" s="55"/>
      <c r="I45" s="55"/>
      <c r="J45" s="55"/>
      <c r="K45" s="55"/>
    </row>
    <row r="46" spans="1:11">
      <c r="A46" s="73" t="s">
        <v>30</v>
      </c>
      <c r="B46" s="66">
        <v>10</v>
      </c>
      <c r="C46" s="55"/>
      <c r="D46" s="55"/>
      <c r="E46" s="55"/>
      <c r="F46" s="55"/>
      <c r="G46" s="55"/>
      <c r="H46" s="55"/>
      <c r="I46" s="55"/>
      <c r="J46" s="55"/>
      <c r="K46" s="55"/>
    </row>
    <row r="47" spans="1:11">
      <c r="A47" s="56" t="s">
        <v>32</v>
      </c>
      <c r="B47" s="56" t="s">
        <v>79</v>
      </c>
      <c r="C47" s="55"/>
      <c r="D47" s="55"/>
      <c r="E47" s="55"/>
      <c r="F47" s="55"/>
      <c r="G47" s="55"/>
      <c r="H47" s="55"/>
      <c r="I47" s="55"/>
      <c r="J47" s="55"/>
      <c r="K47" s="55"/>
    </row>
    <row r="48" spans="1:11">
      <c r="A48" s="56" t="s">
        <v>34</v>
      </c>
      <c r="B48" s="57" t="s">
        <v>35</v>
      </c>
      <c r="C48" s="55"/>
      <c r="D48" s="55"/>
      <c r="E48" s="55"/>
      <c r="F48" s="55"/>
      <c r="G48" s="55"/>
      <c r="H48" s="55"/>
      <c r="I48" s="55"/>
      <c r="J48" s="55"/>
      <c r="K48" s="55"/>
    </row>
    <row r="49" spans="1:11">
      <c r="A49" s="56" t="s">
        <v>36</v>
      </c>
      <c r="B49" s="56" t="s">
        <v>37</v>
      </c>
      <c r="C49" s="55"/>
      <c r="D49" s="55"/>
      <c r="E49" s="55"/>
      <c r="F49" s="55"/>
      <c r="G49" s="55"/>
      <c r="H49" s="55"/>
      <c r="I49" s="55"/>
      <c r="J49" s="55"/>
      <c r="K49" s="55"/>
    </row>
    <row r="52" spans="1:11">
      <c r="A52" s="56" t="s">
        <v>38</v>
      </c>
      <c r="B52" s="264" t="s">
        <v>39</v>
      </c>
      <c r="C52" s="265"/>
      <c r="D52" s="266" t="s">
        <v>40</v>
      </c>
      <c r="E52" s="267"/>
      <c r="F52" s="55"/>
      <c r="G52" s="55"/>
      <c r="H52" s="55"/>
      <c r="I52" s="55"/>
      <c r="J52" s="55"/>
      <c r="K52" s="55"/>
    </row>
    <row r="53" spans="1:11">
      <c r="A53" s="56" t="s">
        <v>38</v>
      </c>
      <c r="B53" s="264" t="s">
        <v>49</v>
      </c>
      <c r="C53" s="265"/>
      <c r="D53" s="268"/>
      <c r="E53" s="269"/>
      <c r="F53" s="55"/>
      <c r="G53" s="55"/>
      <c r="H53" s="55"/>
      <c r="I53" s="55"/>
      <c r="J53" s="55"/>
      <c r="K53" s="55"/>
    </row>
    <row r="54" spans="1:11">
      <c r="A54" s="56" t="s">
        <v>38</v>
      </c>
      <c r="B54" s="264" t="s">
        <v>60</v>
      </c>
      <c r="C54" s="265"/>
      <c r="D54" s="270"/>
      <c r="E54" s="271"/>
      <c r="F54" s="55"/>
      <c r="G54" s="55"/>
      <c r="H54" s="55"/>
      <c r="I54" s="55"/>
      <c r="J54" s="55"/>
      <c r="K54" s="55"/>
    </row>
    <row r="55" spans="1:11">
      <c r="A55" s="56" t="s">
        <v>38</v>
      </c>
      <c r="B55" s="58" t="s">
        <v>61</v>
      </c>
      <c r="C55" s="58" t="s">
        <v>62</v>
      </c>
      <c r="D55" s="58" t="s">
        <v>61</v>
      </c>
      <c r="E55" s="58" t="s">
        <v>62</v>
      </c>
      <c r="F55" s="55"/>
      <c r="G55" s="55"/>
      <c r="H55" s="55"/>
      <c r="I55" s="55"/>
      <c r="J55" s="55"/>
      <c r="K55" s="55"/>
    </row>
    <row r="56" spans="1:11">
      <c r="A56" s="59" t="s">
        <v>67</v>
      </c>
      <c r="B56" s="60">
        <v>251</v>
      </c>
      <c r="C56" s="60">
        <v>0</v>
      </c>
      <c r="D56" s="64">
        <v>251</v>
      </c>
      <c r="E56" s="64">
        <v>0</v>
      </c>
      <c r="F56" s="55"/>
      <c r="G56" s="55"/>
      <c r="H56" s="55"/>
      <c r="I56" s="55"/>
      <c r="J56" s="55"/>
      <c r="K56" s="55"/>
    </row>
    <row r="57" spans="1:11">
      <c r="A57" s="64" t="s">
        <v>40</v>
      </c>
      <c r="B57" s="64">
        <v>251</v>
      </c>
      <c r="C57" s="64">
        <v>0</v>
      </c>
      <c r="D57" s="74">
        <v>251</v>
      </c>
      <c r="E57" s="64">
        <v>0</v>
      </c>
    </row>
    <row r="60" spans="1:11" ht="26.25">
      <c r="A60" s="272" t="s">
        <v>76</v>
      </c>
      <c r="B60" s="272"/>
      <c r="C60" s="272"/>
      <c r="D60" s="272"/>
      <c r="E60" s="272"/>
      <c r="F60" s="272"/>
      <c r="G60" s="272"/>
      <c r="H60" s="272"/>
      <c r="I60" s="272"/>
      <c r="J60" s="272"/>
      <c r="K60" s="272"/>
    </row>
    <row r="62" spans="1:11">
      <c r="A62" s="56" t="s">
        <v>25</v>
      </c>
      <c r="B62" s="57" t="s">
        <v>77</v>
      </c>
      <c r="C62" s="55"/>
      <c r="D62" s="55"/>
      <c r="E62" s="55"/>
      <c r="F62" s="55"/>
      <c r="G62" s="55"/>
      <c r="H62" s="55"/>
      <c r="I62" s="55"/>
      <c r="J62" s="55"/>
      <c r="K62" s="55"/>
    </row>
    <row r="63" spans="1:11">
      <c r="A63" s="56" t="s">
        <v>27</v>
      </c>
      <c r="B63" s="57" t="s">
        <v>78</v>
      </c>
      <c r="C63" s="55"/>
      <c r="D63" s="55"/>
      <c r="E63" s="55"/>
      <c r="F63" s="55"/>
      <c r="G63" s="55"/>
      <c r="H63" s="55"/>
      <c r="I63" s="55"/>
      <c r="J63" s="55"/>
      <c r="K63" s="55"/>
    </row>
    <row r="64" spans="1:11">
      <c r="A64" s="56" t="s">
        <v>29</v>
      </c>
      <c r="B64" s="57">
        <v>2022</v>
      </c>
      <c r="C64" s="55"/>
      <c r="D64" s="55"/>
      <c r="E64" s="55"/>
      <c r="F64" s="55"/>
      <c r="G64" s="55"/>
      <c r="H64" s="55"/>
      <c r="I64" s="55"/>
      <c r="J64" s="55"/>
      <c r="K64" s="55"/>
    </row>
    <row r="65" spans="1:11">
      <c r="A65" s="73" t="s">
        <v>30</v>
      </c>
      <c r="B65" s="66" t="s">
        <v>31</v>
      </c>
      <c r="C65" s="55"/>
      <c r="D65" s="55"/>
      <c r="E65" s="55"/>
      <c r="F65" s="55"/>
      <c r="G65" s="55"/>
      <c r="H65" s="55"/>
      <c r="I65" s="55"/>
      <c r="J65" s="55"/>
      <c r="K65" s="55"/>
    </row>
    <row r="66" spans="1:11">
      <c r="A66" s="56" t="s">
        <v>32</v>
      </c>
      <c r="B66" s="56" t="s">
        <v>79</v>
      </c>
      <c r="C66" s="55"/>
      <c r="D66" s="55"/>
      <c r="E66" s="55"/>
      <c r="F66" s="55"/>
      <c r="G66" s="55"/>
      <c r="H66" s="55"/>
      <c r="I66" s="55"/>
      <c r="J66" s="55"/>
      <c r="K66" s="55"/>
    </row>
    <row r="67" spans="1:11">
      <c r="A67" s="56" t="s">
        <v>34</v>
      </c>
      <c r="B67" s="57" t="s">
        <v>35</v>
      </c>
      <c r="C67" s="55"/>
      <c r="D67" s="55"/>
      <c r="E67" s="55"/>
      <c r="F67" s="55"/>
      <c r="G67" s="55"/>
      <c r="H67" s="55"/>
      <c r="I67" s="55"/>
      <c r="J67" s="55"/>
      <c r="K67" s="55"/>
    </row>
    <row r="68" spans="1:11">
      <c r="A68" s="56" t="s">
        <v>36</v>
      </c>
      <c r="B68" s="56" t="s">
        <v>37</v>
      </c>
      <c r="C68" s="55"/>
      <c r="D68" s="55"/>
      <c r="E68" s="55"/>
      <c r="F68" s="55"/>
      <c r="G68" s="55"/>
      <c r="H68" s="55"/>
      <c r="I68" s="55"/>
      <c r="J68" s="55"/>
      <c r="K68" s="55"/>
    </row>
    <row r="71" spans="1:11">
      <c r="A71" s="56" t="s">
        <v>38</v>
      </c>
      <c r="B71" s="264" t="s">
        <v>39</v>
      </c>
      <c r="C71" s="265"/>
      <c r="D71" s="266" t="s">
        <v>40</v>
      </c>
      <c r="E71" s="267"/>
      <c r="F71" s="55"/>
      <c r="G71" s="55"/>
      <c r="H71" s="55"/>
      <c r="I71" s="55"/>
      <c r="J71" s="55"/>
      <c r="K71" s="55"/>
    </row>
    <row r="72" spans="1:11">
      <c r="A72" s="56" t="s">
        <v>38</v>
      </c>
      <c r="B72" s="264" t="s">
        <v>49</v>
      </c>
      <c r="C72" s="265"/>
      <c r="D72" s="268"/>
      <c r="E72" s="269"/>
      <c r="F72" s="55"/>
      <c r="G72" s="55"/>
      <c r="H72" s="55"/>
      <c r="I72" s="55"/>
      <c r="J72" s="55"/>
      <c r="K72" s="55"/>
    </row>
    <row r="73" spans="1:11">
      <c r="A73" s="56" t="s">
        <v>38</v>
      </c>
      <c r="B73" s="264" t="s">
        <v>60</v>
      </c>
      <c r="C73" s="265"/>
      <c r="D73" s="270"/>
      <c r="E73" s="271"/>
      <c r="F73" s="55"/>
      <c r="G73" s="55"/>
      <c r="H73" s="55"/>
      <c r="I73" s="55"/>
      <c r="J73" s="55"/>
      <c r="K73" s="55"/>
    </row>
    <row r="74" spans="1:11">
      <c r="A74" s="56" t="s">
        <v>38</v>
      </c>
      <c r="B74" s="58" t="s">
        <v>61</v>
      </c>
      <c r="C74" s="58" t="s">
        <v>62</v>
      </c>
      <c r="D74" s="58" t="s">
        <v>61</v>
      </c>
      <c r="E74" s="58" t="s">
        <v>62</v>
      </c>
      <c r="F74" s="55"/>
      <c r="G74" s="55"/>
      <c r="H74" s="55"/>
      <c r="I74" s="55"/>
      <c r="J74" s="55"/>
      <c r="K74" s="55"/>
    </row>
    <row r="75" spans="1:11">
      <c r="A75" s="59" t="s">
        <v>67</v>
      </c>
      <c r="B75" s="60">
        <v>667</v>
      </c>
      <c r="C75" s="60">
        <v>0</v>
      </c>
      <c r="D75" s="64">
        <v>667</v>
      </c>
      <c r="E75" s="64">
        <v>0</v>
      </c>
      <c r="F75" s="55"/>
      <c r="G75" s="55"/>
      <c r="H75" s="55"/>
      <c r="I75" s="55"/>
      <c r="J75" s="55"/>
      <c r="K75" s="55"/>
    </row>
    <row r="76" spans="1:11">
      <c r="A76" s="64" t="s">
        <v>40</v>
      </c>
      <c r="B76" s="64">
        <v>667</v>
      </c>
      <c r="C76" s="64">
        <v>0</v>
      </c>
      <c r="D76" s="74">
        <v>667</v>
      </c>
      <c r="E76" s="64">
        <v>0</v>
      </c>
    </row>
    <row r="79" spans="1:11" ht="26.25">
      <c r="A79" s="272" t="s">
        <v>76</v>
      </c>
      <c r="B79" s="272"/>
      <c r="C79" s="272"/>
      <c r="D79" s="272"/>
      <c r="E79" s="272"/>
      <c r="F79" s="272"/>
      <c r="G79" s="272"/>
      <c r="H79" s="272"/>
      <c r="I79" s="272"/>
      <c r="J79" s="272"/>
      <c r="K79" s="272"/>
    </row>
    <row r="81" spans="1:11">
      <c r="A81" s="56" t="s">
        <v>25</v>
      </c>
      <c r="B81" s="57" t="s">
        <v>77</v>
      </c>
      <c r="C81" s="55"/>
      <c r="D81" s="55"/>
      <c r="E81" s="55"/>
      <c r="F81" s="55"/>
      <c r="G81" s="55"/>
      <c r="H81" s="55"/>
      <c r="I81" s="55"/>
      <c r="J81" s="55"/>
      <c r="K81" s="55"/>
    </row>
    <row r="82" spans="1:11">
      <c r="A82" s="56" t="s">
        <v>27</v>
      </c>
      <c r="B82" s="57" t="s">
        <v>78</v>
      </c>
      <c r="C82" s="55"/>
      <c r="D82" s="55"/>
      <c r="E82" s="55"/>
      <c r="F82" s="55"/>
      <c r="G82" s="55"/>
      <c r="H82" s="55"/>
      <c r="I82" s="55"/>
      <c r="J82" s="55"/>
      <c r="K82" s="55"/>
    </row>
    <row r="83" spans="1:11">
      <c r="A83" s="56" t="s">
        <v>29</v>
      </c>
      <c r="B83" s="57">
        <v>2022</v>
      </c>
      <c r="C83" s="55"/>
      <c r="D83" s="55"/>
      <c r="E83" s="55"/>
      <c r="F83" s="55"/>
      <c r="G83" s="55"/>
      <c r="H83" s="55"/>
      <c r="I83" s="55"/>
      <c r="J83" s="55"/>
      <c r="K83" s="55"/>
    </row>
    <row r="84" spans="1:11">
      <c r="A84" s="73" t="s">
        <v>30</v>
      </c>
      <c r="B84" s="66" t="s">
        <v>68</v>
      </c>
      <c r="C84" s="55"/>
      <c r="D84" s="55"/>
      <c r="E84" s="55"/>
      <c r="F84" s="55"/>
      <c r="G84" s="55"/>
      <c r="H84" s="55"/>
      <c r="I84" s="55"/>
      <c r="J84" s="55"/>
      <c r="K84" s="55"/>
    </row>
    <row r="85" spans="1:11">
      <c r="A85" s="56" t="s">
        <v>32</v>
      </c>
      <c r="B85" s="72">
        <v>361</v>
      </c>
      <c r="C85" s="55"/>
      <c r="D85" s="55"/>
      <c r="E85" s="55"/>
      <c r="F85" s="55"/>
      <c r="G85" s="55"/>
      <c r="H85" s="55"/>
      <c r="I85" s="55"/>
      <c r="J85" s="55"/>
      <c r="K85" s="55"/>
    </row>
    <row r="86" spans="1:11">
      <c r="A86" s="56" t="s">
        <v>34</v>
      </c>
      <c r="B86" s="57" t="s">
        <v>80</v>
      </c>
      <c r="C86" s="55"/>
      <c r="D86" s="55"/>
      <c r="E86" s="55"/>
      <c r="F86" s="55"/>
      <c r="G86" s="55"/>
      <c r="H86" s="55"/>
      <c r="I86" s="55"/>
      <c r="J86" s="55"/>
      <c r="K86" s="55"/>
    </row>
    <row r="87" spans="1:11">
      <c r="A87" s="56" t="s">
        <v>36</v>
      </c>
      <c r="B87" s="56" t="s">
        <v>37</v>
      </c>
      <c r="C87" s="55"/>
      <c r="D87" s="55"/>
      <c r="E87" s="55"/>
      <c r="F87" s="55"/>
      <c r="G87" s="55"/>
      <c r="H87" s="55"/>
      <c r="I87" s="55"/>
      <c r="J87" s="55"/>
      <c r="K87" s="55"/>
    </row>
    <row r="90" spans="1:11">
      <c r="A90" s="56" t="s">
        <v>38</v>
      </c>
      <c r="B90" s="264" t="s">
        <v>39</v>
      </c>
      <c r="C90" s="265"/>
      <c r="D90" s="266" t="s">
        <v>40</v>
      </c>
      <c r="E90" s="267"/>
      <c r="F90" s="55"/>
      <c r="G90" s="55"/>
      <c r="H90" s="55"/>
      <c r="I90" s="55"/>
      <c r="J90" s="55"/>
      <c r="K90" s="55"/>
    </row>
    <row r="91" spans="1:11">
      <c r="A91" s="56" t="s">
        <v>38</v>
      </c>
      <c r="B91" s="264" t="s">
        <v>49</v>
      </c>
      <c r="C91" s="265"/>
      <c r="D91" s="268"/>
      <c r="E91" s="269"/>
      <c r="F91" s="55"/>
      <c r="G91" s="55"/>
      <c r="H91" s="55"/>
      <c r="I91" s="55"/>
      <c r="J91" s="55"/>
      <c r="K91" s="55"/>
    </row>
    <row r="92" spans="1:11">
      <c r="A92" s="56" t="s">
        <v>38</v>
      </c>
      <c r="B92" s="264" t="s">
        <v>60</v>
      </c>
      <c r="C92" s="265"/>
      <c r="D92" s="270"/>
      <c r="E92" s="271"/>
      <c r="F92" s="55"/>
      <c r="G92" s="55"/>
      <c r="H92" s="55"/>
      <c r="I92" s="55"/>
      <c r="J92" s="55"/>
      <c r="K92" s="55"/>
    </row>
    <row r="93" spans="1:11">
      <c r="A93" s="56" t="s">
        <v>38</v>
      </c>
      <c r="B93" s="58" t="s">
        <v>61</v>
      </c>
      <c r="C93" s="58" t="s">
        <v>62</v>
      </c>
      <c r="D93" s="58" t="s">
        <v>61</v>
      </c>
      <c r="E93" s="58" t="s">
        <v>62</v>
      </c>
      <c r="F93" s="55"/>
      <c r="G93" s="55"/>
      <c r="H93" s="55"/>
      <c r="I93" s="55"/>
      <c r="J93" s="55"/>
      <c r="K93" s="55"/>
    </row>
    <row r="94" spans="1:11">
      <c r="A94" s="59" t="s">
        <v>67</v>
      </c>
      <c r="B94" s="60">
        <v>935</v>
      </c>
      <c r="C94" s="60">
        <v>0</v>
      </c>
      <c r="D94" s="64">
        <v>935</v>
      </c>
      <c r="E94" s="64">
        <v>0</v>
      </c>
      <c r="F94" s="55"/>
      <c r="G94" s="55"/>
      <c r="H94" s="55"/>
      <c r="I94" s="55"/>
      <c r="J94" s="55"/>
      <c r="K94" s="55"/>
    </row>
    <row r="95" spans="1:11">
      <c r="A95" s="64" t="s">
        <v>40</v>
      </c>
      <c r="B95" s="64">
        <v>935</v>
      </c>
      <c r="C95" s="64">
        <v>0</v>
      </c>
      <c r="D95" s="74">
        <v>935</v>
      </c>
      <c r="E95" s="64">
        <v>0</v>
      </c>
    </row>
  </sheetData>
  <mergeCells count="26">
    <mergeCell ref="B90:C90"/>
    <mergeCell ref="D90:E92"/>
    <mergeCell ref="B91:C91"/>
    <mergeCell ref="B92:C92"/>
    <mergeCell ref="A41:K41"/>
    <mergeCell ref="B52:C52"/>
    <mergeCell ref="D52:E54"/>
    <mergeCell ref="B53:C53"/>
    <mergeCell ref="B54:C54"/>
    <mergeCell ref="A60:K60"/>
    <mergeCell ref="B71:C71"/>
    <mergeCell ref="D71:E73"/>
    <mergeCell ref="B72:C72"/>
    <mergeCell ref="B73:C73"/>
    <mergeCell ref="A79:K79"/>
    <mergeCell ref="A1:K1"/>
    <mergeCell ref="A22:K22"/>
    <mergeCell ref="B33:C33"/>
    <mergeCell ref="D33:E35"/>
    <mergeCell ref="B34:C34"/>
    <mergeCell ref="B35:C35"/>
    <mergeCell ref="A3:K3"/>
    <mergeCell ref="B14:C14"/>
    <mergeCell ref="D14:E16"/>
    <mergeCell ref="B15:C15"/>
    <mergeCell ref="B16:C1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4</vt:i4>
      </vt:variant>
    </vt:vector>
  </HeadingPairs>
  <TitlesOfParts>
    <vt:vector size="16" baseType="lpstr">
      <vt:lpstr>Ztráty na tržbách 2022</vt:lpstr>
      <vt:lpstr>Ztráty vč. predikce</vt:lpstr>
      <vt:lpstr>12-2022</vt:lpstr>
      <vt:lpstr>11-2022</vt:lpstr>
      <vt:lpstr>10-2022</vt:lpstr>
      <vt:lpstr>9-2022</vt:lpstr>
      <vt:lpstr>8-2022</vt:lpstr>
      <vt:lpstr>Občané 65+</vt:lpstr>
      <vt:lpstr>Jízdenky 65+</vt:lpstr>
      <vt:lpstr>Jízdenky v zónách</vt:lpstr>
      <vt:lpstr>Počet odbavení - zdarma</vt:lpstr>
      <vt:lpstr>Původní propočet</vt:lpstr>
      <vt:lpstr>'10-2022'!Oblast_tisku</vt:lpstr>
      <vt:lpstr>'8-2022'!Oblast_tisku</vt:lpstr>
      <vt:lpstr>'9-2022'!Oblast_tisku</vt:lpstr>
      <vt:lpstr>'Ztráty vč. predikce'!Oblast_tisku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Matyšková</dc:creator>
  <cp:lastModifiedBy>Hlávková Andrea</cp:lastModifiedBy>
  <cp:lastPrinted>2023-01-11T08:43:52Z</cp:lastPrinted>
  <dcterms:created xsi:type="dcterms:W3CDTF">2022-09-23T08:04:19Z</dcterms:created>
  <dcterms:modified xsi:type="dcterms:W3CDTF">2023-03-01T06:52:00Z</dcterms:modified>
</cp:coreProperties>
</file>