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800" windowHeight="754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J42" i="1" l="1"/>
  <c r="J41" i="1"/>
  <c r="J40" i="1"/>
  <c r="J39" i="1"/>
  <c r="J37" i="1"/>
  <c r="C33" i="1"/>
  <c r="C37" i="1"/>
  <c r="E38" i="1" l="1"/>
  <c r="C27" i="1" l="1"/>
  <c r="C36" i="1"/>
  <c r="C42" i="1" s="1"/>
  <c r="C15" i="1" l="1"/>
  <c r="C10" i="1"/>
  <c r="D6" i="1"/>
  <c r="E12" i="1"/>
  <c r="D12" i="1"/>
  <c r="D13" i="1"/>
  <c r="E13" i="1"/>
  <c r="E25" i="1"/>
  <c r="E40" i="1" s="1"/>
  <c r="D25" i="1"/>
  <c r="D40" i="1" s="1"/>
  <c r="E19" i="1"/>
  <c r="E41" i="1" s="1"/>
  <c r="D19" i="1"/>
  <c r="D41" i="1" s="1"/>
  <c r="E8" i="1"/>
  <c r="D8" i="1"/>
  <c r="E23" i="1"/>
  <c r="D23" i="1"/>
  <c r="E7" i="1"/>
  <c r="E15" i="1" l="1"/>
  <c r="D27" i="1"/>
  <c r="D39" i="1"/>
  <c r="E27" i="1"/>
  <c r="E39" i="1"/>
  <c r="E6" i="1"/>
  <c r="E37" i="1" s="1"/>
  <c r="G37" i="1" s="1"/>
  <c r="D37" i="1"/>
  <c r="D42" i="1" s="1"/>
  <c r="D15" i="1"/>
  <c r="C17" i="1"/>
  <c r="C21" i="1" s="1"/>
  <c r="C29" i="1" s="1"/>
  <c r="D10" i="1"/>
  <c r="E10" i="1" l="1"/>
  <c r="E42" i="1"/>
  <c r="D17" i="1"/>
  <c r="D21" i="1" s="1"/>
  <c r="D29" i="1" s="1"/>
  <c r="E17" i="1"/>
  <c r="E21" i="1" s="1"/>
  <c r="E29" i="1" s="1"/>
</calcChain>
</file>

<file path=xl/sharedStrings.xml><?xml version="1.0" encoding="utf-8"?>
<sst xmlns="http://schemas.openxmlformats.org/spreadsheetml/2006/main" count="92" uniqueCount="66">
  <si>
    <t>PROJEKTOVÉ ZÁMĚRY MĚSTA</t>
  </si>
  <si>
    <t>Název projektu</t>
  </si>
  <si>
    <t>Rekonstrukce fotbalového a hokejbalového hřiště v Opavě Kylešovicích</t>
  </si>
  <si>
    <t>Rozpočet projektu</t>
  </si>
  <si>
    <t>Celková náklady</t>
  </si>
  <si>
    <t>Dotační titul</t>
  </si>
  <si>
    <t>MŠMT Program 133510 Podpora materiálně technické základny sportu</t>
  </si>
  <si>
    <t>Dotace</t>
  </si>
  <si>
    <t>Spluúčast města</t>
  </si>
  <si>
    <t>Vyhlášení VZ (reálné finanční krytí)</t>
  </si>
  <si>
    <t>Fyzická realizace</t>
  </si>
  <si>
    <t>Harmonogram projektu</t>
  </si>
  <si>
    <t>Proplacení dotace</t>
  </si>
  <si>
    <t>Předložení materiálu do RMO/ ZMO k zajištění financování</t>
  </si>
  <si>
    <t>9.11.2016/ 12.12.2016</t>
  </si>
  <si>
    <t>Předložení Žádosti o dotaci</t>
  </si>
  <si>
    <t>30.11.2016</t>
  </si>
  <si>
    <t>03/2017</t>
  </si>
  <si>
    <t>06/2017 - 09/2017</t>
  </si>
  <si>
    <t>03/2018</t>
  </si>
  <si>
    <t>PRIORITA</t>
  </si>
  <si>
    <t>Odborné učebny ZŠ Opava, Otická 18</t>
  </si>
  <si>
    <t>IROP, výzva č. 47, Infrastruktura ZŠ</t>
  </si>
  <si>
    <t>01/2017/ -</t>
  </si>
  <si>
    <t>Bezbariérové zastávky</t>
  </si>
  <si>
    <t>SFDI 2017</t>
  </si>
  <si>
    <t>Rozpočtové krytí</t>
  </si>
  <si>
    <t>Pořízení nádob na separaci BRKO</t>
  </si>
  <si>
    <t>OP ŽP; výzva č. 41</t>
  </si>
  <si>
    <t>9.11.2016/ -</t>
  </si>
  <si>
    <t>06/2017 - 07/2017</t>
  </si>
  <si>
    <t>01/2017</t>
  </si>
  <si>
    <t>Cyklistická stezka Hradec nad Moravicí - Opava</t>
  </si>
  <si>
    <t>Zelené hradby Opava - Hillova, Nad stromkem, sad nad Velkou</t>
  </si>
  <si>
    <t>09/2017 - 12/2020</t>
  </si>
  <si>
    <t>06/2017</t>
  </si>
  <si>
    <t>03/2021</t>
  </si>
  <si>
    <t>Odborné učebny ZŠ Opava, Boženy Němcové</t>
  </si>
  <si>
    <t>OP ŽP; výzva č. 29</t>
  </si>
  <si>
    <t>11.5.2016/ -</t>
  </si>
  <si>
    <t>IROP; výzva č. 47, Infrastrutkura ZŠ</t>
  </si>
  <si>
    <t>01/2018</t>
  </si>
  <si>
    <t>05/20018 - 05/2019</t>
  </si>
  <si>
    <t>03/2020</t>
  </si>
  <si>
    <t>05/2018 - 02/2019</t>
  </si>
  <si>
    <t>12/2019</t>
  </si>
  <si>
    <t>2017/2018</t>
  </si>
  <si>
    <t>ZŠ Otická (okna, zateplení)</t>
  </si>
  <si>
    <t>xxx</t>
  </si>
  <si>
    <t>12.12.2016</t>
  </si>
  <si>
    <t>04/2017</t>
  </si>
  <si>
    <t>07/2017 - 10/2017</t>
  </si>
  <si>
    <t>Rekonstrukce centra sociálních služeb Hradecká</t>
  </si>
  <si>
    <t>IROP; výzva č. 30</t>
  </si>
  <si>
    <t>05/2017 - 11/2017</t>
  </si>
  <si>
    <t>24.8.2016/ -</t>
  </si>
  <si>
    <t>SOUČET</t>
  </si>
  <si>
    <t>MEZISOUČET</t>
  </si>
  <si>
    <t>ZŠ Otická nebude v rámci dotačních titulů, bude nutné zabezpečit na ni vlastní zdroje, ale bude prováděna souběžně s akcí Odborné učebny ZŠ Otická</t>
  </si>
  <si>
    <t>použití externích zdrojů</t>
  </si>
  <si>
    <t>zabezpečení vlastních zdrojů v rozpočtu</t>
  </si>
  <si>
    <t>V roce 2017 půjčeno a zapojeno z FRR 50.000.000,00 Kč, což je méně než uvedených 54.593.063,49 Kč, ale dá se předpokládat po ukončení VZ menší náklad</t>
  </si>
  <si>
    <t>použitá dotace na splátku jistiny</t>
  </si>
  <si>
    <t>CELKEM dotační + nedotační</t>
  </si>
  <si>
    <t xml:space="preserve"> SOUČET CELKEM DOTAČNÍ</t>
  </si>
  <si>
    <t>splátky půjčených prostředků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</si>
</sst>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&quot;Kč&quot;"/>
  </numFmts>
  <fonts count="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sz val="11.5"/>
      <color rgb="FF262626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9" borderId="0" xfId="0" applyFill="1"/>
    <xf numFmtId="0" fontId="0" fillId="0" borderId="1" xfId="0" applyBorder="1" applyAlignment="1">
      <alignment wrapText="1"/>
    </xf>
    <xf numFmtId="0" fontId="6" fillId="0" borderId="3" xfId="0" applyFont="1" applyBorder="1" applyAlignment="1">
      <alignment wrapText="1"/>
    </xf>
    <xf numFmtId="0" fontId="7" fillId="0" borderId="3" xfId="0" applyFont="1" applyBorder="1"/>
    <xf numFmtId="164" fontId="7" fillId="7" borderId="3" xfId="0" applyNumberFormat="1" applyFont="1" applyFill="1" applyBorder="1"/>
    <xf numFmtId="164" fontId="7" fillId="6" borderId="3" xfId="0" applyNumberFormat="1" applyFont="1" applyFill="1" applyBorder="1"/>
    <xf numFmtId="8" fontId="7" fillId="5" borderId="3" xfId="0" applyNumberFormat="1" applyFont="1" applyFill="1" applyBorder="1"/>
    <xf numFmtId="8" fontId="7" fillId="8" borderId="3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6" fillId="7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0" fillId="7" borderId="0" xfId="0" applyFill="1"/>
    <xf numFmtId="164" fontId="7" fillId="5" borderId="3" xfId="0" applyNumberFormat="1" applyFont="1" applyFill="1" applyBorder="1"/>
    <xf numFmtId="164" fontId="7" fillId="8" borderId="3" xfId="0" applyNumberFormat="1" applyFont="1" applyFill="1" applyBorder="1"/>
    <xf numFmtId="0" fontId="8" fillId="9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7" borderId="0" xfId="0" applyFont="1" applyFill="1" applyAlignment="1">
      <alignment vertical="center"/>
    </xf>
    <xf numFmtId="164" fontId="0" fillId="7" borderId="2" xfId="0" applyNumberFormat="1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/>
    </xf>
    <xf numFmtId="164" fontId="0" fillId="7" borderId="1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8" fontId="0" fillId="5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8" fontId="0" fillId="6" borderId="1" xfId="0" applyNumberFormat="1" applyFill="1" applyBorder="1" applyAlignment="1">
      <alignment horizontal="right" vertical="center"/>
    </xf>
    <xf numFmtId="164" fontId="0" fillId="8" borderId="1" xfId="0" applyNumberFormat="1" applyFill="1" applyBorder="1" applyAlignment="1">
      <alignment horizontal="right" vertical="center"/>
    </xf>
    <xf numFmtId="8" fontId="0" fillId="8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7" fillId="9" borderId="3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164" fontId="7" fillId="10" borderId="3" xfId="0" applyNumberFormat="1" applyFont="1" applyFill="1" applyBorder="1"/>
    <xf numFmtId="164" fontId="0" fillId="10" borderId="1" xfId="0" applyNumberFormat="1" applyFill="1" applyBorder="1" applyAlignment="1">
      <alignment horizontal="right" vertical="center"/>
    </xf>
    <xf numFmtId="49" fontId="0" fillId="10" borderId="1" xfId="0" applyNumberForma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right" vertical="center"/>
    </xf>
    <xf numFmtId="164" fontId="7" fillId="6" borderId="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8" fontId="0" fillId="0" borderId="1" xfId="0" applyNumberFormat="1" applyFill="1" applyBorder="1" applyAlignment="1">
      <alignment horizontal="right" vertical="center"/>
    </xf>
    <xf numFmtId="8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/>
    </xf>
    <xf numFmtId="164" fontId="7" fillId="6" borderId="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164" fontId="7" fillId="10" borderId="3" xfId="0" applyNumberFormat="1" applyFont="1" applyFill="1" applyBorder="1" applyAlignment="1">
      <alignment horizontal="right"/>
    </xf>
    <xf numFmtId="164" fontId="7" fillId="8" borderId="3" xfId="0" applyNumberFormat="1" applyFont="1" applyFill="1" applyBorder="1" applyAlignment="1">
      <alignment horizontal="right"/>
    </xf>
    <xf numFmtId="0" fontId="7" fillId="7" borderId="3" xfId="0" applyFont="1" applyFill="1" applyBorder="1"/>
    <xf numFmtId="0" fontId="0" fillId="7" borderId="3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0C0C0"/>
      <color rgb="FFFFCCCC"/>
      <color rgb="FFCCFFCC"/>
      <color rgb="FFCCFF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A13" zoomScale="75" zoomScaleNormal="75" workbookViewId="0">
      <selection activeCell="G40" sqref="G40"/>
    </sheetView>
  </sheetViews>
  <sheetFormatPr defaultRowHeight="12.75" x14ac:dyDescent="0.2"/>
  <cols>
    <col min="1" max="1" width="65" customWidth="1"/>
    <col min="2" max="2" width="57.140625" customWidth="1"/>
    <col min="3" max="5" width="22.7109375" customWidth="1"/>
    <col min="6" max="6" width="12.140625" customWidth="1"/>
    <col min="7" max="7" width="22.5703125" customWidth="1"/>
    <col min="8" max="9" width="14.85546875" customWidth="1"/>
    <col min="10" max="10" width="22.7109375" customWidth="1"/>
    <col min="11" max="11" width="12.28515625" customWidth="1"/>
    <col min="12" max="12" width="3.42578125" customWidth="1"/>
  </cols>
  <sheetData>
    <row r="1" spans="1:13" ht="27" customHeight="1" x14ac:dyDescent="0.25">
      <c r="A1" s="1" t="s">
        <v>0</v>
      </c>
      <c r="B1" s="1"/>
    </row>
    <row r="2" spans="1:13" ht="21" customHeight="1" x14ac:dyDescent="0.2">
      <c r="A2" s="14" t="s">
        <v>46</v>
      </c>
    </row>
    <row r="3" spans="1:13" ht="21" customHeight="1" x14ac:dyDescent="0.2"/>
    <row r="4" spans="1:13" ht="21" customHeight="1" x14ac:dyDescent="0.2">
      <c r="A4" s="5"/>
      <c r="B4" s="5"/>
      <c r="C4" s="79" t="s">
        <v>3</v>
      </c>
      <c r="D4" s="79"/>
      <c r="E4" s="79"/>
      <c r="F4" s="13"/>
      <c r="G4" s="80" t="s">
        <v>11</v>
      </c>
      <c r="H4" s="80"/>
      <c r="I4" s="80"/>
      <c r="J4" s="80"/>
      <c r="K4" s="80"/>
      <c r="M4" s="10"/>
    </row>
    <row r="5" spans="1:13" ht="73.5" customHeight="1" x14ac:dyDescent="0.2">
      <c r="A5" s="6" t="s">
        <v>1</v>
      </c>
      <c r="B5" s="6" t="s">
        <v>5</v>
      </c>
      <c r="C5" s="7" t="s">
        <v>4</v>
      </c>
      <c r="D5" s="7" t="s">
        <v>7</v>
      </c>
      <c r="E5" s="7" t="s">
        <v>8</v>
      </c>
      <c r="F5" s="20" t="s">
        <v>26</v>
      </c>
      <c r="G5" s="8" t="s">
        <v>13</v>
      </c>
      <c r="H5" s="8" t="s">
        <v>15</v>
      </c>
      <c r="I5" s="8" t="s">
        <v>9</v>
      </c>
      <c r="J5" s="8" t="s">
        <v>10</v>
      </c>
      <c r="K5" s="8" t="s">
        <v>12</v>
      </c>
      <c r="M5" s="11" t="s">
        <v>20</v>
      </c>
    </row>
    <row r="6" spans="1:13" ht="21" customHeight="1" x14ac:dyDescent="0.2">
      <c r="A6" s="21" t="s">
        <v>52</v>
      </c>
      <c r="B6" s="22" t="s">
        <v>53</v>
      </c>
      <c r="C6" s="62">
        <v>15178601.34</v>
      </c>
      <c r="D6" s="63">
        <f>14678000.79*0.9</f>
        <v>13210200.710999999</v>
      </c>
      <c r="E6" s="63">
        <f>C6-D6</f>
        <v>1968400.6290000007</v>
      </c>
      <c r="F6" s="23"/>
      <c r="G6" s="24" t="s">
        <v>55</v>
      </c>
      <c r="H6" s="25">
        <v>42646</v>
      </c>
      <c r="I6" s="36" t="s">
        <v>31</v>
      </c>
      <c r="J6" s="24" t="s">
        <v>54</v>
      </c>
      <c r="K6" s="33" t="s">
        <v>19</v>
      </c>
      <c r="L6" s="3"/>
      <c r="M6" s="3">
        <v>1</v>
      </c>
    </row>
    <row r="7" spans="1:13" ht="27" customHeight="1" x14ac:dyDescent="0.2">
      <c r="A7" s="43" t="s">
        <v>2</v>
      </c>
      <c r="B7" s="27" t="s">
        <v>6</v>
      </c>
      <c r="C7" s="64">
        <v>13525364.15</v>
      </c>
      <c r="D7" s="65">
        <v>8115218.4900000002</v>
      </c>
      <c r="E7" s="65">
        <f>C7*0.4</f>
        <v>5410145.6600000001</v>
      </c>
      <c r="F7" s="28"/>
      <c r="G7" s="29" t="s">
        <v>14</v>
      </c>
      <c r="H7" s="30" t="s">
        <v>16</v>
      </c>
      <c r="I7" s="37" t="s">
        <v>17</v>
      </c>
      <c r="J7" s="30" t="s">
        <v>18</v>
      </c>
      <c r="K7" s="34" t="s">
        <v>19</v>
      </c>
      <c r="M7" s="3">
        <v>1</v>
      </c>
    </row>
    <row r="8" spans="1:13" ht="21" customHeight="1" x14ac:dyDescent="0.2">
      <c r="A8" s="26" t="s">
        <v>27</v>
      </c>
      <c r="B8" s="27" t="s">
        <v>28</v>
      </c>
      <c r="C8" s="64">
        <v>8700000</v>
      </c>
      <c r="D8" s="65">
        <f>C8*0.85</f>
        <v>7395000</v>
      </c>
      <c r="E8" s="65">
        <f>C8*0.15</f>
        <v>1305000</v>
      </c>
      <c r="F8" s="26"/>
      <c r="G8" s="30" t="s">
        <v>29</v>
      </c>
      <c r="H8" s="31">
        <v>42704</v>
      </c>
      <c r="I8" s="37" t="s">
        <v>17</v>
      </c>
      <c r="J8" s="30" t="s">
        <v>30</v>
      </c>
      <c r="K8" s="34" t="s">
        <v>19</v>
      </c>
      <c r="L8" s="3"/>
      <c r="M8" s="3">
        <v>1</v>
      </c>
    </row>
    <row r="9" spans="1:13" ht="21" customHeight="1" x14ac:dyDescent="0.2">
      <c r="A9" s="15"/>
      <c r="B9" s="15"/>
      <c r="C9" s="66"/>
      <c r="D9" s="66"/>
      <c r="E9" s="66"/>
      <c r="F9" s="15"/>
      <c r="G9" s="16"/>
      <c r="H9" s="16"/>
      <c r="I9" s="16"/>
      <c r="J9" s="16"/>
      <c r="K9" s="16"/>
      <c r="L9" s="17"/>
      <c r="M9" s="18"/>
    </row>
    <row r="10" spans="1:13" ht="21" customHeight="1" x14ac:dyDescent="0.2">
      <c r="A10" s="19" t="s">
        <v>56</v>
      </c>
      <c r="B10" s="15"/>
      <c r="C10" s="67">
        <f>SUM(C6:C9)</f>
        <v>37403965.490000002</v>
      </c>
      <c r="D10" s="67">
        <f t="shared" ref="D10:E10" si="0">SUM(D6:D9)</f>
        <v>28720419.200999998</v>
      </c>
      <c r="E10" s="67">
        <f t="shared" si="0"/>
        <v>8683546.2890000008</v>
      </c>
      <c r="F10" s="15"/>
      <c r="G10" s="16"/>
      <c r="H10" s="16"/>
      <c r="I10" s="16"/>
      <c r="J10" s="16"/>
      <c r="K10" s="16"/>
      <c r="L10" s="17"/>
      <c r="M10" s="18"/>
    </row>
    <row r="11" spans="1:13" ht="21" customHeight="1" x14ac:dyDescent="0.2">
      <c r="A11" s="15"/>
      <c r="B11" s="15"/>
      <c r="C11" s="66"/>
      <c r="D11" s="66"/>
      <c r="E11" s="66"/>
      <c r="F11" s="15"/>
      <c r="G11" s="16"/>
      <c r="H11" s="16"/>
      <c r="I11" s="16"/>
      <c r="J11" s="16"/>
      <c r="K11" s="16"/>
      <c r="L11" s="17"/>
      <c r="M11" s="18"/>
    </row>
    <row r="12" spans="1:13" ht="21" customHeight="1" x14ac:dyDescent="0.2">
      <c r="A12" s="27" t="s">
        <v>24</v>
      </c>
      <c r="B12" s="27" t="s">
        <v>25</v>
      </c>
      <c r="C12" s="64">
        <v>8000000</v>
      </c>
      <c r="D12" s="65">
        <f>C12*0.85</f>
        <v>6800000</v>
      </c>
      <c r="E12" s="65">
        <f>C12*0.15</f>
        <v>1200000</v>
      </c>
      <c r="F12" s="38"/>
      <c r="G12" s="30" t="s">
        <v>49</v>
      </c>
      <c r="H12" s="31">
        <v>42741</v>
      </c>
      <c r="I12" s="37" t="s">
        <v>50</v>
      </c>
      <c r="J12" s="30" t="s">
        <v>51</v>
      </c>
      <c r="K12" s="34" t="s">
        <v>19</v>
      </c>
      <c r="L12" s="3"/>
      <c r="M12" s="3">
        <v>1</v>
      </c>
    </row>
    <row r="13" spans="1:13" ht="21" customHeight="1" x14ac:dyDescent="0.2">
      <c r="A13" s="22" t="s">
        <v>32</v>
      </c>
      <c r="B13" s="22" t="s">
        <v>25</v>
      </c>
      <c r="C13" s="62">
        <v>5000000</v>
      </c>
      <c r="D13" s="63">
        <f>C13*0.85</f>
        <v>4250000</v>
      </c>
      <c r="E13" s="63">
        <f>C13*0.15</f>
        <v>750000</v>
      </c>
      <c r="F13" s="21"/>
      <c r="G13" s="24" t="s">
        <v>49</v>
      </c>
      <c r="H13" s="25">
        <v>42755</v>
      </c>
      <c r="I13" s="36" t="s">
        <v>50</v>
      </c>
      <c r="J13" s="24" t="s">
        <v>51</v>
      </c>
      <c r="K13" s="33" t="s">
        <v>19</v>
      </c>
      <c r="L13" s="3"/>
      <c r="M13" s="3">
        <v>1</v>
      </c>
    </row>
    <row r="14" spans="1:13" ht="21" customHeight="1" x14ac:dyDescent="0.2">
      <c r="A14" s="15"/>
      <c r="B14" s="15"/>
      <c r="C14" s="66"/>
      <c r="D14" s="66"/>
      <c r="E14" s="66"/>
      <c r="F14" s="15"/>
      <c r="G14" s="16"/>
      <c r="H14" s="16"/>
      <c r="I14" s="16"/>
      <c r="J14" s="16"/>
      <c r="K14" s="16"/>
      <c r="L14" s="17"/>
      <c r="M14" s="18"/>
    </row>
    <row r="15" spans="1:13" ht="21" customHeight="1" x14ac:dyDescent="0.2">
      <c r="A15" s="19" t="s">
        <v>57</v>
      </c>
      <c r="B15" s="15"/>
      <c r="C15" s="67">
        <f>SUM(C12:C13)</f>
        <v>13000000</v>
      </c>
      <c r="D15" s="67">
        <f t="shared" ref="D15:E15" si="1">SUM(D12:D13)</f>
        <v>11050000</v>
      </c>
      <c r="E15" s="67">
        <f t="shared" si="1"/>
        <v>1950000</v>
      </c>
      <c r="F15" s="15"/>
      <c r="G15" s="16"/>
      <c r="H15" s="16"/>
      <c r="I15" s="16"/>
      <c r="J15" s="16"/>
      <c r="K15" s="16"/>
      <c r="L15" s="17"/>
      <c r="M15" s="18"/>
    </row>
    <row r="16" spans="1:13" ht="21" customHeight="1" x14ac:dyDescent="0.2">
      <c r="A16" s="19"/>
      <c r="B16" s="15"/>
      <c r="C16" s="66"/>
      <c r="D16" s="66"/>
      <c r="E16" s="66"/>
      <c r="F16" s="15"/>
      <c r="G16" s="16"/>
      <c r="H16" s="16"/>
      <c r="I16" s="16"/>
      <c r="J16" s="16"/>
      <c r="K16" s="16"/>
      <c r="L16" s="17"/>
      <c r="M16" s="18"/>
    </row>
    <row r="17" spans="1:13" ht="21" customHeight="1" x14ac:dyDescent="0.2">
      <c r="A17" s="19" t="s">
        <v>56</v>
      </c>
      <c r="B17" s="15"/>
      <c r="C17" s="67">
        <f>C10+C15</f>
        <v>50403965.490000002</v>
      </c>
      <c r="D17" s="67">
        <f t="shared" ref="D17:E17" si="2">D10+D15</f>
        <v>39770419.200999998</v>
      </c>
      <c r="E17" s="67">
        <f t="shared" si="2"/>
        <v>10633546.289000001</v>
      </c>
      <c r="F17" s="15"/>
      <c r="G17" s="16"/>
      <c r="H17" s="16"/>
      <c r="I17" s="16"/>
      <c r="J17" s="16"/>
      <c r="K17" s="16"/>
      <c r="L17" s="17"/>
      <c r="M17" s="18"/>
    </row>
    <row r="18" spans="1:13" ht="21" customHeight="1" x14ac:dyDescent="0.2">
      <c r="A18" s="15"/>
      <c r="B18" s="15"/>
      <c r="C18" s="66"/>
      <c r="D18" s="66"/>
      <c r="E18" s="66"/>
      <c r="F18" s="15"/>
      <c r="G18" s="16"/>
      <c r="H18" s="16"/>
      <c r="I18" s="16"/>
      <c r="J18" s="16"/>
      <c r="K18" s="16"/>
      <c r="L18" s="17"/>
      <c r="M18" s="18"/>
    </row>
    <row r="19" spans="1:13" ht="21" customHeight="1" x14ac:dyDescent="0.2">
      <c r="A19" s="43" t="s">
        <v>33</v>
      </c>
      <c r="B19" s="27" t="s">
        <v>38</v>
      </c>
      <c r="C19" s="64">
        <v>4189098</v>
      </c>
      <c r="D19" s="83">
        <f>C19*0.8</f>
        <v>3351278.4000000004</v>
      </c>
      <c r="E19" s="83">
        <f>C19*0.2</f>
        <v>837819.60000000009</v>
      </c>
      <c r="F19" s="38"/>
      <c r="G19" s="30" t="s">
        <v>39</v>
      </c>
      <c r="H19" s="31">
        <v>42550</v>
      </c>
      <c r="I19" s="37" t="s">
        <v>35</v>
      </c>
      <c r="J19" s="30" t="s">
        <v>34</v>
      </c>
      <c r="K19" s="84" t="s">
        <v>36</v>
      </c>
      <c r="L19" s="3"/>
      <c r="M19" s="3">
        <v>1</v>
      </c>
    </row>
    <row r="20" spans="1:13" ht="21" customHeight="1" x14ac:dyDescent="0.2">
      <c r="A20" s="15"/>
      <c r="B20" s="15"/>
      <c r="C20" s="66"/>
      <c r="D20" s="66"/>
      <c r="E20" s="66"/>
      <c r="F20" s="15"/>
      <c r="G20" s="16"/>
      <c r="H20" s="16"/>
      <c r="I20" s="16"/>
      <c r="J20" s="16"/>
      <c r="K20" s="16"/>
      <c r="L20" s="17"/>
      <c r="M20" s="18"/>
    </row>
    <row r="21" spans="1:13" ht="21" customHeight="1" x14ac:dyDescent="0.2">
      <c r="A21" s="19" t="s">
        <v>56</v>
      </c>
      <c r="B21" s="15"/>
      <c r="C21" s="67">
        <f>C17+C19</f>
        <v>54593063.490000002</v>
      </c>
      <c r="D21" s="67">
        <f t="shared" ref="D21:E21" si="3">D17+D19</f>
        <v>43121697.600999996</v>
      </c>
      <c r="E21" s="67">
        <f t="shared" si="3"/>
        <v>11471365.889</v>
      </c>
      <c r="F21" s="15"/>
      <c r="G21" s="16"/>
      <c r="H21" s="16"/>
      <c r="I21" s="16"/>
      <c r="J21" s="16"/>
      <c r="K21" s="16"/>
      <c r="L21" s="17"/>
      <c r="M21" s="18"/>
    </row>
    <row r="22" spans="1:13" ht="21" customHeight="1" x14ac:dyDescent="0.2">
      <c r="A22" s="15"/>
      <c r="B22" s="15"/>
      <c r="C22" s="66"/>
      <c r="D22" s="66"/>
      <c r="E22" s="66"/>
      <c r="F22" s="15"/>
      <c r="G22" s="16"/>
      <c r="H22" s="16"/>
      <c r="I22" s="16"/>
      <c r="J22" s="16"/>
      <c r="K22" s="16"/>
      <c r="L22" s="17"/>
      <c r="M22" s="18"/>
    </row>
    <row r="23" spans="1:13" ht="21" customHeight="1" x14ac:dyDescent="0.2">
      <c r="A23" s="26" t="s">
        <v>21</v>
      </c>
      <c r="B23" s="27" t="s">
        <v>22</v>
      </c>
      <c r="C23" s="65">
        <v>9270000</v>
      </c>
      <c r="D23" s="68">
        <f>C23*0.9</f>
        <v>8343000</v>
      </c>
      <c r="E23" s="69">
        <f>C23*0.1</f>
        <v>927000</v>
      </c>
      <c r="F23" s="32"/>
      <c r="G23" s="30" t="s">
        <v>23</v>
      </c>
      <c r="H23" s="31">
        <v>42780</v>
      </c>
      <c r="I23" s="34" t="s">
        <v>41</v>
      </c>
      <c r="J23" s="30" t="s">
        <v>44</v>
      </c>
      <c r="K23" s="40" t="s">
        <v>45</v>
      </c>
      <c r="L23" s="3"/>
      <c r="M23" s="3">
        <v>1</v>
      </c>
    </row>
    <row r="24" spans="1:13" ht="21" customHeight="1" x14ac:dyDescent="0.2">
      <c r="A24" s="41" t="s">
        <v>47</v>
      </c>
      <c r="B24" s="90"/>
      <c r="C24" s="70"/>
      <c r="D24" s="70">
        <v>0</v>
      </c>
      <c r="E24" s="91"/>
      <c r="F24" s="92"/>
      <c r="G24" s="35" t="s">
        <v>48</v>
      </c>
      <c r="H24" s="93" t="s">
        <v>48</v>
      </c>
      <c r="I24" s="35" t="s">
        <v>41</v>
      </c>
      <c r="J24" s="35" t="s">
        <v>44</v>
      </c>
      <c r="K24" s="35" t="s">
        <v>48</v>
      </c>
      <c r="L24" s="3"/>
      <c r="M24" s="3">
        <v>1</v>
      </c>
    </row>
    <row r="25" spans="1:13" ht="21" customHeight="1" x14ac:dyDescent="0.2">
      <c r="A25" s="26" t="s">
        <v>37</v>
      </c>
      <c r="B25" s="27" t="s">
        <v>40</v>
      </c>
      <c r="C25" s="65">
        <v>18072921.390000001</v>
      </c>
      <c r="D25" s="72">
        <f>C25*0.9</f>
        <v>16265629.251</v>
      </c>
      <c r="E25" s="73">
        <f>C25*0.1</f>
        <v>1807292.1390000002</v>
      </c>
      <c r="F25" s="26"/>
      <c r="G25" s="30" t="s">
        <v>23</v>
      </c>
      <c r="H25" s="31">
        <v>42780</v>
      </c>
      <c r="I25" s="34" t="s">
        <v>41</v>
      </c>
      <c r="J25" s="30" t="s">
        <v>42</v>
      </c>
      <c r="K25" s="39" t="s">
        <v>43</v>
      </c>
      <c r="L25" s="3"/>
      <c r="M25" s="3">
        <v>1</v>
      </c>
    </row>
    <row r="26" spans="1:13" ht="21" customHeight="1" x14ac:dyDescent="0.2">
      <c r="A26" s="15"/>
      <c r="B26" s="15"/>
      <c r="C26" s="66"/>
      <c r="D26" s="66"/>
      <c r="E26" s="66"/>
      <c r="F26" s="15"/>
      <c r="G26" s="16"/>
      <c r="H26" s="16"/>
      <c r="I26" s="16"/>
      <c r="J26" s="16"/>
      <c r="K26" s="16"/>
      <c r="L26" s="17"/>
      <c r="M26" s="18"/>
    </row>
    <row r="27" spans="1:13" ht="21" customHeight="1" x14ac:dyDescent="0.2">
      <c r="A27" s="19" t="s">
        <v>57</v>
      </c>
      <c r="B27" s="15"/>
      <c r="C27" s="67">
        <f>SUM(C23:C26)-C24</f>
        <v>27342921.390000001</v>
      </c>
      <c r="D27" s="67">
        <f t="shared" ref="D27:E27" si="4">SUM(D23:D26)</f>
        <v>24608629.251000002</v>
      </c>
      <c r="E27" s="67">
        <f t="shared" si="4"/>
        <v>2734292.1390000004</v>
      </c>
      <c r="F27" s="15"/>
      <c r="G27" s="16"/>
      <c r="H27" s="16"/>
      <c r="I27" s="16"/>
      <c r="J27" s="16"/>
      <c r="K27" s="16"/>
      <c r="L27" s="17"/>
      <c r="M27" s="18"/>
    </row>
    <row r="28" spans="1:13" ht="21" customHeight="1" x14ac:dyDescent="0.2">
      <c r="A28" s="19"/>
      <c r="B28" s="15"/>
      <c r="C28" s="66"/>
      <c r="D28" s="66"/>
      <c r="E28" s="66"/>
      <c r="F28" s="15"/>
      <c r="G28" s="16"/>
      <c r="H28" s="16"/>
      <c r="I28" s="16"/>
      <c r="J28" s="16"/>
      <c r="K28" s="16"/>
      <c r="L28" s="17"/>
      <c r="M28" s="18"/>
    </row>
    <row r="29" spans="1:13" ht="21" customHeight="1" x14ac:dyDescent="0.2">
      <c r="A29" s="87" t="s">
        <v>64</v>
      </c>
      <c r="B29" s="88"/>
      <c r="C29" s="89">
        <f>C21+C27</f>
        <v>81935984.879999995</v>
      </c>
      <c r="D29" s="89">
        <f t="shared" ref="D29:E29" si="5">D21+D27</f>
        <v>67730326.851999998</v>
      </c>
      <c r="E29" s="89">
        <f t="shared" si="5"/>
        <v>14205658.028000001</v>
      </c>
      <c r="F29" s="15"/>
      <c r="G29" s="16"/>
      <c r="H29" s="16"/>
      <c r="I29" s="16"/>
      <c r="J29" s="16"/>
      <c r="K29" s="16"/>
      <c r="L29" s="17"/>
      <c r="M29" s="18"/>
    </row>
    <row r="30" spans="1:13" ht="21" customHeight="1" x14ac:dyDescent="0.2">
      <c r="C30" s="74"/>
      <c r="D30" s="75"/>
      <c r="E30" s="76"/>
      <c r="G30" s="4"/>
      <c r="H30" s="12"/>
      <c r="I30" s="9"/>
      <c r="J30" s="9"/>
      <c r="K30" s="9"/>
      <c r="L30" s="3"/>
      <c r="M30" s="3"/>
    </row>
    <row r="31" spans="1:13" ht="21" customHeight="1" x14ac:dyDescent="0.2">
      <c r="A31" s="41" t="s">
        <v>47</v>
      </c>
      <c r="B31" s="27" t="s">
        <v>48</v>
      </c>
      <c r="C31" s="70">
        <v>28700000</v>
      </c>
      <c r="D31" s="65">
        <v>0</v>
      </c>
      <c r="E31" s="71">
        <v>28700000</v>
      </c>
      <c r="F31" s="32"/>
      <c r="G31" s="30" t="s">
        <v>48</v>
      </c>
      <c r="H31" s="31" t="s">
        <v>48</v>
      </c>
      <c r="I31" s="34" t="s">
        <v>41</v>
      </c>
      <c r="J31" s="35" t="s">
        <v>44</v>
      </c>
      <c r="K31" s="30" t="s">
        <v>48</v>
      </c>
      <c r="L31" s="3"/>
      <c r="M31" s="3"/>
    </row>
    <row r="32" spans="1:13" ht="21" customHeight="1" x14ac:dyDescent="0.2">
      <c r="C32" s="74"/>
      <c r="D32" s="75"/>
      <c r="E32" s="76"/>
      <c r="G32" s="4"/>
      <c r="H32" s="12"/>
      <c r="I32" s="9"/>
      <c r="J32" s="9"/>
      <c r="K32" s="9"/>
      <c r="L32" s="3"/>
      <c r="M32" s="3"/>
    </row>
    <row r="33" spans="1:13" ht="21" customHeight="1" x14ac:dyDescent="0.2">
      <c r="A33" t="s">
        <v>63</v>
      </c>
      <c r="C33" s="77">
        <f>SUM(C29:C32)</f>
        <v>110635984.88</v>
      </c>
      <c r="D33" s="77"/>
      <c r="E33" s="76"/>
      <c r="H33" s="12"/>
      <c r="I33" s="9"/>
      <c r="J33" s="9"/>
      <c r="K33" s="9"/>
      <c r="L33" s="3"/>
      <c r="M33" s="3"/>
    </row>
    <row r="34" spans="1:13" ht="21" customHeight="1" x14ac:dyDescent="0.2">
      <c r="C34" s="2"/>
      <c r="D34" s="2"/>
      <c r="H34" s="12"/>
      <c r="I34" s="9"/>
      <c r="J34" s="9"/>
      <c r="K34" s="9"/>
      <c r="L34" s="3"/>
      <c r="M34" s="3"/>
    </row>
    <row r="35" spans="1:13" ht="47.25" x14ac:dyDescent="0.25">
      <c r="B35" s="45"/>
      <c r="C35" s="44" t="s">
        <v>59</v>
      </c>
      <c r="D35" s="44" t="s">
        <v>62</v>
      </c>
      <c r="E35" s="44" t="s">
        <v>60</v>
      </c>
      <c r="G35" s="44" t="s">
        <v>60</v>
      </c>
      <c r="H35" s="3"/>
      <c r="I35" s="3"/>
      <c r="J35" s="94" t="s">
        <v>65</v>
      </c>
      <c r="K35" s="3"/>
      <c r="L35" s="3"/>
      <c r="M35" s="3"/>
    </row>
    <row r="36" spans="1:13" ht="21" customHeight="1" x14ac:dyDescent="0.25">
      <c r="B36" s="52">
        <v>2017</v>
      </c>
      <c r="C36" s="46">
        <f>C6+C7+C8+C12+C13+C19</f>
        <v>54593063.490000002</v>
      </c>
      <c r="D36" s="100"/>
      <c r="E36" s="100"/>
      <c r="H36" s="3"/>
      <c r="I36" s="3"/>
      <c r="J36" s="101"/>
      <c r="K36" s="3"/>
      <c r="L36" s="3"/>
      <c r="M36" s="3"/>
    </row>
    <row r="37" spans="1:13" ht="21" customHeight="1" x14ac:dyDescent="0.25">
      <c r="B37" s="53">
        <v>2018</v>
      </c>
      <c r="C37" s="47">
        <f>C23+C25</f>
        <v>27342921.390000001</v>
      </c>
      <c r="D37" s="47">
        <f>D6+D7+D8+D12+D13</f>
        <v>39770419.200999998</v>
      </c>
      <c r="E37" s="47">
        <f>E6+E7+E8+E12+E13</f>
        <v>10633546.289000001</v>
      </c>
      <c r="G37" s="85">
        <f>SUM(E37:E38)</f>
        <v>39333546.289000005</v>
      </c>
      <c r="H37" s="3"/>
      <c r="I37" s="3"/>
      <c r="J37" s="96">
        <f>D37+E37</f>
        <v>50403965.489999995</v>
      </c>
      <c r="K37" s="3"/>
      <c r="L37" s="3"/>
      <c r="M37" s="3"/>
    </row>
    <row r="38" spans="1:13" ht="21" customHeight="1" x14ac:dyDescent="0.25">
      <c r="B38" s="53"/>
      <c r="C38" s="47"/>
      <c r="D38" s="47"/>
      <c r="E38" s="78">
        <f>E31</f>
        <v>28700000</v>
      </c>
      <c r="G38" s="86"/>
      <c r="H38" s="3"/>
      <c r="I38" s="3"/>
      <c r="J38" s="95"/>
      <c r="K38" s="3"/>
      <c r="L38" s="3"/>
      <c r="M38" s="3"/>
    </row>
    <row r="39" spans="1:13" ht="21" customHeight="1" x14ac:dyDescent="0.25">
      <c r="B39" s="54">
        <v>2019</v>
      </c>
      <c r="C39" s="45"/>
      <c r="D39" s="57">
        <f>D23</f>
        <v>8343000</v>
      </c>
      <c r="E39" s="48">
        <f>E23</f>
        <v>927000</v>
      </c>
      <c r="H39" s="3"/>
      <c r="I39" s="3"/>
      <c r="J39" s="97">
        <f>D39+E39</f>
        <v>9270000</v>
      </c>
      <c r="K39" s="3"/>
      <c r="L39" s="3"/>
      <c r="M39" s="3"/>
    </row>
    <row r="40" spans="1:13" ht="21" customHeight="1" x14ac:dyDescent="0.25">
      <c r="B40" s="55">
        <v>2020</v>
      </c>
      <c r="C40" s="45"/>
      <c r="D40" s="58">
        <f>D25</f>
        <v>16265629.251</v>
      </c>
      <c r="E40" s="49">
        <f>E25</f>
        <v>1807292.1390000002</v>
      </c>
      <c r="H40" s="3"/>
      <c r="I40" s="3"/>
      <c r="J40" s="99">
        <f>D40+E40</f>
        <v>18072921.390000001</v>
      </c>
      <c r="K40" s="3"/>
      <c r="L40" s="3"/>
      <c r="M40" s="3"/>
    </row>
    <row r="41" spans="1:13" ht="21" customHeight="1" x14ac:dyDescent="0.25">
      <c r="B41" s="81">
        <v>2021</v>
      </c>
      <c r="C41" s="45"/>
      <c r="D41" s="82">
        <f>D19</f>
        <v>3351278.4000000004</v>
      </c>
      <c r="E41" s="82">
        <f>E19</f>
        <v>837819.60000000009</v>
      </c>
      <c r="J41" s="98">
        <f>D41+E41</f>
        <v>4189098.0000000005</v>
      </c>
    </row>
    <row r="42" spans="1:13" ht="21" customHeight="1" x14ac:dyDescent="0.2">
      <c r="A42" s="17"/>
      <c r="B42" s="50"/>
      <c r="C42" s="51">
        <f>SUM(C36:C41)</f>
        <v>81935984.879999995</v>
      </c>
      <c r="D42" s="51">
        <f>D37+D39+D40+D41</f>
        <v>67730326.851999998</v>
      </c>
      <c r="E42" s="51">
        <f>E37+E39+E40+E41</f>
        <v>14205658.028000001</v>
      </c>
      <c r="J42" s="2">
        <f>SUM(J37:J41)</f>
        <v>81935984.879999995</v>
      </c>
    </row>
    <row r="43" spans="1:13" ht="21" customHeight="1" x14ac:dyDescent="0.2"/>
    <row r="44" spans="1:13" ht="21" customHeight="1" x14ac:dyDescent="0.2">
      <c r="A44" s="59" t="s">
        <v>58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3" ht="21" customHeight="1" x14ac:dyDescent="0.2">
      <c r="A45" s="60"/>
    </row>
    <row r="46" spans="1:13" ht="21" customHeight="1" x14ac:dyDescent="0.2">
      <c r="A46" s="61" t="s">
        <v>61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3" ht="21" customHeight="1" x14ac:dyDescent="0.2"/>
    <row r="48" spans="1:13" ht="21" customHeight="1" x14ac:dyDescent="0.2"/>
    <row r="49" ht="21" customHeight="1" x14ac:dyDescent="0.2"/>
    <row r="50" ht="27" customHeight="1" x14ac:dyDescent="0.2"/>
    <row r="51" ht="27" customHeight="1" x14ac:dyDescent="0.2"/>
    <row r="52" ht="27" customHeight="1" x14ac:dyDescent="0.2"/>
  </sheetData>
  <mergeCells count="3">
    <mergeCell ref="C4:E4"/>
    <mergeCell ref="G4:K4"/>
    <mergeCell ref="G37:G38"/>
  </mergeCells>
  <dataValidations disablePrompts="1" count="1">
    <dataValidation type="list" allowBlank="1" showInputMessage="1" showErrorMessage="1" sqref="M6:M8 M12:M13 M19 M23:M25 M30:M34">
      <formula1>"1, 2, 3,"</formula1>
    </dataValidation>
  </dataValidations>
  <pageMargins left="0.78740157480314965" right="0.11811023622047245" top="0.78740157480314965" bottom="0.78740157480314965" header="0.31496062992125984" footer="0.31496062992125984"/>
  <pageSetup paperSize="8" scale="67" orientation="landscape" r:id="rId1"/>
  <headerFooter>
    <oddHeader>&amp;LPříloha č.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Heisigová Martina</dc:creator>
  <cp:lastModifiedBy>Grigarová Lenka</cp:lastModifiedBy>
  <cp:lastPrinted>2016-11-14T13:53:55Z</cp:lastPrinted>
  <dcterms:created xsi:type="dcterms:W3CDTF">2016-11-01T13:29:25Z</dcterms:created>
  <dcterms:modified xsi:type="dcterms:W3CDTF">2016-11-14T13:53:58Z</dcterms:modified>
</cp:coreProperties>
</file>