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updateLinks="never" defaultThemeVersion="124226"/>
  <bookViews>
    <workbookView xWindow="0" yWindow="0" windowWidth="20490" windowHeight="7680" tabRatio="664" activeTab="8"/>
  </bookViews>
  <sheets>
    <sheet name="Info" sheetId="18" r:id="rId1"/>
    <sheet name="Základní vstupní data" sheetId="21" r:id="rId2"/>
    <sheet name="Provozní náklady VaK-ex post" sheetId="27" r:id="rId3"/>
    <sheet name="Plné odpisy cú" sheetId="16" state="hidden" r:id="rId4"/>
    <sheet name="Výpočty" sheetId="22" r:id="rId5"/>
    <sheet name="Udržitelnost" sheetId="23" r:id="rId6"/>
    <sheet name="Grafy" sheetId="25" r:id="rId7"/>
    <sheet name="Výstupy pro SFŽP" sheetId="28" r:id="rId8"/>
    <sheet name="Návrh PFO" sheetId="24" r:id="rId9"/>
    <sheet name="Indexace" sheetId="2" r:id="rId10"/>
    <sheet name="Makrodata" sheetId="7" r:id="rId11"/>
  </sheets>
  <externalReferences>
    <externalReference r:id="rId12"/>
  </externalReferences>
  <definedNames>
    <definedName name="_xlnm.Print_Area" localSheetId="6">Grafy!$A$1:$O$41</definedName>
    <definedName name="_xlnm.Print_Area" localSheetId="0">Info!$A$1:$K$55</definedName>
    <definedName name="_xlnm.Print_Area" localSheetId="8">'Návrh PFO'!$A$1:$O$41</definedName>
    <definedName name="_xlnm.Print_Area" localSheetId="5">Udržitelnost!$B$1:$AH$93</definedName>
    <definedName name="_xlnm.Print_Area" localSheetId="7">'Výstupy pro SFŽP'!$A$1:$AJ$45</definedName>
    <definedName name="_xlnm.Print_Area" localSheetId="1">'Základní vstupní data'!$A$1:$T$137</definedName>
  </definedNames>
  <calcPr calcId="145621"/>
</workbook>
</file>

<file path=xl/calcChain.xml><?xml version="1.0" encoding="utf-8"?>
<calcChain xmlns="http://schemas.openxmlformats.org/spreadsheetml/2006/main">
  <c r="F28" i="21" l="1"/>
  <c r="J54" i="21" l="1"/>
  <c r="I54" i="21"/>
  <c r="J55" i="21"/>
  <c r="I55" i="21"/>
  <c r="J56" i="21"/>
  <c r="I56" i="21"/>
  <c r="J52" i="21"/>
  <c r="I52" i="21"/>
  <c r="J51" i="21"/>
  <c r="I51" i="21"/>
  <c r="F27" i="21" l="1"/>
  <c r="F26" i="21"/>
  <c r="J26" i="24" l="1"/>
  <c r="K26" i="24"/>
  <c r="L26" i="24"/>
  <c r="M26" i="24"/>
  <c r="N26" i="24"/>
  <c r="J27" i="24"/>
  <c r="K27" i="24"/>
  <c r="L27" i="24"/>
  <c r="M27" i="24"/>
  <c r="N27" i="24"/>
  <c r="I27" i="24"/>
  <c r="I26" i="24"/>
  <c r="W66" i="7" l="1"/>
  <c r="X66" i="7"/>
  <c r="Y66" i="7"/>
  <c r="Z66" i="7"/>
  <c r="AA66" i="7"/>
  <c r="AB66" i="7"/>
  <c r="AC66" i="7"/>
  <c r="AD66" i="7"/>
  <c r="AE66" i="7"/>
  <c r="AF66" i="7"/>
  <c r="AG66" i="7"/>
  <c r="AH66" i="7"/>
  <c r="AI66" i="7"/>
  <c r="AJ66" i="7"/>
  <c r="AK66" i="7"/>
  <c r="AL66" i="7"/>
  <c r="AM66" i="7"/>
  <c r="AN66" i="7"/>
  <c r="AO66" i="7"/>
  <c r="AP66" i="7"/>
  <c r="AQ66" i="7"/>
  <c r="AR66" i="7"/>
  <c r="AS66" i="7"/>
  <c r="AT66" i="7"/>
  <c r="AU66" i="7"/>
  <c r="AV66" i="7"/>
  <c r="AW66" i="7"/>
  <c r="AX66" i="7"/>
  <c r="AY66" i="7"/>
  <c r="AZ66" i="7"/>
  <c r="BA66" i="7"/>
  <c r="BB66" i="7"/>
  <c r="BC66" i="7"/>
  <c r="V66" i="7"/>
  <c r="U66" i="7"/>
  <c r="F5" i="28" l="1"/>
  <c r="E5" i="28"/>
  <c r="D5" i="28"/>
  <c r="B5" i="28"/>
  <c r="F13" i="28"/>
  <c r="F4" i="28"/>
  <c r="R20" i="24" l="1"/>
  <c r="G19" i="24" s="1"/>
  <c r="R18" i="24"/>
  <c r="G17" i="24" s="1"/>
  <c r="R22" i="24"/>
  <c r="G21" i="24" s="1"/>
  <c r="R16" i="24"/>
  <c r="G15" i="24" s="1"/>
  <c r="F95" i="21" l="1"/>
  <c r="O39" i="22" l="1"/>
  <c r="P39" i="22"/>
  <c r="R72" i="21"/>
  <c r="R71" i="21"/>
  <c r="R70" i="21"/>
  <c r="R68" i="21"/>
  <c r="R67" i="21"/>
  <c r="R66" i="21"/>
  <c r="R64" i="21"/>
  <c r="R63" i="21"/>
  <c r="R62" i="21"/>
  <c r="R60" i="21"/>
  <c r="R59" i="21"/>
  <c r="R58" i="21"/>
  <c r="R56" i="21"/>
  <c r="R55" i="21"/>
  <c r="R54" i="21"/>
  <c r="R48" i="21"/>
  <c r="R47" i="21"/>
  <c r="R46" i="21"/>
  <c r="R44" i="21"/>
  <c r="R43" i="21"/>
  <c r="R42" i="21"/>
  <c r="P41" i="21"/>
  <c r="Q41" i="21"/>
  <c r="P45" i="21"/>
  <c r="Q45" i="21"/>
  <c r="P49" i="21"/>
  <c r="Q49" i="21"/>
  <c r="P53" i="21"/>
  <c r="Q53" i="21"/>
  <c r="P57" i="21"/>
  <c r="Q57" i="21"/>
  <c r="P61" i="21"/>
  <c r="Q61" i="21"/>
  <c r="P65" i="21"/>
  <c r="Q65" i="21"/>
  <c r="P69" i="21"/>
  <c r="Q69" i="21"/>
  <c r="P74" i="21" a="1"/>
  <c r="P74" i="21" s="1"/>
  <c r="Q74" i="21" a="1"/>
  <c r="Q74" i="21" s="1"/>
  <c r="P73" i="21" l="1"/>
  <c r="P75" i="21" s="1"/>
  <c r="Q73" i="21"/>
  <c r="Q75" i="21" s="1"/>
  <c r="V25" i="18" l="1"/>
  <c r="F2" i="22" s="1"/>
  <c r="W27" i="18"/>
  <c r="D6" i="22" l="1"/>
  <c r="A5" i="2" s="1"/>
  <c r="E19" i="22"/>
  <c r="E20" i="22"/>
  <c r="E21" i="22"/>
  <c r="E22" i="22"/>
  <c r="E23" i="22"/>
  <c r="E28" i="22"/>
  <c r="E29" i="22"/>
  <c r="E30" i="22"/>
  <c r="G36" i="27"/>
  <c r="J17" i="18" l="1"/>
  <c r="E96" i="22" s="1"/>
  <c r="C17" i="18"/>
  <c r="E156" i="22" l="1"/>
  <c r="F156" i="22" s="1"/>
  <c r="G156" i="22" s="1"/>
  <c r="D8" i="23"/>
  <c r="C2" i="25"/>
  <c r="S77" i="7"/>
  <c r="R77" i="7" s="1"/>
  <c r="Q77" i="7" s="1"/>
  <c r="P77" i="7" s="1"/>
  <c r="O77" i="7" s="1"/>
  <c r="N77" i="7" s="1"/>
  <c r="M77" i="7" s="1"/>
  <c r="L77" i="7" s="1"/>
  <c r="K77" i="7" s="1"/>
  <c r="R76" i="7"/>
  <c r="Q76" i="7" s="1"/>
  <c r="P76" i="7" s="1"/>
  <c r="O76" i="7" s="1"/>
  <c r="N76" i="7" s="1"/>
  <c r="M76" i="7" s="1"/>
  <c r="L76" i="7" s="1"/>
  <c r="K76" i="7" s="1"/>
  <c r="Q75" i="7"/>
  <c r="P75" i="7"/>
  <c r="O75" i="7" s="1"/>
  <c r="N75" i="7" s="1"/>
  <c r="M75" i="7" s="1"/>
  <c r="L75" i="7" s="1"/>
  <c r="K75" i="7" s="1"/>
  <c r="P74" i="7"/>
  <c r="O74" i="7" s="1"/>
  <c r="N74" i="7" s="1"/>
  <c r="M74" i="7" s="1"/>
  <c r="L74" i="7" s="1"/>
  <c r="K74" i="7" s="1"/>
  <c r="J74" i="7" s="1"/>
  <c r="I74" i="7" s="1"/>
  <c r="H74" i="7" s="1"/>
  <c r="G74" i="7" s="1"/>
  <c r="F74" i="7" s="1"/>
  <c r="E74" i="7" s="1"/>
  <c r="D74" i="7" s="1"/>
  <c r="O73" i="7"/>
  <c r="N72" i="7"/>
  <c r="M72" i="7" s="1"/>
  <c r="L72" i="7" s="1"/>
  <c r="K72" i="7" s="1"/>
  <c r="J72" i="7" s="1"/>
  <c r="I72" i="7" s="1"/>
  <c r="H72" i="7" s="1"/>
  <c r="G72" i="7" s="1"/>
  <c r="F72" i="7" s="1"/>
  <c r="E72" i="7" s="1"/>
  <c r="D72" i="7" s="1"/>
  <c r="M71" i="7"/>
  <c r="L71" i="7" s="1"/>
  <c r="K71" i="7" s="1"/>
  <c r="J71" i="7" s="1"/>
  <c r="I71" i="7" s="1"/>
  <c r="H71" i="7" s="1"/>
  <c r="G71" i="7" s="1"/>
  <c r="F71" i="7" s="1"/>
  <c r="E71" i="7" s="1"/>
  <c r="D71" i="7" s="1"/>
  <c r="L70" i="7"/>
  <c r="K70" i="7" s="1"/>
  <c r="J70" i="7" s="1"/>
  <c r="I70" i="7" s="1"/>
  <c r="H70" i="7" s="1"/>
  <c r="G70" i="7" s="1"/>
  <c r="F70" i="7" s="1"/>
  <c r="E70" i="7" s="1"/>
  <c r="D70" i="7" s="1"/>
  <c r="K69" i="7"/>
  <c r="P72" i="7"/>
  <c r="Q72" i="7" s="1"/>
  <c r="R72" i="7" s="1"/>
  <c r="S72" i="7" s="1"/>
  <c r="T72" i="7" s="1"/>
  <c r="O71" i="7"/>
  <c r="P71" i="7" s="1"/>
  <c r="Q71" i="7" s="1"/>
  <c r="R71" i="7" s="1"/>
  <c r="S71" i="7" s="1"/>
  <c r="T71" i="7" s="1"/>
  <c r="N70" i="7"/>
  <c r="O70" i="7" s="1"/>
  <c r="P70" i="7" s="1"/>
  <c r="Q70" i="7" s="1"/>
  <c r="R70" i="7" s="1"/>
  <c r="S70" i="7" s="1"/>
  <c r="T70" i="7" s="1"/>
  <c r="M69" i="7"/>
  <c r="N69" i="7" s="1"/>
  <c r="O69" i="7" s="1"/>
  <c r="P69" i="7" s="1"/>
  <c r="Q69" i="7" s="1"/>
  <c r="R69" i="7" s="1"/>
  <c r="S69" i="7" s="1"/>
  <c r="T69" i="7" s="1"/>
  <c r="L68" i="7"/>
  <c r="M68" i="7" s="1"/>
  <c r="N68" i="7" s="1"/>
  <c r="O68" i="7" s="1"/>
  <c r="Q73" i="7"/>
  <c r="R73" i="7" s="1"/>
  <c r="S73" i="7" s="1"/>
  <c r="T73" i="7" s="1"/>
  <c r="S75" i="7"/>
  <c r="T75" i="7" s="1"/>
  <c r="R74" i="7"/>
  <c r="S74" i="7" s="1"/>
  <c r="T74" i="7" s="1"/>
  <c r="T76" i="7"/>
  <c r="BB110" i="7"/>
  <c r="K67" i="7"/>
  <c r="L67" i="7" s="1"/>
  <c r="M67" i="7" s="1"/>
  <c r="N67" i="7" s="1"/>
  <c r="O67" i="7" s="1"/>
  <c r="P67" i="7" s="1"/>
  <c r="Q67" i="7" s="1"/>
  <c r="R67" i="7" s="1"/>
  <c r="S67" i="7" s="1"/>
  <c r="T67" i="7" s="1"/>
  <c r="I67" i="7"/>
  <c r="H67" i="7" s="1"/>
  <c r="G67" i="7" s="1"/>
  <c r="F67" i="7" s="1"/>
  <c r="E67" i="7" s="1"/>
  <c r="D67" i="7" s="1"/>
  <c r="U79" i="7"/>
  <c r="W81" i="7"/>
  <c r="V81" i="7" s="1"/>
  <c r="U81" i="7" s="1"/>
  <c r="Y83" i="7"/>
  <c r="X83" i="7" s="1"/>
  <c r="W83" i="7" s="1"/>
  <c r="V83" i="7" s="1"/>
  <c r="U83" i="7" s="1"/>
  <c r="AA85" i="7"/>
  <c r="Z85" i="7" s="1"/>
  <c r="Y85" i="7" s="1"/>
  <c r="X85" i="7" s="1"/>
  <c r="W85" i="7" s="1"/>
  <c r="V85" i="7" s="1"/>
  <c r="U85" i="7" s="1"/>
  <c r="AC87" i="7"/>
  <c r="AB87" i="7" s="1"/>
  <c r="AA87" i="7" s="1"/>
  <c r="Z87" i="7" s="1"/>
  <c r="Y87" i="7" s="1"/>
  <c r="X87" i="7" s="1"/>
  <c r="W87" i="7" s="1"/>
  <c r="V87" i="7" s="1"/>
  <c r="U87" i="7" s="1"/>
  <c r="T87" i="7" s="1"/>
  <c r="S87" i="7" s="1"/>
  <c r="R87" i="7" s="1"/>
  <c r="Q87" i="7" s="1"/>
  <c r="P87" i="7" s="1"/>
  <c r="O87" i="7" s="1"/>
  <c r="AE89" i="7"/>
  <c r="AD89" i="7" s="1"/>
  <c r="AC89" i="7" s="1"/>
  <c r="AB89" i="7" s="1"/>
  <c r="AA89" i="7" s="1"/>
  <c r="Z89" i="7" s="1"/>
  <c r="Y89" i="7" s="1"/>
  <c r="X89" i="7" s="1"/>
  <c r="W89" i="7" s="1"/>
  <c r="V89" i="7" s="1"/>
  <c r="U89" i="7" s="1"/>
  <c r="AG91" i="7"/>
  <c r="AF91" i="7" s="1"/>
  <c r="AE91" i="7" s="1"/>
  <c r="AD91" i="7" s="1"/>
  <c r="AC91" i="7" s="1"/>
  <c r="AB91" i="7" s="1"/>
  <c r="AA91" i="7" s="1"/>
  <c r="Z91" i="7" s="1"/>
  <c r="Y91" i="7" s="1"/>
  <c r="X91" i="7" s="1"/>
  <c r="W91" i="7" s="1"/>
  <c r="V91" i="7" s="1"/>
  <c r="U91" i="7" s="1"/>
  <c r="T91" i="7" s="1"/>
  <c r="S91" i="7" s="1"/>
  <c r="R91" i="7" s="1"/>
  <c r="Q91" i="7" s="1"/>
  <c r="P91" i="7" s="1"/>
  <c r="O91" i="7" s="1"/>
  <c r="AI93" i="7"/>
  <c r="AH93" i="7" s="1"/>
  <c r="AG93" i="7" s="1"/>
  <c r="AF93" i="7" s="1"/>
  <c r="AE93" i="7" s="1"/>
  <c r="AD93" i="7" s="1"/>
  <c r="AC93" i="7" s="1"/>
  <c r="AB93" i="7" s="1"/>
  <c r="AA93" i="7" s="1"/>
  <c r="Z93" i="7" s="1"/>
  <c r="Y93" i="7" s="1"/>
  <c r="X93" i="7" s="1"/>
  <c r="W93" i="7" s="1"/>
  <c r="V93" i="7" s="1"/>
  <c r="U93" i="7" s="1"/>
  <c r="AL94" i="7"/>
  <c r="AM94" i="7" s="1"/>
  <c r="AN94" i="7" s="1"/>
  <c r="AO94" i="7" s="1"/>
  <c r="AP94" i="7" s="1"/>
  <c r="AQ94" i="7" s="1"/>
  <c r="AR94" i="7" s="1"/>
  <c r="AS94" i="7" s="1"/>
  <c r="AT94" i="7" s="1"/>
  <c r="AU94" i="7" s="1"/>
  <c r="AV94" i="7" s="1"/>
  <c r="AW94" i="7" s="1"/>
  <c r="AX94" i="7" s="1"/>
  <c r="AY94" i="7" s="1"/>
  <c r="AZ94" i="7" s="1"/>
  <c r="BA94" i="7" s="1"/>
  <c r="BB94" i="7" s="1"/>
  <c r="BC94" i="7" s="1"/>
  <c r="AM97" i="7"/>
  <c r="AL97" i="7" s="1"/>
  <c r="AK97" i="7" s="1"/>
  <c r="AJ97" i="7" s="1"/>
  <c r="AI97" i="7" s="1"/>
  <c r="AH97" i="7" s="1"/>
  <c r="AG97" i="7" s="1"/>
  <c r="AF97" i="7" s="1"/>
  <c r="AE97" i="7" s="1"/>
  <c r="AD97" i="7" s="1"/>
  <c r="AC97" i="7" s="1"/>
  <c r="AB97" i="7" s="1"/>
  <c r="AA97" i="7" s="1"/>
  <c r="Z97" i="7" s="1"/>
  <c r="Y97" i="7" s="1"/>
  <c r="X97" i="7" s="1"/>
  <c r="W97" i="7" s="1"/>
  <c r="V97" i="7" s="1"/>
  <c r="U97" i="7" s="1"/>
  <c r="AP98" i="7"/>
  <c r="AQ98" i="7" s="1"/>
  <c r="AR98" i="7" s="1"/>
  <c r="AS98" i="7" s="1"/>
  <c r="AT98" i="7" s="1"/>
  <c r="AU98" i="7" s="1"/>
  <c r="AV98" i="7" s="1"/>
  <c r="AW98" i="7" s="1"/>
  <c r="AX98" i="7" s="1"/>
  <c r="AY98" i="7" s="1"/>
  <c r="AZ98" i="7" s="1"/>
  <c r="BA98" i="7" s="1"/>
  <c r="BB98" i="7" s="1"/>
  <c r="BC98" i="7" s="1"/>
  <c r="AQ101" i="7"/>
  <c r="AP101" i="7" s="1"/>
  <c r="AO101" i="7" s="1"/>
  <c r="AN101" i="7" s="1"/>
  <c r="AM101" i="7" s="1"/>
  <c r="AL101" i="7" s="1"/>
  <c r="AK101" i="7" s="1"/>
  <c r="AJ101" i="7" s="1"/>
  <c r="AI101" i="7" s="1"/>
  <c r="AH101" i="7" s="1"/>
  <c r="AG101" i="7" s="1"/>
  <c r="AF101" i="7" s="1"/>
  <c r="AE101" i="7" s="1"/>
  <c r="AD101" i="7" s="1"/>
  <c r="AC101" i="7" s="1"/>
  <c r="AB101" i="7" s="1"/>
  <c r="AA101" i="7" s="1"/>
  <c r="Z101" i="7" s="1"/>
  <c r="Y101" i="7" s="1"/>
  <c r="X101" i="7" s="1"/>
  <c r="W101" i="7" s="1"/>
  <c r="V101" i="7" s="1"/>
  <c r="U101" i="7" s="1"/>
  <c r="AT102" i="7"/>
  <c r="AU102" i="7" s="1"/>
  <c r="AV102" i="7" s="1"/>
  <c r="AW102" i="7" s="1"/>
  <c r="AX102" i="7" s="1"/>
  <c r="AY102" i="7" s="1"/>
  <c r="AZ102" i="7" s="1"/>
  <c r="BA102" i="7" s="1"/>
  <c r="BB102" i="7" s="1"/>
  <c r="BC102" i="7" s="1"/>
  <c r="AV104" i="7"/>
  <c r="AW104" i="7" s="1"/>
  <c r="AX104" i="7" s="1"/>
  <c r="AY104" i="7" s="1"/>
  <c r="AZ104" i="7" s="1"/>
  <c r="BA104" i="7" s="1"/>
  <c r="BB104" i="7" s="1"/>
  <c r="BC104" i="7" s="1"/>
  <c r="AW107" i="7"/>
  <c r="AV107" i="7" s="1"/>
  <c r="AU107" i="7" s="1"/>
  <c r="AT107" i="7" s="1"/>
  <c r="AS107" i="7" s="1"/>
  <c r="AR107" i="7" s="1"/>
  <c r="AQ107" i="7" s="1"/>
  <c r="AP107" i="7" s="1"/>
  <c r="AO107" i="7" s="1"/>
  <c r="AN107" i="7" s="1"/>
  <c r="AM107" i="7" s="1"/>
  <c r="AL107" i="7" s="1"/>
  <c r="AK107" i="7" s="1"/>
  <c r="AJ107" i="7" s="1"/>
  <c r="AI107" i="7" s="1"/>
  <c r="AH107" i="7" s="1"/>
  <c r="AG107" i="7" s="1"/>
  <c r="AF107" i="7" s="1"/>
  <c r="AE107" i="7" s="1"/>
  <c r="AD107" i="7" s="1"/>
  <c r="AC107" i="7" s="1"/>
  <c r="AB107" i="7" s="1"/>
  <c r="AA107" i="7" s="1"/>
  <c r="Z107" i="7" s="1"/>
  <c r="Y107" i="7" s="1"/>
  <c r="X107" i="7" s="1"/>
  <c r="W107" i="7" s="1"/>
  <c r="V107" i="7" s="1"/>
  <c r="U107" i="7" s="1"/>
  <c r="T107" i="7" s="1"/>
  <c r="S107" i="7" s="1"/>
  <c r="R107" i="7" s="1"/>
  <c r="Q107" i="7" s="1"/>
  <c r="P107" i="7" s="1"/>
  <c r="O107" i="7" s="1"/>
  <c r="AZ108" i="7"/>
  <c r="BA108" i="7" s="1"/>
  <c r="BB108" i="7" s="1"/>
  <c r="BC108" i="7" s="1"/>
  <c r="BA111" i="7"/>
  <c r="AZ111" i="7" s="1"/>
  <c r="AY111" i="7" s="1"/>
  <c r="AX111" i="7" s="1"/>
  <c r="AW111" i="7" s="1"/>
  <c r="AV111" i="7" s="1"/>
  <c r="AU111" i="7" s="1"/>
  <c r="AT111" i="7" s="1"/>
  <c r="AS111" i="7" s="1"/>
  <c r="AR111" i="7" s="1"/>
  <c r="AQ111" i="7" s="1"/>
  <c r="AP111" i="7" s="1"/>
  <c r="AO111" i="7" s="1"/>
  <c r="AN111" i="7" s="1"/>
  <c r="AM111" i="7" s="1"/>
  <c r="AL111" i="7" s="1"/>
  <c r="AK111" i="7" s="1"/>
  <c r="AJ111" i="7" s="1"/>
  <c r="AI111" i="7" s="1"/>
  <c r="AH111" i="7" s="1"/>
  <c r="AG111" i="7" s="1"/>
  <c r="AF111" i="7" s="1"/>
  <c r="AE111" i="7" s="1"/>
  <c r="AD111" i="7" s="1"/>
  <c r="AC111" i="7" s="1"/>
  <c r="AB111" i="7" s="1"/>
  <c r="AA111" i="7" s="1"/>
  <c r="Z111" i="7" s="1"/>
  <c r="Y111" i="7" s="1"/>
  <c r="X111" i="7" s="1"/>
  <c r="W111" i="7" s="1"/>
  <c r="V111" i="7" s="1"/>
  <c r="U111" i="7" s="1"/>
  <c r="T111" i="7" s="1"/>
  <c r="S111" i="7" s="1"/>
  <c r="R111" i="7" s="1"/>
  <c r="Q111" i="7" s="1"/>
  <c r="P111" i="7" s="1"/>
  <c r="O111" i="7" s="1"/>
  <c r="BB112" i="7"/>
  <c r="BA112" i="7" s="1"/>
  <c r="AZ112" i="7" s="1"/>
  <c r="AY112" i="7" s="1"/>
  <c r="AX112" i="7" s="1"/>
  <c r="AW112" i="7" s="1"/>
  <c r="AV112" i="7" s="1"/>
  <c r="AU112" i="7" s="1"/>
  <c r="AT112" i="7" s="1"/>
  <c r="AS112" i="7" s="1"/>
  <c r="AR112" i="7" s="1"/>
  <c r="AQ112" i="7" s="1"/>
  <c r="AP112" i="7" s="1"/>
  <c r="AO112" i="7" s="1"/>
  <c r="AN112" i="7" s="1"/>
  <c r="AM112" i="7" s="1"/>
  <c r="AL112" i="7" s="1"/>
  <c r="AK112" i="7" s="1"/>
  <c r="AJ112" i="7" s="1"/>
  <c r="AI112" i="7" s="1"/>
  <c r="AH112" i="7" s="1"/>
  <c r="AG112" i="7" s="1"/>
  <c r="AF112" i="7" s="1"/>
  <c r="AE112" i="7" s="1"/>
  <c r="AD112" i="7" s="1"/>
  <c r="AC112" i="7" s="1"/>
  <c r="AB112" i="7" s="1"/>
  <c r="AA112" i="7" s="1"/>
  <c r="Z112" i="7" s="1"/>
  <c r="Y112" i="7" s="1"/>
  <c r="X112" i="7" s="1"/>
  <c r="W112" i="7" s="1"/>
  <c r="V112" i="7" s="1"/>
  <c r="U112" i="7" s="1"/>
  <c r="T112" i="7" s="1"/>
  <c r="S112" i="7" s="1"/>
  <c r="R112" i="7" s="1"/>
  <c r="Q112" i="7" s="1"/>
  <c r="P112" i="7" s="1"/>
  <c r="O112" i="7" s="1"/>
  <c r="T78" i="7"/>
  <c r="S78" i="7" s="1"/>
  <c r="R78" i="7" s="1"/>
  <c r="Q78" i="7" s="1"/>
  <c r="P78" i="7" s="1"/>
  <c r="O78" i="7" s="1"/>
  <c r="N78" i="7" s="1"/>
  <c r="M78" i="7" s="1"/>
  <c r="L78" i="7" s="1"/>
  <c r="K78" i="7" s="1"/>
  <c r="J69" i="7"/>
  <c r="I69" i="7" s="1"/>
  <c r="H69" i="7" s="1"/>
  <c r="G69" i="7" s="1"/>
  <c r="F69" i="7" s="1"/>
  <c r="E69" i="7" s="1"/>
  <c r="D69" i="7" s="1"/>
  <c r="J68" i="7"/>
  <c r="I68" i="7" s="1"/>
  <c r="H68" i="7" s="1"/>
  <c r="G68" i="7" s="1"/>
  <c r="F68" i="7" s="1"/>
  <c r="E68" i="7" s="1"/>
  <c r="D68" i="7" s="1"/>
  <c r="T83" i="7" l="1"/>
  <c r="S83" i="7" s="1"/>
  <c r="R83" i="7" s="1"/>
  <c r="Q83" i="7" s="1"/>
  <c r="P83" i="7" s="1"/>
  <c r="O83" i="7" s="1"/>
  <c r="N83" i="7" s="1"/>
  <c r="M83" i="7" s="1"/>
  <c r="L83" i="7" s="1"/>
  <c r="K83" i="7" s="1"/>
  <c r="J83" i="7" s="1"/>
  <c r="I83" i="7" s="1"/>
  <c r="H83" i="7" s="1"/>
  <c r="G83" i="7" s="1"/>
  <c r="F83" i="7" s="1"/>
  <c r="E83" i="7" s="1"/>
  <c r="D83" i="7" s="1"/>
  <c r="T79" i="7"/>
  <c r="S79" i="7" s="1"/>
  <c r="R79" i="7" s="1"/>
  <c r="Q79" i="7" s="1"/>
  <c r="P79" i="7" s="1"/>
  <c r="O79" i="7" s="1"/>
  <c r="N79" i="7" s="1"/>
  <c r="M79" i="7" s="1"/>
  <c r="L79" i="7" s="1"/>
  <c r="K79" i="7" s="1"/>
  <c r="J79" i="7" s="1"/>
  <c r="I79" i="7" s="1"/>
  <c r="H79" i="7" s="1"/>
  <c r="G79" i="7" s="1"/>
  <c r="F79" i="7" s="1"/>
  <c r="E79" i="7" s="1"/>
  <c r="D79" i="7" s="1"/>
  <c r="U67" i="7"/>
  <c r="V67" i="7" s="1"/>
  <c r="W67" i="7" s="1"/>
  <c r="X67" i="7" s="1"/>
  <c r="Y67" i="7" s="1"/>
  <c r="Z67" i="7" s="1"/>
  <c r="AA67" i="7" s="1"/>
  <c r="AB67" i="7" s="1"/>
  <c r="AC67" i="7" s="1"/>
  <c r="AD67" i="7" s="1"/>
  <c r="AE67" i="7" s="1"/>
  <c r="AF67" i="7" s="1"/>
  <c r="AG67" i="7" s="1"/>
  <c r="AH67" i="7" s="1"/>
  <c r="AI67" i="7" s="1"/>
  <c r="AJ67" i="7" s="1"/>
  <c r="AK67" i="7" s="1"/>
  <c r="AL67" i="7" s="1"/>
  <c r="AM67" i="7" s="1"/>
  <c r="AN67" i="7" s="1"/>
  <c r="AO67" i="7" s="1"/>
  <c r="AP67" i="7" s="1"/>
  <c r="AQ67" i="7" s="1"/>
  <c r="AR67" i="7" s="1"/>
  <c r="AS67" i="7" s="1"/>
  <c r="AT67" i="7" s="1"/>
  <c r="AU67" i="7" s="1"/>
  <c r="AV67" i="7" s="1"/>
  <c r="AW67" i="7" s="1"/>
  <c r="AX67" i="7" s="1"/>
  <c r="AY67" i="7" s="1"/>
  <c r="AZ67" i="7" s="1"/>
  <c r="BA67" i="7" s="1"/>
  <c r="BB67" i="7" s="1"/>
  <c r="BC67" i="7" s="1"/>
  <c r="T101" i="7"/>
  <c r="S101" i="7" s="1"/>
  <c r="R101" i="7" s="1"/>
  <c r="Q101" i="7" s="1"/>
  <c r="P101" i="7" s="1"/>
  <c r="O101" i="7" s="1"/>
  <c r="T97" i="7"/>
  <c r="S97" i="7" s="1"/>
  <c r="R97" i="7" s="1"/>
  <c r="Q97" i="7" s="1"/>
  <c r="P97" i="7" s="1"/>
  <c r="O97" i="7" s="1"/>
  <c r="T93" i="7"/>
  <c r="S93" i="7" s="1"/>
  <c r="R93" i="7" s="1"/>
  <c r="Q93" i="7" s="1"/>
  <c r="P93" i="7" s="1"/>
  <c r="O93" i="7" s="1"/>
  <c r="N93" i="7" s="1"/>
  <c r="M93" i="7" s="1"/>
  <c r="L93" i="7" s="1"/>
  <c r="K93" i="7" s="1"/>
  <c r="J93" i="7" s="1"/>
  <c r="I93" i="7" s="1"/>
  <c r="H93" i="7" s="1"/>
  <c r="G93" i="7" s="1"/>
  <c r="F93" i="7" s="1"/>
  <c r="E93" i="7" s="1"/>
  <c r="D93" i="7" s="1"/>
  <c r="T89" i="7"/>
  <c r="S89" i="7" s="1"/>
  <c r="R89" i="7" s="1"/>
  <c r="Q89" i="7" s="1"/>
  <c r="P89" i="7" s="1"/>
  <c r="O89" i="7" s="1"/>
  <c r="N89" i="7" s="1"/>
  <c r="M89" i="7" s="1"/>
  <c r="L89" i="7" s="1"/>
  <c r="K89" i="7" s="1"/>
  <c r="J89" i="7" s="1"/>
  <c r="I89" i="7" s="1"/>
  <c r="H89" i="7" s="1"/>
  <c r="G89" i="7" s="1"/>
  <c r="F89" i="7" s="1"/>
  <c r="E89" i="7" s="1"/>
  <c r="D89" i="7" s="1"/>
  <c r="T85" i="7"/>
  <c r="S85" i="7" s="1"/>
  <c r="R85" i="7" s="1"/>
  <c r="Q85" i="7" s="1"/>
  <c r="P85" i="7" s="1"/>
  <c r="O85" i="7" s="1"/>
  <c r="N85" i="7" s="1"/>
  <c r="M85" i="7" s="1"/>
  <c r="L85" i="7" s="1"/>
  <c r="K85" i="7" s="1"/>
  <c r="J85" i="7" s="1"/>
  <c r="I85" i="7" s="1"/>
  <c r="H85" i="7" s="1"/>
  <c r="G85" i="7" s="1"/>
  <c r="F85" i="7" s="1"/>
  <c r="E85" i="7" s="1"/>
  <c r="D85" i="7" s="1"/>
  <c r="T81" i="7"/>
  <c r="S81" i="7" s="1"/>
  <c r="R81" i="7" s="1"/>
  <c r="Q81" i="7" s="1"/>
  <c r="P81" i="7" s="1"/>
  <c r="O81" i="7" s="1"/>
  <c r="N81" i="7" s="1"/>
  <c r="M81" i="7" s="1"/>
  <c r="L81" i="7" s="1"/>
  <c r="K81" i="7" s="1"/>
  <c r="J81" i="7" s="1"/>
  <c r="I81" i="7" s="1"/>
  <c r="H81" i="7" s="1"/>
  <c r="G81" i="7" s="1"/>
  <c r="F81" i="7" s="1"/>
  <c r="E81" i="7" s="1"/>
  <c r="D81" i="7" s="1"/>
  <c r="AZ110" i="7"/>
  <c r="AY110" i="7" s="1"/>
  <c r="AX110" i="7" s="1"/>
  <c r="AW110" i="7" s="1"/>
  <c r="AV110" i="7" s="1"/>
  <c r="AU110" i="7" s="1"/>
  <c r="AT110" i="7" s="1"/>
  <c r="AS110" i="7" s="1"/>
  <c r="AR110" i="7" s="1"/>
  <c r="AQ110" i="7" s="1"/>
  <c r="AP110" i="7" s="1"/>
  <c r="AO110" i="7" s="1"/>
  <c r="AN110" i="7" s="1"/>
  <c r="AM110" i="7" s="1"/>
  <c r="AL110" i="7" s="1"/>
  <c r="AK110" i="7" s="1"/>
  <c r="AJ110" i="7" s="1"/>
  <c r="AI110" i="7" s="1"/>
  <c r="AH110" i="7" s="1"/>
  <c r="AG110" i="7" s="1"/>
  <c r="AF110" i="7" s="1"/>
  <c r="AE110" i="7" s="1"/>
  <c r="AD110" i="7" s="1"/>
  <c r="AC110" i="7" s="1"/>
  <c r="AB110" i="7" s="1"/>
  <c r="AA110" i="7" s="1"/>
  <c r="Z110" i="7" s="1"/>
  <c r="Y110" i="7" s="1"/>
  <c r="X110" i="7" s="1"/>
  <c r="W110" i="7" s="1"/>
  <c r="V110" i="7" s="1"/>
  <c r="U110" i="7" s="1"/>
  <c r="T110" i="7" s="1"/>
  <c r="S110" i="7" s="1"/>
  <c r="R110" i="7" s="1"/>
  <c r="Q110" i="7" s="1"/>
  <c r="P110" i="7" s="1"/>
  <c r="O110" i="7" s="1"/>
  <c r="BA109" i="7"/>
  <c r="BB109" i="7" s="1"/>
  <c r="BC109" i="7" s="1"/>
  <c r="AX108" i="7"/>
  <c r="AW108" i="7" s="1"/>
  <c r="AV108" i="7" s="1"/>
  <c r="AU108" i="7" s="1"/>
  <c r="AT108" i="7" s="1"/>
  <c r="AS108" i="7" s="1"/>
  <c r="AR108" i="7" s="1"/>
  <c r="AQ108" i="7" s="1"/>
  <c r="AP108" i="7" s="1"/>
  <c r="AO108" i="7" s="1"/>
  <c r="AN108" i="7" s="1"/>
  <c r="AM108" i="7" s="1"/>
  <c r="AL108" i="7" s="1"/>
  <c r="AK108" i="7" s="1"/>
  <c r="AJ108" i="7" s="1"/>
  <c r="AI108" i="7" s="1"/>
  <c r="AH108" i="7" s="1"/>
  <c r="AG108" i="7" s="1"/>
  <c r="AF108" i="7" s="1"/>
  <c r="AE108" i="7" s="1"/>
  <c r="AD108" i="7" s="1"/>
  <c r="AC108" i="7" s="1"/>
  <c r="AB108" i="7" s="1"/>
  <c r="AA108" i="7" s="1"/>
  <c r="Z108" i="7" s="1"/>
  <c r="Y108" i="7" s="1"/>
  <c r="X108" i="7" s="1"/>
  <c r="W108" i="7" s="1"/>
  <c r="V108" i="7" s="1"/>
  <c r="U108" i="7" s="1"/>
  <c r="T108" i="7" s="1"/>
  <c r="S108" i="7" s="1"/>
  <c r="R108" i="7" s="1"/>
  <c r="Q108" i="7" s="1"/>
  <c r="P108" i="7" s="1"/>
  <c r="O108" i="7" s="1"/>
  <c r="AY107" i="7"/>
  <c r="AZ107" i="7" s="1"/>
  <c r="BA107" i="7" s="1"/>
  <c r="BB107" i="7" s="1"/>
  <c r="BC107" i="7" s="1"/>
  <c r="AW105" i="7"/>
  <c r="AX105" i="7" s="1"/>
  <c r="AY105" i="7" s="1"/>
  <c r="AZ105" i="7" s="1"/>
  <c r="BA105" i="7" s="1"/>
  <c r="BB105" i="7" s="1"/>
  <c r="BC105" i="7" s="1"/>
  <c r="AV106" i="7"/>
  <c r="AU106" i="7" s="1"/>
  <c r="AT106" i="7" s="1"/>
  <c r="AS106" i="7" s="1"/>
  <c r="AR106" i="7" s="1"/>
  <c r="AQ106" i="7" s="1"/>
  <c r="AP106" i="7" s="1"/>
  <c r="AO106" i="7" s="1"/>
  <c r="AN106" i="7" s="1"/>
  <c r="AM106" i="7" s="1"/>
  <c r="AL106" i="7" s="1"/>
  <c r="AK106" i="7" s="1"/>
  <c r="AJ106" i="7" s="1"/>
  <c r="AI106" i="7" s="1"/>
  <c r="AH106" i="7" s="1"/>
  <c r="AG106" i="7" s="1"/>
  <c r="AF106" i="7" s="1"/>
  <c r="AE106" i="7" s="1"/>
  <c r="AD106" i="7" s="1"/>
  <c r="AC106" i="7" s="1"/>
  <c r="AB106" i="7" s="1"/>
  <c r="AA106" i="7" s="1"/>
  <c r="Z106" i="7" s="1"/>
  <c r="Y106" i="7" s="1"/>
  <c r="X106" i="7" s="1"/>
  <c r="W106" i="7" s="1"/>
  <c r="V106" i="7" s="1"/>
  <c r="U106" i="7" s="1"/>
  <c r="T106" i="7" s="1"/>
  <c r="S106" i="7" s="1"/>
  <c r="R106" i="7" s="1"/>
  <c r="Q106" i="7" s="1"/>
  <c r="P106" i="7" s="1"/>
  <c r="O106" i="7" s="1"/>
  <c r="AT104" i="7"/>
  <c r="AS104" i="7" s="1"/>
  <c r="AR104" i="7" s="1"/>
  <c r="AQ104" i="7" s="1"/>
  <c r="AP104" i="7" s="1"/>
  <c r="AO104" i="7" s="1"/>
  <c r="AN104" i="7" s="1"/>
  <c r="AM104" i="7" s="1"/>
  <c r="AL104" i="7" s="1"/>
  <c r="AK104" i="7" s="1"/>
  <c r="AJ104" i="7" s="1"/>
  <c r="AI104" i="7" s="1"/>
  <c r="AH104" i="7" s="1"/>
  <c r="AG104" i="7" s="1"/>
  <c r="AF104" i="7" s="1"/>
  <c r="AE104" i="7" s="1"/>
  <c r="AD104" i="7" s="1"/>
  <c r="AC104" i="7" s="1"/>
  <c r="AB104" i="7" s="1"/>
  <c r="AA104" i="7" s="1"/>
  <c r="Z104" i="7" s="1"/>
  <c r="Y104" i="7" s="1"/>
  <c r="X104" i="7" s="1"/>
  <c r="W104" i="7" s="1"/>
  <c r="V104" i="7" s="1"/>
  <c r="U104" i="7" s="1"/>
  <c r="T104" i="7" s="1"/>
  <c r="S104" i="7" s="1"/>
  <c r="R104" i="7" s="1"/>
  <c r="Q104" i="7" s="1"/>
  <c r="P104" i="7" s="1"/>
  <c r="O104" i="7" s="1"/>
  <c r="AU103" i="7"/>
  <c r="AV103" i="7" s="1"/>
  <c r="AW103" i="7" s="1"/>
  <c r="AX103" i="7" s="1"/>
  <c r="AY103" i="7" s="1"/>
  <c r="AZ103" i="7" s="1"/>
  <c r="BA103" i="7" s="1"/>
  <c r="BB103" i="7" s="1"/>
  <c r="BC103" i="7" s="1"/>
  <c r="AR102" i="7"/>
  <c r="AQ102" i="7" s="1"/>
  <c r="AP102" i="7" s="1"/>
  <c r="AO102" i="7" s="1"/>
  <c r="AN102" i="7" s="1"/>
  <c r="AM102" i="7" s="1"/>
  <c r="AL102" i="7" s="1"/>
  <c r="AK102" i="7" s="1"/>
  <c r="AJ102" i="7" s="1"/>
  <c r="AI102" i="7" s="1"/>
  <c r="AH102" i="7" s="1"/>
  <c r="AG102" i="7" s="1"/>
  <c r="AF102" i="7" s="1"/>
  <c r="AE102" i="7" s="1"/>
  <c r="AD102" i="7" s="1"/>
  <c r="AC102" i="7" s="1"/>
  <c r="AB102" i="7" s="1"/>
  <c r="AA102" i="7" s="1"/>
  <c r="Z102" i="7" s="1"/>
  <c r="Y102" i="7" s="1"/>
  <c r="X102" i="7" s="1"/>
  <c r="W102" i="7" s="1"/>
  <c r="V102" i="7" s="1"/>
  <c r="U102" i="7" s="1"/>
  <c r="T102" i="7" s="1"/>
  <c r="S102" i="7" s="1"/>
  <c r="R102" i="7" s="1"/>
  <c r="Q102" i="7" s="1"/>
  <c r="P102" i="7" s="1"/>
  <c r="O102" i="7" s="1"/>
  <c r="AS101" i="7"/>
  <c r="AT101" i="7" s="1"/>
  <c r="AU101" i="7" s="1"/>
  <c r="AV101" i="7" s="1"/>
  <c r="AW101" i="7" s="1"/>
  <c r="AX101" i="7" s="1"/>
  <c r="AY101" i="7" s="1"/>
  <c r="AZ101" i="7" s="1"/>
  <c r="BA101" i="7" s="1"/>
  <c r="BB101" i="7" s="1"/>
  <c r="BC101" i="7" s="1"/>
  <c r="AQ99" i="7"/>
  <c r="AR99" i="7" s="1"/>
  <c r="AS99" i="7" s="1"/>
  <c r="AT99" i="7" s="1"/>
  <c r="AU99" i="7" s="1"/>
  <c r="AV99" i="7" s="1"/>
  <c r="AW99" i="7" s="1"/>
  <c r="AX99" i="7" s="1"/>
  <c r="AY99" i="7" s="1"/>
  <c r="AZ99" i="7" s="1"/>
  <c r="BA99" i="7" s="1"/>
  <c r="BB99" i="7" s="1"/>
  <c r="BC99" i="7" s="1"/>
  <c r="AP100" i="7"/>
  <c r="AO100" i="7" s="1"/>
  <c r="AN100" i="7" s="1"/>
  <c r="AM100" i="7" s="1"/>
  <c r="AL100" i="7" s="1"/>
  <c r="AK100" i="7" s="1"/>
  <c r="AJ100" i="7" s="1"/>
  <c r="AI100" i="7" s="1"/>
  <c r="AH100" i="7" s="1"/>
  <c r="AG100" i="7" s="1"/>
  <c r="AF100" i="7" s="1"/>
  <c r="AE100" i="7" s="1"/>
  <c r="AD100" i="7" s="1"/>
  <c r="AC100" i="7" s="1"/>
  <c r="AB100" i="7" s="1"/>
  <c r="AA100" i="7" s="1"/>
  <c r="Z100" i="7" s="1"/>
  <c r="Y100" i="7" s="1"/>
  <c r="X100" i="7" s="1"/>
  <c r="W100" i="7" s="1"/>
  <c r="V100" i="7" s="1"/>
  <c r="U100" i="7" s="1"/>
  <c r="T100" i="7" s="1"/>
  <c r="S100" i="7" s="1"/>
  <c r="R100" i="7" s="1"/>
  <c r="Q100" i="7" s="1"/>
  <c r="P100" i="7" s="1"/>
  <c r="O100" i="7" s="1"/>
  <c r="AO97" i="7"/>
  <c r="AP97" i="7" s="1"/>
  <c r="AQ97" i="7" s="1"/>
  <c r="AR97" i="7" s="1"/>
  <c r="AS97" i="7" s="1"/>
  <c r="AT97" i="7" s="1"/>
  <c r="AU97" i="7" s="1"/>
  <c r="AV97" i="7" s="1"/>
  <c r="AW97" i="7" s="1"/>
  <c r="AX97" i="7" s="1"/>
  <c r="AY97" i="7" s="1"/>
  <c r="AZ97" i="7" s="1"/>
  <c r="BA97" i="7" s="1"/>
  <c r="BB97" i="7" s="1"/>
  <c r="BC97" i="7" s="1"/>
  <c r="AN98" i="7"/>
  <c r="AM98" i="7" s="1"/>
  <c r="AL98" i="7" s="1"/>
  <c r="AK98" i="7" s="1"/>
  <c r="AJ98" i="7" s="1"/>
  <c r="AI98" i="7" s="1"/>
  <c r="AH98" i="7" s="1"/>
  <c r="AG98" i="7" s="1"/>
  <c r="AF98" i="7" s="1"/>
  <c r="AE98" i="7" s="1"/>
  <c r="AD98" i="7" s="1"/>
  <c r="AC98" i="7" s="1"/>
  <c r="AB98" i="7" s="1"/>
  <c r="AA98" i="7" s="1"/>
  <c r="Z98" i="7" s="1"/>
  <c r="Y98" i="7" s="1"/>
  <c r="X98" i="7" s="1"/>
  <c r="W98" i="7" s="1"/>
  <c r="V98" i="7" s="1"/>
  <c r="U98" i="7" s="1"/>
  <c r="T98" i="7" s="1"/>
  <c r="S98" i="7" s="1"/>
  <c r="R98" i="7" s="1"/>
  <c r="Q98" i="7" s="1"/>
  <c r="P98" i="7" s="1"/>
  <c r="O98" i="7" s="1"/>
  <c r="AM95" i="7"/>
  <c r="AN95" i="7" s="1"/>
  <c r="AO95" i="7" s="1"/>
  <c r="AP95" i="7" s="1"/>
  <c r="AQ95" i="7" s="1"/>
  <c r="AR95" i="7" s="1"/>
  <c r="AS95" i="7" s="1"/>
  <c r="AT95" i="7" s="1"/>
  <c r="AU95" i="7" s="1"/>
  <c r="AV95" i="7" s="1"/>
  <c r="AW95" i="7" s="1"/>
  <c r="AX95" i="7" s="1"/>
  <c r="AY95" i="7" s="1"/>
  <c r="AZ95" i="7" s="1"/>
  <c r="BA95" i="7" s="1"/>
  <c r="BB95" i="7" s="1"/>
  <c r="BC95" i="7" s="1"/>
  <c r="AL96" i="7"/>
  <c r="AK96" i="7" s="1"/>
  <c r="AJ96" i="7" s="1"/>
  <c r="AI96" i="7" s="1"/>
  <c r="AH96" i="7" s="1"/>
  <c r="AG96" i="7" s="1"/>
  <c r="AF96" i="7" s="1"/>
  <c r="AE96" i="7" s="1"/>
  <c r="AD96" i="7" s="1"/>
  <c r="AC96" i="7" s="1"/>
  <c r="AB96" i="7" s="1"/>
  <c r="AA96" i="7" s="1"/>
  <c r="Z96" i="7" s="1"/>
  <c r="Y96" i="7" s="1"/>
  <c r="X96" i="7" s="1"/>
  <c r="W96" i="7" s="1"/>
  <c r="V96" i="7" s="1"/>
  <c r="U96" i="7" s="1"/>
  <c r="T96" i="7" s="1"/>
  <c r="S96" i="7" s="1"/>
  <c r="R96" i="7" s="1"/>
  <c r="Q96" i="7" s="1"/>
  <c r="P96" i="7" s="1"/>
  <c r="O96" i="7" s="1"/>
  <c r="AK93" i="7"/>
  <c r="AL93" i="7" s="1"/>
  <c r="AM93" i="7" s="1"/>
  <c r="AN93" i="7" s="1"/>
  <c r="AO93" i="7" s="1"/>
  <c r="AP93" i="7" s="1"/>
  <c r="AQ93" i="7" s="1"/>
  <c r="AR93" i="7" s="1"/>
  <c r="AS93" i="7" s="1"/>
  <c r="AT93" i="7" s="1"/>
  <c r="AU93" i="7" s="1"/>
  <c r="AV93" i="7" s="1"/>
  <c r="AW93" i="7" s="1"/>
  <c r="AX93" i="7" s="1"/>
  <c r="AY93" i="7" s="1"/>
  <c r="AZ93" i="7" s="1"/>
  <c r="BA93" i="7" s="1"/>
  <c r="BB93" i="7" s="1"/>
  <c r="BC93" i="7" s="1"/>
  <c r="AJ94" i="7"/>
  <c r="AI94" i="7" s="1"/>
  <c r="AH94" i="7" s="1"/>
  <c r="AG94" i="7" s="1"/>
  <c r="AF94" i="7" s="1"/>
  <c r="AE94" i="7" s="1"/>
  <c r="AD94" i="7" s="1"/>
  <c r="AC94" i="7" s="1"/>
  <c r="AB94" i="7" s="1"/>
  <c r="AA94" i="7" s="1"/>
  <c r="Z94" i="7" s="1"/>
  <c r="Y94" i="7" s="1"/>
  <c r="X94" i="7" s="1"/>
  <c r="W94" i="7" s="1"/>
  <c r="V94" i="7" s="1"/>
  <c r="U94" i="7" s="1"/>
  <c r="T94" i="7" s="1"/>
  <c r="S94" i="7" s="1"/>
  <c r="R94" i="7" s="1"/>
  <c r="Q94" i="7" s="1"/>
  <c r="P94" i="7" s="1"/>
  <c r="O94" i="7" s="1"/>
  <c r="AI91" i="7"/>
  <c r="AJ91" i="7" s="1"/>
  <c r="AK91" i="7" s="1"/>
  <c r="AL91" i="7" s="1"/>
  <c r="AM91" i="7" s="1"/>
  <c r="AN91" i="7" s="1"/>
  <c r="AO91" i="7" s="1"/>
  <c r="AP91" i="7" s="1"/>
  <c r="AQ91" i="7" s="1"/>
  <c r="AR91" i="7" s="1"/>
  <c r="AS91" i="7" s="1"/>
  <c r="AT91" i="7" s="1"/>
  <c r="AU91" i="7" s="1"/>
  <c r="AV91" i="7" s="1"/>
  <c r="AW91" i="7" s="1"/>
  <c r="AX91" i="7" s="1"/>
  <c r="AY91" i="7" s="1"/>
  <c r="AZ91" i="7" s="1"/>
  <c r="BA91" i="7" s="1"/>
  <c r="BB91" i="7" s="1"/>
  <c r="BC91" i="7" s="1"/>
  <c r="AH92" i="7"/>
  <c r="AG92" i="7" s="1"/>
  <c r="AF92" i="7" s="1"/>
  <c r="AE92" i="7" s="1"/>
  <c r="AD92" i="7" s="1"/>
  <c r="AC92" i="7" s="1"/>
  <c r="AB92" i="7" s="1"/>
  <c r="AA92" i="7" s="1"/>
  <c r="Z92" i="7" s="1"/>
  <c r="Y92" i="7" s="1"/>
  <c r="X92" i="7" s="1"/>
  <c r="W92" i="7" s="1"/>
  <c r="V92" i="7" s="1"/>
  <c r="U92" i="7" s="1"/>
  <c r="T92" i="7" s="1"/>
  <c r="S92" i="7" s="1"/>
  <c r="R92" i="7" s="1"/>
  <c r="Q92" i="7" s="1"/>
  <c r="P92" i="7" s="1"/>
  <c r="O92" i="7" s="1"/>
  <c r="AF90" i="7"/>
  <c r="AE90" i="7" s="1"/>
  <c r="AD90" i="7" s="1"/>
  <c r="AC90" i="7" s="1"/>
  <c r="AB90" i="7" s="1"/>
  <c r="AA90" i="7" s="1"/>
  <c r="Z90" i="7" s="1"/>
  <c r="Y90" i="7" s="1"/>
  <c r="X90" i="7" s="1"/>
  <c r="W90" i="7" s="1"/>
  <c r="V90" i="7" s="1"/>
  <c r="U90" i="7" s="1"/>
  <c r="T90" i="7" s="1"/>
  <c r="S90" i="7" s="1"/>
  <c r="R90" i="7" s="1"/>
  <c r="Q90" i="7" s="1"/>
  <c r="P90" i="7" s="1"/>
  <c r="O90" i="7" s="1"/>
  <c r="AG89" i="7"/>
  <c r="AH89" i="7" s="1"/>
  <c r="AI89" i="7" s="1"/>
  <c r="AJ89" i="7" s="1"/>
  <c r="AK89" i="7" s="1"/>
  <c r="AL89" i="7" s="1"/>
  <c r="AM89" i="7" s="1"/>
  <c r="AN89" i="7" s="1"/>
  <c r="AO89" i="7" s="1"/>
  <c r="AP89" i="7" s="1"/>
  <c r="AQ89" i="7" s="1"/>
  <c r="AR89" i="7" s="1"/>
  <c r="AS89" i="7" s="1"/>
  <c r="AT89" i="7" s="1"/>
  <c r="AU89" i="7" s="1"/>
  <c r="AV89" i="7" s="1"/>
  <c r="AW89" i="7" s="1"/>
  <c r="AX89" i="7" s="1"/>
  <c r="AY89" i="7" s="1"/>
  <c r="AZ89" i="7" s="1"/>
  <c r="BA89" i="7" s="1"/>
  <c r="BB89" i="7" s="1"/>
  <c r="BC89" i="7" s="1"/>
  <c r="AE87" i="7"/>
  <c r="AF87" i="7" s="1"/>
  <c r="AG87" i="7" s="1"/>
  <c r="AH87" i="7" s="1"/>
  <c r="AI87" i="7" s="1"/>
  <c r="AJ87" i="7" s="1"/>
  <c r="AK87" i="7" s="1"/>
  <c r="AL87" i="7" s="1"/>
  <c r="AM87" i="7" s="1"/>
  <c r="AN87" i="7" s="1"/>
  <c r="AO87" i="7" s="1"/>
  <c r="AP87" i="7" s="1"/>
  <c r="AQ87" i="7" s="1"/>
  <c r="AR87" i="7" s="1"/>
  <c r="AS87" i="7" s="1"/>
  <c r="AT87" i="7" s="1"/>
  <c r="AU87" i="7" s="1"/>
  <c r="AV87" i="7" s="1"/>
  <c r="AW87" i="7" s="1"/>
  <c r="AX87" i="7" s="1"/>
  <c r="AY87" i="7" s="1"/>
  <c r="AZ87" i="7" s="1"/>
  <c r="BA87" i="7" s="1"/>
  <c r="BB87" i="7" s="1"/>
  <c r="BC87" i="7" s="1"/>
  <c r="AD88" i="7"/>
  <c r="AC88" i="7" s="1"/>
  <c r="AB88" i="7" s="1"/>
  <c r="AA88" i="7" s="1"/>
  <c r="Z88" i="7" s="1"/>
  <c r="Y88" i="7" s="1"/>
  <c r="X88" i="7" s="1"/>
  <c r="W88" i="7" s="1"/>
  <c r="V88" i="7" s="1"/>
  <c r="U88" i="7" s="1"/>
  <c r="T88" i="7" s="1"/>
  <c r="S88" i="7" s="1"/>
  <c r="R88" i="7" s="1"/>
  <c r="Q88" i="7" s="1"/>
  <c r="P88" i="7" s="1"/>
  <c r="O88" i="7" s="1"/>
  <c r="AB86" i="7"/>
  <c r="AA86" i="7" s="1"/>
  <c r="Z86" i="7" s="1"/>
  <c r="Y86" i="7" s="1"/>
  <c r="X86" i="7" s="1"/>
  <c r="W86" i="7" s="1"/>
  <c r="V86" i="7" s="1"/>
  <c r="U86" i="7" s="1"/>
  <c r="T86" i="7" s="1"/>
  <c r="S86" i="7" s="1"/>
  <c r="R86" i="7" s="1"/>
  <c r="Q86" i="7" s="1"/>
  <c r="P86" i="7" s="1"/>
  <c r="O86" i="7" s="1"/>
  <c r="N86" i="7" s="1"/>
  <c r="M86" i="7" s="1"/>
  <c r="L86" i="7" s="1"/>
  <c r="K86" i="7" s="1"/>
  <c r="J86" i="7" s="1"/>
  <c r="I86" i="7" s="1"/>
  <c r="H86" i="7" s="1"/>
  <c r="G86" i="7" s="1"/>
  <c r="F86" i="7" s="1"/>
  <c r="E86" i="7" s="1"/>
  <c r="D86" i="7" s="1"/>
  <c r="AC85" i="7"/>
  <c r="AD85" i="7" s="1"/>
  <c r="AE85" i="7" s="1"/>
  <c r="AF85" i="7" s="1"/>
  <c r="AG85" i="7" s="1"/>
  <c r="AH85" i="7" s="1"/>
  <c r="AI85" i="7" s="1"/>
  <c r="AJ85" i="7" s="1"/>
  <c r="AK85" i="7" s="1"/>
  <c r="AL85" i="7" s="1"/>
  <c r="AM85" i="7" s="1"/>
  <c r="AN85" i="7" s="1"/>
  <c r="AO85" i="7" s="1"/>
  <c r="AP85" i="7" s="1"/>
  <c r="AQ85" i="7" s="1"/>
  <c r="AR85" i="7" s="1"/>
  <c r="AS85" i="7" s="1"/>
  <c r="AT85" i="7" s="1"/>
  <c r="AU85" i="7" s="1"/>
  <c r="AV85" i="7" s="1"/>
  <c r="AW85" i="7" s="1"/>
  <c r="AX85" i="7" s="1"/>
  <c r="AY85" i="7" s="1"/>
  <c r="AZ85" i="7" s="1"/>
  <c r="BA85" i="7" s="1"/>
  <c r="BB85" i="7" s="1"/>
  <c r="BC85" i="7" s="1"/>
  <c r="AA83" i="7"/>
  <c r="AB83" i="7" s="1"/>
  <c r="AC83" i="7" s="1"/>
  <c r="AD83" i="7" s="1"/>
  <c r="AE83" i="7" s="1"/>
  <c r="AF83" i="7" s="1"/>
  <c r="AG83" i="7" s="1"/>
  <c r="AH83" i="7" s="1"/>
  <c r="AI83" i="7" s="1"/>
  <c r="AJ83" i="7" s="1"/>
  <c r="AK83" i="7" s="1"/>
  <c r="AL83" i="7" s="1"/>
  <c r="AM83" i="7" s="1"/>
  <c r="AN83" i="7" s="1"/>
  <c r="AO83" i="7" s="1"/>
  <c r="AP83" i="7" s="1"/>
  <c r="AQ83" i="7" s="1"/>
  <c r="AR83" i="7" s="1"/>
  <c r="AS83" i="7" s="1"/>
  <c r="AT83" i="7" s="1"/>
  <c r="AU83" i="7" s="1"/>
  <c r="AV83" i="7" s="1"/>
  <c r="AW83" i="7" s="1"/>
  <c r="AX83" i="7" s="1"/>
  <c r="AY83" i="7" s="1"/>
  <c r="AZ83" i="7" s="1"/>
  <c r="BA83" i="7" s="1"/>
  <c r="BB83" i="7" s="1"/>
  <c r="BC83" i="7" s="1"/>
  <c r="Z84" i="7"/>
  <c r="Y84" i="7" s="1"/>
  <c r="X84" i="7" s="1"/>
  <c r="W84" i="7" s="1"/>
  <c r="V84" i="7" s="1"/>
  <c r="U84" i="7" s="1"/>
  <c r="T84" i="7" s="1"/>
  <c r="S84" i="7" s="1"/>
  <c r="R84" i="7" s="1"/>
  <c r="Q84" i="7" s="1"/>
  <c r="P84" i="7" s="1"/>
  <c r="O84" i="7" s="1"/>
  <c r="N84" i="7" s="1"/>
  <c r="M84" i="7" s="1"/>
  <c r="L84" i="7" s="1"/>
  <c r="K84" i="7" s="1"/>
  <c r="Y81" i="7"/>
  <c r="Z81" i="7" s="1"/>
  <c r="AA81" i="7" s="1"/>
  <c r="AB81" i="7" s="1"/>
  <c r="AC81" i="7" s="1"/>
  <c r="AD81" i="7" s="1"/>
  <c r="AE81" i="7" s="1"/>
  <c r="AF81" i="7" s="1"/>
  <c r="AG81" i="7" s="1"/>
  <c r="AH81" i="7" s="1"/>
  <c r="AI81" i="7" s="1"/>
  <c r="AJ81" i="7" s="1"/>
  <c r="AK81" i="7" s="1"/>
  <c r="AL81" i="7" s="1"/>
  <c r="AM81" i="7" s="1"/>
  <c r="AN81" i="7" s="1"/>
  <c r="AO81" i="7" s="1"/>
  <c r="AP81" i="7" s="1"/>
  <c r="AQ81" i="7" s="1"/>
  <c r="AR81" i="7" s="1"/>
  <c r="AS81" i="7" s="1"/>
  <c r="AT81" i="7" s="1"/>
  <c r="AU81" i="7" s="1"/>
  <c r="AV81" i="7" s="1"/>
  <c r="AW81" i="7" s="1"/>
  <c r="AX81" i="7" s="1"/>
  <c r="AY81" i="7" s="1"/>
  <c r="AZ81" i="7" s="1"/>
  <c r="BA81" i="7" s="1"/>
  <c r="BB81" i="7" s="1"/>
  <c r="BC81" i="7" s="1"/>
  <c r="X82" i="7"/>
  <c r="W82" i="7" s="1"/>
  <c r="V82" i="7" s="1"/>
  <c r="U82" i="7" s="1"/>
  <c r="T82" i="7" s="1"/>
  <c r="S82" i="7" s="1"/>
  <c r="R82" i="7" s="1"/>
  <c r="Q82" i="7" s="1"/>
  <c r="P82" i="7" s="1"/>
  <c r="O82" i="7" s="1"/>
  <c r="N82" i="7" s="1"/>
  <c r="M82" i="7" s="1"/>
  <c r="L82" i="7" s="1"/>
  <c r="K82" i="7" s="1"/>
  <c r="J82" i="7" s="1"/>
  <c r="I82" i="7" s="1"/>
  <c r="H82" i="7" s="1"/>
  <c r="G82" i="7" s="1"/>
  <c r="F82" i="7" s="1"/>
  <c r="E82" i="7" s="1"/>
  <c r="D82" i="7" s="1"/>
  <c r="V80" i="7"/>
  <c r="U80" i="7" s="1"/>
  <c r="T80" i="7" s="1"/>
  <c r="S80" i="7" s="1"/>
  <c r="R80" i="7" s="1"/>
  <c r="Q80" i="7" s="1"/>
  <c r="P80" i="7" s="1"/>
  <c r="O80" i="7" s="1"/>
  <c r="N80" i="7" s="1"/>
  <c r="M80" i="7" s="1"/>
  <c r="L80" i="7" s="1"/>
  <c r="K80" i="7" s="1"/>
  <c r="J80" i="7" s="1"/>
  <c r="I80" i="7" s="1"/>
  <c r="H80" i="7" s="1"/>
  <c r="G80" i="7" s="1"/>
  <c r="F80" i="7" s="1"/>
  <c r="E80" i="7" s="1"/>
  <c r="D80" i="7" s="1"/>
  <c r="W79" i="7"/>
  <c r="X79" i="7" s="1"/>
  <c r="Y79" i="7" s="1"/>
  <c r="Z79" i="7" s="1"/>
  <c r="AA79" i="7" s="1"/>
  <c r="AB79" i="7" s="1"/>
  <c r="AC79" i="7" s="1"/>
  <c r="AD79" i="7" s="1"/>
  <c r="AE79" i="7" s="1"/>
  <c r="AF79" i="7" s="1"/>
  <c r="AG79" i="7" s="1"/>
  <c r="AH79" i="7" s="1"/>
  <c r="AI79" i="7" s="1"/>
  <c r="AJ79" i="7" s="1"/>
  <c r="AK79" i="7" s="1"/>
  <c r="AL79" i="7" s="1"/>
  <c r="AM79" i="7" s="1"/>
  <c r="AN79" i="7" s="1"/>
  <c r="AO79" i="7" s="1"/>
  <c r="AP79" i="7" s="1"/>
  <c r="AQ79" i="7" s="1"/>
  <c r="AR79" i="7" s="1"/>
  <c r="AS79" i="7" s="1"/>
  <c r="AT79" i="7" s="1"/>
  <c r="AU79" i="7" s="1"/>
  <c r="AV79" i="7" s="1"/>
  <c r="AW79" i="7" s="1"/>
  <c r="AX79" i="7" s="1"/>
  <c r="AY79" i="7" s="1"/>
  <c r="AZ79" i="7" s="1"/>
  <c r="BA79" i="7" s="1"/>
  <c r="BB79" i="7" s="1"/>
  <c r="BC79" i="7" s="1"/>
  <c r="BC111" i="7"/>
  <c r="BC110" i="7"/>
  <c r="AR100" i="7"/>
  <c r="AS100" i="7" s="1"/>
  <c r="AT100" i="7" s="1"/>
  <c r="AU100" i="7" s="1"/>
  <c r="AV100" i="7" s="1"/>
  <c r="AW100" i="7" s="1"/>
  <c r="AX100" i="7" s="1"/>
  <c r="AY100" i="7" s="1"/>
  <c r="AZ100" i="7" s="1"/>
  <c r="BA100" i="7" s="1"/>
  <c r="BB100" i="7" s="1"/>
  <c r="BC100" i="7" s="1"/>
  <c r="AN96" i="7"/>
  <c r="AO96" i="7" s="1"/>
  <c r="AP96" i="7" s="1"/>
  <c r="AQ96" i="7" s="1"/>
  <c r="AR96" i="7" s="1"/>
  <c r="AS96" i="7" s="1"/>
  <c r="AT96" i="7" s="1"/>
  <c r="AU96" i="7" s="1"/>
  <c r="AV96" i="7" s="1"/>
  <c r="AW96" i="7" s="1"/>
  <c r="AX96" i="7" s="1"/>
  <c r="AY96" i="7" s="1"/>
  <c r="AZ96" i="7" s="1"/>
  <c r="BA96" i="7" s="1"/>
  <c r="BB96" i="7" s="1"/>
  <c r="BC96" i="7" s="1"/>
  <c r="AJ92" i="7"/>
  <c r="AK92" i="7" s="1"/>
  <c r="AL92" i="7" s="1"/>
  <c r="AM92" i="7" s="1"/>
  <c r="AN92" i="7" s="1"/>
  <c r="AO92" i="7" s="1"/>
  <c r="AP92" i="7" s="1"/>
  <c r="AQ92" i="7" s="1"/>
  <c r="AR92" i="7" s="1"/>
  <c r="AS92" i="7" s="1"/>
  <c r="AT92" i="7" s="1"/>
  <c r="AU92" i="7" s="1"/>
  <c r="AV92" i="7" s="1"/>
  <c r="AW92" i="7" s="1"/>
  <c r="AX92" i="7" s="1"/>
  <c r="AY92" i="7" s="1"/>
  <c r="AZ92" i="7" s="1"/>
  <c r="BA92" i="7" s="1"/>
  <c r="BB92" i="7" s="1"/>
  <c r="BC92" i="7" s="1"/>
  <c r="AH90" i="7"/>
  <c r="AI90" i="7" s="1"/>
  <c r="AJ90" i="7" s="1"/>
  <c r="AK90" i="7" s="1"/>
  <c r="AL90" i="7" s="1"/>
  <c r="AM90" i="7" s="1"/>
  <c r="AN90" i="7" s="1"/>
  <c r="AO90" i="7" s="1"/>
  <c r="AP90" i="7" s="1"/>
  <c r="AQ90" i="7" s="1"/>
  <c r="AR90" i="7" s="1"/>
  <c r="AS90" i="7" s="1"/>
  <c r="AT90" i="7" s="1"/>
  <c r="AU90" i="7" s="1"/>
  <c r="AV90" i="7" s="1"/>
  <c r="AW90" i="7" s="1"/>
  <c r="AX90" i="7" s="1"/>
  <c r="AY90" i="7" s="1"/>
  <c r="AZ90" i="7" s="1"/>
  <c r="BA90" i="7" s="1"/>
  <c r="BB90" i="7" s="1"/>
  <c r="BC90" i="7" s="1"/>
  <c r="AF88" i="7"/>
  <c r="AG88" i="7" s="1"/>
  <c r="AH88" i="7" s="1"/>
  <c r="AI88" i="7" s="1"/>
  <c r="AJ88" i="7" s="1"/>
  <c r="AK88" i="7" s="1"/>
  <c r="AL88" i="7" s="1"/>
  <c r="AM88" i="7" s="1"/>
  <c r="AN88" i="7" s="1"/>
  <c r="AO88" i="7" s="1"/>
  <c r="AP88" i="7" s="1"/>
  <c r="AQ88" i="7" s="1"/>
  <c r="AR88" i="7" s="1"/>
  <c r="AS88" i="7" s="1"/>
  <c r="AT88" i="7" s="1"/>
  <c r="AU88" i="7" s="1"/>
  <c r="AV88" i="7" s="1"/>
  <c r="AW88" i="7" s="1"/>
  <c r="AX88" i="7" s="1"/>
  <c r="AY88" i="7" s="1"/>
  <c r="AZ88" i="7" s="1"/>
  <c r="BA88" i="7" s="1"/>
  <c r="BB88" i="7" s="1"/>
  <c r="BC88" i="7" s="1"/>
  <c r="AB84" i="7"/>
  <c r="AC84" i="7" s="1"/>
  <c r="AD84" i="7" s="1"/>
  <c r="AE84" i="7" s="1"/>
  <c r="AF84" i="7" s="1"/>
  <c r="AG84" i="7" s="1"/>
  <c r="AH84" i="7" s="1"/>
  <c r="AI84" i="7" s="1"/>
  <c r="AJ84" i="7" s="1"/>
  <c r="AK84" i="7" s="1"/>
  <c r="AL84" i="7" s="1"/>
  <c r="AM84" i="7" s="1"/>
  <c r="AN84" i="7" s="1"/>
  <c r="AO84" i="7" s="1"/>
  <c r="AP84" i="7" s="1"/>
  <c r="AQ84" i="7" s="1"/>
  <c r="AR84" i="7" s="1"/>
  <c r="AS84" i="7" s="1"/>
  <c r="AT84" i="7" s="1"/>
  <c r="AU84" i="7" s="1"/>
  <c r="AV84" i="7" s="1"/>
  <c r="AW84" i="7" s="1"/>
  <c r="AX84" i="7" s="1"/>
  <c r="AY84" i="7" s="1"/>
  <c r="AZ84" i="7" s="1"/>
  <c r="BA84" i="7" s="1"/>
  <c r="BB84" i="7" s="1"/>
  <c r="BC84" i="7" s="1"/>
  <c r="Z82" i="7"/>
  <c r="AA82" i="7" s="1"/>
  <c r="AB82" i="7" s="1"/>
  <c r="AC82" i="7" s="1"/>
  <c r="AD82" i="7" s="1"/>
  <c r="AE82" i="7" s="1"/>
  <c r="AF82" i="7" s="1"/>
  <c r="AG82" i="7" s="1"/>
  <c r="AH82" i="7" s="1"/>
  <c r="AI82" i="7" s="1"/>
  <c r="AJ82" i="7" s="1"/>
  <c r="AK82" i="7" s="1"/>
  <c r="AL82" i="7" s="1"/>
  <c r="AM82" i="7" s="1"/>
  <c r="AN82" i="7" s="1"/>
  <c r="AO82" i="7" s="1"/>
  <c r="AP82" i="7" s="1"/>
  <c r="AQ82" i="7" s="1"/>
  <c r="AR82" i="7" s="1"/>
  <c r="AS82" i="7" s="1"/>
  <c r="AT82" i="7" s="1"/>
  <c r="AU82" i="7" s="1"/>
  <c r="AV82" i="7" s="1"/>
  <c r="AW82" i="7" s="1"/>
  <c r="AX82" i="7" s="1"/>
  <c r="AY82" i="7" s="1"/>
  <c r="AZ82" i="7" s="1"/>
  <c r="BA82" i="7" s="1"/>
  <c r="BB82" i="7" s="1"/>
  <c r="BC82" i="7" s="1"/>
  <c r="V78" i="7"/>
  <c r="W78" i="7" s="1"/>
  <c r="X78" i="7" s="1"/>
  <c r="Y78" i="7" s="1"/>
  <c r="Z78" i="7" s="1"/>
  <c r="AA78" i="7" s="1"/>
  <c r="AB78" i="7" s="1"/>
  <c r="AC78" i="7" s="1"/>
  <c r="AD78" i="7" s="1"/>
  <c r="AE78" i="7" s="1"/>
  <c r="AF78" i="7" s="1"/>
  <c r="AG78" i="7" s="1"/>
  <c r="AH78" i="7" s="1"/>
  <c r="AI78" i="7" s="1"/>
  <c r="AJ78" i="7" s="1"/>
  <c r="AK78" i="7" s="1"/>
  <c r="AL78" i="7" s="1"/>
  <c r="AM78" i="7" s="1"/>
  <c r="AN78" i="7" s="1"/>
  <c r="AO78" i="7" s="1"/>
  <c r="AP78" i="7" s="1"/>
  <c r="AQ78" i="7" s="1"/>
  <c r="AR78" i="7" s="1"/>
  <c r="AS78" i="7" s="1"/>
  <c r="AT78" i="7" s="1"/>
  <c r="AU78" i="7" s="1"/>
  <c r="AV78" i="7" s="1"/>
  <c r="AW78" i="7" s="1"/>
  <c r="AX78" i="7" s="1"/>
  <c r="AY78" i="7" s="1"/>
  <c r="AZ78" i="7" s="1"/>
  <c r="BA78" i="7" s="1"/>
  <c r="BB78" i="7" s="1"/>
  <c r="BC78" i="7" s="1"/>
  <c r="U76" i="7"/>
  <c r="V76" i="7" s="1"/>
  <c r="W76" i="7" s="1"/>
  <c r="X76" i="7" s="1"/>
  <c r="Y76" i="7" s="1"/>
  <c r="Z76" i="7" s="1"/>
  <c r="AA76" i="7" s="1"/>
  <c r="AB76" i="7" s="1"/>
  <c r="AC76" i="7" s="1"/>
  <c r="AD76" i="7" s="1"/>
  <c r="AE76" i="7" s="1"/>
  <c r="AF76" i="7" s="1"/>
  <c r="AG76" i="7" s="1"/>
  <c r="AH76" i="7" s="1"/>
  <c r="AI76" i="7" s="1"/>
  <c r="AJ76" i="7" s="1"/>
  <c r="AK76" i="7" s="1"/>
  <c r="AL76" i="7" s="1"/>
  <c r="AM76" i="7" s="1"/>
  <c r="AN76" i="7" s="1"/>
  <c r="AO76" i="7" s="1"/>
  <c r="AP76" i="7" s="1"/>
  <c r="AQ76" i="7" s="1"/>
  <c r="AR76" i="7" s="1"/>
  <c r="AS76" i="7" s="1"/>
  <c r="AT76" i="7" s="1"/>
  <c r="AU76" i="7" s="1"/>
  <c r="AV76" i="7" s="1"/>
  <c r="AW76" i="7" s="1"/>
  <c r="AX76" i="7" s="1"/>
  <c r="AY76" i="7" s="1"/>
  <c r="AZ76" i="7" s="1"/>
  <c r="BA76" i="7" s="1"/>
  <c r="BB76" i="7" s="1"/>
  <c r="BC76" i="7" s="1"/>
  <c r="U77" i="7"/>
  <c r="V77" i="7" s="1"/>
  <c r="W77" i="7" s="1"/>
  <c r="X77" i="7" s="1"/>
  <c r="Y77" i="7" s="1"/>
  <c r="Z77" i="7" s="1"/>
  <c r="AA77" i="7" s="1"/>
  <c r="AB77" i="7" s="1"/>
  <c r="AC77" i="7" s="1"/>
  <c r="AD77" i="7" s="1"/>
  <c r="AE77" i="7" s="1"/>
  <c r="AF77" i="7" s="1"/>
  <c r="AG77" i="7" s="1"/>
  <c r="AH77" i="7" s="1"/>
  <c r="AI77" i="7" s="1"/>
  <c r="AJ77" i="7" s="1"/>
  <c r="AK77" i="7" s="1"/>
  <c r="AL77" i="7" s="1"/>
  <c r="AM77" i="7" s="1"/>
  <c r="AN77" i="7" s="1"/>
  <c r="AO77" i="7" s="1"/>
  <c r="AP77" i="7" s="1"/>
  <c r="AQ77" i="7" s="1"/>
  <c r="AR77" i="7" s="1"/>
  <c r="AS77" i="7" s="1"/>
  <c r="AT77" i="7" s="1"/>
  <c r="AU77" i="7" s="1"/>
  <c r="AV77" i="7" s="1"/>
  <c r="AW77" i="7" s="1"/>
  <c r="AX77" i="7" s="1"/>
  <c r="AY77" i="7" s="1"/>
  <c r="AZ77" i="7" s="1"/>
  <c r="BA77" i="7" s="1"/>
  <c r="BB77" i="7" s="1"/>
  <c r="BC77" i="7" s="1"/>
  <c r="U73" i="7"/>
  <c r="V73" i="7" s="1"/>
  <c r="W73" i="7" s="1"/>
  <c r="X73" i="7" s="1"/>
  <c r="Y73" i="7" s="1"/>
  <c r="Z73" i="7" s="1"/>
  <c r="AA73" i="7" s="1"/>
  <c r="AB73" i="7" s="1"/>
  <c r="AC73" i="7" s="1"/>
  <c r="AD73" i="7" s="1"/>
  <c r="AE73" i="7" s="1"/>
  <c r="AF73" i="7" s="1"/>
  <c r="AG73" i="7" s="1"/>
  <c r="AH73" i="7" s="1"/>
  <c r="AI73" i="7" s="1"/>
  <c r="AJ73" i="7" s="1"/>
  <c r="AK73" i="7" s="1"/>
  <c r="AL73" i="7" s="1"/>
  <c r="AM73" i="7" s="1"/>
  <c r="AN73" i="7" s="1"/>
  <c r="AO73" i="7" s="1"/>
  <c r="AP73" i="7" s="1"/>
  <c r="AQ73" i="7" s="1"/>
  <c r="AR73" i="7" s="1"/>
  <c r="AS73" i="7" s="1"/>
  <c r="AT73" i="7" s="1"/>
  <c r="AU73" i="7" s="1"/>
  <c r="AV73" i="7" s="1"/>
  <c r="AW73" i="7" s="1"/>
  <c r="AX73" i="7" s="1"/>
  <c r="AY73" i="7" s="1"/>
  <c r="AZ73" i="7" s="1"/>
  <c r="BA73" i="7" s="1"/>
  <c r="BB73" i="7" s="1"/>
  <c r="BC73" i="7" s="1"/>
  <c r="U72" i="7"/>
  <c r="V72" i="7" s="1"/>
  <c r="W72" i="7" s="1"/>
  <c r="X72" i="7" s="1"/>
  <c r="Y72" i="7" s="1"/>
  <c r="Z72" i="7" s="1"/>
  <c r="AA72" i="7" s="1"/>
  <c r="AB72" i="7" s="1"/>
  <c r="AC72" i="7" s="1"/>
  <c r="AD72" i="7" s="1"/>
  <c r="AE72" i="7" s="1"/>
  <c r="AF72" i="7" s="1"/>
  <c r="AG72" i="7" s="1"/>
  <c r="AH72" i="7" s="1"/>
  <c r="AI72" i="7" s="1"/>
  <c r="AJ72" i="7" s="1"/>
  <c r="AK72" i="7" s="1"/>
  <c r="AL72" i="7" s="1"/>
  <c r="AM72" i="7" s="1"/>
  <c r="AN72" i="7" s="1"/>
  <c r="AO72" i="7" s="1"/>
  <c r="AP72" i="7" s="1"/>
  <c r="AQ72" i="7" s="1"/>
  <c r="AR72" i="7" s="1"/>
  <c r="AS72" i="7" s="1"/>
  <c r="AT72" i="7" s="1"/>
  <c r="AU72" i="7" s="1"/>
  <c r="AV72" i="7" s="1"/>
  <c r="AW72" i="7" s="1"/>
  <c r="AX72" i="7" s="1"/>
  <c r="AY72" i="7" s="1"/>
  <c r="AZ72" i="7" s="1"/>
  <c r="BA72" i="7" s="1"/>
  <c r="BB72" i="7" s="1"/>
  <c r="BC72" i="7" s="1"/>
  <c r="U70" i="7"/>
  <c r="V70" i="7" s="1"/>
  <c r="W70" i="7" s="1"/>
  <c r="X70" i="7" s="1"/>
  <c r="Y70" i="7" s="1"/>
  <c r="Z70" i="7" s="1"/>
  <c r="AA70" i="7" s="1"/>
  <c r="AB70" i="7" s="1"/>
  <c r="AC70" i="7" s="1"/>
  <c r="AD70" i="7" s="1"/>
  <c r="AE70" i="7" s="1"/>
  <c r="AF70" i="7" s="1"/>
  <c r="AG70" i="7" s="1"/>
  <c r="AH70" i="7" s="1"/>
  <c r="AI70" i="7" s="1"/>
  <c r="AJ70" i="7" s="1"/>
  <c r="AK70" i="7" s="1"/>
  <c r="AL70" i="7" s="1"/>
  <c r="AM70" i="7" s="1"/>
  <c r="AN70" i="7" s="1"/>
  <c r="AO70" i="7" s="1"/>
  <c r="AP70" i="7" s="1"/>
  <c r="AQ70" i="7" s="1"/>
  <c r="AR70" i="7" s="1"/>
  <c r="AS70" i="7" s="1"/>
  <c r="AT70" i="7" s="1"/>
  <c r="AU70" i="7" s="1"/>
  <c r="AV70" i="7" s="1"/>
  <c r="AW70" i="7" s="1"/>
  <c r="AX70" i="7" s="1"/>
  <c r="AY70" i="7" s="1"/>
  <c r="AZ70" i="7" s="1"/>
  <c r="BA70" i="7" s="1"/>
  <c r="BB70" i="7" s="1"/>
  <c r="BC70" i="7" s="1"/>
  <c r="AK95" i="7"/>
  <c r="AJ95" i="7" s="1"/>
  <c r="AI95" i="7" s="1"/>
  <c r="AH95" i="7" s="1"/>
  <c r="AG95" i="7" s="1"/>
  <c r="AF95" i="7" s="1"/>
  <c r="AE95" i="7" s="1"/>
  <c r="AD95" i="7" s="1"/>
  <c r="AC95" i="7" s="1"/>
  <c r="AB95" i="7" s="1"/>
  <c r="AA95" i="7" s="1"/>
  <c r="Z95" i="7" s="1"/>
  <c r="Y95" i="7" s="1"/>
  <c r="X95" i="7" s="1"/>
  <c r="W95" i="7" s="1"/>
  <c r="V95" i="7" s="1"/>
  <c r="U95" i="7" s="1"/>
  <c r="T95" i="7" s="1"/>
  <c r="S95" i="7" s="1"/>
  <c r="R95" i="7" s="1"/>
  <c r="Q95" i="7" s="1"/>
  <c r="P95" i="7" s="1"/>
  <c r="O95" i="7" s="1"/>
  <c r="AO99" i="7"/>
  <c r="AN99" i="7" s="1"/>
  <c r="AM99" i="7" s="1"/>
  <c r="AL99" i="7" s="1"/>
  <c r="AK99" i="7" s="1"/>
  <c r="AJ99" i="7" s="1"/>
  <c r="AI99" i="7" s="1"/>
  <c r="AH99" i="7" s="1"/>
  <c r="AG99" i="7" s="1"/>
  <c r="AF99" i="7" s="1"/>
  <c r="AE99" i="7" s="1"/>
  <c r="AD99" i="7" s="1"/>
  <c r="AC99" i="7" s="1"/>
  <c r="AB99" i="7" s="1"/>
  <c r="AA99" i="7" s="1"/>
  <c r="Z99" i="7" s="1"/>
  <c r="Y99" i="7" s="1"/>
  <c r="X99" i="7" s="1"/>
  <c r="W99" i="7" s="1"/>
  <c r="V99" i="7" s="1"/>
  <c r="U99" i="7" s="1"/>
  <c r="T99" i="7" s="1"/>
  <c r="S99" i="7" s="1"/>
  <c r="R99" i="7" s="1"/>
  <c r="Q99" i="7" s="1"/>
  <c r="P99" i="7" s="1"/>
  <c r="O99" i="7" s="1"/>
  <c r="AS103" i="7"/>
  <c r="AR103" i="7" s="1"/>
  <c r="AQ103" i="7" s="1"/>
  <c r="AP103" i="7" s="1"/>
  <c r="AO103" i="7" s="1"/>
  <c r="AN103" i="7" s="1"/>
  <c r="AM103" i="7" s="1"/>
  <c r="AL103" i="7" s="1"/>
  <c r="AK103" i="7" s="1"/>
  <c r="AJ103" i="7" s="1"/>
  <c r="AI103" i="7" s="1"/>
  <c r="AH103" i="7" s="1"/>
  <c r="AG103" i="7" s="1"/>
  <c r="AF103" i="7" s="1"/>
  <c r="AE103" i="7" s="1"/>
  <c r="AD103" i="7" s="1"/>
  <c r="AC103" i="7" s="1"/>
  <c r="AB103" i="7" s="1"/>
  <c r="AA103" i="7" s="1"/>
  <c r="Z103" i="7" s="1"/>
  <c r="Y103" i="7" s="1"/>
  <c r="X103" i="7" s="1"/>
  <c r="W103" i="7" s="1"/>
  <c r="V103" i="7" s="1"/>
  <c r="U103" i="7" s="1"/>
  <c r="T103" i="7" s="1"/>
  <c r="S103" i="7" s="1"/>
  <c r="R103" i="7" s="1"/>
  <c r="Q103" i="7" s="1"/>
  <c r="P103" i="7" s="1"/>
  <c r="O103" i="7" s="1"/>
  <c r="AU105" i="7"/>
  <c r="AT105" i="7" s="1"/>
  <c r="AS105" i="7" s="1"/>
  <c r="AR105" i="7" s="1"/>
  <c r="AQ105" i="7" s="1"/>
  <c r="AP105" i="7" s="1"/>
  <c r="AO105" i="7" s="1"/>
  <c r="AN105" i="7" s="1"/>
  <c r="AM105" i="7" s="1"/>
  <c r="AL105" i="7" s="1"/>
  <c r="AK105" i="7" s="1"/>
  <c r="AJ105" i="7" s="1"/>
  <c r="AI105" i="7" s="1"/>
  <c r="AH105" i="7" s="1"/>
  <c r="AG105" i="7" s="1"/>
  <c r="AF105" i="7" s="1"/>
  <c r="AE105" i="7" s="1"/>
  <c r="AD105" i="7" s="1"/>
  <c r="AC105" i="7" s="1"/>
  <c r="AB105" i="7" s="1"/>
  <c r="AA105" i="7" s="1"/>
  <c r="Z105" i="7" s="1"/>
  <c r="Y105" i="7" s="1"/>
  <c r="X105" i="7" s="1"/>
  <c r="W105" i="7" s="1"/>
  <c r="V105" i="7" s="1"/>
  <c r="U105" i="7" s="1"/>
  <c r="T105" i="7" s="1"/>
  <c r="S105" i="7" s="1"/>
  <c r="R105" i="7" s="1"/>
  <c r="Q105" i="7" s="1"/>
  <c r="P105" i="7" s="1"/>
  <c r="O105" i="7" s="1"/>
  <c r="AY109" i="7"/>
  <c r="AX109" i="7" s="1"/>
  <c r="AW109" i="7" s="1"/>
  <c r="AV109" i="7" s="1"/>
  <c r="AU109" i="7" s="1"/>
  <c r="AT109" i="7" s="1"/>
  <c r="AS109" i="7" s="1"/>
  <c r="AR109" i="7" s="1"/>
  <c r="AQ109" i="7" s="1"/>
  <c r="AP109" i="7" s="1"/>
  <c r="AO109" i="7" s="1"/>
  <c r="AN109" i="7" s="1"/>
  <c r="AM109" i="7" s="1"/>
  <c r="AL109" i="7" s="1"/>
  <c r="AK109" i="7" s="1"/>
  <c r="AJ109" i="7" s="1"/>
  <c r="AI109" i="7" s="1"/>
  <c r="AH109" i="7" s="1"/>
  <c r="AG109" i="7" s="1"/>
  <c r="AF109" i="7" s="1"/>
  <c r="AE109" i="7" s="1"/>
  <c r="AD109" i="7" s="1"/>
  <c r="AC109" i="7" s="1"/>
  <c r="AB109" i="7" s="1"/>
  <c r="AA109" i="7" s="1"/>
  <c r="Z109" i="7" s="1"/>
  <c r="Y109" i="7" s="1"/>
  <c r="X109" i="7" s="1"/>
  <c r="W109" i="7" s="1"/>
  <c r="V109" i="7" s="1"/>
  <c r="U109" i="7" s="1"/>
  <c r="T109" i="7" s="1"/>
  <c r="S109" i="7" s="1"/>
  <c r="R109" i="7" s="1"/>
  <c r="Q109" i="7" s="1"/>
  <c r="P109" i="7" s="1"/>
  <c r="O109" i="7" s="1"/>
  <c r="AX106" i="7"/>
  <c r="AY106" i="7" s="1"/>
  <c r="AZ106" i="7" s="1"/>
  <c r="BA106" i="7" s="1"/>
  <c r="BB106" i="7" s="1"/>
  <c r="BC106" i="7" s="1"/>
  <c r="AD86" i="7"/>
  <c r="AE86" i="7" s="1"/>
  <c r="AF86" i="7" s="1"/>
  <c r="AG86" i="7" s="1"/>
  <c r="AH86" i="7" s="1"/>
  <c r="AI86" i="7" s="1"/>
  <c r="AJ86" i="7" s="1"/>
  <c r="AK86" i="7" s="1"/>
  <c r="AL86" i="7" s="1"/>
  <c r="AM86" i="7" s="1"/>
  <c r="AN86" i="7" s="1"/>
  <c r="AO86" i="7" s="1"/>
  <c r="AP86" i="7" s="1"/>
  <c r="AQ86" i="7" s="1"/>
  <c r="AR86" i="7" s="1"/>
  <c r="AS86" i="7" s="1"/>
  <c r="AT86" i="7" s="1"/>
  <c r="AU86" i="7" s="1"/>
  <c r="AV86" i="7" s="1"/>
  <c r="AW86" i="7" s="1"/>
  <c r="AX86" i="7" s="1"/>
  <c r="AY86" i="7" s="1"/>
  <c r="AZ86" i="7" s="1"/>
  <c r="BA86" i="7" s="1"/>
  <c r="BB86" i="7" s="1"/>
  <c r="BC86" i="7" s="1"/>
  <c r="X80" i="7"/>
  <c r="Y80" i="7" s="1"/>
  <c r="Z80" i="7" s="1"/>
  <c r="AA80" i="7" s="1"/>
  <c r="AB80" i="7" s="1"/>
  <c r="AC80" i="7" s="1"/>
  <c r="AD80" i="7" s="1"/>
  <c r="AE80" i="7" s="1"/>
  <c r="AF80" i="7" s="1"/>
  <c r="AG80" i="7" s="1"/>
  <c r="AH80" i="7" s="1"/>
  <c r="AI80" i="7" s="1"/>
  <c r="AJ80" i="7" s="1"/>
  <c r="AK80" i="7" s="1"/>
  <c r="AL80" i="7" s="1"/>
  <c r="AM80" i="7" s="1"/>
  <c r="AN80" i="7" s="1"/>
  <c r="AO80" i="7" s="1"/>
  <c r="AP80" i="7" s="1"/>
  <c r="AQ80" i="7" s="1"/>
  <c r="AR80" i="7" s="1"/>
  <c r="AS80" i="7" s="1"/>
  <c r="AT80" i="7" s="1"/>
  <c r="AU80" i="7" s="1"/>
  <c r="AV80" i="7" s="1"/>
  <c r="AW80" i="7" s="1"/>
  <c r="AX80" i="7" s="1"/>
  <c r="AY80" i="7" s="1"/>
  <c r="AZ80" i="7" s="1"/>
  <c r="BA80" i="7" s="1"/>
  <c r="BB80" i="7" s="1"/>
  <c r="BC80" i="7" s="1"/>
  <c r="U75" i="7"/>
  <c r="V75" i="7" s="1"/>
  <c r="W75" i="7" s="1"/>
  <c r="X75" i="7" s="1"/>
  <c r="Y75" i="7" s="1"/>
  <c r="Z75" i="7" s="1"/>
  <c r="AA75" i="7" s="1"/>
  <c r="AB75" i="7" s="1"/>
  <c r="AC75" i="7" s="1"/>
  <c r="AD75" i="7" s="1"/>
  <c r="AE75" i="7" s="1"/>
  <c r="AF75" i="7" s="1"/>
  <c r="AG75" i="7" s="1"/>
  <c r="AH75" i="7" s="1"/>
  <c r="AI75" i="7" s="1"/>
  <c r="AJ75" i="7" s="1"/>
  <c r="AK75" i="7" s="1"/>
  <c r="AL75" i="7" s="1"/>
  <c r="AM75" i="7" s="1"/>
  <c r="AN75" i="7" s="1"/>
  <c r="AO75" i="7" s="1"/>
  <c r="AP75" i="7" s="1"/>
  <c r="AQ75" i="7" s="1"/>
  <c r="AR75" i="7" s="1"/>
  <c r="AS75" i="7" s="1"/>
  <c r="AT75" i="7" s="1"/>
  <c r="AU75" i="7" s="1"/>
  <c r="AV75" i="7" s="1"/>
  <c r="AW75" i="7" s="1"/>
  <c r="AX75" i="7" s="1"/>
  <c r="AY75" i="7" s="1"/>
  <c r="AZ75" i="7" s="1"/>
  <c r="BA75" i="7" s="1"/>
  <c r="BB75" i="7" s="1"/>
  <c r="BC75" i="7" s="1"/>
  <c r="U74" i="7"/>
  <c r="V74" i="7" s="1"/>
  <c r="W74" i="7" s="1"/>
  <c r="X74" i="7" s="1"/>
  <c r="Y74" i="7" s="1"/>
  <c r="Z74" i="7" s="1"/>
  <c r="AA74" i="7" s="1"/>
  <c r="AB74" i="7" s="1"/>
  <c r="AC74" i="7" s="1"/>
  <c r="AD74" i="7" s="1"/>
  <c r="AE74" i="7" s="1"/>
  <c r="AF74" i="7" s="1"/>
  <c r="AG74" i="7" s="1"/>
  <c r="AH74" i="7" s="1"/>
  <c r="AI74" i="7" s="1"/>
  <c r="AJ74" i="7" s="1"/>
  <c r="AK74" i="7" s="1"/>
  <c r="AL74" i="7" s="1"/>
  <c r="AM74" i="7" s="1"/>
  <c r="AN74" i="7" s="1"/>
  <c r="AO74" i="7" s="1"/>
  <c r="AP74" i="7" s="1"/>
  <c r="AQ74" i="7" s="1"/>
  <c r="AR74" i="7" s="1"/>
  <c r="AS74" i="7" s="1"/>
  <c r="AT74" i="7" s="1"/>
  <c r="AU74" i="7" s="1"/>
  <c r="AV74" i="7" s="1"/>
  <c r="AW74" i="7" s="1"/>
  <c r="AX74" i="7" s="1"/>
  <c r="AY74" i="7" s="1"/>
  <c r="AZ74" i="7" s="1"/>
  <c r="BA74" i="7" s="1"/>
  <c r="BB74" i="7" s="1"/>
  <c r="BC74" i="7" s="1"/>
  <c r="U69" i="7"/>
  <c r="V69" i="7" s="1"/>
  <c r="W69" i="7" s="1"/>
  <c r="X69" i="7" s="1"/>
  <c r="Y69" i="7" s="1"/>
  <c r="Z69" i="7" s="1"/>
  <c r="AA69" i="7" s="1"/>
  <c r="AB69" i="7" s="1"/>
  <c r="AC69" i="7" s="1"/>
  <c r="AD69" i="7" s="1"/>
  <c r="AE69" i="7" s="1"/>
  <c r="AF69" i="7" s="1"/>
  <c r="AG69" i="7" s="1"/>
  <c r="AH69" i="7" s="1"/>
  <c r="AI69" i="7" s="1"/>
  <c r="AJ69" i="7" s="1"/>
  <c r="AK69" i="7" s="1"/>
  <c r="AL69" i="7" s="1"/>
  <c r="AM69" i="7" s="1"/>
  <c r="AN69" i="7" s="1"/>
  <c r="AO69" i="7" s="1"/>
  <c r="AP69" i="7" s="1"/>
  <c r="AQ69" i="7" s="1"/>
  <c r="AR69" i="7" s="1"/>
  <c r="AS69" i="7" s="1"/>
  <c r="AT69" i="7" s="1"/>
  <c r="AU69" i="7" s="1"/>
  <c r="AV69" i="7" s="1"/>
  <c r="AW69" i="7" s="1"/>
  <c r="AX69" i="7" s="1"/>
  <c r="AY69" i="7" s="1"/>
  <c r="AZ69" i="7" s="1"/>
  <c r="BA69" i="7" s="1"/>
  <c r="BB69" i="7" s="1"/>
  <c r="BC69" i="7" s="1"/>
  <c r="U71" i="7"/>
  <c r="V71" i="7" s="1"/>
  <c r="W71" i="7" s="1"/>
  <c r="X71" i="7" s="1"/>
  <c r="Y71" i="7" s="1"/>
  <c r="Z71" i="7" s="1"/>
  <c r="AA71" i="7" s="1"/>
  <c r="AB71" i="7" s="1"/>
  <c r="AC71" i="7" s="1"/>
  <c r="AD71" i="7" s="1"/>
  <c r="AE71" i="7" s="1"/>
  <c r="AF71" i="7" s="1"/>
  <c r="AG71" i="7" s="1"/>
  <c r="AH71" i="7" s="1"/>
  <c r="AI71" i="7" s="1"/>
  <c r="AJ71" i="7" s="1"/>
  <c r="AK71" i="7" s="1"/>
  <c r="AL71" i="7" s="1"/>
  <c r="AM71" i="7" s="1"/>
  <c r="AN71" i="7" s="1"/>
  <c r="AO71" i="7" s="1"/>
  <c r="AP71" i="7" s="1"/>
  <c r="AQ71" i="7" s="1"/>
  <c r="AR71" i="7" s="1"/>
  <c r="AS71" i="7" s="1"/>
  <c r="AT71" i="7" s="1"/>
  <c r="AU71" i="7" s="1"/>
  <c r="AV71" i="7" s="1"/>
  <c r="AW71" i="7" s="1"/>
  <c r="AX71" i="7" s="1"/>
  <c r="AY71" i="7" s="1"/>
  <c r="AZ71" i="7" s="1"/>
  <c r="BA71" i="7" s="1"/>
  <c r="BB71" i="7" s="1"/>
  <c r="BC71" i="7" s="1"/>
  <c r="N73" i="7"/>
  <c r="M73" i="7" s="1"/>
  <c r="L73" i="7" s="1"/>
  <c r="K73" i="7" s="1"/>
  <c r="J73" i="7" s="1"/>
  <c r="I73" i="7" s="1"/>
  <c r="H73" i="7" s="1"/>
  <c r="G73" i="7" s="1"/>
  <c r="F73" i="7" s="1"/>
  <c r="E73" i="7" s="1"/>
  <c r="D73" i="7" s="1"/>
  <c r="N91" i="7"/>
  <c r="M91" i="7" s="1"/>
  <c r="L91" i="7" s="1"/>
  <c r="K91" i="7" s="1"/>
  <c r="J91" i="7" s="1"/>
  <c r="I91" i="7" s="1"/>
  <c r="H91" i="7" s="1"/>
  <c r="G91" i="7" s="1"/>
  <c r="F91" i="7" s="1"/>
  <c r="E91" i="7" s="1"/>
  <c r="D91" i="7" s="1"/>
  <c r="N87" i="7"/>
  <c r="M87" i="7" s="1"/>
  <c r="L87" i="7" s="1"/>
  <c r="K87" i="7" s="1"/>
  <c r="J87" i="7" s="1"/>
  <c r="I87" i="7" s="1"/>
  <c r="H87" i="7" s="1"/>
  <c r="G87" i="7" s="1"/>
  <c r="F87" i="7" s="1"/>
  <c r="E87" i="7" s="1"/>
  <c r="D87" i="7" s="1"/>
  <c r="J75" i="7"/>
  <c r="I75" i="7" s="1"/>
  <c r="H75" i="7" s="1"/>
  <c r="G75" i="7" s="1"/>
  <c r="F75" i="7" s="1"/>
  <c r="E75" i="7" s="1"/>
  <c r="D75" i="7" s="1"/>
  <c r="J77" i="7"/>
  <c r="I77" i="7" s="1"/>
  <c r="H77" i="7" s="1"/>
  <c r="G77" i="7" s="1"/>
  <c r="F77" i="7" s="1"/>
  <c r="E77" i="7" s="1"/>
  <c r="D77" i="7" s="1"/>
  <c r="J76" i="7"/>
  <c r="I76" i="7" s="1"/>
  <c r="H76" i="7" s="1"/>
  <c r="G76" i="7" s="1"/>
  <c r="F76" i="7" s="1"/>
  <c r="E76" i="7" s="1"/>
  <c r="D76" i="7" s="1"/>
  <c r="J78" i="7"/>
  <c r="I78" i="7" s="1"/>
  <c r="H78" i="7" s="1"/>
  <c r="G78" i="7" s="1"/>
  <c r="F78" i="7" s="1"/>
  <c r="E78" i="7" s="1"/>
  <c r="D78" i="7" s="1"/>
  <c r="J84" i="7"/>
  <c r="I84" i="7" s="1"/>
  <c r="H84" i="7" s="1"/>
  <c r="G84" i="7" s="1"/>
  <c r="F84" i="7" s="1"/>
  <c r="E84" i="7" s="1"/>
  <c r="D84" i="7" s="1"/>
  <c r="P68" i="7"/>
  <c r="Q68" i="7" s="1"/>
  <c r="R68" i="7" s="1"/>
  <c r="S68" i="7" s="1"/>
  <c r="T68" i="7" s="1"/>
  <c r="U68" i="7" s="1"/>
  <c r="V68" i="7" s="1"/>
  <c r="W68" i="7" s="1"/>
  <c r="X68" i="7" s="1"/>
  <c r="Y68" i="7" s="1"/>
  <c r="Z68" i="7" s="1"/>
  <c r="AA68" i="7" s="1"/>
  <c r="AB68" i="7" s="1"/>
  <c r="AC68" i="7" s="1"/>
  <c r="AD68" i="7" s="1"/>
  <c r="AE68" i="7" s="1"/>
  <c r="AF68" i="7" s="1"/>
  <c r="AG68" i="7" s="1"/>
  <c r="AH68" i="7" s="1"/>
  <c r="AI68" i="7" s="1"/>
  <c r="AJ68" i="7" s="1"/>
  <c r="AK68" i="7" s="1"/>
  <c r="AL68" i="7" s="1"/>
  <c r="AM68" i="7" s="1"/>
  <c r="AN68" i="7" s="1"/>
  <c r="AO68" i="7" s="1"/>
  <c r="AP68" i="7" s="1"/>
  <c r="AQ68" i="7" s="1"/>
  <c r="AR68" i="7" s="1"/>
  <c r="AS68" i="7" s="1"/>
  <c r="AT68" i="7" s="1"/>
  <c r="AU68" i="7" s="1"/>
  <c r="AV68" i="7" s="1"/>
  <c r="AW68" i="7" s="1"/>
  <c r="AX68" i="7" s="1"/>
  <c r="AY68" i="7" s="1"/>
  <c r="AZ68" i="7" s="1"/>
  <c r="BA68" i="7" s="1"/>
  <c r="BB68" i="7" s="1"/>
  <c r="BC68" i="7" s="1"/>
  <c r="N88" i="7" l="1"/>
  <c r="M88" i="7" s="1"/>
  <c r="L88" i="7" s="1"/>
  <c r="K88" i="7" s="1"/>
  <c r="J88" i="7" s="1"/>
  <c r="I88" i="7" s="1"/>
  <c r="H88" i="7" s="1"/>
  <c r="G88" i="7" s="1"/>
  <c r="F88" i="7" s="1"/>
  <c r="E88" i="7" s="1"/>
  <c r="D88" i="7" s="1"/>
  <c r="N90" i="7"/>
  <c r="M90" i="7" s="1"/>
  <c r="L90" i="7" s="1"/>
  <c r="K90" i="7" s="1"/>
  <c r="J90" i="7" s="1"/>
  <c r="I90" i="7" s="1"/>
  <c r="H90" i="7" s="1"/>
  <c r="G90" i="7" s="1"/>
  <c r="F90" i="7" s="1"/>
  <c r="E90" i="7" s="1"/>
  <c r="D90" i="7" s="1"/>
  <c r="N92" i="7"/>
  <c r="M92" i="7" s="1"/>
  <c r="L92" i="7" s="1"/>
  <c r="K92" i="7" s="1"/>
  <c r="J92" i="7" s="1"/>
  <c r="I92" i="7" s="1"/>
  <c r="H92" i="7" s="1"/>
  <c r="G92" i="7" s="1"/>
  <c r="F92" i="7" s="1"/>
  <c r="E92" i="7" s="1"/>
  <c r="D92" i="7" s="1"/>
  <c r="N94" i="7"/>
  <c r="M94" i="7" s="1"/>
  <c r="L94" i="7" s="1"/>
  <c r="K94" i="7" s="1"/>
  <c r="J94" i="7" s="1"/>
  <c r="I94" i="7" s="1"/>
  <c r="H94" i="7" s="1"/>
  <c r="G94" i="7" s="1"/>
  <c r="F94" i="7" s="1"/>
  <c r="E94" i="7" s="1"/>
  <c r="D94" i="7" s="1"/>
  <c r="N98" i="7"/>
  <c r="M98" i="7" s="1"/>
  <c r="L98" i="7" s="1"/>
  <c r="K98" i="7" s="1"/>
  <c r="J98" i="7" s="1"/>
  <c r="I98" i="7" s="1"/>
  <c r="H98" i="7" s="1"/>
  <c r="G98" i="7" s="1"/>
  <c r="F98" i="7" s="1"/>
  <c r="E98" i="7" s="1"/>
  <c r="D98" i="7" s="1"/>
  <c r="N96" i="7"/>
  <c r="M96" i="7" s="1"/>
  <c r="L96" i="7" s="1"/>
  <c r="K96" i="7" s="1"/>
  <c r="J96" i="7" s="1"/>
  <c r="I96" i="7" s="1"/>
  <c r="H96" i="7" s="1"/>
  <c r="G96" i="7" s="1"/>
  <c r="F96" i="7" s="1"/>
  <c r="E96" i="7" s="1"/>
  <c r="D96" i="7" s="1"/>
  <c r="N100" i="7"/>
  <c r="M100" i="7" s="1"/>
  <c r="L100" i="7" s="1"/>
  <c r="K100" i="7" s="1"/>
  <c r="J100" i="7" s="1"/>
  <c r="I100" i="7" s="1"/>
  <c r="H100" i="7" s="1"/>
  <c r="G100" i="7" s="1"/>
  <c r="F100" i="7" s="1"/>
  <c r="E100" i="7" s="1"/>
  <c r="D100" i="7" s="1"/>
  <c r="N107" i="7"/>
  <c r="M107" i="7" s="1"/>
  <c r="L107" i="7" s="1"/>
  <c r="K107" i="7" s="1"/>
  <c r="J107" i="7" s="1"/>
  <c r="I107" i="7" s="1"/>
  <c r="H107" i="7" s="1"/>
  <c r="G107" i="7" s="1"/>
  <c r="F107" i="7" s="1"/>
  <c r="E107" i="7" s="1"/>
  <c r="D107" i="7" s="1"/>
  <c r="N110" i="7" l="1"/>
  <c r="M110" i="7" s="1"/>
  <c r="L110" i="7" s="1"/>
  <c r="K110" i="7" s="1"/>
  <c r="J110" i="7" s="1"/>
  <c r="I110" i="7" s="1"/>
  <c r="H110" i="7" s="1"/>
  <c r="G110" i="7" s="1"/>
  <c r="F110" i="7" s="1"/>
  <c r="E110" i="7" s="1"/>
  <c r="D110" i="7" s="1"/>
  <c r="N103" i="7"/>
  <c r="M103" i="7" s="1"/>
  <c r="L103" i="7" s="1"/>
  <c r="K103" i="7" s="1"/>
  <c r="J103" i="7" s="1"/>
  <c r="I103" i="7" s="1"/>
  <c r="H103" i="7" s="1"/>
  <c r="G103" i="7" s="1"/>
  <c r="F103" i="7" s="1"/>
  <c r="E103" i="7" s="1"/>
  <c r="D103" i="7" s="1"/>
  <c r="N112" i="7"/>
  <c r="M112" i="7" s="1"/>
  <c r="L112" i="7" s="1"/>
  <c r="K112" i="7" s="1"/>
  <c r="J112" i="7" s="1"/>
  <c r="I112" i="7" s="1"/>
  <c r="H112" i="7" s="1"/>
  <c r="G112" i="7" s="1"/>
  <c r="F112" i="7" s="1"/>
  <c r="E112" i="7" s="1"/>
  <c r="D112" i="7" s="1"/>
  <c r="N105" i="7"/>
  <c r="M105" i="7" s="1"/>
  <c r="L105" i="7" s="1"/>
  <c r="K105" i="7" s="1"/>
  <c r="J105" i="7" s="1"/>
  <c r="I105" i="7" s="1"/>
  <c r="H105" i="7" s="1"/>
  <c r="G105" i="7" s="1"/>
  <c r="F105" i="7" s="1"/>
  <c r="E105" i="7" s="1"/>
  <c r="D105" i="7" s="1"/>
  <c r="N108" i="7"/>
  <c r="M108" i="7" s="1"/>
  <c r="L108" i="7" s="1"/>
  <c r="K108" i="7" s="1"/>
  <c r="J108" i="7" s="1"/>
  <c r="I108" i="7" s="1"/>
  <c r="H108" i="7" s="1"/>
  <c r="G108" i="7" s="1"/>
  <c r="F108" i="7" s="1"/>
  <c r="E108" i="7" s="1"/>
  <c r="D108" i="7" s="1"/>
  <c r="N101" i="7"/>
  <c r="M101" i="7" s="1"/>
  <c r="L101" i="7" s="1"/>
  <c r="K101" i="7" s="1"/>
  <c r="J101" i="7" s="1"/>
  <c r="I101" i="7" s="1"/>
  <c r="H101" i="7" s="1"/>
  <c r="G101" i="7" s="1"/>
  <c r="F101" i="7" s="1"/>
  <c r="E101" i="7" s="1"/>
  <c r="D101" i="7" s="1"/>
  <c r="N106" i="7"/>
  <c r="M106" i="7" s="1"/>
  <c r="L106" i="7" s="1"/>
  <c r="K106" i="7" s="1"/>
  <c r="J106" i="7" s="1"/>
  <c r="I106" i="7" s="1"/>
  <c r="H106" i="7" s="1"/>
  <c r="G106" i="7" s="1"/>
  <c r="F106" i="7" s="1"/>
  <c r="E106" i="7" s="1"/>
  <c r="D106" i="7" s="1"/>
  <c r="N99" i="7"/>
  <c r="M99" i="7" s="1"/>
  <c r="L99" i="7" s="1"/>
  <c r="K99" i="7" s="1"/>
  <c r="J99" i="7" s="1"/>
  <c r="I99" i="7" s="1"/>
  <c r="H99" i="7" s="1"/>
  <c r="G99" i="7" s="1"/>
  <c r="F99" i="7" s="1"/>
  <c r="E99" i="7" s="1"/>
  <c r="D99" i="7" s="1"/>
  <c r="N97" i="7"/>
  <c r="M97" i="7" s="1"/>
  <c r="L97" i="7" s="1"/>
  <c r="K97" i="7" s="1"/>
  <c r="J97" i="7" s="1"/>
  <c r="I97" i="7" s="1"/>
  <c r="H97" i="7" s="1"/>
  <c r="G97" i="7" s="1"/>
  <c r="F97" i="7" s="1"/>
  <c r="E97" i="7" s="1"/>
  <c r="D97" i="7" s="1"/>
  <c r="N95" i="7"/>
  <c r="M95" i="7" s="1"/>
  <c r="L95" i="7" s="1"/>
  <c r="K95" i="7" s="1"/>
  <c r="J95" i="7" s="1"/>
  <c r="I95" i="7" s="1"/>
  <c r="H95" i="7" s="1"/>
  <c r="G95" i="7" s="1"/>
  <c r="F95" i="7" s="1"/>
  <c r="E95" i="7" s="1"/>
  <c r="D95" i="7" s="1"/>
  <c r="N102" i="7" l="1"/>
  <c r="M102" i="7" s="1"/>
  <c r="L102" i="7" s="1"/>
  <c r="K102" i="7" s="1"/>
  <c r="J102" i="7" s="1"/>
  <c r="I102" i="7" s="1"/>
  <c r="H102" i="7" s="1"/>
  <c r="G102" i="7" s="1"/>
  <c r="F102" i="7" s="1"/>
  <c r="E102" i="7" s="1"/>
  <c r="D102" i="7" s="1"/>
  <c r="N109" i="7"/>
  <c r="M109" i="7" s="1"/>
  <c r="L109" i="7" s="1"/>
  <c r="K109" i="7" s="1"/>
  <c r="J109" i="7" s="1"/>
  <c r="I109" i="7" s="1"/>
  <c r="H109" i="7" s="1"/>
  <c r="G109" i="7" s="1"/>
  <c r="F109" i="7" s="1"/>
  <c r="E109" i="7" s="1"/>
  <c r="D109" i="7" s="1"/>
  <c r="N104" i="7"/>
  <c r="M104" i="7" s="1"/>
  <c r="L104" i="7" s="1"/>
  <c r="K104" i="7" s="1"/>
  <c r="J104" i="7" s="1"/>
  <c r="I104" i="7" s="1"/>
  <c r="H104" i="7" s="1"/>
  <c r="G104" i="7" s="1"/>
  <c r="F104" i="7" s="1"/>
  <c r="E104" i="7" s="1"/>
  <c r="D104" i="7" s="1"/>
  <c r="N111" i="7"/>
  <c r="M111" i="7" s="1"/>
  <c r="L111" i="7" s="1"/>
  <c r="K111" i="7" s="1"/>
  <c r="J111" i="7" s="1"/>
  <c r="I111" i="7" s="1"/>
  <c r="H111" i="7" s="1"/>
  <c r="G111" i="7" s="1"/>
  <c r="F111" i="7" s="1"/>
  <c r="E111" i="7" s="1"/>
  <c r="D111" i="7" s="1"/>
  <c r="E3" i="24" l="1"/>
  <c r="D13" i="28"/>
  <c r="D12" i="28"/>
  <c r="D11" i="28"/>
  <c r="D9" i="28"/>
  <c r="D7" i="28"/>
  <c r="D6" i="28"/>
  <c r="D4" i="28"/>
  <c r="D3" i="28"/>
  <c r="S41" i="22" l="1"/>
  <c r="S42" i="22"/>
  <c r="S43" i="22"/>
  <c r="B34" i="28" l="1"/>
  <c r="B33" i="28"/>
  <c r="B32" i="28"/>
  <c r="B29" i="28" l="1"/>
  <c r="B28" i="28"/>
  <c r="B27" i="28"/>
  <c r="B26" i="28" l="1"/>
  <c r="B22" i="28"/>
  <c r="B23" i="28"/>
  <c r="B24" i="28"/>
  <c r="B21" i="28"/>
  <c r="D18" i="28"/>
  <c r="B18" i="28"/>
  <c r="B11" i="28"/>
  <c r="B10" i="28"/>
  <c r="D10" i="28"/>
  <c r="D14" i="28"/>
  <c r="B14" i="28"/>
  <c r="E13" i="28"/>
  <c r="B13" i="28"/>
  <c r="E4" i="28"/>
  <c r="B12" i="28"/>
  <c r="B4" i="28"/>
  <c r="B9" i="28"/>
  <c r="B8" i="28"/>
  <c r="B7" i="28"/>
  <c r="B6" i="28"/>
  <c r="B3" i="28"/>
  <c r="M39" i="22" l="1"/>
  <c r="A17" i="2" s="1"/>
  <c r="N39" i="22"/>
  <c r="A18" i="2" s="1"/>
  <c r="R52" i="21"/>
  <c r="R51" i="21"/>
  <c r="R50" i="21"/>
  <c r="M69" i="21"/>
  <c r="N69" i="21"/>
  <c r="O69" i="21"/>
  <c r="M65" i="21"/>
  <c r="N65" i="21"/>
  <c r="O65" i="21"/>
  <c r="M61" i="21"/>
  <c r="N61" i="21"/>
  <c r="O61" i="21"/>
  <c r="M57" i="21"/>
  <c r="N57" i="21"/>
  <c r="O57" i="21"/>
  <c r="M53" i="21"/>
  <c r="N53" i="21"/>
  <c r="O53" i="21"/>
  <c r="M49" i="21"/>
  <c r="N49" i="21"/>
  <c r="O49" i="21"/>
  <c r="M45" i="21"/>
  <c r="N45" i="21"/>
  <c r="O45" i="21"/>
  <c r="M41" i="21"/>
  <c r="N41" i="21"/>
  <c r="O41" i="21"/>
  <c r="M74" i="21" a="1"/>
  <c r="M74" i="21" s="1"/>
  <c r="N74" i="21" a="1"/>
  <c r="N74" i="21" s="1"/>
  <c r="O74" i="21" a="1"/>
  <c r="O74" i="21" s="1"/>
  <c r="L39" i="22"/>
  <c r="A16" i="2" s="1"/>
  <c r="O73" i="21" l="1"/>
  <c r="O75" i="21" s="1"/>
  <c r="D16" i="2"/>
  <c r="F16" i="2"/>
  <c r="H16" i="2"/>
  <c r="J16" i="2"/>
  <c r="L16" i="2"/>
  <c r="N16" i="2"/>
  <c r="P16" i="2"/>
  <c r="R16" i="2"/>
  <c r="T16" i="2"/>
  <c r="V16" i="2"/>
  <c r="X16" i="2"/>
  <c r="Z16" i="2"/>
  <c r="AB16" i="2"/>
  <c r="C16" i="2"/>
  <c r="E16" i="2"/>
  <c r="G16" i="2"/>
  <c r="I16" i="2"/>
  <c r="K16" i="2"/>
  <c r="M16" i="2"/>
  <c r="O16" i="2"/>
  <c r="Q16" i="2"/>
  <c r="S16" i="2"/>
  <c r="U16" i="2"/>
  <c r="W16" i="2"/>
  <c r="Y16" i="2"/>
  <c r="AA16" i="2"/>
  <c r="AC16" i="2"/>
  <c r="D18" i="2"/>
  <c r="F18" i="2"/>
  <c r="H18" i="2"/>
  <c r="J18" i="2"/>
  <c r="L18" i="2"/>
  <c r="N18" i="2"/>
  <c r="P18" i="2"/>
  <c r="R18" i="2"/>
  <c r="T18" i="2"/>
  <c r="V18" i="2"/>
  <c r="X18" i="2"/>
  <c r="Z18" i="2"/>
  <c r="AB18" i="2"/>
  <c r="C18" i="2"/>
  <c r="G18" i="2"/>
  <c r="K18" i="2"/>
  <c r="O18" i="2"/>
  <c r="S18" i="2"/>
  <c r="W18" i="2"/>
  <c r="AA18" i="2"/>
  <c r="E18" i="2"/>
  <c r="I18" i="2"/>
  <c r="M18" i="2"/>
  <c r="Q18" i="2"/>
  <c r="U18" i="2"/>
  <c r="Y18" i="2"/>
  <c r="AC18" i="2"/>
  <c r="D17" i="2"/>
  <c r="F17" i="2"/>
  <c r="H17" i="2"/>
  <c r="J17" i="2"/>
  <c r="L17" i="2"/>
  <c r="N17" i="2"/>
  <c r="P17" i="2"/>
  <c r="R17" i="2"/>
  <c r="T17" i="2"/>
  <c r="V17" i="2"/>
  <c r="X17" i="2"/>
  <c r="Z17" i="2"/>
  <c r="AB17" i="2"/>
  <c r="E17" i="2"/>
  <c r="G17" i="2"/>
  <c r="I17" i="2"/>
  <c r="M17" i="2"/>
  <c r="Q17" i="2"/>
  <c r="U17" i="2"/>
  <c r="Y17" i="2"/>
  <c r="AC17" i="2"/>
  <c r="C17" i="2"/>
  <c r="K17" i="2"/>
  <c r="O17" i="2"/>
  <c r="S17" i="2"/>
  <c r="W17" i="2"/>
  <c r="AA17" i="2"/>
  <c r="M73" i="21"/>
  <c r="M75" i="21" s="1"/>
  <c r="N73" i="21"/>
  <c r="N75" i="21" s="1"/>
  <c r="J24" i="24"/>
  <c r="K24" i="24"/>
  <c r="L24" i="24"/>
  <c r="M24" i="24"/>
  <c r="N24" i="24"/>
  <c r="I24" i="24"/>
  <c r="J23" i="24"/>
  <c r="J25" i="24" s="1"/>
  <c r="K23" i="24"/>
  <c r="L23" i="24"/>
  <c r="M23" i="24"/>
  <c r="N23" i="24"/>
  <c r="N25" i="24" s="1"/>
  <c r="I23" i="24"/>
  <c r="H24" i="24"/>
  <c r="H23" i="24"/>
  <c r="M25" i="24" l="1"/>
  <c r="I25" i="24"/>
  <c r="K25" i="24"/>
  <c r="L25" i="24"/>
  <c r="H25" i="24"/>
  <c r="F127" i="21"/>
  <c r="G127" i="21" l="1"/>
  <c r="G74" i="21" l="1" a="1"/>
  <c r="G74" i="21" s="1"/>
  <c r="H74" i="21" a="1"/>
  <c r="H74" i="21" s="1"/>
  <c r="I74" i="21" a="1"/>
  <c r="I74" i="21" s="1"/>
  <c r="J74" i="21" a="1"/>
  <c r="J74" i="21" s="1"/>
  <c r="K74" i="21" a="1"/>
  <c r="K74" i="21" s="1"/>
  <c r="L74" i="21" a="1"/>
  <c r="L74" i="21" s="1"/>
  <c r="F74" i="21" a="1"/>
  <c r="F74" i="21" s="1"/>
  <c r="R74" i="21" l="1"/>
  <c r="F37" i="27"/>
  <c r="G37" i="27"/>
  <c r="I37" i="27" s="1"/>
  <c r="A48" i="27" l="1"/>
  <c r="A49" i="27"/>
  <c r="A50" i="27"/>
  <c r="A51" i="27"/>
  <c r="A52" i="27"/>
  <c r="A53" i="27"/>
  <c r="A54" i="27"/>
  <c r="A20" i="27"/>
  <c r="A25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6" i="27"/>
  <c r="A47" i="27"/>
  <c r="B51" i="27"/>
  <c r="B52" i="27"/>
  <c r="B53" i="27"/>
  <c r="B54" i="27"/>
  <c r="B55" i="27"/>
  <c r="B59" i="27"/>
  <c r="B60" i="27"/>
  <c r="B61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E59" i="27"/>
  <c r="E60" i="27"/>
  <c r="E61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9" i="27"/>
  <c r="A14" i="27"/>
  <c r="A17" i="27"/>
  <c r="A9" i="27"/>
  <c r="B10" i="27"/>
  <c r="B11" i="27"/>
  <c r="B12" i="27"/>
  <c r="B13" i="27"/>
  <c r="B14" i="27"/>
  <c r="B15" i="27"/>
  <c r="B16" i="27"/>
  <c r="B17" i="27"/>
  <c r="B18" i="27"/>
  <c r="B9" i="27"/>
  <c r="F36" i="27"/>
  <c r="H36" i="27" s="1"/>
  <c r="J36" i="27" s="1"/>
  <c r="L36" i="27" s="1"/>
  <c r="N36" i="27" s="1"/>
  <c r="P36" i="27" s="1"/>
  <c r="R36" i="27" s="1"/>
  <c r="T36" i="27" s="1"/>
  <c r="V36" i="27" s="1"/>
  <c r="X36" i="27" s="1"/>
  <c r="H37" i="27"/>
  <c r="H52" i="27" s="1"/>
  <c r="F38" i="27"/>
  <c r="H38" i="27" s="1"/>
  <c r="J38" i="27" s="1"/>
  <c r="L38" i="27" s="1"/>
  <c r="N38" i="27" s="1"/>
  <c r="P38" i="27" s="1"/>
  <c r="R38" i="27" s="1"/>
  <c r="T38" i="27" s="1"/>
  <c r="V38" i="27" s="1"/>
  <c r="X38" i="27" s="1"/>
  <c r="G38" i="27"/>
  <c r="F39" i="27"/>
  <c r="H39" i="27" s="1"/>
  <c r="J39" i="27" s="1"/>
  <c r="L39" i="27" s="1"/>
  <c r="N39" i="27" s="1"/>
  <c r="P39" i="27" s="1"/>
  <c r="R39" i="27" s="1"/>
  <c r="T39" i="27" s="1"/>
  <c r="V39" i="27" s="1"/>
  <c r="X39" i="27" s="1"/>
  <c r="G39" i="27"/>
  <c r="I39" i="27" s="1"/>
  <c r="F40" i="27"/>
  <c r="H40" i="27" s="1"/>
  <c r="J40" i="27" s="1"/>
  <c r="L40" i="27" s="1"/>
  <c r="N40" i="27" s="1"/>
  <c r="P40" i="27" s="1"/>
  <c r="R40" i="27" s="1"/>
  <c r="T40" i="27" s="1"/>
  <c r="V40" i="27" s="1"/>
  <c r="X40" i="27" s="1"/>
  <c r="G40" i="27"/>
  <c r="F41" i="27"/>
  <c r="H41" i="27" s="1"/>
  <c r="J41" i="27" s="1"/>
  <c r="L41" i="27" s="1"/>
  <c r="N41" i="27" s="1"/>
  <c r="P41" i="27" s="1"/>
  <c r="R41" i="27" s="1"/>
  <c r="T41" i="27" s="1"/>
  <c r="V41" i="27" s="1"/>
  <c r="X41" i="27" s="1"/>
  <c r="G41" i="27"/>
  <c r="F42" i="27"/>
  <c r="H42" i="27" s="1"/>
  <c r="J42" i="27" s="1"/>
  <c r="L42" i="27" s="1"/>
  <c r="N42" i="27" s="1"/>
  <c r="P42" i="27" s="1"/>
  <c r="R42" i="27" s="1"/>
  <c r="T42" i="27" s="1"/>
  <c r="V42" i="27" s="1"/>
  <c r="X42" i="27" s="1"/>
  <c r="G42" i="27"/>
  <c r="F43" i="27"/>
  <c r="H43" i="27" s="1"/>
  <c r="J43" i="27" s="1"/>
  <c r="L43" i="27" s="1"/>
  <c r="N43" i="27" s="1"/>
  <c r="P43" i="27" s="1"/>
  <c r="R43" i="27" s="1"/>
  <c r="T43" i="27" s="1"/>
  <c r="V43" i="27" s="1"/>
  <c r="X43" i="27" s="1"/>
  <c r="G43" i="27"/>
  <c r="I43" i="27" s="1"/>
  <c r="K43" i="27" s="1"/>
  <c r="M43" i="27" s="1"/>
  <c r="O43" i="27" s="1"/>
  <c r="Q43" i="27" s="1"/>
  <c r="S43" i="27" s="1"/>
  <c r="U43" i="27" s="1"/>
  <c r="W43" i="27" s="1"/>
  <c r="Y43" i="27" s="1"/>
  <c r="F44" i="27"/>
  <c r="H44" i="27" s="1"/>
  <c r="J44" i="27" s="1"/>
  <c r="L44" i="27" s="1"/>
  <c r="N44" i="27" s="1"/>
  <c r="P44" i="27" s="1"/>
  <c r="R44" i="27" s="1"/>
  <c r="T44" i="27" s="1"/>
  <c r="V44" i="27" s="1"/>
  <c r="X44" i="27" s="1"/>
  <c r="G44" i="27"/>
  <c r="I44" i="27" s="1"/>
  <c r="K44" i="27" s="1"/>
  <c r="M44" i="27" s="1"/>
  <c r="O44" i="27" s="1"/>
  <c r="Q44" i="27" s="1"/>
  <c r="S44" i="27" s="1"/>
  <c r="U44" i="27" s="1"/>
  <c r="W44" i="27" s="1"/>
  <c r="Y44" i="27" s="1"/>
  <c r="F52" i="27"/>
  <c r="B114" i="22"/>
  <c r="B122" i="22" s="1"/>
  <c r="B130" i="22" s="1"/>
  <c r="B113" i="22"/>
  <c r="B121" i="22" s="1"/>
  <c r="B129" i="22" s="1"/>
  <c r="I42" i="27" l="1"/>
  <c r="K42" i="27" s="1"/>
  <c r="M42" i="27" s="1"/>
  <c r="O42" i="27" s="1"/>
  <c r="Q42" i="27" s="1"/>
  <c r="S42" i="27" s="1"/>
  <c r="U42" i="27" s="1"/>
  <c r="W42" i="27" s="1"/>
  <c r="Y42" i="27" s="1"/>
  <c r="I40" i="27"/>
  <c r="K40" i="27" s="1"/>
  <c r="M40" i="27" s="1"/>
  <c r="O40" i="27" s="1"/>
  <c r="Q40" i="27" s="1"/>
  <c r="S40" i="27" s="1"/>
  <c r="U40" i="27" s="1"/>
  <c r="W40" i="27" s="1"/>
  <c r="Y40" i="27" s="1"/>
  <c r="I41" i="27"/>
  <c r="K41" i="27" s="1"/>
  <c r="M41" i="27" s="1"/>
  <c r="O41" i="27" s="1"/>
  <c r="Q41" i="27" s="1"/>
  <c r="S41" i="27" s="1"/>
  <c r="U41" i="27" s="1"/>
  <c r="W41" i="27" s="1"/>
  <c r="Y41" i="27" s="1"/>
  <c r="I38" i="27"/>
  <c r="K38" i="27" s="1"/>
  <c r="M38" i="27" s="1"/>
  <c r="O38" i="27" s="1"/>
  <c r="Q38" i="27" s="1"/>
  <c r="S38" i="27" s="1"/>
  <c r="U38" i="27" s="1"/>
  <c r="W38" i="27" s="1"/>
  <c r="Y38" i="27" s="1"/>
  <c r="I36" i="27"/>
  <c r="K36" i="27" s="1"/>
  <c r="M36" i="27" s="1"/>
  <c r="O36" i="27" s="1"/>
  <c r="Q36" i="27" s="1"/>
  <c r="S36" i="27" s="1"/>
  <c r="U36" i="27" s="1"/>
  <c r="W36" i="27" s="1"/>
  <c r="Y36" i="27" s="1"/>
  <c r="G52" i="27"/>
  <c r="K39" i="27" l="1"/>
  <c r="I52" i="27"/>
  <c r="K37" i="27"/>
  <c r="J37" i="27"/>
  <c r="M39" i="27" l="1"/>
  <c r="K52" i="27"/>
  <c r="J52" i="27"/>
  <c r="L37" i="27"/>
  <c r="M37" i="27"/>
  <c r="O39" i="27" l="1"/>
  <c r="M52" i="27"/>
  <c r="L52" i="27"/>
  <c r="N37" i="27"/>
  <c r="O37" i="27"/>
  <c r="Q39" i="27" l="1"/>
  <c r="O52" i="27"/>
  <c r="Q37" i="27"/>
  <c r="N52" i="27"/>
  <c r="P37" i="27"/>
  <c r="S39" i="27" l="1"/>
  <c r="Q52" i="27"/>
  <c r="P52" i="27"/>
  <c r="R37" i="27"/>
  <c r="S37" i="27"/>
  <c r="U39" i="27" l="1"/>
  <c r="S52" i="27"/>
  <c r="U37" i="27"/>
  <c r="R52" i="27"/>
  <c r="T37" i="27"/>
  <c r="W39" i="27" l="1"/>
  <c r="U52" i="27"/>
  <c r="W37" i="27"/>
  <c r="T52" i="27"/>
  <c r="V37" i="27"/>
  <c r="Y39" i="27" l="1"/>
  <c r="W52" i="27"/>
  <c r="V52" i="27"/>
  <c r="X37" i="27"/>
  <c r="Y37" i="27"/>
  <c r="Y52" i="27" l="1"/>
  <c r="X52" i="27"/>
  <c r="AJ40" i="7" l="1"/>
  <c r="AK41" i="7"/>
  <c r="AJ41" i="7" s="1"/>
  <c r="AL42" i="7"/>
  <c r="AK42" i="7" s="1"/>
  <c r="AJ42" i="7" s="1"/>
  <c r="AM43" i="7"/>
  <c r="AL43" i="7" s="1"/>
  <c r="AK43" i="7" s="1"/>
  <c r="AJ43" i="7" s="1"/>
  <c r="AN44" i="7"/>
  <c r="AM44" i="7" s="1"/>
  <c r="AL44" i="7" s="1"/>
  <c r="AK44" i="7" s="1"/>
  <c r="AJ44" i="7" s="1"/>
  <c r="AO45" i="7"/>
  <c r="AN45" i="7" s="1"/>
  <c r="AM45" i="7" s="1"/>
  <c r="AL45" i="7" s="1"/>
  <c r="AK45" i="7" s="1"/>
  <c r="AJ45" i="7" s="1"/>
  <c r="AP46" i="7"/>
  <c r="AO46" i="7" s="1"/>
  <c r="AN46" i="7" s="1"/>
  <c r="AM46" i="7" s="1"/>
  <c r="AL46" i="7" s="1"/>
  <c r="AK46" i="7" s="1"/>
  <c r="AJ46" i="7" s="1"/>
  <c r="AQ47" i="7"/>
  <c r="AP47" i="7" s="1"/>
  <c r="AO47" i="7" s="1"/>
  <c r="AN47" i="7" s="1"/>
  <c r="AM47" i="7" s="1"/>
  <c r="AL47" i="7" s="1"/>
  <c r="AK47" i="7" s="1"/>
  <c r="AJ47" i="7" s="1"/>
  <c r="AR48" i="7"/>
  <c r="AQ48" i="7" s="1"/>
  <c r="AP48" i="7" s="1"/>
  <c r="AO48" i="7" s="1"/>
  <c r="AN48" i="7" s="1"/>
  <c r="AM48" i="7" s="1"/>
  <c r="AL48" i="7" s="1"/>
  <c r="AK48" i="7" s="1"/>
  <c r="AJ48" i="7" s="1"/>
  <c r="AS49" i="7"/>
  <c r="AR49" i="7" s="1"/>
  <c r="AQ49" i="7" s="1"/>
  <c r="AP49" i="7" s="1"/>
  <c r="AO49" i="7" s="1"/>
  <c r="AN49" i="7" s="1"/>
  <c r="AM49" i="7" s="1"/>
  <c r="AL49" i="7" s="1"/>
  <c r="AK49" i="7" s="1"/>
  <c r="AJ49" i="7" s="1"/>
  <c r="AT50" i="7"/>
  <c r="AS50" i="7" s="1"/>
  <c r="AR50" i="7" s="1"/>
  <c r="AQ50" i="7" s="1"/>
  <c r="AP50" i="7" s="1"/>
  <c r="AO50" i="7" s="1"/>
  <c r="AN50" i="7" s="1"/>
  <c r="AM50" i="7" s="1"/>
  <c r="AL50" i="7" s="1"/>
  <c r="AK50" i="7" s="1"/>
  <c r="AJ50" i="7" s="1"/>
  <c r="AU51" i="7"/>
  <c r="AT51" i="7" s="1"/>
  <c r="AS51" i="7" s="1"/>
  <c r="AR51" i="7" s="1"/>
  <c r="AQ51" i="7" s="1"/>
  <c r="AP51" i="7" s="1"/>
  <c r="AO51" i="7" s="1"/>
  <c r="AN51" i="7" s="1"/>
  <c r="AM51" i="7" s="1"/>
  <c r="AL51" i="7" s="1"/>
  <c r="AK51" i="7" s="1"/>
  <c r="AJ51" i="7" s="1"/>
  <c r="AV52" i="7"/>
  <c r="AU52" i="7" s="1"/>
  <c r="AT52" i="7" s="1"/>
  <c r="AS52" i="7" s="1"/>
  <c r="AR52" i="7" s="1"/>
  <c r="AQ52" i="7" s="1"/>
  <c r="AP52" i="7" s="1"/>
  <c r="AO52" i="7" s="1"/>
  <c r="AN52" i="7" s="1"/>
  <c r="AM52" i="7" s="1"/>
  <c r="AL52" i="7" s="1"/>
  <c r="AK52" i="7" s="1"/>
  <c r="AJ52" i="7" s="1"/>
  <c r="AW53" i="7"/>
  <c r="AV53" i="7" s="1"/>
  <c r="AU53" i="7" s="1"/>
  <c r="AT53" i="7" s="1"/>
  <c r="AS53" i="7" s="1"/>
  <c r="AR53" i="7" s="1"/>
  <c r="AQ53" i="7" s="1"/>
  <c r="AP53" i="7" s="1"/>
  <c r="AO53" i="7" s="1"/>
  <c r="AN53" i="7" s="1"/>
  <c r="AM53" i="7" s="1"/>
  <c r="AL53" i="7" s="1"/>
  <c r="AK53" i="7" s="1"/>
  <c r="AJ53" i="7" s="1"/>
  <c r="AX54" i="7"/>
  <c r="AW54" i="7" s="1"/>
  <c r="AV54" i="7" s="1"/>
  <c r="AU54" i="7" s="1"/>
  <c r="AT54" i="7" s="1"/>
  <c r="AS54" i="7" s="1"/>
  <c r="AR54" i="7" s="1"/>
  <c r="AQ54" i="7" s="1"/>
  <c r="AP54" i="7" s="1"/>
  <c r="AO54" i="7" s="1"/>
  <c r="AN54" i="7" s="1"/>
  <c r="AM54" i="7" s="1"/>
  <c r="AL54" i="7" s="1"/>
  <c r="AK54" i="7" s="1"/>
  <c r="AJ54" i="7" s="1"/>
  <c r="AY55" i="7"/>
  <c r="AX55" i="7" s="1"/>
  <c r="AW55" i="7" s="1"/>
  <c r="AV55" i="7" s="1"/>
  <c r="AU55" i="7" s="1"/>
  <c r="AT55" i="7" s="1"/>
  <c r="AS55" i="7" s="1"/>
  <c r="AR55" i="7" s="1"/>
  <c r="AQ55" i="7" s="1"/>
  <c r="AP55" i="7" s="1"/>
  <c r="AO55" i="7" s="1"/>
  <c r="AN55" i="7" s="1"/>
  <c r="AM55" i="7" s="1"/>
  <c r="AL55" i="7" s="1"/>
  <c r="AK55" i="7" s="1"/>
  <c r="AJ55" i="7" s="1"/>
  <c r="AZ56" i="7"/>
  <c r="AY56" i="7" s="1"/>
  <c r="AX56" i="7" s="1"/>
  <c r="AW56" i="7" s="1"/>
  <c r="AV56" i="7" s="1"/>
  <c r="AU56" i="7" s="1"/>
  <c r="AT56" i="7" s="1"/>
  <c r="AS56" i="7" s="1"/>
  <c r="AR56" i="7" s="1"/>
  <c r="AQ56" i="7" s="1"/>
  <c r="AP56" i="7" s="1"/>
  <c r="AO56" i="7" s="1"/>
  <c r="AN56" i="7" s="1"/>
  <c r="AM56" i="7" s="1"/>
  <c r="AL56" i="7" s="1"/>
  <c r="AK56" i="7" s="1"/>
  <c r="AJ56" i="7" s="1"/>
  <c r="BA57" i="7"/>
  <c r="AZ57" i="7" s="1"/>
  <c r="AY57" i="7" s="1"/>
  <c r="AX57" i="7" s="1"/>
  <c r="AW57" i="7" s="1"/>
  <c r="AV57" i="7" s="1"/>
  <c r="AU57" i="7" s="1"/>
  <c r="AT57" i="7" s="1"/>
  <c r="AS57" i="7" s="1"/>
  <c r="AR57" i="7" s="1"/>
  <c r="AQ57" i="7" s="1"/>
  <c r="AP57" i="7" s="1"/>
  <c r="AO57" i="7" s="1"/>
  <c r="AN57" i="7" s="1"/>
  <c r="AM57" i="7" s="1"/>
  <c r="AL57" i="7" s="1"/>
  <c r="AK57" i="7" s="1"/>
  <c r="AJ57" i="7" s="1"/>
  <c r="AK39" i="7"/>
  <c r="AL39" i="7" s="1"/>
  <c r="AM39" i="7" s="1"/>
  <c r="AN39" i="7" s="1"/>
  <c r="AO39" i="7" s="1"/>
  <c r="AP39" i="7" s="1"/>
  <c r="AQ39" i="7" s="1"/>
  <c r="AR39" i="7" s="1"/>
  <c r="AS39" i="7" s="1"/>
  <c r="AT39" i="7" s="1"/>
  <c r="AU39" i="7" s="1"/>
  <c r="AV39" i="7" s="1"/>
  <c r="AW39" i="7" s="1"/>
  <c r="AX39" i="7" s="1"/>
  <c r="AY39" i="7" s="1"/>
  <c r="AZ39" i="7" s="1"/>
  <c r="BA39" i="7" s="1"/>
  <c r="BB39" i="7" s="1"/>
  <c r="BC39" i="7" s="1"/>
  <c r="AL40" i="7"/>
  <c r="AM40" i="7" s="1"/>
  <c r="AN40" i="7" s="1"/>
  <c r="AO40" i="7" s="1"/>
  <c r="AP40" i="7" s="1"/>
  <c r="AQ40" i="7" s="1"/>
  <c r="AR40" i="7" s="1"/>
  <c r="AS40" i="7" s="1"/>
  <c r="AT40" i="7" s="1"/>
  <c r="AU40" i="7" s="1"/>
  <c r="AV40" i="7" s="1"/>
  <c r="AW40" i="7" s="1"/>
  <c r="AX40" i="7" s="1"/>
  <c r="AY40" i="7" s="1"/>
  <c r="AZ40" i="7" s="1"/>
  <c r="BA40" i="7" s="1"/>
  <c r="BB40" i="7" s="1"/>
  <c r="BC40" i="7" s="1"/>
  <c r="AM41" i="7"/>
  <c r="AN41" i="7" s="1"/>
  <c r="AO41" i="7" s="1"/>
  <c r="AP41" i="7" s="1"/>
  <c r="AQ41" i="7" s="1"/>
  <c r="AR41" i="7" s="1"/>
  <c r="AS41" i="7" s="1"/>
  <c r="AT41" i="7" s="1"/>
  <c r="AU41" i="7" s="1"/>
  <c r="AV41" i="7" s="1"/>
  <c r="AW41" i="7" s="1"/>
  <c r="AX41" i="7" s="1"/>
  <c r="AY41" i="7" s="1"/>
  <c r="AZ41" i="7" s="1"/>
  <c r="BA41" i="7" s="1"/>
  <c r="BB41" i="7" s="1"/>
  <c r="BC41" i="7" s="1"/>
  <c r="AN42" i="7"/>
  <c r="AO42" i="7" s="1"/>
  <c r="AP42" i="7" s="1"/>
  <c r="AQ42" i="7" s="1"/>
  <c r="AR42" i="7" s="1"/>
  <c r="AS42" i="7" s="1"/>
  <c r="AT42" i="7" s="1"/>
  <c r="AU42" i="7" s="1"/>
  <c r="AV42" i="7" s="1"/>
  <c r="AW42" i="7" s="1"/>
  <c r="AX42" i="7" s="1"/>
  <c r="AY42" i="7" s="1"/>
  <c r="AZ42" i="7" s="1"/>
  <c r="BA42" i="7" s="1"/>
  <c r="BB42" i="7" s="1"/>
  <c r="BC42" i="7" s="1"/>
  <c r="AO43" i="7"/>
  <c r="AP43" i="7" s="1"/>
  <c r="AQ43" i="7" s="1"/>
  <c r="AR43" i="7" s="1"/>
  <c r="AS43" i="7" s="1"/>
  <c r="AT43" i="7" s="1"/>
  <c r="AU43" i="7" s="1"/>
  <c r="AV43" i="7" s="1"/>
  <c r="AW43" i="7" s="1"/>
  <c r="AX43" i="7" s="1"/>
  <c r="AY43" i="7" s="1"/>
  <c r="AZ43" i="7" s="1"/>
  <c r="BA43" i="7" s="1"/>
  <c r="BB43" i="7" s="1"/>
  <c r="BC43" i="7" s="1"/>
  <c r="AP44" i="7"/>
  <c r="AQ44" i="7" s="1"/>
  <c r="AR44" i="7" s="1"/>
  <c r="AS44" i="7" s="1"/>
  <c r="AT44" i="7" s="1"/>
  <c r="AU44" i="7" s="1"/>
  <c r="AV44" i="7" s="1"/>
  <c r="AW44" i="7" s="1"/>
  <c r="AX44" i="7" s="1"/>
  <c r="AY44" i="7" s="1"/>
  <c r="AZ44" i="7" s="1"/>
  <c r="BA44" i="7" s="1"/>
  <c r="BB44" i="7" s="1"/>
  <c r="BC44" i="7" s="1"/>
  <c r="AQ45" i="7"/>
  <c r="AR45" i="7" s="1"/>
  <c r="AS45" i="7" s="1"/>
  <c r="AT45" i="7" s="1"/>
  <c r="AU45" i="7" s="1"/>
  <c r="AV45" i="7" s="1"/>
  <c r="AW45" i="7" s="1"/>
  <c r="AX45" i="7" s="1"/>
  <c r="AY45" i="7" s="1"/>
  <c r="AZ45" i="7" s="1"/>
  <c r="BA45" i="7" s="1"/>
  <c r="BB45" i="7" s="1"/>
  <c r="BC45" i="7" s="1"/>
  <c r="AR46" i="7"/>
  <c r="AS46" i="7" s="1"/>
  <c r="AT46" i="7" s="1"/>
  <c r="AU46" i="7" s="1"/>
  <c r="AV46" i="7" s="1"/>
  <c r="AW46" i="7" s="1"/>
  <c r="AX46" i="7" s="1"/>
  <c r="AY46" i="7" s="1"/>
  <c r="AZ46" i="7" s="1"/>
  <c r="BA46" i="7" s="1"/>
  <c r="BB46" i="7" s="1"/>
  <c r="BC46" i="7" s="1"/>
  <c r="AS47" i="7"/>
  <c r="AT47" i="7" s="1"/>
  <c r="AU47" i="7" s="1"/>
  <c r="AV47" i="7" s="1"/>
  <c r="AW47" i="7" s="1"/>
  <c r="AX47" i="7" s="1"/>
  <c r="AY47" i="7" s="1"/>
  <c r="AZ47" i="7" s="1"/>
  <c r="BA47" i="7" s="1"/>
  <c r="BB47" i="7" s="1"/>
  <c r="BC47" i="7" s="1"/>
  <c r="AT48" i="7"/>
  <c r="AU48" i="7" s="1"/>
  <c r="AV48" i="7" s="1"/>
  <c r="AW48" i="7" s="1"/>
  <c r="AX48" i="7" s="1"/>
  <c r="AY48" i="7" s="1"/>
  <c r="AZ48" i="7" s="1"/>
  <c r="BA48" i="7" s="1"/>
  <c r="BB48" i="7" s="1"/>
  <c r="BC48" i="7" s="1"/>
  <c r="AU49" i="7"/>
  <c r="AV49" i="7" s="1"/>
  <c r="AW49" i="7" s="1"/>
  <c r="AX49" i="7" s="1"/>
  <c r="AY49" i="7" s="1"/>
  <c r="AZ49" i="7" s="1"/>
  <c r="BA49" i="7" s="1"/>
  <c r="BB49" i="7" s="1"/>
  <c r="BC49" i="7" s="1"/>
  <c r="AV50" i="7"/>
  <c r="AW50" i="7" s="1"/>
  <c r="AX50" i="7" s="1"/>
  <c r="AY50" i="7" s="1"/>
  <c r="AZ50" i="7" s="1"/>
  <c r="BA50" i="7" s="1"/>
  <c r="BB50" i="7" s="1"/>
  <c r="BC50" i="7" s="1"/>
  <c r="AW51" i="7"/>
  <c r="AX51" i="7" s="1"/>
  <c r="AY51" i="7" s="1"/>
  <c r="AZ51" i="7" s="1"/>
  <c r="BA51" i="7" s="1"/>
  <c r="BB51" i="7" s="1"/>
  <c r="BC51" i="7" s="1"/>
  <c r="AX52" i="7"/>
  <c r="AY52" i="7" s="1"/>
  <c r="AZ52" i="7" s="1"/>
  <c r="BA52" i="7" s="1"/>
  <c r="BB52" i="7" s="1"/>
  <c r="BC52" i="7" s="1"/>
  <c r="AY53" i="7"/>
  <c r="AZ53" i="7" s="1"/>
  <c r="BA53" i="7" s="1"/>
  <c r="BB53" i="7" s="1"/>
  <c r="BC53" i="7" s="1"/>
  <c r="AZ54" i="7"/>
  <c r="BA54" i="7" s="1"/>
  <c r="BB54" i="7" s="1"/>
  <c r="BC54" i="7" s="1"/>
  <c r="BA55" i="7"/>
  <c r="BB55" i="7" s="1"/>
  <c r="BC55" i="7" s="1"/>
  <c r="BB56" i="7"/>
  <c r="BC56" i="7" s="1"/>
  <c r="BC57" i="7"/>
  <c r="BB58" i="7"/>
  <c r="BA58" i="7" s="1"/>
  <c r="AZ58" i="7" s="1"/>
  <c r="AY58" i="7" s="1"/>
  <c r="AX58" i="7" s="1"/>
  <c r="AW58" i="7" s="1"/>
  <c r="AV58" i="7" s="1"/>
  <c r="AU58" i="7" s="1"/>
  <c r="AT58" i="7" s="1"/>
  <c r="AS58" i="7" s="1"/>
  <c r="AR58" i="7" s="1"/>
  <c r="AQ58" i="7" s="1"/>
  <c r="AP58" i="7" s="1"/>
  <c r="AO58" i="7" s="1"/>
  <c r="AN58" i="7" s="1"/>
  <c r="AM58" i="7" s="1"/>
  <c r="AL58" i="7" s="1"/>
  <c r="AK58" i="7" s="1"/>
  <c r="AJ58" i="7" l="1"/>
  <c r="AI58" i="7" s="1"/>
  <c r="AH58" i="7" s="1"/>
  <c r="AG58" i="7" s="1"/>
  <c r="AF58" i="7" s="1"/>
  <c r="AE58" i="7" s="1"/>
  <c r="AD58" i="7" s="1"/>
  <c r="AC58" i="7" s="1"/>
  <c r="AB58" i="7" s="1"/>
  <c r="AA58" i="7" s="1"/>
  <c r="Z58" i="7" s="1"/>
  <c r="Y58" i="7" s="1"/>
  <c r="X58" i="7" s="1"/>
  <c r="W58" i="7" s="1"/>
  <c r="V58" i="7" s="1"/>
  <c r="U58" i="7" s="1"/>
  <c r="T58" i="7" s="1"/>
  <c r="S58" i="7" s="1"/>
  <c r="R58" i="7" s="1"/>
  <c r="Q58" i="7" s="1"/>
  <c r="P58" i="7" s="1"/>
  <c r="O58" i="7" s="1"/>
  <c r="N58" i="7" s="1"/>
  <c r="M58" i="7" s="1"/>
  <c r="L58" i="7" s="1"/>
  <c r="K58" i="7" s="1"/>
  <c r="J58" i="7" s="1"/>
  <c r="I58" i="7" s="1"/>
  <c r="H58" i="7" s="1"/>
  <c r="G58" i="7" s="1"/>
  <c r="F58" i="7" s="1"/>
  <c r="E58" i="7" s="1"/>
  <c r="D58" i="7" s="1"/>
  <c r="B198" i="22" l="1"/>
  <c r="B197" i="22"/>
  <c r="AI39" i="7" l="1"/>
  <c r="AH39" i="7" s="1"/>
  <c r="AG39" i="7" s="1"/>
  <c r="AF39" i="7" s="1"/>
  <c r="AE39" i="7" s="1"/>
  <c r="AD39" i="7" s="1"/>
  <c r="AC39" i="7" s="1"/>
  <c r="AB39" i="7" s="1"/>
  <c r="AA39" i="7" s="1"/>
  <c r="Z39" i="7" s="1"/>
  <c r="Y39" i="7" s="1"/>
  <c r="X39" i="7" s="1"/>
  <c r="W39" i="7" s="1"/>
  <c r="V39" i="7" s="1"/>
  <c r="U39" i="7" s="1"/>
  <c r="T39" i="7" s="1"/>
  <c r="S39" i="7" s="1"/>
  <c r="R39" i="7" s="1"/>
  <c r="Q39" i="7" s="1"/>
  <c r="P39" i="7" s="1"/>
  <c r="O39" i="7" s="1"/>
  <c r="N39" i="7" s="1"/>
  <c r="M39" i="7" s="1"/>
  <c r="L39" i="7" s="1"/>
  <c r="K39" i="7" s="1"/>
  <c r="J39" i="7" s="1"/>
  <c r="I39" i="7" s="1"/>
  <c r="H39" i="7" s="1"/>
  <c r="G39" i="7" s="1"/>
  <c r="F39" i="7" s="1"/>
  <c r="E39" i="7" s="1"/>
  <c r="D39" i="7" s="1"/>
  <c r="AJ38" i="7"/>
  <c r="AK38" i="7" s="1"/>
  <c r="AL38" i="7" s="1"/>
  <c r="AM38" i="7" s="1"/>
  <c r="AN38" i="7" s="1"/>
  <c r="AO38" i="7" s="1"/>
  <c r="AP38" i="7" s="1"/>
  <c r="AQ38" i="7" s="1"/>
  <c r="AR38" i="7" s="1"/>
  <c r="AS38" i="7" s="1"/>
  <c r="AT38" i="7" s="1"/>
  <c r="AU38" i="7" s="1"/>
  <c r="AV38" i="7" s="1"/>
  <c r="AW38" i="7" s="1"/>
  <c r="AX38" i="7" s="1"/>
  <c r="AY38" i="7" s="1"/>
  <c r="AZ38" i="7" s="1"/>
  <c r="BA38" i="7" s="1"/>
  <c r="BB38" i="7" s="1"/>
  <c r="BC38" i="7" s="1"/>
  <c r="B170" i="22"/>
  <c r="B169" i="22"/>
  <c r="B178" i="22" l="1"/>
  <c r="B186" i="22" s="1"/>
  <c r="B174" i="22"/>
  <c r="B182" i="22" s="1"/>
  <c r="B190" i="22" s="1"/>
  <c r="B177" i="22"/>
  <c r="B185" i="22" s="1"/>
  <c r="B173" i="22"/>
  <c r="B181" i="22" s="1"/>
  <c r="B189" i="22" s="1"/>
  <c r="D8" i="28" l="1"/>
  <c r="I11" i="24"/>
  <c r="D7" i="22"/>
  <c r="B110" i="22"/>
  <c r="B134" i="22" s="1"/>
  <c r="B138" i="22" s="1"/>
  <c r="B142" i="22" s="1"/>
  <c r="B109" i="22"/>
  <c r="B117" i="22" s="1"/>
  <c r="B125" i="22" s="1"/>
  <c r="P42" i="22" l="1"/>
  <c r="P53" i="22"/>
  <c r="O63" i="22"/>
  <c r="P41" i="22"/>
  <c r="O62" i="22"/>
  <c r="O53" i="22"/>
  <c r="O41" i="22"/>
  <c r="O51" i="22"/>
  <c r="P61" i="22"/>
  <c r="P71" i="22"/>
  <c r="P59" i="22"/>
  <c r="P45" i="22"/>
  <c r="P55" i="22"/>
  <c r="O66" i="22"/>
  <c r="P46" i="22"/>
  <c r="O67" i="22"/>
  <c r="O58" i="22"/>
  <c r="O43" i="22"/>
  <c r="O54" i="22"/>
  <c r="P63" i="22"/>
  <c r="P43" i="22"/>
  <c r="O65" i="22"/>
  <c r="O55" i="22"/>
  <c r="P47" i="22"/>
  <c r="P58" i="22"/>
  <c r="O69" i="22"/>
  <c r="P51" i="22"/>
  <c r="O45" i="22"/>
  <c r="P62" i="22"/>
  <c r="O46" i="22"/>
  <c r="O57" i="22"/>
  <c r="P66" i="22"/>
  <c r="P49" i="22"/>
  <c r="O70" i="22"/>
  <c r="P65" i="22"/>
  <c r="P50" i="22"/>
  <c r="O61" i="22"/>
  <c r="O71" i="22"/>
  <c r="P57" i="22"/>
  <c r="O47" i="22"/>
  <c r="P67" i="22"/>
  <c r="O49" i="22"/>
  <c r="O59" i="22"/>
  <c r="P69" i="22"/>
  <c r="P54" i="22"/>
  <c r="O42" i="22"/>
  <c r="P70" i="22"/>
  <c r="O50" i="22"/>
  <c r="C2" i="22"/>
  <c r="M71" i="22"/>
  <c r="M70" i="22"/>
  <c r="M69" i="22"/>
  <c r="M67" i="22"/>
  <c r="M66" i="22"/>
  <c r="M65" i="22"/>
  <c r="M63" i="22"/>
  <c r="M62" i="22"/>
  <c r="M61" i="22"/>
  <c r="M59" i="22"/>
  <c r="M58" i="22"/>
  <c r="M57" i="22"/>
  <c r="M55" i="22"/>
  <c r="M54" i="22"/>
  <c r="M53" i="22"/>
  <c r="M51" i="22"/>
  <c r="M50" i="22"/>
  <c r="N71" i="22"/>
  <c r="L71" i="22"/>
  <c r="N70" i="22"/>
  <c r="L70" i="22"/>
  <c r="N69" i="22"/>
  <c r="L69" i="22"/>
  <c r="N67" i="22"/>
  <c r="L67" i="22"/>
  <c r="N66" i="22"/>
  <c r="L66" i="22"/>
  <c r="N65" i="22"/>
  <c r="L65" i="22"/>
  <c r="N63" i="22"/>
  <c r="L63" i="22"/>
  <c r="N62" i="22"/>
  <c r="L62" i="22"/>
  <c r="N61" i="22"/>
  <c r="L61" i="22"/>
  <c r="N59" i="22"/>
  <c r="L59" i="22"/>
  <c r="N58" i="22"/>
  <c r="L58" i="22"/>
  <c r="N57" i="22"/>
  <c r="L57" i="22"/>
  <c r="N55" i="22"/>
  <c r="L55" i="22"/>
  <c r="N54" i="22"/>
  <c r="L54" i="22"/>
  <c r="N53" i="22"/>
  <c r="L53" i="22"/>
  <c r="N51" i="22"/>
  <c r="L51" i="22"/>
  <c r="N50" i="22"/>
  <c r="L50" i="22"/>
  <c r="M49" i="22"/>
  <c r="M47" i="22"/>
  <c r="M46" i="22"/>
  <c r="M45" i="22"/>
  <c r="M43" i="22"/>
  <c r="M42" i="22"/>
  <c r="M41" i="22"/>
  <c r="N49" i="22"/>
  <c r="L49" i="22"/>
  <c r="N47" i="22"/>
  <c r="L47" i="22"/>
  <c r="N46" i="22"/>
  <c r="L46" i="22"/>
  <c r="N45" i="22"/>
  <c r="L45" i="22"/>
  <c r="N43" i="22"/>
  <c r="L43" i="22"/>
  <c r="N42" i="22"/>
  <c r="L42" i="22"/>
  <c r="N41" i="22"/>
  <c r="L41" i="22"/>
  <c r="B133" i="22"/>
  <c r="B137" i="22" s="1"/>
  <c r="B141" i="22" s="1"/>
  <c r="B118" i="22"/>
  <c r="B126" i="22" s="1"/>
  <c r="P56" i="22" l="1"/>
  <c r="P52" i="22"/>
  <c r="O44" i="22"/>
  <c r="P44" i="22"/>
  <c r="O56" i="22"/>
  <c r="O48" i="22"/>
  <c r="O68" i="22"/>
  <c r="O64" i="22"/>
  <c r="O52" i="22"/>
  <c r="P64" i="22"/>
  <c r="O60" i="22"/>
  <c r="P60" i="22"/>
  <c r="P48" i="22"/>
  <c r="O40" i="22"/>
  <c r="P40" i="22"/>
  <c r="P68" i="22"/>
  <c r="F81" i="21"/>
  <c r="P72" i="22" l="1"/>
  <c r="O72" i="22"/>
  <c r="F24" i="21"/>
  <c r="F15" i="21"/>
  <c r="F8" i="21"/>
  <c r="C8" i="22"/>
  <c r="D104" i="22" l="1"/>
  <c r="D112" i="22" s="1"/>
  <c r="D100" i="22"/>
  <c r="A22" i="2" s="1"/>
  <c r="E2" i="27"/>
  <c r="F6" i="27"/>
  <c r="G17" i="22"/>
  <c r="G21" i="21"/>
  <c r="G19" i="21"/>
  <c r="G17" i="21"/>
  <c r="G20" i="21"/>
  <c r="G18" i="21"/>
  <c r="G16" i="21"/>
  <c r="F130" i="22"/>
  <c r="H130" i="22"/>
  <c r="J130" i="22"/>
  <c r="L130" i="22"/>
  <c r="N130" i="22"/>
  <c r="G130" i="22"/>
  <c r="I130" i="22"/>
  <c r="K130" i="22"/>
  <c r="M130" i="22"/>
  <c r="O130" i="22"/>
  <c r="P130" i="22"/>
  <c r="R130" i="22"/>
  <c r="T130" i="22"/>
  <c r="V130" i="22"/>
  <c r="X130" i="22"/>
  <c r="Z130" i="22"/>
  <c r="AB130" i="22"/>
  <c r="AD130" i="22"/>
  <c r="AF130" i="22"/>
  <c r="AH130" i="22"/>
  <c r="Q130" i="22"/>
  <c r="S130" i="22"/>
  <c r="U130" i="22"/>
  <c r="W130" i="22"/>
  <c r="Y130" i="22"/>
  <c r="AA130" i="22"/>
  <c r="AC130" i="22"/>
  <c r="AE130" i="22"/>
  <c r="AG130" i="22"/>
  <c r="E130" i="22"/>
  <c r="C130" i="22"/>
  <c r="C126" i="22"/>
  <c r="D96" i="22"/>
  <c r="E100" i="22" s="1"/>
  <c r="D156" i="22"/>
  <c r="D37" i="22"/>
  <c r="E126" i="22" l="1"/>
  <c r="A23" i="2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H6" i="27"/>
  <c r="J6" i="27" s="1"/>
  <c r="L6" i="27" s="1"/>
  <c r="N6" i="27" s="1"/>
  <c r="P6" i="27" s="1"/>
  <c r="R6" i="27" s="1"/>
  <c r="T6" i="27" s="1"/>
  <c r="V6" i="27" s="1"/>
  <c r="X6" i="27" s="1"/>
  <c r="D148" i="22"/>
  <c r="D120" i="22"/>
  <c r="D128" i="22"/>
  <c r="E104" i="22"/>
  <c r="E112" i="22" s="1"/>
  <c r="D108" i="22"/>
  <c r="E160" i="22"/>
  <c r="E125" i="22" l="1"/>
  <c r="E161" i="22"/>
  <c r="E169" i="22"/>
  <c r="E170" i="22"/>
  <c r="E162" i="22"/>
  <c r="E208" i="22"/>
  <c r="D116" i="22"/>
  <c r="D124" i="22"/>
  <c r="E120" i="22"/>
  <c r="E128" i="22"/>
  <c r="V9" i="18"/>
  <c r="E186" i="22" l="1"/>
  <c r="D86" i="23" s="1"/>
  <c r="E185" i="22"/>
  <c r="G134" i="21"/>
  <c r="F134" i="21"/>
  <c r="F136" i="21" s="1"/>
  <c r="E180" i="22"/>
  <c r="E188" i="22"/>
  <c r="E172" i="22"/>
  <c r="E164" i="22"/>
  <c r="E168" i="22"/>
  <c r="E184" i="22"/>
  <c r="E196" i="22" s="1"/>
  <c r="F160" i="22"/>
  <c r="H156" i="22"/>
  <c r="G160" i="22"/>
  <c r="C3" i="23"/>
  <c r="F161" i="22" l="1"/>
  <c r="F162" i="22"/>
  <c r="F170" i="22"/>
  <c r="F169" i="22"/>
  <c r="E165" i="22"/>
  <c r="E166" i="22"/>
  <c r="E174" i="22"/>
  <c r="E173" i="22"/>
  <c r="G185" i="22"/>
  <c r="G186" i="22"/>
  <c r="F185" i="22"/>
  <c r="F186" i="22"/>
  <c r="E190" i="22"/>
  <c r="D63" i="23" s="1"/>
  <c r="E189" i="22"/>
  <c r="E176" i="22"/>
  <c r="C18" i="28"/>
  <c r="E3" i="23"/>
  <c r="E18" i="28" s="1"/>
  <c r="G180" i="22"/>
  <c r="G188" i="22"/>
  <c r="F180" i="22"/>
  <c r="F188" i="22"/>
  <c r="G172" i="22"/>
  <c r="G164" i="22"/>
  <c r="F172" i="22"/>
  <c r="F164" i="22"/>
  <c r="G168" i="22"/>
  <c r="G184" i="22"/>
  <c r="G196" i="22" s="1"/>
  <c r="F168" i="22"/>
  <c r="F184" i="22"/>
  <c r="F196" i="22" s="1"/>
  <c r="I156" i="22"/>
  <c r="H160" i="22"/>
  <c r="B202" i="22"/>
  <c r="B206" i="22" s="1"/>
  <c r="B210" i="22" s="1"/>
  <c r="B215" i="22" s="1"/>
  <c r="B201" i="22"/>
  <c r="B205" i="22" s="1"/>
  <c r="B209" i="22" s="1"/>
  <c r="B214" i="22" s="1"/>
  <c r="F157" i="22"/>
  <c r="G157" i="22" s="1"/>
  <c r="H157" i="22" s="1"/>
  <c r="I157" i="22" s="1"/>
  <c r="J157" i="22" s="1"/>
  <c r="K157" i="22" s="1"/>
  <c r="L157" i="22" s="1"/>
  <c r="M157" i="22" s="1"/>
  <c r="N157" i="22" s="1"/>
  <c r="O157" i="22" s="1"/>
  <c r="P157" i="22" s="1"/>
  <c r="Q157" i="22" s="1"/>
  <c r="R157" i="22" s="1"/>
  <c r="S157" i="22" s="1"/>
  <c r="T157" i="22" s="1"/>
  <c r="U157" i="22" s="1"/>
  <c r="V157" i="22" s="1"/>
  <c r="W157" i="22" s="1"/>
  <c r="X157" i="22" s="1"/>
  <c r="Y157" i="22" s="1"/>
  <c r="Z157" i="22" s="1"/>
  <c r="AA157" i="22" s="1"/>
  <c r="AB157" i="22" s="1"/>
  <c r="AC157" i="22" s="1"/>
  <c r="AD157" i="22" s="1"/>
  <c r="AE157" i="22" s="1"/>
  <c r="AF157" i="22" s="1"/>
  <c r="AG157" i="22" s="1"/>
  <c r="AH157" i="22" s="1"/>
  <c r="B145" i="22"/>
  <c r="B149" i="22" s="1"/>
  <c r="G136" i="21"/>
  <c r="B146" i="22"/>
  <c r="B150" i="22" s="1"/>
  <c r="AL21" i="28" l="1"/>
  <c r="AP21" i="28"/>
  <c r="AT21" i="28"/>
  <c r="AX21" i="28"/>
  <c r="BB21" i="28"/>
  <c r="BF21" i="28"/>
  <c r="BJ21" i="28"/>
  <c r="BN21" i="28"/>
  <c r="BR21" i="28"/>
  <c r="BV21" i="28"/>
  <c r="BZ21" i="28"/>
  <c r="CD21" i="28"/>
  <c r="CH21" i="28"/>
  <c r="CL21" i="28"/>
  <c r="CP21" i="28"/>
  <c r="CT21" i="28"/>
  <c r="CX21" i="28"/>
  <c r="DB21" i="28"/>
  <c r="DF21" i="28"/>
  <c r="DJ21" i="28"/>
  <c r="DN21" i="28"/>
  <c r="DR21" i="28"/>
  <c r="DV21" i="28"/>
  <c r="DZ21" i="28"/>
  <c r="ED21" i="28"/>
  <c r="EH21" i="28"/>
  <c r="EL21" i="28"/>
  <c r="EP21" i="28"/>
  <c r="ET21" i="28"/>
  <c r="EX21" i="28"/>
  <c r="FB21" i="28"/>
  <c r="FF21" i="28"/>
  <c r="FJ21" i="28"/>
  <c r="FN21" i="28"/>
  <c r="FR21" i="28"/>
  <c r="FV21" i="28"/>
  <c r="FZ21" i="28"/>
  <c r="GD21" i="28"/>
  <c r="GH21" i="28"/>
  <c r="GL21" i="28"/>
  <c r="GP21" i="28"/>
  <c r="GT21" i="28"/>
  <c r="GX21" i="28"/>
  <c r="HB21" i="28"/>
  <c r="HF21" i="28"/>
  <c r="HJ21" i="28"/>
  <c r="HN21" i="28"/>
  <c r="HR21" i="28"/>
  <c r="HV21" i="28"/>
  <c r="HZ21" i="28"/>
  <c r="ID21" i="28"/>
  <c r="IH21" i="28"/>
  <c r="IL21" i="28"/>
  <c r="IP21" i="28"/>
  <c r="IT21" i="28"/>
  <c r="IX21" i="28"/>
  <c r="JB21" i="28"/>
  <c r="JF21" i="28"/>
  <c r="JJ21" i="28"/>
  <c r="JN21" i="28"/>
  <c r="JR21" i="28"/>
  <c r="JV21" i="28"/>
  <c r="JZ21" i="28"/>
  <c r="KD21" i="28"/>
  <c r="KH21" i="28"/>
  <c r="KL21" i="28"/>
  <c r="KP21" i="28"/>
  <c r="KT21" i="28"/>
  <c r="KX21" i="28"/>
  <c r="LB21" i="28"/>
  <c r="LF21" i="28"/>
  <c r="LJ21" i="28"/>
  <c r="LN21" i="28"/>
  <c r="LR21" i="28"/>
  <c r="LV21" i="28"/>
  <c r="AM21" i="28"/>
  <c r="AR21" i="28"/>
  <c r="AW21" i="28"/>
  <c r="BC21" i="28"/>
  <c r="BH21" i="28"/>
  <c r="BM21" i="28"/>
  <c r="BS21" i="28"/>
  <c r="BX21" i="28"/>
  <c r="AN21" i="28"/>
  <c r="AS21" i="28"/>
  <c r="AY21" i="28"/>
  <c r="BD21" i="28"/>
  <c r="BI21" i="28"/>
  <c r="BO21" i="28"/>
  <c r="BT21" i="28"/>
  <c r="BY21" i="28"/>
  <c r="CE21" i="28"/>
  <c r="CJ21" i="28"/>
  <c r="CO21" i="28"/>
  <c r="CU21" i="28"/>
  <c r="CZ21" i="28"/>
  <c r="DE21" i="28"/>
  <c r="DK21" i="28"/>
  <c r="DP21" i="28"/>
  <c r="DU21" i="28"/>
  <c r="EA21" i="28"/>
  <c r="EF21" i="28"/>
  <c r="EK21" i="28"/>
  <c r="EQ21" i="28"/>
  <c r="EV21" i="28"/>
  <c r="FA21" i="28"/>
  <c r="FG21" i="28"/>
  <c r="FL21" i="28"/>
  <c r="FQ21" i="28"/>
  <c r="FW21" i="28"/>
  <c r="GB21" i="28"/>
  <c r="GG21" i="28"/>
  <c r="GM21" i="28"/>
  <c r="GR21" i="28"/>
  <c r="GW21" i="28"/>
  <c r="HC21" i="28"/>
  <c r="HH21" i="28"/>
  <c r="HM21" i="28"/>
  <c r="HS21" i="28"/>
  <c r="HX21" i="28"/>
  <c r="IC21" i="28"/>
  <c r="II21" i="28"/>
  <c r="IN21" i="28"/>
  <c r="IS21" i="28"/>
  <c r="IY21" i="28"/>
  <c r="JD21" i="28"/>
  <c r="JI21" i="28"/>
  <c r="JO21" i="28"/>
  <c r="JT21" i="28"/>
  <c r="JY21" i="28"/>
  <c r="KE21" i="28"/>
  <c r="KJ21" i="28"/>
  <c r="KO21" i="28"/>
  <c r="KU21" i="28"/>
  <c r="KZ21" i="28"/>
  <c r="LE21" i="28"/>
  <c r="LK21" i="28"/>
  <c r="LP21" i="28"/>
  <c r="LU21" i="28"/>
  <c r="LZ21" i="28"/>
  <c r="MD21" i="28"/>
  <c r="MH21" i="28"/>
  <c r="ML21" i="28"/>
  <c r="MP21" i="28"/>
  <c r="MT21" i="28"/>
  <c r="MX21" i="28"/>
  <c r="NB21" i="28"/>
  <c r="NF21" i="28"/>
  <c r="NJ21" i="28"/>
  <c r="NN21" i="28"/>
  <c r="NR21" i="28"/>
  <c r="NV21" i="28"/>
  <c r="NZ21" i="28"/>
  <c r="OD21" i="28"/>
  <c r="OH21" i="28"/>
  <c r="OL21" i="28"/>
  <c r="OP21" i="28"/>
  <c r="OT21" i="28"/>
  <c r="OX21" i="28"/>
  <c r="PB21" i="28"/>
  <c r="PF21" i="28"/>
  <c r="PJ21" i="28"/>
  <c r="AO21" i="28"/>
  <c r="AZ21" i="28"/>
  <c r="BK21" i="28"/>
  <c r="BU21" i="28"/>
  <c r="CC21" i="28"/>
  <c r="CK21" i="28"/>
  <c r="CR21" i="28"/>
  <c r="CY21" i="28"/>
  <c r="DG21" i="28"/>
  <c r="DM21" i="28"/>
  <c r="DT21" i="28"/>
  <c r="EB21" i="28"/>
  <c r="EI21" i="28"/>
  <c r="EO21" i="28"/>
  <c r="EW21" i="28"/>
  <c r="FD21" i="28"/>
  <c r="FK21" i="28"/>
  <c r="FS21" i="28"/>
  <c r="FY21" i="28"/>
  <c r="GF21" i="28"/>
  <c r="GN21" i="28"/>
  <c r="GU21" i="28"/>
  <c r="HA21" i="28"/>
  <c r="HI21" i="28"/>
  <c r="HP21" i="28"/>
  <c r="HW21" i="28"/>
  <c r="IE21" i="28"/>
  <c r="IK21" i="28"/>
  <c r="IR21" i="28"/>
  <c r="IZ21" i="28"/>
  <c r="JG21" i="28"/>
  <c r="JM21" i="28"/>
  <c r="JU21" i="28"/>
  <c r="KB21" i="28"/>
  <c r="KI21" i="28"/>
  <c r="KQ21" i="28"/>
  <c r="KW21" i="28"/>
  <c r="LD21" i="28"/>
  <c r="LL21" i="28"/>
  <c r="LS21" i="28"/>
  <c r="LY21" i="28"/>
  <c r="ME21" i="28"/>
  <c r="MJ21" i="28"/>
  <c r="MO21" i="28"/>
  <c r="MU21" i="28"/>
  <c r="MZ21" i="28"/>
  <c r="NE21" i="28"/>
  <c r="NK21" i="28"/>
  <c r="NP21" i="28"/>
  <c r="NU21" i="28"/>
  <c r="OA21" i="28"/>
  <c r="OF21" i="28"/>
  <c r="OK21" i="28"/>
  <c r="OQ21" i="28"/>
  <c r="OV21" i="28"/>
  <c r="PA21" i="28"/>
  <c r="PG21" i="28"/>
  <c r="PL21" i="28"/>
  <c r="PP21" i="28"/>
  <c r="PT21" i="28"/>
  <c r="PX21" i="28"/>
  <c r="QB21" i="28"/>
  <c r="QF21" i="28"/>
  <c r="QJ21" i="28"/>
  <c r="QN21" i="28"/>
  <c r="QR21" i="28"/>
  <c r="QV21" i="28"/>
  <c r="QZ21" i="28"/>
  <c r="RD21" i="28"/>
  <c r="RH21" i="28"/>
  <c r="RL21" i="28"/>
  <c r="RP21" i="28"/>
  <c r="RT21" i="28"/>
  <c r="RX21" i="28"/>
  <c r="SB21" i="28"/>
  <c r="SF21" i="28"/>
  <c r="SJ21" i="28"/>
  <c r="SN21" i="28"/>
  <c r="SR21" i="28"/>
  <c r="SV21" i="28"/>
  <c r="SZ21" i="28"/>
  <c r="TD21" i="28"/>
  <c r="TH21" i="28"/>
  <c r="TL21" i="28"/>
  <c r="TP21" i="28"/>
  <c r="TT21" i="28"/>
  <c r="TX21" i="28"/>
  <c r="UB21" i="28"/>
  <c r="UF21" i="28"/>
  <c r="UJ21" i="28"/>
  <c r="UN21" i="28"/>
  <c r="UR21" i="28"/>
  <c r="UV21" i="28"/>
  <c r="UZ21" i="28"/>
  <c r="VD21" i="28"/>
  <c r="VH21" i="28"/>
  <c r="VL21" i="28"/>
  <c r="VP21" i="28"/>
  <c r="VT21" i="28"/>
  <c r="VX21" i="28"/>
  <c r="WB21" i="28"/>
  <c r="WF21" i="28"/>
  <c r="WJ21" i="28"/>
  <c r="WN21" i="28"/>
  <c r="WR21" i="28"/>
  <c r="WV21" i="28"/>
  <c r="WZ21" i="28"/>
  <c r="XD21" i="28"/>
  <c r="XH21" i="28"/>
  <c r="XL21" i="28"/>
  <c r="XP21" i="28"/>
  <c r="XT21" i="28"/>
  <c r="XX21" i="28"/>
  <c r="YB21" i="28"/>
  <c r="YF21" i="28"/>
  <c r="YJ21" i="28"/>
  <c r="YN21" i="28"/>
  <c r="YR21" i="28"/>
  <c r="YV21" i="28"/>
  <c r="YZ21" i="28"/>
  <c r="ZD21" i="28"/>
  <c r="ZH21" i="28"/>
  <c r="ZL21" i="28"/>
  <c r="ZP21" i="28"/>
  <c r="ZT21" i="28"/>
  <c r="ZX21" i="28"/>
  <c r="AAB21" i="28"/>
  <c r="AAF21" i="28"/>
  <c r="AAJ21" i="28"/>
  <c r="AAN21" i="28"/>
  <c r="AAR21" i="28"/>
  <c r="AAV21" i="28"/>
  <c r="AAZ21" i="28"/>
  <c r="ABD21" i="28"/>
  <c r="ABH21" i="28"/>
  <c r="ABL21" i="28"/>
  <c r="ABP21" i="28"/>
  <c r="ABT21" i="28"/>
  <c r="ABX21" i="28"/>
  <c r="ACB21" i="28"/>
  <c r="ACF21" i="28"/>
  <c r="ACJ21" i="28"/>
  <c r="ACN21" i="28"/>
  <c r="ACR21" i="28"/>
  <c r="ACV21" i="28"/>
  <c r="ACZ21" i="28"/>
  <c r="ADD21" i="28"/>
  <c r="ADH21" i="28"/>
  <c r="ADL21" i="28"/>
  <c r="ADP21" i="28"/>
  <c r="ADT21" i="28"/>
  <c r="ADX21" i="28"/>
  <c r="AEB21" i="28"/>
  <c r="AEF21" i="28"/>
  <c r="AEJ21" i="28"/>
  <c r="AEN21" i="28"/>
  <c r="AER21" i="28"/>
  <c r="AEV21" i="28"/>
  <c r="AEZ21" i="28"/>
  <c r="AFD21" i="28"/>
  <c r="AQ21" i="28"/>
  <c r="BA21" i="28"/>
  <c r="BL21" i="28"/>
  <c r="BW21" i="28"/>
  <c r="CF21" i="28"/>
  <c r="CM21" i="28"/>
  <c r="CS21" i="28"/>
  <c r="DA21" i="28"/>
  <c r="DH21" i="28"/>
  <c r="DO21" i="28"/>
  <c r="DW21" i="28"/>
  <c r="EC21" i="28"/>
  <c r="EJ21" i="28"/>
  <c r="ER21" i="28"/>
  <c r="EY21" i="28"/>
  <c r="FE21" i="28"/>
  <c r="FM21" i="28"/>
  <c r="FT21" i="28"/>
  <c r="GA21" i="28"/>
  <c r="GI21" i="28"/>
  <c r="GO21" i="28"/>
  <c r="GV21" i="28"/>
  <c r="HD21" i="28"/>
  <c r="HK21" i="28"/>
  <c r="HQ21" i="28"/>
  <c r="HY21" i="28"/>
  <c r="IF21" i="28"/>
  <c r="IM21" i="28"/>
  <c r="IU21" i="28"/>
  <c r="JA21" i="28"/>
  <c r="JH21" i="28"/>
  <c r="JP21" i="28"/>
  <c r="JW21" i="28"/>
  <c r="KC21" i="28"/>
  <c r="KK21" i="28"/>
  <c r="KR21" i="28"/>
  <c r="KY21" i="28"/>
  <c r="LG21" i="28"/>
  <c r="LM21" i="28"/>
  <c r="LT21" i="28"/>
  <c r="MA21" i="28"/>
  <c r="MF21" i="28"/>
  <c r="MK21" i="28"/>
  <c r="MQ21" i="28"/>
  <c r="MV21" i="28"/>
  <c r="NA21" i="28"/>
  <c r="NG21" i="28"/>
  <c r="NL21" i="28"/>
  <c r="NQ21" i="28"/>
  <c r="NW21" i="28"/>
  <c r="OB21" i="28"/>
  <c r="OG21" i="28"/>
  <c r="OM21" i="28"/>
  <c r="OR21" i="28"/>
  <c r="OW21" i="28"/>
  <c r="PC21" i="28"/>
  <c r="PH21" i="28"/>
  <c r="PM21" i="28"/>
  <c r="PQ21" i="28"/>
  <c r="PU21" i="28"/>
  <c r="PY21" i="28"/>
  <c r="QC21" i="28"/>
  <c r="QG21" i="28"/>
  <c r="QK21" i="28"/>
  <c r="QO21" i="28"/>
  <c r="QS21" i="28"/>
  <c r="QW21" i="28"/>
  <c r="RA21" i="28"/>
  <c r="RE21" i="28"/>
  <c r="RI21" i="28"/>
  <c r="RM21" i="28"/>
  <c r="RQ21" i="28"/>
  <c r="RU21" i="28"/>
  <c r="RY21" i="28"/>
  <c r="SC21" i="28"/>
  <c r="SG21" i="28"/>
  <c r="SK21" i="28"/>
  <c r="SO21" i="28"/>
  <c r="SS21" i="28"/>
  <c r="SW21" i="28"/>
  <c r="TA21" i="28"/>
  <c r="TE21" i="28"/>
  <c r="TI21" i="28"/>
  <c r="TM21" i="28"/>
  <c r="TQ21" i="28"/>
  <c r="TU21" i="28"/>
  <c r="TY21" i="28"/>
  <c r="UC21" i="28"/>
  <c r="UG21" i="28"/>
  <c r="UK21" i="28"/>
  <c r="UO21" i="28"/>
  <c r="US21" i="28"/>
  <c r="UW21" i="28"/>
  <c r="VA21" i="28"/>
  <c r="VE21" i="28"/>
  <c r="VI21" i="28"/>
  <c r="VM21" i="28"/>
  <c r="VQ21" i="28"/>
  <c r="VU21" i="28"/>
  <c r="VY21" i="28"/>
  <c r="WC21" i="28"/>
  <c r="WG21" i="28"/>
  <c r="WK21" i="28"/>
  <c r="WO21" i="28"/>
  <c r="WS21" i="28"/>
  <c r="WW21" i="28"/>
  <c r="XA21" i="28"/>
  <c r="XE21" i="28"/>
  <c r="XI21" i="28"/>
  <c r="XM21" i="28"/>
  <c r="XQ21" i="28"/>
  <c r="XU21" i="28"/>
  <c r="XY21" i="28"/>
  <c r="YC21" i="28"/>
  <c r="YG21" i="28"/>
  <c r="YK21" i="28"/>
  <c r="YO21" i="28"/>
  <c r="YS21" i="28"/>
  <c r="YW21" i="28"/>
  <c r="ZA21" i="28"/>
  <c r="ZE21" i="28"/>
  <c r="ZI21" i="28"/>
  <c r="ZM21" i="28"/>
  <c r="ZQ21" i="28"/>
  <c r="ZU21" i="28"/>
  <c r="ZY21" i="28"/>
  <c r="AAC21" i="28"/>
  <c r="AAG21" i="28"/>
  <c r="AAK21" i="28"/>
  <c r="AAO21" i="28"/>
  <c r="AAS21" i="28"/>
  <c r="AAW21" i="28"/>
  <c r="ABA21" i="28"/>
  <c r="ABE21" i="28"/>
  <c r="ABI21" i="28"/>
  <c r="ABM21" i="28"/>
  <c r="ABQ21" i="28"/>
  <c r="ABU21" i="28"/>
  <c r="ABY21" i="28"/>
  <c r="ACC21" i="28"/>
  <c r="ACG21" i="28"/>
  <c r="ACK21" i="28"/>
  <c r="ACO21" i="28"/>
  <c r="ACS21" i="28"/>
  <c r="ACW21" i="28"/>
  <c r="ADA21" i="28"/>
  <c r="ADE21" i="28"/>
  <c r="ADI21" i="28"/>
  <c r="ADM21" i="28"/>
  <c r="ADQ21" i="28"/>
  <c r="ADU21" i="28"/>
  <c r="ADY21" i="28"/>
  <c r="AEC21" i="28"/>
  <c r="AEG21" i="28"/>
  <c r="AEK21" i="28"/>
  <c r="AEO21" i="28"/>
  <c r="AES21" i="28"/>
  <c r="AEW21" i="28"/>
  <c r="AFA21" i="28"/>
  <c r="AFE21" i="28"/>
  <c r="AFI21" i="28"/>
  <c r="AFM21" i="28"/>
  <c r="AFQ21" i="28"/>
  <c r="AFU21" i="28"/>
  <c r="AFY21" i="28"/>
  <c r="AGC21" i="28"/>
  <c r="AGG21" i="28"/>
  <c r="BE21" i="28"/>
  <c r="CA21" i="28"/>
  <c r="CN21" i="28"/>
  <c r="DC21" i="28"/>
  <c r="DQ21" i="28"/>
  <c r="EE21" i="28"/>
  <c r="ES21" i="28"/>
  <c r="FH21" i="28"/>
  <c r="FU21" i="28"/>
  <c r="GJ21" i="28"/>
  <c r="GY21" i="28"/>
  <c r="HL21" i="28"/>
  <c r="IA21" i="28"/>
  <c r="IO21" i="28"/>
  <c r="JC21" i="28"/>
  <c r="JQ21" i="28"/>
  <c r="KF21" i="28"/>
  <c r="KS21" i="28"/>
  <c r="LH21" i="28"/>
  <c r="LW21" i="28"/>
  <c r="MG21" i="28"/>
  <c r="MR21" i="28"/>
  <c r="NC21" i="28"/>
  <c r="NM21" i="28"/>
  <c r="NX21" i="28"/>
  <c r="OI21" i="28"/>
  <c r="OS21" i="28"/>
  <c r="PD21" i="28"/>
  <c r="PN21" i="28"/>
  <c r="PV21" i="28"/>
  <c r="QD21" i="28"/>
  <c r="QL21" i="28"/>
  <c r="QT21" i="28"/>
  <c r="RB21" i="28"/>
  <c r="RJ21" i="28"/>
  <c r="RR21" i="28"/>
  <c r="RZ21" i="28"/>
  <c r="SH21" i="28"/>
  <c r="SP21" i="28"/>
  <c r="SX21" i="28"/>
  <c r="TF21" i="28"/>
  <c r="TN21" i="28"/>
  <c r="TV21" i="28"/>
  <c r="UD21" i="28"/>
  <c r="UL21" i="28"/>
  <c r="UT21" i="28"/>
  <c r="VB21" i="28"/>
  <c r="VJ21" i="28"/>
  <c r="VR21" i="28"/>
  <c r="VZ21" i="28"/>
  <c r="WH21" i="28"/>
  <c r="WP21" i="28"/>
  <c r="WX21" i="28"/>
  <c r="XF21" i="28"/>
  <c r="XN21" i="28"/>
  <c r="XV21" i="28"/>
  <c r="YD21" i="28"/>
  <c r="YL21" i="28"/>
  <c r="YT21" i="28"/>
  <c r="ZB21" i="28"/>
  <c r="ZJ21" i="28"/>
  <c r="ZR21" i="28"/>
  <c r="ZZ21" i="28"/>
  <c r="AAH21" i="28"/>
  <c r="AAP21" i="28"/>
  <c r="AAX21" i="28"/>
  <c r="ABF21" i="28"/>
  <c r="ABN21" i="28"/>
  <c r="ABV21" i="28"/>
  <c r="ACD21" i="28"/>
  <c r="ACL21" i="28"/>
  <c r="ACT21" i="28"/>
  <c r="ADB21" i="28"/>
  <c r="ADJ21" i="28"/>
  <c r="ADR21" i="28"/>
  <c r="ADZ21" i="28"/>
  <c r="AEH21" i="28"/>
  <c r="AEP21" i="28"/>
  <c r="AEX21" i="28"/>
  <c r="AFF21" i="28"/>
  <c r="AFK21" i="28"/>
  <c r="AFP21" i="28"/>
  <c r="AFV21" i="28"/>
  <c r="AGA21" i="28"/>
  <c r="AGF21" i="28"/>
  <c r="AGK21" i="28"/>
  <c r="AGO21" i="28"/>
  <c r="AGS21" i="28"/>
  <c r="AGW21" i="28"/>
  <c r="AHA21" i="28"/>
  <c r="AHE21" i="28"/>
  <c r="AHI21" i="28"/>
  <c r="AHM21" i="28"/>
  <c r="AHQ21" i="28"/>
  <c r="AHU21" i="28"/>
  <c r="AHY21" i="28"/>
  <c r="AIC21" i="28"/>
  <c r="AIG21" i="28"/>
  <c r="AIK21" i="28"/>
  <c r="AIO21" i="28"/>
  <c r="AIS21" i="28"/>
  <c r="AIW21" i="28"/>
  <c r="AJA21" i="28"/>
  <c r="AJE21" i="28"/>
  <c r="AJI21" i="28"/>
  <c r="AJM21" i="28"/>
  <c r="AJQ21" i="28"/>
  <c r="AJU21" i="28"/>
  <c r="AJY21" i="28"/>
  <c r="AKC21" i="28"/>
  <c r="AKG21" i="28"/>
  <c r="AKK21" i="28"/>
  <c r="AKO21" i="28"/>
  <c r="AKS21" i="28"/>
  <c r="AKW21" i="28"/>
  <c r="ALA21" i="28"/>
  <c r="ALE21" i="28"/>
  <c r="ALI21" i="28"/>
  <c r="ALM21" i="28"/>
  <c r="ALQ21" i="28"/>
  <c r="ALU21" i="28"/>
  <c r="ALY21" i="28"/>
  <c r="AMC21" i="28"/>
  <c r="AMG21" i="28"/>
  <c r="AMK21" i="28"/>
  <c r="AMO21" i="28"/>
  <c r="AMS21" i="28"/>
  <c r="AMW21" i="28"/>
  <c r="ANA21" i="28"/>
  <c r="ANE21" i="28"/>
  <c r="ANI21" i="28"/>
  <c r="ANM21" i="28"/>
  <c r="ANQ21" i="28"/>
  <c r="ANU21" i="28"/>
  <c r="ANY21" i="28"/>
  <c r="AOC21" i="28"/>
  <c r="AOG21" i="28"/>
  <c r="AOK21" i="28"/>
  <c r="AOO21" i="28"/>
  <c r="AOS21" i="28"/>
  <c r="AOW21" i="28"/>
  <c r="APA21" i="28"/>
  <c r="APE21" i="28"/>
  <c r="API21" i="28"/>
  <c r="APM21" i="28"/>
  <c r="APQ21" i="28"/>
  <c r="APU21" i="28"/>
  <c r="APY21" i="28"/>
  <c r="AQC21" i="28"/>
  <c r="AQG21" i="28"/>
  <c r="AQK21" i="28"/>
  <c r="AQO21" i="28"/>
  <c r="AQS21" i="28"/>
  <c r="AQW21" i="28"/>
  <c r="ARA21" i="28"/>
  <c r="ARE21" i="28"/>
  <c r="ARI21" i="28"/>
  <c r="ARM21" i="28"/>
  <c r="ARQ21" i="28"/>
  <c r="ARU21" i="28"/>
  <c r="ARY21" i="28"/>
  <c r="ASC21" i="28"/>
  <c r="ASG21" i="28"/>
  <c r="ASK21" i="28"/>
  <c r="ASO21" i="28"/>
  <c r="ASS21" i="28"/>
  <c r="ASW21" i="28"/>
  <c r="ATA21" i="28"/>
  <c r="AK21" i="28"/>
  <c r="BG21" i="28"/>
  <c r="CB21" i="28"/>
  <c r="CQ21" i="28"/>
  <c r="DD21" i="28"/>
  <c r="DS21" i="28"/>
  <c r="EG21" i="28"/>
  <c r="EU21" i="28"/>
  <c r="FI21" i="28"/>
  <c r="FX21" i="28"/>
  <c r="GK21" i="28"/>
  <c r="GZ21" i="28"/>
  <c r="HO21" i="28"/>
  <c r="IB21" i="28"/>
  <c r="IQ21" i="28"/>
  <c r="JE21" i="28"/>
  <c r="JS21" i="28"/>
  <c r="KG21" i="28"/>
  <c r="KV21" i="28"/>
  <c r="LI21" i="28"/>
  <c r="LX21" i="28"/>
  <c r="MI21" i="28"/>
  <c r="MS21" i="28"/>
  <c r="ND21" i="28"/>
  <c r="NO21" i="28"/>
  <c r="NY21" i="28"/>
  <c r="OJ21" i="28"/>
  <c r="OU21" i="28"/>
  <c r="PE21" i="28"/>
  <c r="PO21" i="28"/>
  <c r="PW21" i="28"/>
  <c r="QE21" i="28"/>
  <c r="QM21" i="28"/>
  <c r="QU21" i="28"/>
  <c r="RC21" i="28"/>
  <c r="RK21" i="28"/>
  <c r="RS21" i="28"/>
  <c r="SA21" i="28"/>
  <c r="SI21" i="28"/>
  <c r="SQ21" i="28"/>
  <c r="SY21" i="28"/>
  <c r="TG21" i="28"/>
  <c r="TO21" i="28"/>
  <c r="TW21" i="28"/>
  <c r="UE21" i="28"/>
  <c r="UM21" i="28"/>
  <c r="UU21" i="28"/>
  <c r="VC21" i="28"/>
  <c r="VK21" i="28"/>
  <c r="VS21" i="28"/>
  <c r="WA21" i="28"/>
  <c r="WI21" i="28"/>
  <c r="WQ21" i="28"/>
  <c r="WY21" i="28"/>
  <c r="XG21" i="28"/>
  <c r="XO21" i="28"/>
  <c r="XW21" i="28"/>
  <c r="YE21" i="28"/>
  <c r="YM21" i="28"/>
  <c r="YU21" i="28"/>
  <c r="ZC21" i="28"/>
  <c r="ZK21" i="28"/>
  <c r="ZS21" i="28"/>
  <c r="AAA21" i="28"/>
  <c r="AAI21" i="28"/>
  <c r="AAQ21" i="28"/>
  <c r="AAY21" i="28"/>
  <c r="ABG21" i="28"/>
  <c r="ABO21" i="28"/>
  <c r="ABW21" i="28"/>
  <c r="ACE21" i="28"/>
  <c r="ACM21" i="28"/>
  <c r="ACU21" i="28"/>
  <c r="ADC21" i="28"/>
  <c r="ADK21" i="28"/>
  <c r="ADS21" i="28"/>
  <c r="AEA21" i="28"/>
  <c r="AEI21" i="28"/>
  <c r="AEQ21" i="28"/>
  <c r="AEY21" i="28"/>
  <c r="AFG21" i="28"/>
  <c r="AFL21" i="28"/>
  <c r="AFR21" i="28"/>
  <c r="AFW21" i="28"/>
  <c r="AGB21" i="28"/>
  <c r="AGH21" i="28"/>
  <c r="AGL21" i="28"/>
  <c r="AGP21" i="28"/>
  <c r="AGT21" i="28"/>
  <c r="AGX21" i="28"/>
  <c r="AHB21" i="28"/>
  <c r="AHF21" i="28"/>
  <c r="AHJ21" i="28"/>
  <c r="AHN21" i="28"/>
  <c r="AHR21" i="28"/>
  <c r="AHV21" i="28"/>
  <c r="AHZ21" i="28"/>
  <c r="AID21" i="28"/>
  <c r="AIH21" i="28"/>
  <c r="AIL21" i="28"/>
  <c r="AIP21" i="28"/>
  <c r="AIT21" i="28"/>
  <c r="AIX21" i="28"/>
  <c r="AJB21" i="28"/>
  <c r="AJF21" i="28"/>
  <c r="AJJ21" i="28"/>
  <c r="AJN21" i="28"/>
  <c r="AJR21" i="28"/>
  <c r="AJV21" i="28"/>
  <c r="AJZ21" i="28"/>
  <c r="AKD21" i="28"/>
  <c r="AKH21" i="28"/>
  <c r="AKL21" i="28"/>
  <c r="AKP21" i="28"/>
  <c r="AKT21" i="28"/>
  <c r="AKX21" i="28"/>
  <c r="ALB21" i="28"/>
  <c r="ALF21" i="28"/>
  <c r="ALJ21" i="28"/>
  <c r="ALN21" i="28"/>
  <c r="ALR21" i="28"/>
  <c r="ALV21" i="28"/>
  <c r="ALZ21" i="28"/>
  <c r="AMD21" i="28"/>
  <c r="AMH21" i="28"/>
  <c r="AML21" i="28"/>
  <c r="AMP21" i="28"/>
  <c r="AMT21" i="28"/>
  <c r="AMX21" i="28"/>
  <c r="ANB21" i="28"/>
  <c r="ANF21" i="28"/>
  <c r="ANJ21" i="28"/>
  <c r="ANN21" i="28"/>
  <c r="ANR21" i="28"/>
  <c r="ANV21" i="28"/>
  <c r="ANZ21" i="28"/>
  <c r="AOD21" i="28"/>
  <c r="AOH21" i="28"/>
  <c r="AOL21" i="28"/>
  <c r="AOP21" i="28"/>
  <c r="AOT21" i="28"/>
  <c r="AOX21" i="28"/>
  <c r="APB21" i="28"/>
  <c r="APF21" i="28"/>
  <c r="APJ21" i="28"/>
  <c r="APN21" i="28"/>
  <c r="APR21" i="28"/>
  <c r="APV21" i="28"/>
  <c r="APZ21" i="28"/>
  <c r="AQD21" i="28"/>
  <c r="AQH21" i="28"/>
  <c r="AQL21" i="28"/>
  <c r="AQP21" i="28"/>
  <c r="AQT21" i="28"/>
  <c r="AQX21" i="28"/>
  <c r="ARB21" i="28"/>
  <c r="ARF21" i="28"/>
  <c r="ARJ21" i="28"/>
  <c r="ARN21" i="28"/>
  <c r="ARR21" i="28"/>
  <c r="ARV21" i="28"/>
  <c r="ARZ21" i="28"/>
  <c r="ASD21" i="28"/>
  <c r="ASH21" i="28"/>
  <c r="ASL21" i="28"/>
  <c r="ASP21" i="28"/>
  <c r="AST21" i="28"/>
  <c r="ASX21" i="28"/>
  <c r="ATB21" i="28"/>
  <c r="ATF21" i="28"/>
  <c r="ATJ21" i="28"/>
  <c r="ATN21" i="28"/>
  <c r="ATR21" i="28"/>
  <c r="ATV21" i="28"/>
  <c r="ATZ21" i="28"/>
  <c r="AUD21" i="28"/>
  <c r="AUH21" i="28"/>
  <c r="AUL21" i="28"/>
  <c r="AUP21" i="28"/>
  <c r="AUT21" i="28"/>
  <c r="AUX21" i="28"/>
  <c r="AVB21" i="28"/>
  <c r="AVF21" i="28"/>
  <c r="AVJ21" i="28"/>
  <c r="AVN21" i="28"/>
  <c r="AVR21" i="28"/>
  <c r="AVV21" i="28"/>
  <c r="AVZ21" i="28"/>
  <c r="AWD21" i="28"/>
  <c r="AWH21" i="28"/>
  <c r="AWL21" i="28"/>
  <c r="AWP21" i="28"/>
  <c r="AWT21" i="28"/>
  <c r="AWX21" i="28"/>
  <c r="AXB21" i="28"/>
  <c r="AXF21" i="28"/>
  <c r="AXJ21" i="28"/>
  <c r="AXN21" i="28"/>
  <c r="AXR21" i="28"/>
  <c r="AXV21" i="28"/>
  <c r="AXZ21" i="28"/>
  <c r="AYD21" i="28"/>
  <c r="AYH21" i="28"/>
  <c r="AYL21" i="28"/>
  <c r="AYP21" i="28"/>
  <c r="AYT21" i="28"/>
  <c r="AYX21" i="28"/>
  <c r="AZB21" i="28"/>
  <c r="AZF21" i="28"/>
  <c r="AZJ21" i="28"/>
  <c r="AZN21" i="28"/>
  <c r="AZR21" i="28"/>
  <c r="AZV21" i="28"/>
  <c r="AZZ21" i="28"/>
  <c r="BAD21" i="28"/>
  <c r="BAH21" i="28"/>
  <c r="BAL21" i="28"/>
  <c r="BAP21" i="28"/>
  <c r="BAT21" i="28"/>
  <c r="BAX21" i="28"/>
  <c r="BBB21" i="28"/>
  <c r="BBF21" i="28"/>
  <c r="BBJ21" i="28"/>
  <c r="BBN21" i="28"/>
  <c r="BBR21" i="28"/>
  <c r="BBV21" i="28"/>
  <c r="BBZ21" i="28"/>
  <c r="BCD21" i="28"/>
  <c r="BCH21" i="28"/>
  <c r="BCL21" i="28"/>
  <c r="BCP21" i="28"/>
  <c r="BCT21" i="28"/>
  <c r="BCX21" i="28"/>
  <c r="BDB21" i="28"/>
  <c r="BDF21" i="28"/>
  <c r="BDJ21" i="28"/>
  <c r="BDN21" i="28"/>
  <c r="BDR21" i="28"/>
  <c r="BDV21" i="28"/>
  <c r="BDZ21" i="28"/>
  <c r="BED21" i="28"/>
  <c r="BEH21" i="28"/>
  <c r="BEL21" i="28"/>
  <c r="BEP21" i="28"/>
  <c r="BET21" i="28"/>
  <c r="BEX21" i="28"/>
  <c r="BFB21" i="28"/>
  <c r="BFF21" i="28"/>
  <c r="BFJ21" i="28"/>
  <c r="BFN21" i="28"/>
  <c r="BFR21" i="28"/>
  <c r="BFV21" i="28"/>
  <c r="BFZ21" i="28"/>
  <c r="BGD21" i="28"/>
  <c r="BGH21" i="28"/>
  <c r="BGL21" i="28"/>
  <c r="BGP21" i="28"/>
  <c r="BGT21" i="28"/>
  <c r="BGX21" i="28"/>
  <c r="BHB21" i="28"/>
  <c r="BHF21" i="28"/>
  <c r="BHJ21" i="28"/>
  <c r="BHN21" i="28"/>
  <c r="BHR21" i="28"/>
  <c r="BHV21" i="28"/>
  <c r="BHZ21" i="28"/>
  <c r="BID21" i="28"/>
  <c r="BIH21" i="28"/>
  <c r="BIL21" i="28"/>
  <c r="BIP21" i="28"/>
  <c r="BIT21" i="28"/>
  <c r="BIX21" i="28"/>
  <c r="BJB21" i="28"/>
  <c r="BJF21" i="28"/>
  <c r="BJJ21" i="28"/>
  <c r="BJN21" i="28"/>
  <c r="BJR21" i="28"/>
  <c r="BJV21" i="28"/>
  <c r="BJZ21" i="28"/>
  <c r="BKD21" i="28"/>
  <c r="BKH21" i="28"/>
  <c r="BKL21" i="28"/>
  <c r="BKP21" i="28"/>
  <c r="BKT21" i="28"/>
  <c r="BKX21" i="28"/>
  <c r="BLB21" i="28"/>
  <c r="BLF21" i="28"/>
  <c r="BLJ21" i="28"/>
  <c r="BLN21" i="28"/>
  <c r="BLR21" i="28"/>
  <c r="BLV21" i="28"/>
  <c r="BLZ21" i="28"/>
  <c r="BMD21" i="28"/>
  <c r="BMH21" i="28"/>
  <c r="BML21" i="28"/>
  <c r="BMP21" i="28"/>
  <c r="BMT21" i="28"/>
  <c r="BMX21" i="28"/>
  <c r="BNB21" i="28"/>
  <c r="BNF21" i="28"/>
  <c r="BNJ21" i="28"/>
  <c r="BNN21" i="28"/>
  <c r="BNR21" i="28"/>
  <c r="BNV21" i="28"/>
  <c r="BNZ21" i="28"/>
  <c r="BOD21" i="28"/>
  <c r="BOH21" i="28"/>
  <c r="BOL21" i="28"/>
  <c r="BOP21" i="28"/>
  <c r="BOT21" i="28"/>
  <c r="BOX21" i="28"/>
  <c r="BPB21" i="28"/>
  <c r="BPF21" i="28"/>
  <c r="BPJ21" i="28"/>
  <c r="BPN21" i="28"/>
  <c r="BPR21" i="28"/>
  <c r="BPV21" i="28"/>
  <c r="BPZ21" i="28"/>
  <c r="BQD21" i="28"/>
  <c r="BQH21" i="28"/>
  <c r="BQL21" i="28"/>
  <c r="BQP21" i="28"/>
  <c r="BQT21" i="28"/>
  <c r="BQX21" i="28"/>
  <c r="BRB21" i="28"/>
  <c r="BRF21" i="28"/>
  <c r="BRJ21" i="28"/>
  <c r="BRN21" i="28"/>
  <c r="BRR21" i="28"/>
  <c r="BRV21" i="28"/>
  <c r="BRZ21" i="28"/>
  <c r="BSD21" i="28"/>
  <c r="BSH21" i="28"/>
  <c r="BSL21" i="28"/>
  <c r="BSP21" i="28"/>
  <c r="BST21" i="28"/>
  <c r="BSX21" i="28"/>
  <c r="BP21" i="28"/>
  <c r="CV21" i="28"/>
  <c r="DX21" i="28"/>
  <c r="EZ21" i="28"/>
  <c r="GC21" i="28"/>
  <c r="HE21" i="28"/>
  <c r="IG21" i="28"/>
  <c r="JK21" i="28"/>
  <c r="KM21" i="28"/>
  <c r="LO21" i="28"/>
  <c r="MM21" i="28"/>
  <c r="NH21" i="28"/>
  <c r="OC21" i="28"/>
  <c r="OY21" i="28"/>
  <c r="PR21" i="28"/>
  <c r="QH21" i="28"/>
  <c r="QX21" i="28"/>
  <c r="RN21" i="28"/>
  <c r="SD21" i="28"/>
  <c r="ST21" i="28"/>
  <c r="TJ21" i="28"/>
  <c r="TZ21" i="28"/>
  <c r="UP21" i="28"/>
  <c r="VF21" i="28"/>
  <c r="VV21" i="28"/>
  <c r="WL21" i="28"/>
  <c r="XB21" i="28"/>
  <c r="XR21" i="28"/>
  <c r="YH21" i="28"/>
  <c r="YX21" i="28"/>
  <c r="ZN21" i="28"/>
  <c r="AAD21" i="28"/>
  <c r="AAT21" i="28"/>
  <c r="ABJ21" i="28"/>
  <c r="ABZ21" i="28"/>
  <c r="ACP21" i="28"/>
  <c r="ADF21" i="28"/>
  <c r="ADV21" i="28"/>
  <c r="AEL21" i="28"/>
  <c r="AFB21" i="28"/>
  <c r="AFN21" i="28"/>
  <c r="AFX21" i="28"/>
  <c r="AGI21" i="28"/>
  <c r="AGQ21" i="28"/>
  <c r="AGY21" i="28"/>
  <c r="AHG21" i="28"/>
  <c r="AHO21" i="28"/>
  <c r="AHW21" i="28"/>
  <c r="AIE21" i="28"/>
  <c r="AIM21" i="28"/>
  <c r="AIU21" i="28"/>
  <c r="AJC21" i="28"/>
  <c r="AJK21" i="28"/>
  <c r="AJS21" i="28"/>
  <c r="AKA21" i="28"/>
  <c r="AKI21" i="28"/>
  <c r="AKQ21" i="28"/>
  <c r="AKY21" i="28"/>
  <c r="ALG21" i="28"/>
  <c r="ALO21" i="28"/>
  <c r="ALW21" i="28"/>
  <c r="AME21" i="28"/>
  <c r="AMM21" i="28"/>
  <c r="AMU21" i="28"/>
  <c r="ANC21" i="28"/>
  <c r="ANK21" i="28"/>
  <c r="ANS21" i="28"/>
  <c r="AOA21" i="28"/>
  <c r="AOI21" i="28"/>
  <c r="AOQ21" i="28"/>
  <c r="AOY21" i="28"/>
  <c r="APG21" i="28"/>
  <c r="APO21" i="28"/>
  <c r="APW21" i="28"/>
  <c r="AQE21" i="28"/>
  <c r="AQM21" i="28"/>
  <c r="AQU21" i="28"/>
  <c r="ARC21" i="28"/>
  <c r="ARK21" i="28"/>
  <c r="ARS21" i="28"/>
  <c r="ASA21" i="28"/>
  <c r="ASI21" i="28"/>
  <c r="ASQ21" i="28"/>
  <c r="ASY21" i="28"/>
  <c r="ATE21" i="28"/>
  <c r="ATK21" i="28"/>
  <c r="ATP21" i="28"/>
  <c r="ATU21" i="28"/>
  <c r="AUA21" i="28"/>
  <c r="AUF21" i="28"/>
  <c r="AUK21" i="28"/>
  <c r="AUQ21" i="28"/>
  <c r="AUV21" i="28"/>
  <c r="AVA21" i="28"/>
  <c r="AVG21" i="28"/>
  <c r="AVL21" i="28"/>
  <c r="AVQ21" i="28"/>
  <c r="AVW21" i="28"/>
  <c r="AWB21" i="28"/>
  <c r="AWG21" i="28"/>
  <c r="AWM21" i="28"/>
  <c r="AWR21" i="28"/>
  <c r="AWW21" i="28"/>
  <c r="AXC21" i="28"/>
  <c r="AXH21" i="28"/>
  <c r="AXM21" i="28"/>
  <c r="AXS21" i="28"/>
  <c r="AXX21" i="28"/>
  <c r="AYC21" i="28"/>
  <c r="AYI21" i="28"/>
  <c r="AYN21" i="28"/>
  <c r="AYS21" i="28"/>
  <c r="AYY21" i="28"/>
  <c r="AZD21" i="28"/>
  <c r="AZI21" i="28"/>
  <c r="AZO21" i="28"/>
  <c r="AZT21" i="28"/>
  <c r="AZY21" i="28"/>
  <c r="BAE21" i="28"/>
  <c r="BAJ21" i="28"/>
  <c r="BAO21" i="28"/>
  <c r="BAU21" i="28"/>
  <c r="BAZ21" i="28"/>
  <c r="BBE21" i="28"/>
  <c r="BBK21" i="28"/>
  <c r="BBP21" i="28"/>
  <c r="BBU21" i="28"/>
  <c r="BCA21" i="28"/>
  <c r="BCF21" i="28"/>
  <c r="BCK21" i="28"/>
  <c r="BCQ21" i="28"/>
  <c r="BCV21" i="28"/>
  <c r="BDA21" i="28"/>
  <c r="BDG21" i="28"/>
  <c r="BDL21" i="28"/>
  <c r="BDQ21" i="28"/>
  <c r="BDW21" i="28"/>
  <c r="BEB21" i="28"/>
  <c r="BEG21" i="28"/>
  <c r="BEM21" i="28"/>
  <c r="BER21" i="28"/>
  <c r="BEW21" i="28"/>
  <c r="BFC21" i="28"/>
  <c r="BFH21" i="28"/>
  <c r="BFM21" i="28"/>
  <c r="BFS21" i="28"/>
  <c r="BFX21" i="28"/>
  <c r="BGC21" i="28"/>
  <c r="BGI21" i="28"/>
  <c r="BGN21" i="28"/>
  <c r="BGS21" i="28"/>
  <c r="BGY21" i="28"/>
  <c r="BHD21" i="28"/>
  <c r="BHI21" i="28"/>
  <c r="BHO21" i="28"/>
  <c r="BHT21" i="28"/>
  <c r="BHY21" i="28"/>
  <c r="BIE21" i="28"/>
  <c r="BIJ21" i="28"/>
  <c r="BIO21" i="28"/>
  <c r="BIU21" i="28"/>
  <c r="BIZ21" i="28"/>
  <c r="BJE21" i="28"/>
  <c r="BJK21" i="28"/>
  <c r="BJP21" i="28"/>
  <c r="BJU21" i="28"/>
  <c r="BKA21" i="28"/>
  <c r="BKF21" i="28"/>
  <c r="BKK21" i="28"/>
  <c r="BKQ21" i="28"/>
  <c r="BKV21" i="28"/>
  <c r="BLA21" i="28"/>
  <c r="BLG21" i="28"/>
  <c r="BLL21" i="28"/>
  <c r="BLQ21" i="28"/>
  <c r="BLW21" i="28"/>
  <c r="BMB21" i="28"/>
  <c r="BMG21" i="28"/>
  <c r="BMM21" i="28"/>
  <c r="BMR21" i="28"/>
  <c r="BMW21" i="28"/>
  <c r="BNC21" i="28"/>
  <c r="BNH21" i="28"/>
  <c r="BNM21" i="28"/>
  <c r="BNS21" i="28"/>
  <c r="BNX21" i="28"/>
  <c r="BOC21" i="28"/>
  <c r="BOI21" i="28"/>
  <c r="BON21" i="28"/>
  <c r="BOS21" i="28"/>
  <c r="BOY21" i="28"/>
  <c r="BPD21" i="28"/>
  <c r="BPI21" i="28"/>
  <c r="BPO21" i="28"/>
  <c r="BPT21" i="28"/>
  <c r="BPY21" i="28"/>
  <c r="BQE21" i="28"/>
  <c r="BQJ21" i="28"/>
  <c r="BQO21" i="28"/>
  <c r="BQU21" i="28"/>
  <c r="BQZ21" i="28"/>
  <c r="BRE21" i="28"/>
  <c r="BRK21" i="28"/>
  <c r="BRP21" i="28"/>
  <c r="BRU21" i="28"/>
  <c r="BSA21" i="28"/>
  <c r="BSF21" i="28"/>
  <c r="BSK21" i="28"/>
  <c r="BSQ21" i="28"/>
  <c r="BSV21" i="28"/>
  <c r="BQ21" i="28"/>
  <c r="CW21" i="28"/>
  <c r="DY21" i="28"/>
  <c r="FC21" i="28"/>
  <c r="GE21" i="28"/>
  <c r="HG21" i="28"/>
  <c r="IJ21" i="28"/>
  <c r="JL21" i="28"/>
  <c r="KN21" i="28"/>
  <c r="LQ21" i="28"/>
  <c r="MN21" i="28"/>
  <c r="NI21" i="28"/>
  <c r="OE21" i="28"/>
  <c r="OZ21" i="28"/>
  <c r="PS21" i="28"/>
  <c r="QI21" i="28"/>
  <c r="QY21" i="28"/>
  <c r="RO21" i="28"/>
  <c r="SE21" i="28"/>
  <c r="SU21" i="28"/>
  <c r="TK21" i="28"/>
  <c r="UA21" i="28"/>
  <c r="UQ21" i="28"/>
  <c r="VG21" i="28"/>
  <c r="VW21" i="28"/>
  <c r="WM21" i="28"/>
  <c r="XC21" i="28"/>
  <c r="XS21" i="28"/>
  <c r="YI21" i="28"/>
  <c r="YY21" i="28"/>
  <c r="ZO21" i="28"/>
  <c r="AAE21" i="28"/>
  <c r="AAU21" i="28"/>
  <c r="ABK21" i="28"/>
  <c r="ACA21" i="28"/>
  <c r="ACQ21" i="28"/>
  <c r="ADG21" i="28"/>
  <c r="ADW21" i="28"/>
  <c r="AEM21" i="28"/>
  <c r="AFC21" i="28"/>
  <c r="AFO21" i="28"/>
  <c r="AFZ21" i="28"/>
  <c r="AGJ21" i="28"/>
  <c r="AGR21" i="28"/>
  <c r="AGZ21" i="28"/>
  <c r="AHH21" i="28"/>
  <c r="AHP21" i="28"/>
  <c r="AHX21" i="28"/>
  <c r="AIF21" i="28"/>
  <c r="AIN21" i="28"/>
  <c r="AIV21" i="28"/>
  <c r="AJD21" i="28"/>
  <c r="AJL21" i="28"/>
  <c r="AJT21" i="28"/>
  <c r="AKB21" i="28"/>
  <c r="AKJ21" i="28"/>
  <c r="AKR21" i="28"/>
  <c r="AKZ21" i="28"/>
  <c r="ALH21" i="28"/>
  <c r="ALP21" i="28"/>
  <c r="ALX21" i="28"/>
  <c r="AMF21" i="28"/>
  <c r="AMN21" i="28"/>
  <c r="AMV21" i="28"/>
  <c r="AND21" i="28"/>
  <c r="ANL21" i="28"/>
  <c r="ANT21" i="28"/>
  <c r="AOB21" i="28"/>
  <c r="AOJ21" i="28"/>
  <c r="AOR21" i="28"/>
  <c r="AOZ21" i="28"/>
  <c r="APH21" i="28"/>
  <c r="APP21" i="28"/>
  <c r="APX21" i="28"/>
  <c r="AQF21" i="28"/>
  <c r="AQN21" i="28"/>
  <c r="AQV21" i="28"/>
  <c r="ARD21" i="28"/>
  <c r="ARL21" i="28"/>
  <c r="ART21" i="28"/>
  <c r="ASB21" i="28"/>
  <c r="ASJ21" i="28"/>
  <c r="ASR21" i="28"/>
  <c r="ASZ21" i="28"/>
  <c r="ATG21" i="28"/>
  <c r="ATL21" i="28"/>
  <c r="ATQ21" i="28"/>
  <c r="ATW21" i="28"/>
  <c r="AUB21" i="28"/>
  <c r="AUG21" i="28"/>
  <c r="AUM21" i="28"/>
  <c r="AUR21" i="28"/>
  <c r="AUW21" i="28"/>
  <c r="AVC21" i="28"/>
  <c r="AVH21" i="28"/>
  <c r="AVM21" i="28"/>
  <c r="AVS21" i="28"/>
  <c r="AVX21" i="28"/>
  <c r="AWC21" i="28"/>
  <c r="AWI21" i="28"/>
  <c r="AWN21" i="28"/>
  <c r="AWS21" i="28"/>
  <c r="AWY21" i="28"/>
  <c r="AXD21" i="28"/>
  <c r="AXI21" i="28"/>
  <c r="AXO21" i="28"/>
  <c r="AXT21" i="28"/>
  <c r="AXY21" i="28"/>
  <c r="AYE21" i="28"/>
  <c r="AYJ21" i="28"/>
  <c r="AYO21" i="28"/>
  <c r="AYU21" i="28"/>
  <c r="AYZ21" i="28"/>
  <c r="AZE21" i="28"/>
  <c r="AZK21" i="28"/>
  <c r="AZP21" i="28"/>
  <c r="AZU21" i="28"/>
  <c r="BAA21" i="28"/>
  <c r="BAF21" i="28"/>
  <c r="BAK21" i="28"/>
  <c r="BAQ21" i="28"/>
  <c r="BAV21" i="28"/>
  <c r="BBA21" i="28"/>
  <c r="BBG21" i="28"/>
  <c r="BBL21" i="28"/>
  <c r="BBQ21" i="28"/>
  <c r="BBW21" i="28"/>
  <c r="BCB21" i="28"/>
  <c r="BCG21" i="28"/>
  <c r="BCM21" i="28"/>
  <c r="BCR21" i="28"/>
  <c r="BCW21" i="28"/>
  <c r="BDC21" i="28"/>
  <c r="BDH21" i="28"/>
  <c r="BDM21" i="28"/>
  <c r="BDS21" i="28"/>
  <c r="BDX21" i="28"/>
  <c r="BEC21" i="28"/>
  <c r="BEI21" i="28"/>
  <c r="BEN21" i="28"/>
  <c r="BES21" i="28"/>
  <c r="BEY21" i="28"/>
  <c r="BFD21" i="28"/>
  <c r="BFI21" i="28"/>
  <c r="BFO21" i="28"/>
  <c r="BFT21" i="28"/>
  <c r="BFY21" i="28"/>
  <c r="BGE21" i="28"/>
  <c r="BGJ21" i="28"/>
  <c r="BGO21" i="28"/>
  <c r="BGU21" i="28"/>
  <c r="BGZ21" i="28"/>
  <c r="BHE21" i="28"/>
  <c r="BHK21" i="28"/>
  <c r="BHP21" i="28"/>
  <c r="BHU21" i="28"/>
  <c r="BIA21" i="28"/>
  <c r="BIF21" i="28"/>
  <c r="BIK21" i="28"/>
  <c r="BIQ21" i="28"/>
  <c r="BIV21" i="28"/>
  <c r="BJA21" i="28"/>
  <c r="BJG21" i="28"/>
  <c r="BJL21" i="28"/>
  <c r="BJQ21" i="28"/>
  <c r="BJW21" i="28"/>
  <c r="BKB21" i="28"/>
  <c r="BKG21" i="28"/>
  <c r="BKM21" i="28"/>
  <c r="BKR21" i="28"/>
  <c r="BKW21" i="28"/>
  <c r="BLC21" i="28"/>
  <c r="BLH21" i="28"/>
  <c r="BLM21" i="28"/>
  <c r="BLS21" i="28"/>
  <c r="BLX21" i="28"/>
  <c r="BMC21" i="28"/>
  <c r="BMI21" i="28"/>
  <c r="BMN21" i="28"/>
  <c r="BMS21" i="28"/>
  <c r="BMY21" i="28"/>
  <c r="BND21" i="28"/>
  <c r="BNI21" i="28"/>
  <c r="BNO21" i="28"/>
  <c r="BNT21" i="28"/>
  <c r="BNY21" i="28"/>
  <c r="BOE21" i="28"/>
  <c r="BOJ21" i="28"/>
  <c r="BOO21" i="28"/>
  <c r="BOU21" i="28"/>
  <c r="BOZ21" i="28"/>
  <c r="BPE21" i="28"/>
  <c r="BPK21" i="28"/>
  <c r="BPP21" i="28"/>
  <c r="BPU21" i="28"/>
  <c r="BQA21" i="28"/>
  <c r="BQF21" i="28"/>
  <c r="BQK21" i="28"/>
  <c r="BQQ21" i="28"/>
  <c r="BQV21" i="28"/>
  <c r="BRA21" i="28"/>
  <c r="BRG21" i="28"/>
  <c r="BRL21" i="28"/>
  <c r="BRQ21" i="28"/>
  <c r="BRW21" i="28"/>
  <c r="BSB21" i="28"/>
  <c r="BSG21" i="28"/>
  <c r="BSM21" i="28"/>
  <c r="BSR21" i="28"/>
  <c r="BSW21" i="28"/>
  <c r="BTB21" i="28"/>
  <c r="BTF21" i="28"/>
  <c r="BTJ21" i="28"/>
  <c r="BTN21" i="28"/>
  <c r="BTR21" i="28"/>
  <c r="BTV21" i="28"/>
  <c r="BTZ21" i="28"/>
  <c r="BUD21" i="28"/>
  <c r="BUH21" i="28"/>
  <c r="BUL21" i="28"/>
  <c r="BUP21" i="28"/>
  <c r="BUT21" i="28"/>
  <c r="BUX21" i="28"/>
  <c r="BVB21" i="28"/>
  <c r="BVF21" i="28"/>
  <c r="BVJ21" i="28"/>
  <c r="BVN21" i="28"/>
  <c r="BVR21" i="28"/>
  <c r="BVV21" i="28"/>
  <c r="BVZ21" i="28"/>
  <c r="BWD21" i="28"/>
  <c r="BWH21" i="28"/>
  <c r="BWL21" i="28"/>
  <c r="BWP21" i="28"/>
  <c r="BWT21" i="28"/>
  <c r="BWX21" i="28"/>
  <c r="BXB21" i="28"/>
  <c r="BXF21" i="28"/>
  <c r="BXJ21" i="28"/>
  <c r="BXN21" i="28"/>
  <c r="BXR21" i="28"/>
  <c r="BXV21" i="28"/>
  <c r="BXZ21" i="28"/>
  <c r="BYD21" i="28"/>
  <c r="BYH21" i="28"/>
  <c r="BYL21" i="28"/>
  <c r="BYP21" i="28"/>
  <c r="BYT21" i="28"/>
  <c r="BYX21" i="28"/>
  <c r="BZB21" i="28"/>
  <c r="BZF21" i="28"/>
  <c r="BZJ21" i="28"/>
  <c r="BZN21" i="28"/>
  <c r="BZR21" i="28"/>
  <c r="BZV21" i="28"/>
  <c r="BZZ21" i="28"/>
  <c r="CAD21" i="28"/>
  <c r="CAH21" i="28"/>
  <c r="CAL21" i="28"/>
  <c r="CAP21" i="28"/>
  <c r="CAT21" i="28"/>
  <c r="CAX21" i="28"/>
  <c r="CBB21" i="28"/>
  <c r="CBF21" i="28"/>
  <c r="CBJ21" i="28"/>
  <c r="CBN21" i="28"/>
  <c r="CBR21" i="28"/>
  <c r="CBV21" i="28"/>
  <c r="CBZ21" i="28"/>
  <c r="CCD21" i="28"/>
  <c r="CCH21" i="28"/>
  <c r="CCL21" i="28"/>
  <c r="CCP21" i="28"/>
  <c r="CCT21" i="28"/>
  <c r="CCX21" i="28"/>
  <c r="CDB21" i="28"/>
  <c r="CDF21" i="28"/>
  <c r="CDJ21" i="28"/>
  <c r="CDN21" i="28"/>
  <c r="CDR21" i="28"/>
  <c r="CDV21" i="28"/>
  <c r="CDZ21" i="28"/>
  <c r="CED21" i="28"/>
  <c r="CEH21" i="28"/>
  <c r="CEL21" i="28"/>
  <c r="CEP21" i="28"/>
  <c r="CET21" i="28"/>
  <c r="CEX21" i="28"/>
  <c r="CFB21" i="28"/>
  <c r="CFF21" i="28"/>
  <c r="CFJ21" i="28"/>
  <c r="CFN21" i="28"/>
  <c r="CFR21" i="28"/>
  <c r="CFV21" i="28"/>
  <c r="CFZ21" i="28"/>
  <c r="CGD21" i="28"/>
  <c r="CGH21" i="28"/>
  <c r="CGL21" i="28"/>
  <c r="CGP21" i="28"/>
  <c r="CGT21" i="28"/>
  <c r="CGX21" i="28"/>
  <c r="CHB21" i="28"/>
  <c r="CHF21" i="28"/>
  <c r="CHJ21" i="28"/>
  <c r="CHN21" i="28"/>
  <c r="CHR21" i="28"/>
  <c r="CHV21" i="28"/>
  <c r="CHZ21" i="28"/>
  <c r="CID21" i="28"/>
  <c r="CIH21" i="28"/>
  <c r="CIL21" i="28"/>
  <c r="CIP21" i="28"/>
  <c r="CIT21" i="28"/>
  <c r="CIX21" i="28"/>
  <c r="CJB21" i="28"/>
  <c r="CJF21" i="28"/>
  <c r="CJJ21" i="28"/>
  <c r="CJN21" i="28"/>
  <c r="CJR21" i="28"/>
  <c r="CJV21" i="28"/>
  <c r="CJZ21" i="28"/>
  <c r="CKD21" i="28"/>
  <c r="CKH21" i="28"/>
  <c r="CKL21" i="28"/>
  <c r="CKP21" i="28"/>
  <c r="CKT21" i="28"/>
  <c r="CKX21" i="28"/>
  <c r="CLB21" i="28"/>
  <c r="CLF21" i="28"/>
  <c r="CLJ21" i="28"/>
  <c r="CLN21" i="28"/>
  <c r="CLR21" i="28"/>
  <c r="CLV21" i="28"/>
  <c r="CLZ21" i="28"/>
  <c r="CMD21" i="28"/>
  <c r="CMH21" i="28"/>
  <c r="CML21" i="28"/>
  <c r="CMP21" i="28"/>
  <c r="CMT21" i="28"/>
  <c r="CMX21" i="28"/>
  <c r="AU21" i="28"/>
  <c r="DI21" i="28"/>
  <c r="FO21" i="28"/>
  <c r="HT21" i="28"/>
  <c r="JX21" i="28"/>
  <c r="MB21" i="28"/>
  <c r="NS21" i="28"/>
  <c r="PI21" i="28"/>
  <c r="QP21" i="28"/>
  <c r="RV21" i="28"/>
  <c r="TB21" i="28"/>
  <c r="UH21" i="28"/>
  <c r="VN21" i="28"/>
  <c r="WT21" i="28"/>
  <c r="XZ21" i="28"/>
  <c r="ZF21" i="28"/>
  <c r="AAL21" i="28"/>
  <c r="ABR21" i="28"/>
  <c r="ACX21" i="28"/>
  <c r="AED21" i="28"/>
  <c r="AFH21" i="28"/>
  <c r="AGD21" i="28"/>
  <c r="AGU21" i="28"/>
  <c r="AHK21" i="28"/>
  <c r="AIA21" i="28"/>
  <c r="AIQ21" i="28"/>
  <c r="AJG21" i="28"/>
  <c r="AJW21" i="28"/>
  <c r="AKM21" i="28"/>
  <c r="ALC21" i="28"/>
  <c r="ALS21" i="28"/>
  <c r="AMI21" i="28"/>
  <c r="AMY21" i="28"/>
  <c r="ANO21" i="28"/>
  <c r="AOE21" i="28"/>
  <c r="AOU21" i="28"/>
  <c r="APK21" i="28"/>
  <c r="AQA21" i="28"/>
  <c r="AQQ21" i="28"/>
  <c r="ARG21" i="28"/>
  <c r="ARW21" i="28"/>
  <c r="ASM21" i="28"/>
  <c r="ATC21" i="28"/>
  <c r="ATM21" i="28"/>
  <c r="ATX21" i="28"/>
  <c r="AUI21" i="28"/>
  <c r="AUS21" i="28"/>
  <c r="AVD21" i="28"/>
  <c r="AVO21" i="28"/>
  <c r="AVY21" i="28"/>
  <c r="AWJ21" i="28"/>
  <c r="AWU21" i="28"/>
  <c r="AXE21" i="28"/>
  <c r="AXP21" i="28"/>
  <c r="AYA21" i="28"/>
  <c r="AYK21" i="28"/>
  <c r="AYV21" i="28"/>
  <c r="AZG21" i="28"/>
  <c r="AZQ21" i="28"/>
  <c r="BAB21" i="28"/>
  <c r="BAM21" i="28"/>
  <c r="BAW21" i="28"/>
  <c r="BBH21" i="28"/>
  <c r="BBS21" i="28"/>
  <c r="BCC21" i="28"/>
  <c r="BCN21" i="28"/>
  <c r="BCY21" i="28"/>
  <c r="BDI21" i="28"/>
  <c r="BDT21" i="28"/>
  <c r="BEE21" i="28"/>
  <c r="BEO21" i="28"/>
  <c r="BEZ21" i="28"/>
  <c r="BFK21" i="28"/>
  <c r="BFU21" i="28"/>
  <c r="BGF21" i="28"/>
  <c r="BGQ21" i="28"/>
  <c r="BHA21" i="28"/>
  <c r="BHL21" i="28"/>
  <c r="BHW21" i="28"/>
  <c r="BIG21" i="28"/>
  <c r="BIR21" i="28"/>
  <c r="BJC21" i="28"/>
  <c r="BJM21" i="28"/>
  <c r="BJX21" i="28"/>
  <c r="BKI21" i="28"/>
  <c r="BKS21" i="28"/>
  <c r="BLD21" i="28"/>
  <c r="BLO21" i="28"/>
  <c r="BLY21" i="28"/>
  <c r="BMJ21" i="28"/>
  <c r="BMU21" i="28"/>
  <c r="BNE21" i="28"/>
  <c r="BNP21" i="28"/>
  <c r="BOA21" i="28"/>
  <c r="BOK21" i="28"/>
  <c r="BOV21" i="28"/>
  <c r="BPG21" i="28"/>
  <c r="BPQ21" i="28"/>
  <c r="BQB21" i="28"/>
  <c r="BQM21" i="28"/>
  <c r="BQW21" i="28"/>
  <c r="BRH21" i="28"/>
  <c r="BRS21" i="28"/>
  <c r="BSC21" i="28"/>
  <c r="BSN21" i="28"/>
  <c r="BSY21" i="28"/>
  <c r="BTD21" i="28"/>
  <c r="BTI21" i="28"/>
  <c r="BTO21" i="28"/>
  <c r="BTT21" i="28"/>
  <c r="BTY21" i="28"/>
  <c r="BUE21" i="28"/>
  <c r="BUJ21" i="28"/>
  <c r="BUO21" i="28"/>
  <c r="BUU21" i="28"/>
  <c r="BUZ21" i="28"/>
  <c r="BVE21" i="28"/>
  <c r="BVK21" i="28"/>
  <c r="BVP21" i="28"/>
  <c r="BVU21" i="28"/>
  <c r="BWA21" i="28"/>
  <c r="BWF21" i="28"/>
  <c r="BWK21" i="28"/>
  <c r="BWQ21" i="28"/>
  <c r="BWV21" i="28"/>
  <c r="BXA21" i="28"/>
  <c r="BXG21" i="28"/>
  <c r="BXL21" i="28"/>
  <c r="BXQ21" i="28"/>
  <c r="BXW21" i="28"/>
  <c r="BYB21" i="28"/>
  <c r="BYG21" i="28"/>
  <c r="BYM21" i="28"/>
  <c r="BYR21" i="28"/>
  <c r="BYW21" i="28"/>
  <c r="BZC21" i="28"/>
  <c r="BZH21" i="28"/>
  <c r="BZM21" i="28"/>
  <c r="BZS21" i="28"/>
  <c r="BZX21" i="28"/>
  <c r="CAC21" i="28"/>
  <c r="CAI21" i="28"/>
  <c r="CAN21" i="28"/>
  <c r="CAS21" i="28"/>
  <c r="CAY21" i="28"/>
  <c r="CBD21" i="28"/>
  <c r="CBI21" i="28"/>
  <c r="CBO21" i="28"/>
  <c r="CBT21" i="28"/>
  <c r="CBY21" i="28"/>
  <c r="CCE21" i="28"/>
  <c r="CCJ21" i="28"/>
  <c r="CCO21" i="28"/>
  <c r="CCU21" i="28"/>
  <c r="CCZ21" i="28"/>
  <c r="CDE21" i="28"/>
  <c r="CDK21" i="28"/>
  <c r="CDP21" i="28"/>
  <c r="CDU21" i="28"/>
  <c r="CEA21" i="28"/>
  <c r="CEF21" i="28"/>
  <c r="CEK21" i="28"/>
  <c r="CEQ21" i="28"/>
  <c r="CEV21" i="28"/>
  <c r="CFA21" i="28"/>
  <c r="CFG21" i="28"/>
  <c r="CFL21" i="28"/>
  <c r="CFQ21" i="28"/>
  <c r="CFW21" i="28"/>
  <c r="CGB21" i="28"/>
  <c r="CGG21" i="28"/>
  <c r="CGM21" i="28"/>
  <c r="CGR21" i="28"/>
  <c r="CGW21" i="28"/>
  <c r="CHC21" i="28"/>
  <c r="CHH21" i="28"/>
  <c r="CHM21" i="28"/>
  <c r="CHS21" i="28"/>
  <c r="CHX21" i="28"/>
  <c r="CIC21" i="28"/>
  <c r="CII21" i="28"/>
  <c r="CIN21" i="28"/>
  <c r="CIS21" i="28"/>
  <c r="CIY21" i="28"/>
  <c r="CJD21" i="28"/>
  <c r="CJI21" i="28"/>
  <c r="CJO21" i="28"/>
  <c r="CJT21" i="28"/>
  <c r="CJY21" i="28"/>
  <c r="CKE21" i="28"/>
  <c r="CKJ21" i="28"/>
  <c r="CKO21" i="28"/>
  <c r="CKU21" i="28"/>
  <c r="CKZ21" i="28"/>
  <c r="CLE21" i="28"/>
  <c r="CLK21" i="28"/>
  <c r="CLP21" i="28"/>
  <c r="CLU21" i="28"/>
  <c r="CMA21" i="28"/>
  <c r="CMF21" i="28"/>
  <c r="CMK21" i="28"/>
  <c r="CMQ21" i="28"/>
  <c r="CMV21" i="28"/>
  <c r="CNA21" i="28"/>
  <c r="CNE21" i="28"/>
  <c r="CNI21" i="28"/>
  <c r="CNM21" i="28"/>
  <c r="CNQ21" i="28"/>
  <c r="CNU21" i="28"/>
  <c r="CNY21" i="28"/>
  <c r="COC21" i="28"/>
  <c r="COG21" i="28"/>
  <c r="COK21" i="28"/>
  <c r="COO21" i="28"/>
  <c r="COS21" i="28"/>
  <c r="COW21" i="28"/>
  <c r="CPA21" i="28"/>
  <c r="CPE21" i="28"/>
  <c r="CPI21" i="28"/>
  <c r="CPM21" i="28"/>
  <c r="CPQ21" i="28"/>
  <c r="CPU21" i="28"/>
  <c r="CPY21" i="28"/>
  <c r="CQC21" i="28"/>
  <c r="CQG21" i="28"/>
  <c r="CQK21" i="28"/>
  <c r="CQO21" i="28"/>
  <c r="CQS21" i="28"/>
  <c r="CQW21" i="28"/>
  <c r="CRA21" i="28"/>
  <c r="CRE21" i="28"/>
  <c r="CRI21" i="28"/>
  <c r="CRM21" i="28"/>
  <c r="CRQ21" i="28"/>
  <c r="CRU21" i="28"/>
  <c r="CRY21" i="28"/>
  <c r="CSC21" i="28"/>
  <c r="CSG21" i="28"/>
  <c r="CSK21" i="28"/>
  <c r="CSO21" i="28"/>
  <c r="CSS21" i="28"/>
  <c r="CSW21" i="28"/>
  <c r="CTA21" i="28"/>
  <c r="CTE21" i="28"/>
  <c r="CTI21" i="28"/>
  <c r="CTM21" i="28"/>
  <c r="CTQ21" i="28"/>
  <c r="CTU21" i="28"/>
  <c r="CTY21" i="28"/>
  <c r="CUC21" i="28"/>
  <c r="CUG21" i="28"/>
  <c r="CUK21" i="28"/>
  <c r="CUO21" i="28"/>
  <c r="CUS21" i="28"/>
  <c r="CUW21" i="28"/>
  <c r="CVA21" i="28"/>
  <c r="CVE21" i="28"/>
  <c r="CVI21" i="28"/>
  <c r="CVM21" i="28"/>
  <c r="CVQ21" i="28"/>
  <c r="CVU21" i="28"/>
  <c r="CVY21" i="28"/>
  <c r="CWC21" i="28"/>
  <c r="CWG21" i="28"/>
  <c r="CWK21" i="28"/>
  <c r="CWO21" i="28"/>
  <c r="CWS21" i="28"/>
  <c r="CWW21" i="28"/>
  <c r="CXA21" i="28"/>
  <c r="CXE21" i="28"/>
  <c r="CXI21" i="28"/>
  <c r="CXM21" i="28"/>
  <c r="CXQ21" i="28"/>
  <c r="CXU21" i="28"/>
  <c r="CXY21" i="28"/>
  <c r="CYC21" i="28"/>
  <c r="CYG21" i="28"/>
  <c r="CYK21" i="28"/>
  <c r="CYO21" i="28"/>
  <c r="CYS21" i="28"/>
  <c r="CYW21" i="28"/>
  <c r="CZA21" i="28"/>
  <c r="CZE21" i="28"/>
  <c r="CZI21" i="28"/>
  <c r="CZM21" i="28"/>
  <c r="CZQ21" i="28"/>
  <c r="CZU21" i="28"/>
  <c r="CZY21" i="28"/>
  <c r="DAC21" i="28"/>
  <c r="DAG21" i="28"/>
  <c r="DAK21" i="28"/>
  <c r="DAO21" i="28"/>
  <c r="DAS21" i="28"/>
  <c r="DAW21" i="28"/>
  <c r="DBA21" i="28"/>
  <c r="DBE21" i="28"/>
  <c r="DBI21" i="28"/>
  <c r="DBM21" i="28"/>
  <c r="DBQ21" i="28"/>
  <c r="DBU21" i="28"/>
  <c r="DBY21" i="28"/>
  <c r="DCC21" i="28"/>
  <c r="DCG21" i="28"/>
  <c r="DCK21" i="28"/>
  <c r="DCO21" i="28"/>
  <c r="DCS21" i="28"/>
  <c r="DCW21" i="28"/>
  <c r="DDA21" i="28"/>
  <c r="DDE21" i="28"/>
  <c r="DDI21" i="28"/>
  <c r="DDM21" i="28"/>
  <c r="DDQ21" i="28"/>
  <c r="DDU21" i="28"/>
  <c r="DDY21" i="28"/>
  <c r="DEC21" i="28"/>
  <c r="DEG21" i="28"/>
  <c r="DEK21" i="28"/>
  <c r="DEO21" i="28"/>
  <c r="DES21" i="28"/>
  <c r="DEW21" i="28"/>
  <c r="DFA21" i="28"/>
  <c r="DFE21" i="28"/>
  <c r="DFI21" i="28"/>
  <c r="DFM21" i="28"/>
  <c r="DFQ21" i="28"/>
  <c r="DFU21" i="28"/>
  <c r="DFY21" i="28"/>
  <c r="DGC21" i="28"/>
  <c r="DGG21" i="28"/>
  <c r="DGK21" i="28"/>
  <c r="DGO21" i="28"/>
  <c r="DGS21" i="28"/>
  <c r="DGW21" i="28"/>
  <c r="DHA21" i="28"/>
  <c r="DHE21" i="28"/>
  <c r="DHI21" i="28"/>
  <c r="DHM21" i="28"/>
  <c r="DHQ21" i="28"/>
  <c r="DHU21" i="28"/>
  <c r="DHY21" i="28"/>
  <c r="DIC21" i="28"/>
  <c r="AV21" i="28"/>
  <c r="DL21" i="28"/>
  <c r="FP21" i="28"/>
  <c r="HU21" i="28"/>
  <c r="KA21" i="28"/>
  <c r="MC21" i="28"/>
  <c r="NT21" i="28"/>
  <c r="PK21" i="28"/>
  <c r="QQ21" i="28"/>
  <c r="RW21" i="28"/>
  <c r="TC21" i="28"/>
  <c r="UI21" i="28"/>
  <c r="VO21" i="28"/>
  <c r="WU21" i="28"/>
  <c r="YA21" i="28"/>
  <c r="ZG21" i="28"/>
  <c r="AAM21" i="28"/>
  <c r="ABS21" i="28"/>
  <c r="ACY21" i="28"/>
  <c r="AEE21" i="28"/>
  <c r="AFJ21" i="28"/>
  <c r="AGE21" i="28"/>
  <c r="AGV21" i="28"/>
  <c r="AHL21" i="28"/>
  <c r="AIB21" i="28"/>
  <c r="AIR21" i="28"/>
  <c r="AJH21" i="28"/>
  <c r="AJX21" i="28"/>
  <c r="AKN21" i="28"/>
  <c r="ALD21" i="28"/>
  <c r="ALT21" i="28"/>
  <c r="AMJ21" i="28"/>
  <c r="AMZ21" i="28"/>
  <c r="ANP21" i="28"/>
  <c r="AOF21" i="28"/>
  <c r="AOV21" i="28"/>
  <c r="APL21" i="28"/>
  <c r="AQB21" i="28"/>
  <c r="AQR21" i="28"/>
  <c r="ARH21" i="28"/>
  <c r="ARX21" i="28"/>
  <c r="ASN21" i="28"/>
  <c r="ATD21" i="28"/>
  <c r="ATO21" i="28"/>
  <c r="ATY21" i="28"/>
  <c r="AUJ21" i="28"/>
  <c r="AUU21" i="28"/>
  <c r="AVE21" i="28"/>
  <c r="AVP21" i="28"/>
  <c r="AWA21" i="28"/>
  <c r="AWK21" i="28"/>
  <c r="AWV21" i="28"/>
  <c r="AXG21" i="28"/>
  <c r="AXQ21" i="28"/>
  <c r="AYB21" i="28"/>
  <c r="AYM21" i="28"/>
  <c r="AYW21" i="28"/>
  <c r="AZH21" i="28"/>
  <c r="AZS21" i="28"/>
  <c r="BAC21" i="28"/>
  <c r="BAN21" i="28"/>
  <c r="BAY21" i="28"/>
  <c r="BBI21" i="28"/>
  <c r="BBT21" i="28"/>
  <c r="BCE21" i="28"/>
  <c r="BCO21" i="28"/>
  <c r="BCZ21" i="28"/>
  <c r="BDK21" i="28"/>
  <c r="BDU21" i="28"/>
  <c r="BEF21" i="28"/>
  <c r="BEQ21" i="28"/>
  <c r="BFA21" i="28"/>
  <c r="BFL21" i="28"/>
  <c r="BFW21" i="28"/>
  <c r="BGG21" i="28"/>
  <c r="BGR21" i="28"/>
  <c r="BHC21" i="28"/>
  <c r="BHM21" i="28"/>
  <c r="BHX21" i="28"/>
  <c r="BII21" i="28"/>
  <c r="BIS21" i="28"/>
  <c r="BJD21" i="28"/>
  <c r="BJO21" i="28"/>
  <c r="BJY21" i="28"/>
  <c r="BKJ21" i="28"/>
  <c r="BKU21" i="28"/>
  <c r="BLE21" i="28"/>
  <c r="BLP21" i="28"/>
  <c r="BMA21" i="28"/>
  <c r="BMK21" i="28"/>
  <c r="BMV21" i="28"/>
  <c r="BNG21" i="28"/>
  <c r="BNQ21" i="28"/>
  <c r="BOB21" i="28"/>
  <c r="BOM21" i="28"/>
  <c r="BOW21" i="28"/>
  <c r="BPH21" i="28"/>
  <c r="BPS21" i="28"/>
  <c r="BQC21" i="28"/>
  <c r="BQN21" i="28"/>
  <c r="BQY21" i="28"/>
  <c r="BRI21" i="28"/>
  <c r="BRT21" i="28"/>
  <c r="BSE21" i="28"/>
  <c r="BSO21" i="28"/>
  <c r="BSZ21" i="28"/>
  <c r="BTE21" i="28"/>
  <c r="BTK21" i="28"/>
  <c r="BTP21" i="28"/>
  <c r="BTU21" i="28"/>
  <c r="BUA21" i="28"/>
  <c r="BUF21" i="28"/>
  <c r="BUK21" i="28"/>
  <c r="BUQ21" i="28"/>
  <c r="BUV21" i="28"/>
  <c r="BVA21" i="28"/>
  <c r="BVG21" i="28"/>
  <c r="BVL21" i="28"/>
  <c r="BVQ21" i="28"/>
  <c r="BVW21" i="28"/>
  <c r="BWB21" i="28"/>
  <c r="BWG21" i="28"/>
  <c r="BWM21" i="28"/>
  <c r="BWR21" i="28"/>
  <c r="BWW21" i="28"/>
  <c r="BXC21" i="28"/>
  <c r="BXH21" i="28"/>
  <c r="BXM21" i="28"/>
  <c r="BXS21" i="28"/>
  <c r="BXX21" i="28"/>
  <c r="BYC21" i="28"/>
  <c r="BYI21" i="28"/>
  <c r="BYN21" i="28"/>
  <c r="BYS21" i="28"/>
  <c r="BYY21" i="28"/>
  <c r="BZD21" i="28"/>
  <c r="BZI21" i="28"/>
  <c r="BZO21" i="28"/>
  <c r="BZT21" i="28"/>
  <c r="BZY21" i="28"/>
  <c r="CAE21" i="28"/>
  <c r="CAJ21" i="28"/>
  <c r="CAO21" i="28"/>
  <c r="CAU21" i="28"/>
  <c r="CAZ21" i="28"/>
  <c r="CBE21" i="28"/>
  <c r="CBK21" i="28"/>
  <c r="CBP21" i="28"/>
  <c r="CBU21" i="28"/>
  <c r="CCA21" i="28"/>
  <c r="CCF21" i="28"/>
  <c r="CCK21" i="28"/>
  <c r="CCQ21" i="28"/>
  <c r="CCV21" i="28"/>
  <c r="CDA21" i="28"/>
  <c r="CDG21" i="28"/>
  <c r="CDL21" i="28"/>
  <c r="CDQ21" i="28"/>
  <c r="CDW21" i="28"/>
  <c r="CEB21" i="28"/>
  <c r="CEG21" i="28"/>
  <c r="CEM21" i="28"/>
  <c r="CER21" i="28"/>
  <c r="CEW21" i="28"/>
  <c r="CFC21" i="28"/>
  <c r="CFH21" i="28"/>
  <c r="CFM21" i="28"/>
  <c r="CFS21" i="28"/>
  <c r="CFX21" i="28"/>
  <c r="CGC21" i="28"/>
  <c r="CGI21" i="28"/>
  <c r="CGN21" i="28"/>
  <c r="CGS21" i="28"/>
  <c r="CGY21" i="28"/>
  <c r="CHD21" i="28"/>
  <c r="CHI21" i="28"/>
  <c r="CHO21" i="28"/>
  <c r="CHT21" i="28"/>
  <c r="CHY21" i="28"/>
  <c r="CIE21" i="28"/>
  <c r="CIJ21" i="28"/>
  <c r="CIO21" i="28"/>
  <c r="CIU21" i="28"/>
  <c r="CIZ21" i="28"/>
  <c r="CJE21" i="28"/>
  <c r="CJK21" i="28"/>
  <c r="CJP21" i="28"/>
  <c r="CJU21" i="28"/>
  <c r="CKA21" i="28"/>
  <c r="CKF21" i="28"/>
  <c r="CKK21" i="28"/>
  <c r="CKQ21" i="28"/>
  <c r="CKV21" i="28"/>
  <c r="CLA21" i="28"/>
  <c r="CLG21" i="28"/>
  <c r="CLL21" i="28"/>
  <c r="CLQ21" i="28"/>
  <c r="CLW21" i="28"/>
  <c r="CMB21" i="28"/>
  <c r="CMG21" i="28"/>
  <c r="CMM21" i="28"/>
  <c r="CMR21" i="28"/>
  <c r="CMW21" i="28"/>
  <c r="CNB21" i="28"/>
  <c r="CNF21" i="28"/>
  <c r="CNJ21" i="28"/>
  <c r="CNN21" i="28"/>
  <c r="CNR21" i="28"/>
  <c r="CNV21" i="28"/>
  <c r="CNZ21" i="28"/>
  <c r="COD21" i="28"/>
  <c r="COH21" i="28"/>
  <c r="COL21" i="28"/>
  <c r="COP21" i="28"/>
  <c r="COT21" i="28"/>
  <c r="COX21" i="28"/>
  <c r="CPB21" i="28"/>
  <c r="CPF21" i="28"/>
  <c r="CPJ21" i="28"/>
  <c r="CPN21" i="28"/>
  <c r="CPR21" i="28"/>
  <c r="CPV21" i="28"/>
  <c r="CPZ21" i="28"/>
  <c r="CQD21" i="28"/>
  <c r="CQH21" i="28"/>
  <c r="CQL21" i="28"/>
  <c r="CQP21" i="28"/>
  <c r="CQT21" i="28"/>
  <c r="CQX21" i="28"/>
  <c r="CRB21" i="28"/>
  <c r="CRF21" i="28"/>
  <c r="CRJ21" i="28"/>
  <c r="CRN21" i="28"/>
  <c r="CRR21" i="28"/>
  <c r="CRV21" i="28"/>
  <c r="CRZ21" i="28"/>
  <c r="CSD21" i="28"/>
  <c r="CSH21" i="28"/>
  <c r="CSL21" i="28"/>
  <c r="CSP21" i="28"/>
  <c r="CST21" i="28"/>
  <c r="CSX21" i="28"/>
  <c r="CTB21" i="28"/>
  <c r="CTF21" i="28"/>
  <c r="CTJ21" i="28"/>
  <c r="CTN21" i="28"/>
  <c r="CTR21" i="28"/>
  <c r="CTV21" i="28"/>
  <c r="CTZ21" i="28"/>
  <c r="CUD21" i="28"/>
  <c r="CUH21" i="28"/>
  <c r="CUL21" i="28"/>
  <c r="CUP21" i="28"/>
  <c r="CUT21" i="28"/>
  <c r="CUX21" i="28"/>
  <c r="CVB21" i="28"/>
  <c r="CVF21" i="28"/>
  <c r="CVJ21" i="28"/>
  <c r="CVN21" i="28"/>
  <c r="CVR21" i="28"/>
  <c r="CVV21" i="28"/>
  <c r="CVZ21" i="28"/>
  <c r="CWD21" i="28"/>
  <c r="CWH21" i="28"/>
  <c r="CWL21" i="28"/>
  <c r="CWP21" i="28"/>
  <c r="CWT21" i="28"/>
  <c r="CWX21" i="28"/>
  <c r="CXB21" i="28"/>
  <c r="CXF21" i="28"/>
  <c r="CXJ21" i="28"/>
  <c r="CXN21" i="28"/>
  <c r="CXR21" i="28"/>
  <c r="CXV21" i="28"/>
  <c r="CXZ21" i="28"/>
  <c r="CYD21" i="28"/>
  <c r="CYH21" i="28"/>
  <c r="CYL21" i="28"/>
  <c r="CYP21" i="28"/>
  <c r="CYT21" i="28"/>
  <c r="CYX21" i="28"/>
  <c r="CZB21" i="28"/>
  <c r="CZF21" i="28"/>
  <c r="CZJ21" i="28"/>
  <c r="CZN21" i="28"/>
  <c r="CZR21" i="28"/>
  <c r="CZV21" i="28"/>
  <c r="CZZ21" i="28"/>
  <c r="DAD21" i="28"/>
  <c r="DAH21" i="28"/>
  <c r="DAL21" i="28"/>
  <c r="DAP21" i="28"/>
  <c r="DAT21" i="28"/>
  <c r="DAX21" i="28"/>
  <c r="DBB21" i="28"/>
  <c r="DBF21" i="28"/>
  <c r="DBJ21" i="28"/>
  <c r="DBN21" i="28"/>
  <c r="DBR21" i="28"/>
  <c r="DBV21" i="28"/>
  <c r="DBZ21" i="28"/>
  <c r="DCD21" i="28"/>
  <c r="DCH21" i="28"/>
  <c r="DCL21" i="28"/>
  <c r="DCP21" i="28"/>
  <c r="DCT21" i="28"/>
  <c r="DCX21" i="28"/>
  <c r="DDB21" i="28"/>
  <c r="DDF21" i="28"/>
  <c r="DDJ21" i="28"/>
  <c r="DDN21" i="28"/>
  <c r="DDR21" i="28"/>
  <c r="DDV21" i="28"/>
  <c r="DDZ21" i="28"/>
  <c r="DED21" i="28"/>
  <c r="DEH21" i="28"/>
  <c r="DEL21" i="28"/>
  <c r="DEP21" i="28"/>
  <c r="DET21" i="28"/>
  <c r="DEX21" i="28"/>
  <c r="DFB21" i="28"/>
  <c r="DFF21" i="28"/>
  <c r="DFJ21" i="28"/>
  <c r="DFN21" i="28"/>
  <c r="DFR21" i="28"/>
  <c r="DFV21" i="28"/>
  <c r="DFZ21" i="28"/>
  <c r="DGD21" i="28"/>
  <c r="DGH21" i="28"/>
  <c r="DGL21" i="28"/>
  <c r="DGP21" i="28"/>
  <c r="DGT21" i="28"/>
  <c r="DGX21" i="28"/>
  <c r="DHB21" i="28"/>
  <c r="DHF21" i="28"/>
  <c r="DHJ21" i="28"/>
  <c r="DHN21" i="28"/>
  <c r="DHR21" i="28"/>
  <c r="DHV21" i="28"/>
  <c r="DHZ21" i="28"/>
  <c r="DID21" i="28"/>
  <c r="DIH21" i="28"/>
  <c r="DIL21" i="28"/>
  <c r="DIP21" i="28"/>
  <c r="DIT21" i="28"/>
  <c r="DIX21" i="28"/>
  <c r="DJB21" i="28"/>
  <c r="DJF21" i="28"/>
  <c r="DJJ21" i="28"/>
  <c r="DJN21" i="28"/>
  <c r="DJR21" i="28"/>
  <c r="DJV21" i="28"/>
  <c r="DJZ21" i="28"/>
  <c r="DKD21" i="28"/>
  <c r="DKH21" i="28"/>
  <c r="DKL21" i="28"/>
  <c r="DKP21" i="28"/>
  <c r="DKT21" i="28"/>
  <c r="DKX21" i="28"/>
  <c r="DLB21" i="28"/>
  <c r="DLF21" i="28"/>
  <c r="DLJ21" i="28"/>
  <c r="DLN21" i="28"/>
  <c r="DLR21" i="28"/>
  <c r="DLV21" i="28"/>
  <c r="DLZ21" i="28"/>
  <c r="DMD21" i="28"/>
  <c r="DMH21" i="28"/>
  <c r="DML21" i="28"/>
  <c r="DMP21" i="28"/>
  <c r="DMT21" i="28"/>
  <c r="DMX21" i="28"/>
  <c r="DNB21" i="28"/>
  <c r="DNF21" i="28"/>
  <c r="DNJ21" i="28"/>
  <c r="DNN21" i="28"/>
  <c r="DNR21" i="28"/>
  <c r="DNV21" i="28"/>
  <c r="DNZ21" i="28"/>
  <c r="DOD21" i="28"/>
  <c r="DOH21" i="28"/>
  <c r="DOL21" i="28"/>
  <c r="DOP21" i="28"/>
  <c r="DOT21" i="28"/>
  <c r="DOX21" i="28"/>
  <c r="DPB21" i="28"/>
  <c r="DPF21" i="28"/>
  <c r="DPJ21" i="28"/>
  <c r="DPN21" i="28"/>
  <c r="DPR21" i="28"/>
  <c r="DPV21" i="28"/>
  <c r="DPZ21" i="28"/>
  <c r="DQD21" i="28"/>
  <c r="DQH21" i="28"/>
  <c r="DQL21" i="28"/>
  <c r="DQP21" i="28"/>
  <c r="DQT21" i="28"/>
  <c r="DQX21" i="28"/>
  <c r="DRB21" i="28"/>
  <c r="DRF21" i="28"/>
  <c r="DRJ21" i="28"/>
  <c r="DRN21" i="28"/>
  <c r="DRR21" i="28"/>
  <c r="DRV21" i="28"/>
  <c r="DRZ21" i="28"/>
  <c r="DSD21" i="28"/>
  <c r="DSH21" i="28"/>
  <c r="DSL21" i="28"/>
  <c r="DSP21" i="28"/>
  <c r="DST21" i="28"/>
  <c r="DSX21" i="28"/>
  <c r="DTB21" i="28"/>
  <c r="DTF21" i="28"/>
  <c r="DTJ21" i="28"/>
  <c r="DTN21" i="28"/>
  <c r="DTR21" i="28"/>
  <c r="DTV21" i="28"/>
  <c r="DTZ21" i="28"/>
  <c r="DUD21" i="28"/>
  <c r="DUH21" i="28"/>
  <c r="DUL21" i="28"/>
  <c r="DUP21" i="28"/>
  <c r="DUT21" i="28"/>
  <c r="DUX21" i="28"/>
  <c r="DVB21" i="28"/>
  <c r="DVF21" i="28"/>
  <c r="DVJ21" i="28"/>
  <c r="DVN21" i="28"/>
  <c r="DVR21" i="28"/>
  <c r="DVV21" i="28"/>
  <c r="DVZ21" i="28"/>
  <c r="DWD21" i="28"/>
  <c r="DWH21" i="28"/>
  <c r="DWL21" i="28"/>
  <c r="CG21" i="28"/>
  <c r="GQ21" i="28"/>
  <c r="LA21" i="28"/>
  <c r="ON21" i="28"/>
  <c r="RF21" i="28"/>
  <c r="TR21" i="28"/>
  <c r="WD21" i="28"/>
  <c r="YP21" i="28"/>
  <c r="ABB21" i="28"/>
  <c r="ADN21" i="28"/>
  <c r="AFS21" i="28"/>
  <c r="AHC21" i="28"/>
  <c r="AII21" i="28"/>
  <c r="AJO21" i="28"/>
  <c r="AKU21" i="28"/>
  <c r="AMA21" i="28"/>
  <c r="ANG21" i="28"/>
  <c r="AOM21" i="28"/>
  <c r="APS21" i="28"/>
  <c r="AQY21" i="28"/>
  <c r="ASE21" i="28"/>
  <c r="ATH21" i="28"/>
  <c r="AUC21" i="28"/>
  <c r="AUY21" i="28"/>
  <c r="AVT21" i="28"/>
  <c r="AWO21" i="28"/>
  <c r="AXK21" i="28"/>
  <c r="AYF21" i="28"/>
  <c r="AZA21" i="28"/>
  <c r="AZW21" i="28"/>
  <c r="BAR21" i="28"/>
  <c r="BBM21" i="28"/>
  <c r="BCI21" i="28"/>
  <c r="BDD21" i="28"/>
  <c r="BDY21" i="28"/>
  <c r="BEU21" i="28"/>
  <c r="BFP21" i="28"/>
  <c r="BGK21" i="28"/>
  <c r="BHG21" i="28"/>
  <c r="BIB21" i="28"/>
  <c r="BIW21" i="28"/>
  <c r="BJS21" i="28"/>
  <c r="BKN21" i="28"/>
  <c r="BLI21" i="28"/>
  <c r="BME21" i="28"/>
  <c r="BMZ21" i="28"/>
  <c r="BNU21" i="28"/>
  <c r="BOQ21" i="28"/>
  <c r="BPL21" i="28"/>
  <c r="BQG21" i="28"/>
  <c r="BRC21" i="28"/>
  <c r="BRX21" i="28"/>
  <c r="BSS21" i="28"/>
  <c r="BTG21" i="28"/>
  <c r="BTQ21" i="28"/>
  <c r="BUB21" i="28"/>
  <c r="BUM21" i="28"/>
  <c r="BUW21" i="28"/>
  <c r="BVH21" i="28"/>
  <c r="BVS21" i="28"/>
  <c r="BWC21" i="28"/>
  <c r="BWN21" i="28"/>
  <c r="BWY21" i="28"/>
  <c r="BXI21" i="28"/>
  <c r="BXT21" i="28"/>
  <c r="BYE21" i="28"/>
  <c r="BYO21" i="28"/>
  <c r="BYZ21" i="28"/>
  <c r="BZK21" i="28"/>
  <c r="BZU21" i="28"/>
  <c r="CAF21" i="28"/>
  <c r="CAQ21" i="28"/>
  <c r="CBA21" i="28"/>
  <c r="CBL21" i="28"/>
  <c r="CBW21" i="28"/>
  <c r="CCG21" i="28"/>
  <c r="CCR21" i="28"/>
  <c r="CDC21" i="28"/>
  <c r="CDM21" i="28"/>
  <c r="CDX21" i="28"/>
  <c r="CEI21" i="28"/>
  <c r="CES21" i="28"/>
  <c r="CFD21" i="28"/>
  <c r="CFO21" i="28"/>
  <c r="CFY21" i="28"/>
  <c r="CGJ21" i="28"/>
  <c r="CGU21" i="28"/>
  <c r="CHE21" i="28"/>
  <c r="CHP21" i="28"/>
  <c r="CIA21" i="28"/>
  <c r="CIK21" i="28"/>
  <c r="CIV21" i="28"/>
  <c r="CJG21" i="28"/>
  <c r="CJQ21" i="28"/>
  <c r="CKB21" i="28"/>
  <c r="CKM21" i="28"/>
  <c r="CKW21" i="28"/>
  <c r="CLH21" i="28"/>
  <c r="CLS21" i="28"/>
  <c r="CMC21" i="28"/>
  <c r="CMN21" i="28"/>
  <c r="CMY21" i="28"/>
  <c r="CNG21" i="28"/>
  <c r="CNO21" i="28"/>
  <c r="CNW21" i="28"/>
  <c r="COE21" i="28"/>
  <c r="COM21" i="28"/>
  <c r="COU21" i="28"/>
  <c r="CPC21" i="28"/>
  <c r="CPK21" i="28"/>
  <c r="CPS21" i="28"/>
  <c r="CQA21" i="28"/>
  <c r="CQI21" i="28"/>
  <c r="CQQ21" i="28"/>
  <c r="CQY21" i="28"/>
  <c r="CRG21" i="28"/>
  <c r="CRO21" i="28"/>
  <c r="CRW21" i="28"/>
  <c r="CSE21" i="28"/>
  <c r="CSM21" i="28"/>
  <c r="CSU21" i="28"/>
  <c r="CTC21" i="28"/>
  <c r="CTK21" i="28"/>
  <c r="CTS21" i="28"/>
  <c r="CUA21" i="28"/>
  <c r="CUI21" i="28"/>
  <c r="CUQ21" i="28"/>
  <c r="CUY21" i="28"/>
  <c r="CVG21" i="28"/>
  <c r="CVO21" i="28"/>
  <c r="CVW21" i="28"/>
  <c r="CWE21" i="28"/>
  <c r="CWM21" i="28"/>
  <c r="CWU21" i="28"/>
  <c r="CXC21" i="28"/>
  <c r="CXK21" i="28"/>
  <c r="CXS21" i="28"/>
  <c r="CYA21" i="28"/>
  <c r="CYI21" i="28"/>
  <c r="CYQ21" i="28"/>
  <c r="CYY21" i="28"/>
  <c r="CZG21" i="28"/>
  <c r="CZO21" i="28"/>
  <c r="CZW21" i="28"/>
  <c r="DAE21" i="28"/>
  <c r="DAM21" i="28"/>
  <c r="DAU21" i="28"/>
  <c r="DBC21" i="28"/>
  <c r="DBK21" i="28"/>
  <c r="DBS21" i="28"/>
  <c r="DCA21" i="28"/>
  <c r="DCI21" i="28"/>
  <c r="DCQ21" i="28"/>
  <c r="DCY21" i="28"/>
  <c r="DDG21" i="28"/>
  <c r="DDO21" i="28"/>
  <c r="DDW21" i="28"/>
  <c r="DEE21" i="28"/>
  <c r="DEM21" i="28"/>
  <c r="DEU21" i="28"/>
  <c r="DFC21" i="28"/>
  <c r="DFK21" i="28"/>
  <c r="DFS21" i="28"/>
  <c r="DGA21" i="28"/>
  <c r="DGI21" i="28"/>
  <c r="DGQ21" i="28"/>
  <c r="DGY21" i="28"/>
  <c r="DHG21" i="28"/>
  <c r="DHO21" i="28"/>
  <c r="DHW21" i="28"/>
  <c r="DIE21" i="28"/>
  <c r="DIJ21" i="28"/>
  <c r="DIO21" i="28"/>
  <c r="DIU21" i="28"/>
  <c r="DIZ21" i="28"/>
  <c r="DJE21" i="28"/>
  <c r="DJK21" i="28"/>
  <c r="DJP21" i="28"/>
  <c r="DJU21" i="28"/>
  <c r="DKA21" i="28"/>
  <c r="DKF21" i="28"/>
  <c r="DKK21" i="28"/>
  <c r="DKQ21" i="28"/>
  <c r="DKV21" i="28"/>
  <c r="DLA21" i="28"/>
  <c r="DLG21" i="28"/>
  <c r="DLL21" i="28"/>
  <c r="DLQ21" i="28"/>
  <c r="DLW21" i="28"/>
  <c r="DMB21" i="28"/>
  <c r="DMG21" i="28"/>
  <c r="DMM21" i="28"/>
  <c r="DMR21" i="28"/>
  <c r="DMW21" i="28"/>
  <c r="DNC21" i="28"/>
  <c r="DNH21" i="28"/>
  <c r="DNM21" i="28"/>
  <c r="DNS21" i="28"/>
  <c r="DNX21" i="28"/>
  <c r="DOC21" i="28"/>
  <c r="DOI21" i="28"/>
  <c r="DON21" i="28"/>
  <c r="DOS21" i="28"/>
  <c r="DOY21" i="28"/>
  <c r="DPD21" i="28"/>
  <c r="DPI21" i="28"/>
  <c r="DPO21" i="28"/>
  <c r="DPT21" i="28"/>
  <c r="DPY21" i="28"/>
  <c r="DQE21" i="28"/>
  <c r="DQJ21" i="28"/>
  <c r="DQO21" i="28"/>
  <c r="DQU21" i="28"/>
  <c r="DQZ21" i="28"/>
  <c r="DRE21" i="28"/>
  <c r="DRK21" i="28"/>
  <c r="DRP21" i="28"/>
  <c r="DRU21" i="28"/>
  <c r="DSA21" i="28"/>
  <c r="DSF21" i="28"/>
  <c r="DSK21" i="28"/>
  <c r="DSQ21" i="28"/>
  <c r="DSV21" i="28"/>
  <c r="DTA21" i="28"/>
  <c r="DTG21" i="28"/>
  <c r="DTL21" i="28"/>
  <c r="DTQ21" i="28"/>
  <c r="DTW21" i="28"/>
  <c r="DUB21" i="28"/>
  <c r="DUG21" i="28"/>
  <c r="DUM21" i="28"/>
  <c r="DUR21" i="28"/>
  <c r="DUW21" i="28"/>
  <c r="DVC21" i="28"/>
  <c r="DVH21" i="28"/>
  <c r="DVM21" i="28"/>
  <c r="DVS21" i="28"/>
  <c r="DVX21" i="28"/>
  <c r="DWC21" i="28"/>
  <c r="DWI21" i="28"/>
  <c r="DWN21" i="28"/>
  <c r="DWR21" i="28"/>
  <c r="DWV21" i="28"/>
  <c r="DWZ21" i="28"/>
  <c r="DXD21" i="28"/>
  <c r="DXH21" i="28"/>
  <c r="DXL21" i="28"/>
  <c r="DXP21" i="28"/>
  <c r="DXT21" i="28"/>
  <c r="DXX21" i="28"/>
  <c r="DYB21" i="28"/>
  <c r="DYF21" i="28"/>
  <c r="DYJ21" i="28"/>
  <c r="DYN21" i="28"/>
  <c r="DYR21" i="28"/>
  <c r="DYV21" i="28"/>
  <c r="DYZ21" i="28"/>
  <c r="DZD21" i="28"/>
  <c r="DZH21" i="28"/>
  <c r="DZL21" i="28"/>
  <c r="DZP21" i="28"/>
  <c r="DZT21" i="28"/>
  <c r="DZX21" i="28"/>
  <c r="EAB21" i="28"/>
  <c r="EAF21" i="28"/>
  <c r="EAJ21" i="28"/>
  <c r="EAN21" i="28"/>
  <c r="EAR21" i="28"/>
  <c r="EAV21" i="28"/>
  <c r="EAZ21" i="28"/>
  <c r="EBD21" i="28"/>
  <c r="EBH21" i="28"/>
  <c r="EBL21" i="28"/>
  <c r="EBP21" i="28"/>
  <c r="EBT21" i="28"/>
  <c r="EBX21" i="28"/>
  <c r="ECB21" i="28"/>
  <c r="ECF21" i="28"/>
  <c r="ECJ21" i="28"/>
  <c r="ECN21" i="28"/>
  <c r="ECR21" i="28"/>
  <c r="ECV21" i="28"/>
  <c r="ECZ21" i="28"/>
  <c r="EDD21" i="28"/>
  <c r="EDH21" i="28"/>
  <c r="EDL21" i="28"/>
  <c r="EDP21" i="28"/>
  <c r="EDT21" i="28"/>
  <c r="EDX21" i="28"/>
  <c r="EEB21" i="28"/>
  <c r="EEF21" i="28"/>
  <c r="EEJ21" i="28"/>
  <c r="EEN21" i="28"/>
  <c r="EER21" i="28"/>
  <c r="EEV21" i="28"/>
  <c r="EEZ21" i="28"/>
  <c r="EFD21" i="28"/>
  <c r="EFH21" i="28"/>
  <c r="EFL21" i="28"/>
  <c r="EFP21" i="28"/>
  <c r="EFT21" i="28"/>
  <c r="EFX21" i="28"/>
  <c r="EGB21" i="28"/>
  <c r="EGF21" i="28"/>
  <c r="EGJ21" i="28"/>
  <c r="EGN21" i="28"/>
  <c r="EGR21" i="28"/>
  <c r="EGV21" i="28"/>
  <c r="EGZ21" i="28"/>
  <c r="EHD21" i="28"/>
  <c r="EHH21" i="28"/>
  <c r="EHL21" i="28"/>
  <c r="EHP21" i="28"/>
  <c r="EHT21" i="28"/>
  <c r="EHX21" i="28"/>
  <c r="EIB21" i="28"/>
  <c r="EIF21" i="28"/>
  <c r="EIJ21" i="28"/>
  <c r="EIN21" i="28"/>
  <c r="EIR21" i="28"/>
  <c r="EIV21" i="28"/>
  <c r="EIZ21" i="28"/>
  <c r="EJD21" i="28"/>
  <c r="EJH21" i="28"/>
  <c r="EJL21" i="28"/>
  <c r="EJP21" i="28"/>
  <c r="EJT21" i="28"/>
  <c r="EJX21" i="28"/>
  <c r="EKB21" i="28"/>
  <c r="EKF21" i="28"/>
  <c r="EKJ21" i="28"/>
  <c r="EKN21" i="28"/>
  <c r="EKR21" i="28"/>
  <c r="EKV21" i="28"/>
  <c r="EKZ21" i="28"/>
  <c r="ELD21" i="28"/>
  <c r="ELH21" i="28"/>
  <c r="ELL21" i="28"/>
  <c r="ELP21" i="28"/>
  <c r="ELT21" i="28"/>
  <c r="ELX21" i="28"/>
  <c r="EMB21" i="28"/>
  <c r="EMF21" i="28"/>
  <c r="EMJ21" i="28"/>
  <c r="EMN21" i="28"/>
  <c r="EMR21" i="28"/>
  <c r="EMV21" i="28"/>
  <c r="EMZ21" i="28"/>
  <c r="END21" i="28"/>
  <c r="ENH21" i="28"/>
  <c r="ENL21" i="28"/>
  <c r="ENP21" i="28"/>
  <c r="ENT21" i="28"/>
  <c r="ENX21" i="28"/>
  <c r="EOB21" i="28"/>
  <c r="EOF21" i="28"/>
  <c r="EOJ21" i="28"/>
  <c r="EON21" i="28"/>
  <c r="EOR21" i="28"/>
  <c r="EOV21" i="28"/>
  <c r="EOZ21" i="28"/>
  <c r="EPD21" i="28"/>
  <c r="EPH21" i="28"/>
  <c r="EPL21" i="28"/>
  <c r="EPP21" i="28"/>
  <c r="EPT21" i="28"/>
  <c r="EPX21" i="28"/>
  <c r="EQB21" i="28"/>
  <c r="EQF21" i="28"/>
  <c r="EQJ21" i="28"/>
  <c r="EQN21" i="28"/>
  <c r="EQR21" i="28"/>
  <c r="EQV21" i="28"/>
  <c r="EQZ21" i="28"/>
  <c r="ERD21" i="28"/>
  <c r="ERH21" i="28"/>
  <c r="ERL21" i="28"/>
  <c r="ERP21" i="28"/>
  <c r="ERT21" i="28"/>
  <c r="ERX21" i="28"/>
  <c r="ESB21" i="28"/>
  <c r="ESF21" i="28"/>
  <c r="ESJ21" i="28"/>
  <c r="ESN21" i="28"/>
  <c r="ESR21" i="28"/>
  <c r="ESV21" i="28"/>
  <c r="ESZ21" i="28"/>
  <c r="ETD21" i="28"/>
  <c r="ETH21" i="28"/>
  <c r="ETL21" i="28"/>
  <c r="ETP21" i="28"/>
  <c r="ETT21" i="28"/>
  <c r="ETX21" i="28"/>
  <c r="EUB21" i="28"/>
  <c r="EUF21" i="28"/>
  <c r="EUJ21" i="28"/>
  <c r="EUN21" i="28"/>
  <c r="EUR21" i="28"/>
  <c r="EUV21" i="28"/>
  <c r="EUZ21" i="28"/>
  <c r="EVD21" i="28"/>
  <c r="EVH21" i="28"/>
  <c r="EVL21" i="28"/>
  <c r="EVP21" i="28"/>
  <c r="EVT21" i="28"/>
  <c r="EVX21" i="28"/>
  <c r="EWB21" i="28"/>
  <c r="EWF21" i="28"/>
  <c r="EWJ21" i="28"/>
  <c r="EWN21" i="28"/>
  <c r="EWR21" i="28"/>
  <c r="EWV21" i="28"/>
  <c r="EWZ21" i="28"/>
  <c r="EXD21" i="28"/>
  <c r="EXH21" i="28"/>
  <c r="EXL21" i="28"/>
  <c r="EXP21" i="28"/>
  <c r="EXT21" i="28"/>
  <c r="EXX21" i="28"/>
  <c r="EYB21" i="28"/>
  <c r="EYF21" i="28"/>
  <c r="EYJ21" i="28"/>
  <c r="EYN21" i="28"/>
  <c r="EYR21" i="28"/>
  <c r="EYV21" i="28"/>
  <c r="EYZ21" i="28"/>
  <c r="EZD21" i="28"/>
  <c r="EZH21" i="28"/>
  <c r="EZL21" i="28"/>
  <c r="EZP21" i="28"/>
  <c r="EZT21" i="28"/>
  <c r="EZX21" i="28"/>
  <c r="FAB21" i="28"/>
  <c r="FAF21" i="28"/>
  <c r="FAJ21" i="28"/>
  <c r="FAN21" i="28"/>
  <c r="FAR21" i="28"/>
  <c r="FAV21" i="28"/>
  <c r="FAZ21" i="28"/>
  <c r="FBD21" i="28"/>
  <c r="FBH21" i="28"/>
  <c r="FBL21" i="28"/>
  <c r="FBP21" i="28"/>
  <c r="FBT21" i="28"/>
  <c r="FBX21" i="28"/>
  <c r="FCB21" i="28"/>
  <c r="FCF21" i="28"/>
  <c r="FCJ21" i="28"/>
  <c r="FCN21" i="28"/>
  <c r="FCR21" i="28"/>
  <c r="FCV21" i="28"/>
  <c r="FCZ21" i="28"/>
  <c r="FDD21" i="28"/>
  <c r="FDH21" i="28"/>
  <c r="FDL21" i="28"/>
  <c r="FDP21" i="28"/>
  <c r="FDT21" i="28"/>
  <c r="FDX21" i="28"/>
  <c r="FEB21" i="28"/>
  <c r="FEF21" i="28"/>
  <c r="FEJ21" i="28"/>
  <c r="FEN21" i="28"/>
  <c r="FER21" i="28"/>
  <c r="FEV21" i="28"/>
  <c r="FEZ21" i="28"/>
  <c r="FFD21" i="28"/>
  <c r="FFH21" i="28"/>
  <c r="FFL21" i="28"/>
  <c r="FFP21" i="28"/>
  <c r="FFT21" i="28"/>
  <c r="FFX21" i="28"/>
  <c r="FGB21" i="28"/>
  <c r="FGF21" i="28"/>
  <c r="FGJ21" i="28"/>
  <c r="FGN21" i="28"/>
  <c r="FGR21" i="28"/>
  <c r="FGV21" i="28"/>
  <c r="FGZ21" i="28"/>
  <c r="FHD21" i="28"/>
  <c r="FHH21" i="28"/>
  <c r="FHL21" i="28"/>
  <c r="FHP21" i="28"/>
  <c r="FHT21" i="28"/>
  <c r="FHX21" i="28"/>
  <c r="FIB21" i="28"/>
  <c r="FIF21" i="28"/>
  <c r="FIJ21" i="28"/>
  <c r="FIN21" i="28"/>
  <c r="FIR21" i="28"/>
  <c r="FIV21" i="28"/>
  <c r="FIZ21" i="28"/>
  <c r="FJD21" i="28"/>
  <c r="FJH21" i="28"/>
  <c r="FJL21" i="28"/>
  <c r="FJP21" i="28"/>
  <c r="FJT21" i="28"/>
  <c r="FJX21" i="28"/>
  <c r="FKB21" i="28"/>
  <c r="FKF21" i="28"/>
  <c r="FKJ21" i="28"/>
  <c r="FKN21" i="28"/>
  <c r="FKR21" i="28"/>
  <c r="FKV21" i="28"/>
  <c r="FKZ21" i="28"/>
  <c r="FLD21" i="28"/>
  <c r="FLH21" i="28"/>
  <c r="FLL21" i="28"/>
  <c r="FLP21" i="28"/>
  <c r="FLT21" i="28"/>
  <c r="FLX21" i="28"/>
  <c r="FMB21" i="28"/>
  <c r="FMF21" i="28"/>
  <c r="FMJ21" i="28"/>
  <c r="FMN21" i="28"/>
  <c r="FMR21" i="28"/>
  <c r="FMV21" i="28"/>
  <c r="FMZ21" i="28"/>
  <c r="FND21" i="28"/>
  <c r="FNH21" i="28"/>
  <c r="FNL21" i="28"/>
  <c r="FNP21" i="28"/>
  <c r="FNT21" i="28"/>
  <c r="FNX21" i="28"/>
  <c r="FOB21" i="28"/>
  <c r="FOF21" i="28"/>
  <c r="FOJ21" i="28"/>
  <c r="FON21" i="28"/>
  <c r="FOR21" i="28"/>
  <c r="FOV21" i="28"/>
  <c r="FOZ21" i="28"/>
  <c r="FPD21" i="28"/>
  <c r="FPH21" i="28"/>
  <c r="FPL21" i="28"/>
  <c r="FPP21" i="28"/>
  <c r="FPT21" i="28"/>
  <c r="FPX21" i="28"/>
  <c r="FQB21" i="28"/>
  <c r="FQF21" i="28"/>
  <c r="FQJ21" i="28"/>
  <c r="FQN21" i="28"/>
  <c r="FQR21" i="28"/>
  <c r="FQV21" i="28"/>
  <c r="FQZ21" i="28"/>
  <c r="FRD21" i="28"/>
  <c r="FRH21" i="28"/>
  <c r="FRL21" i="28"/>
  <c r="FRP21" i="28"/>
  <c r="FRT21" i="28"/>
  <c r="FRX21" i="28"/>
  <c r="FSB21" i="28"/>
  <c r="FSF21" i="28"/>
  <c r="FSJ21" i="28"/>
  <c r="FSN21" i="28"/>
  <c r="FSR21" i="28"/>
  <c r="FSV21" i="28"/>
  <c r="FSZ21" i="28"/>
  <c r="FTD21" i="28"/>
  <c r="FTH21" i="28"/>
  <c r="FTL21" i="28"/>
  <c r="FTP21" i="28"/>
  <c r="FTT21" i="28"/>
  <c r="FTX21" i="28"/>
  <c r="FUB21" i="28"/>
  <c r="FUF21" i="28"/>
  <c r="FUJ21" i="28"/>
  <c r="FUN21" i="28"/>
  <c r="FUR21" i="28"/>
  <c r="FUV21" i="28"/>
  <c r="CI21" i="28"/>
  <c r="GS21" i="28"/>
  <c r="LC21" i="28"/>
  <c r="OO21" i="28"/>
  <c r="RG21" i="28"/>
  <c r="TS21" i="28"/>
  <c r="WE21" i="28"/>
  <c r="YQ21" i="28"/>
  <c r="ABC21" i="28"/>
  <c r="ADO21" i="28"/>
  <c r="AFT21" i="28"/>
  <c r="AHD21" i="28"/>
  <c r="AIJ21" i="28"/>
  <c r="AJP21" i="28"/>
  <c r="AKV21" i="28"/>
  <c r="AMB21" i="28"/>
  <c r="ANH21" i="28"/>
  <c r="AON21" i="28"/>
  <c r="APT21" i="28"/>
  <c r="AQZ21" i="28"/>
  <c r="ASF21" i="28"/>
  <c r="ATI21" i="28"/>
  <c r="AUE21" i="28"/>
  <c r="AUZ21" i="28"/>
  <c r="AVU21" i="28"/>
  <c r="AWQ21" i="28"/>
  <c r="AXL21" i="28"/>
  <c r="AYG21" i="28"/>
  <c r="AZC21" i="28"/>
  <c r="AZX21" i="28"/>
  <c r="BAS21" i="28"/>
  <c r="BBO21" i="28"/>
  <c r="BCJ21" i="28"/>
  <c r="BDE21" i="28"/>
  <c r="BEA21" i="28"/>
  <c r="BEV21" i="28"/>
  <c r="BFQ21" i="28"/>
  <c r="BGM21" i="28"/>
  <c r="BHH21" i="28"/>
  <c r="BIC21" i="28"/>
  <c r="BIY21" i="28"/>
  <c r="BJT21" i="28"/>
  <c r="BKO21" i="28"/>
  <c r="BLK21" i="28"/>
  <c r="BMF21" i="28"/>
  <c r="BNA21" i="28"/>
  <c r="BNW21" i="28"/>
  <c r="BOR21" i="28"/>
  <c r="BPM21" i="28"/>
  <c r="BQI21" i="28"/>
  <c r="BRD21" i="28"/>
  <c r="BRY21" i="28"/>
  <c r="BSU21" i="28"/>
  <c r="BTH21" i="28"/>
  <c r="BTS21" i="28"/>
  <c r="BUC21" i="28"/>
  <c r="BUN21" i="28"/>
  <c r="BUY21" i="28"/>
  <c r="BVI21" i="28"/>
  <c r="BVT21" i="28"/>
  <c r="BWE21" i="28"/>
  <c r="BWO21" i="28"/>
  <c r="BWZ21" i="28"/>
  <c r="BXK21" i="28"/>
  <c r="BXU21" i="28"/>
  <c r="BYF21" i="28"/>
  <c r="BYQ21" i="28"/>
  <c r="BZA21" i="28"/>
  <c r="BZL21" i="28"/>
  <c r="BZW21" i="28"/>
  <c r="CAG21" i="28"/>
  <c r="CAR21" i="28"/>
  <c r="CBC21" i="28"/>
  <c r="CBM21" i="28"/>
  <c r="CBX21" i="28"/>
  <c r="CCI21" i="28"/>
  <c r="CCS21" i="28"/>
  <c r="CDD21" i="28"/>
  <c r="CDO21" i="28"/>
  <c r="CDY21" i="28"/>
  <c r="CEJ21" i="28"/>
  <c r="CEU21" i="28"/>
  <c r="CFE21" i="28"/>
  <c r="CFP21" i="28"/>
  <c r="CGA21" i="28"/>
  <c r="CGK21" i="28"/>
  <c r="CGV21" i="28"/>
  <c r="CHG21" i="28"/>
  <c r="CHQ21" i="28"/>
  <c r="CIB21" i="28"/>
  <c r="CIM21" i="28"/>
  <c r="CIW21" i="28"/>
  <c r="CJH21" i="28"/>
  <c r="CJS21" i="28"/>
  <c r="CKC21" i="28"/>
  <c r="CKN21" i="28"/>
  <c r="CKY21" i="28"/>
  <c r="CLI21" i="28"/>
  <c r="CLT21" i="28"/>
  <c r="CME21" i="28"/>
  <c r="CMO21" i="28"/>
  <c r="CMZ21" i="28"/>
  <c r="CNH21" i="28"/>
  <c r="CNP21" i="28"/>
  <c r="CNX21" i="28"/>
  <c r="COF21" i="28"/>
  <c r="CON21" i="28"/>
  <c r="COV21" i="28"/>
  <c r="CPD21" i="28"/>
  <c r="CPL21" i="28"/>
  <c r="CPT21" i="28"/>
  <c r="CQB21" i="28"/>
  <c r="CQJ21" i="28"/>
  <c r="CQR21" i="28"/>
  <c r="CQZ21" i="28"/>
  <c r="CRH21" i="28"/>
  <c r="CRP21" i="28"/>
  <c r="CRX21" i="28"/>
  <c r="CSF21" i="28"/>
  <c r="CSN21" i="28"/>
  <c r="CSV21" i="28"/>
  <c r="CTD21" i="28"/>
  <c r="CTL21" i="28"/>
  <c r="CTT21" i="28"/>
  <c r="CUB21" i="28"/>
  <c r="CUJ21" i="28"/>
  <c r="CUR21" i="28"/>
  <c r="CUZ21" i="28"/>
  <c r="CVH21" i="28"/>
  <c r="CVP21" i="28"/>
  <c r="CVX21" i="28"/>
  <c r="CWF21" i="28"/>
  <c r="CWN21" i="28"/>
  <c r="CWV21" i="28"/>
  <c r="CXD21" i="28"/>
  <c r="CXL21" i="28"/>
  <c r="CXT21" i="28"/>
  <c r="CYB21" i="28"/>
  <c r="CYJ21" i="28"/>
  <c r="CYR21" i="28"/>
  <c r="CYZ21" i="28"/>
  <c r="CZH21" i="28"/>
  <c r="CZP21" i="28"/>
  <c r="CZX21" i="28"/>
  <c r="DAF21" i="28"/>
  <c r="DAN21" i="28"/>
  <c r="DAV21" i="28"/>
  <c r="DBD21" i="28"/>
  <c r="DBL21" i="28"/>
  <c r="DBT21" i="28"/>
  <c r="DCB21" i="28"/>
  <c r="DCJ21" i="28"/>
  <c r="DCR21" i="28"/>
  <c r="DCZ21" i="28"/>
  <c r="DDH21" i="28"/>
  <c r="DDP21" i="28"/>
  <c r="DDX21" i="28"/>
  <c r="DEF21" i="28"/>
  <c r="DEN21" i="28"/>
  <c r="DEV21" i="28"/>
  <c r="DFD21" i="28"/>
  <c r="DFL21" i="28"/>
  <c r="DFT21" i="28"/>
  <c r="DGB21" i="28"/>
  <c r="DGJ21" i="28"/>
  <c r="DGR21" i="28"/>
  <c r="DGZ21" i="28"/>
  <c r="DHH21" i="28"/>
  <c r="DHP21" i="28"/>
  <c r="DHX21" i="28"/>
  <c r="DIF21" i="28"/>
  <c r="DIK21" i="28"/>
  <c r="DIQ21" i="28"/>
  <c r="DIV21" i="28"/>
  <c r="DJA21" i="28"/>
  <c r="DJG21" i="28"/>
  <c r="DJL21" i="28"/>
  <c r="DJQ21" i="28"/>
  <c r="DJW21" i="28"/>
  <c r="DKB21" i="28"/>
  <c r="DKG21" i="28"/>
  <c r="DKM21" i="28"/>
  <c r="DKR21" i="28"/>
  <c r="DKW21" i="28"/>
  <c r="DLC21" i="28"/>
  <c r="DLH21" i="28"/>
  <c r="DLM21" i="28"/>
  <c r="DLS21" i="28"/>
  <c r="DLX21" i="28"/>
  <c r="DMC21" i="28"/>
  <c r="DMI21" i="28"/>
  <c r="DMN21" i="28"/>
  <c r="DMS21" i="28"/>
  <c r="DMY21" i="28"/>
  <c r="DND21" i="28"/>
  <c r="DNI21" i="28"/>
  <c r="DNO21" i="28"/>
  <c r="DNT21" i="28"/>
  <c r="DNY21" i="28"/>
  <c r="DOE21" i="28"/>
  <c r="DOJ21" i="28"/>
  <c r="DOO21" i="28"/>
  <c r="DOU21" i="28"/>
  <c r="DOZ21" i="28"/>
  <c r="DPE21" i="28"/>
  <c r="DPK21" i="28"/>
  <c r="DPP21" i="28"/>
  <c r="DPU21" i="28"/>
  <c r="DQA21" i="28"/>
  <c r="DQF21" i="28"/>
  <c r="DQK21" i="28"/>
  <c r="DQQ21" i="28"/>
  <c r="DQV21" i="28"/>
  <c r="DRA21" i="28"/>
  <c r="DRG21" i="28"/>
  <c r="DRL21" i="28"/>
  <c r="DRQ21" i="28"/>
  <c r="DRW21" i="28"/>
  <c r="DSB21" i="28"/>
  <c r="DSG21" i="28"/>
  <c r="DSM21" i="28"/>
  <c r="DSR21" i="28"/>
  <c r="DSW21" i="28"/>
  <c r="DTC21" i="28"/>
  <c r="DTH21" i="28"/>
  <c r="DTM21" i="28"/>
  <c r="DTS21" i="28"/>
  <c r="DTX21" i="28"/>
  <c r="DUC21" i="28"/>
  <c r="DUI21" i="28"/>
  <c r="DUN21" i="28"/>
  <c r="DUS21" i="28"/>
  <c r="DUY21" i="28"/>
  <c r="DVD21" i="28"/>
  <c r="DVI21" i="28"/>
  <c r="DVO21" i="28"/>
  <c r="DVT21" i="28"/>
  <c r="DVY21" i="28"/>
  <c r="DWE21" i="28"/>
  <c r="DWJ21" i="28"/>
  <c r="DWO21" i="28"/>
  <c r="DWS21" i="28"/>
  <c r="DWW21" i="28"/>
  <c r="DXA21" i="28"/>
  <c r="DXE21" i="28"/>
  <c r="DXI21" i="28"/>
  <c r="DXM21" i="28"/>
  <c r="DXQ21" i="28"/>
  <c r="DXU21" i="28"/>
  <c r="DXY21" i="28"/>
  <c r="DYC21" i="28"/>
  <c r="DYG21" i="28"/>
  <c r="DYK21" i="28"/>
  <c r="DYO21" i="28"/>
  <c r="DYS21" i="28"/>
  <c r="DYW21" i="28"/>
  <c r="DZA21" i="28"/>
  <c r="DZE21" i="28"/>
  <c r="DZI21" i="28"/>
  <c r="DZM21" i="28"/>
  <c r="DZQ21" i="28"/>
  <c r="DZU21" i="28"/>
  <c r="DZY21" i="28"/>
  <c r="EAC21" i="28"/>
  <c r="EAG21" i="28"/>
  <c r="EAK21" i="28"/>
  <c r="EAO21" i="28"/>
  <c r="EAS21" i="28"/>
  <c r="EAW21" i="28"/>
  <c r="EBA21" i="28"/>
  <c r="EBE21" i="28"/>
  <c r="EBI21" i="28"/>
  <c r="EBM21" i="28"/>
  <c r="EBQ21" i="28"/>
  <c r="EBU21" i="28"/>
  <c r="EBY21" i="28"/>
  <c r="ECC21" i="28"/>
  <c r="ECG21" i="28"/>
  <c r="ECK21" i="28"/>
  <c r="ECO21" i="28"/>
  <c r="ECS21" i="28"/>
  <c r="ECW21" i="28"/>
  <c r="EDA21" i="28"/>
  <c r="EDE21" i="28"/>
  <c r="EDI21" i="28"/>
  <c r="EDM21" i="28"/>
  <c r="EDQ21" i="28"/>
  <c r="EDU21" i="28"/>
  <c r="EDY21" i="28"/>
  <c r="EEC21" i="28"/>
  <c r="EEG21" i="28"/>
  <c r="EEK21" i="28"/>
  <c r="EEO21" i="28"/>
  <c r="EES21" i="28"/>
  <c r="EEW21" i="28"/>
  <c r="EFA21" i="28"/>
  <c r="EFE21" i="28"/>
  <c r="EFI21" i="28"/>
  <c r="EFM21" i="28"/>
  <c r="EFQ21" i="28"/>
  <c r="EFU21" i="28"/>
  <c r="EFY21" i="28"/>
  <c r="EGC21" i="28"/>
  <c r="EGG21" i="28"/>
  <c r="EGK21" i="28"/>
  <c r="EGO21" i="28"/>
  <c r="EGS21" i="28"/>
  <c r="EGW21" i="28"/>
  <c r="EHA21" i="28"/>
  <c r="EHE21" i="28"/>
  <c r="EHI21" i="28"/>
  <c r="EHM21" i="28"/>
  <c r="EHQ21" i="28"/>
  <c r="EHU21" i="28"/>
  <c r="EHY21" i="28"/>
  <c r="EIC21" i="28"/>
  <c r="EIG21" i="28"/>
  <c r="EIK21" i="28"/>
  <c r="EIO21" i="28"/>
  <c r="EIS21" i="28"/>
  <c r="EIW21" i="28"/>
  <c r="EJA21" i="28"/>
  <c r="EJE21" i="28"/>
  <c r="EJI21" i="28"/>
  <c r="EJM21" i="28"/>
  <c r="EJQ21" i="28"/>
  <c r="EJU21" i="28"/>
  <c r="EJY21" i="28"/>
  <c r="EKC21" i="28"/>
  <c r="EKG21" i="28"/>
  <c r="EKK21" i="28"/>
  <c r="EKO21" i="28"/>
  <c r="EKS21" i="28"/>
  <c r="EKW21" i="28"/>
  <c r="ELA21" i="28"/>
  <c r="ELE21" i="28"/>
  <c r="ELI21" i="28"/>
  <c r="ELM21" i="28"/>
  <c r="ELQ21" i="28"/>
  <c r="ELU21" i="28"/>
  <c r="ELY21" i="28"/>
  <c r="EMC21" i="28"/>
  <c r="EMG21" i="28"/>
  <c r="EMK21" i="28"/>
  <c r="EMO21" i="28"/>
  <c r="EMS21" i="28"/>
  <c r="EMW21" i="28"/>
  <c r="ENA21" i="28"/>
  <c r="ENE21" i="28"/>
  <c r="ENI21" i="28"/>
  <c r="ENM21" i="28"/>
  <c r="ENQ21" i="28"/>
  <c r="ENU21" i="28"/>
  <c r="ENY21" i="28"/>
  <c r="EOC21" i="28"/>
  <c r="EOG21" i="28"/>
  <c r="EOK21" i="28"/>
  <c r="EOO21" i="28"/>
  <c r="EOS21" i="28"/>
  <c r="EOW21" i="28"/>
  <c r="EPA21" i="28"/>
  <c r="EPE21" i="28"/>
  <c r="EPI21" i="28"/>
  <c r="EPM21" i="28"/>
  <c r="EPQ21" i="28"/>
  <c r="EPU21" i="28"/>
  <c r="EPY21" i="28"/>
  <c r="EQC21" i="28"/>
  <c r="EQG21" i="28"/>
  <c r="EQK21" i="28"/>
  <c r="EQO21" i="28"/>
  <c r="EQS21" i="28"/>
  <c r="EQW21" i="28"/>
  <c r="ERA21" i="28"/>
  <c r="ERE21" i="28"/>
  <c r="ERI21" i="28"/>
  <c r="ERM21" i="28"/>
  <c r="ERQ21" i="28"/>
  <c r="ERU21" i="28"/>
  <c r="ERY21" i="28"/>
  <c r="ESC21" i="28"/>
  <c r="ESG21" i="28"/>
  <c r="ESK21" i="28"/>
  <c r="ESO21" i="28"/>
  <c r="ESS21" i="28"/>
  <c r="ESW21" i="28"/>
  <c r="ETA21" i="28"/>
  <c r="ETE21" i="28"/>
  <c r="ETI21" i="28"/>
  <c r="ETM21" i="28"/>
  <c r="ETQ21" i="28"/>
  <c r="ETU21" i="28"/>
  <c r="ETY21" i="28"/>
  <c r="EUC21" i="28"/>
  <c r="EUG21" i="28"/>
  <c r="EUK21" i="28"/>
  <c r="EUO21" i="28"/>
  <c r="EUS21" i="28"/>
  <c r="EUW21" i="28"/>
  <c r="EVA21" i="28"/>
  <c r="EVE21" i="28"/>
  <c r="EVI21" i="28"/>
  <c r="EVM21" i="28"/>
  <c r="EVQ21" i="28"/>
  <c r="EVU21" i="28"/>
  <c r="EVY21" i="28"/>
  <c r="EWC21" i="28"/>
  <c r="EWG21" i="28"/>
  <c r="EWK21" i="28"/>
  <c r="EWO21" i="28"/>
  <c r="EWS21" i="28"/>
  <c r="EWW21" i="28"/>
  <c r="EXA21" i="28"/>
  <c r="EXE21" i="28"/>
  <c r="EXI21" i="28"/>
  <c r="EXM21" i="28"/>
  <c r="EXQ21" i="28"/>
  <c r="EXU21" i="28"/>
  <c r="EXY21" i="28"/>
  <c r="EYC21" i="28"/>
  <c r="EYG21" i="28"/>
  <c r="EYK21" i="28"/>
  <c r="EYO21" i="28"/>
  <c r="EYS21" i="28"/>
  <c r="EYW21" i="28"/>
  <c r="EZA21" i="28"/>
  <c r="EZE21" i="28"/>
  <c r="EZI21" i="28"/>
  <c r="EZM21" i="28"/>
  <c r="EZQ21" i="28"/>
  <c r="EZU21" i="28"/>
  <c r="EZY21" i="28"/>
  <c r="FAC21" i="28"/>
  <c r="FAG21" i="28"/>
  <c r="FAK21" i="28"/>
  <c r="FAO21" i="28"/>
  <c r="FAS21" i="28"/>
  <c r="FAW21" i="28"/>
  <c r="FBA21" i="28"/>
  <c r="FBE21" i="28"/>
  <c r="FBI21" i="28"/>
  <c r="FBM21" i="28"/>
  <c r="FBQ21" i="28"/>
  <c r="FBU21" i="28"/>
  <c r="FBY21" i="28"/>
  <c r="FCC21" i="28"/>
  <c r="FCG21" i="28"/>
  <c r="FCK21" i="28"/>
  <c r="FCO21" i="28"/>
  <c r="FCS21" i="28"/>
  <c r="FCW21" i="28"/>
  <c r="FDA21" i="28"/>
  <c r="FDE21" i="28"/>
  <c r="FDI21" i="28"/>
  <c r="FDM21" i="28"/>
  <c r="FDQ21" i="28"/>
  <c r="FDU21" i="28"/>
  <c r="FDY21" i="28"/>
  <c r="FEC21" i="28"/>
  <c r="FEG21" i="28"/>
  <c r="FEK21" i="28"/>
  <c r="FEO21" i="28"/>
  <c r="FES21" i="28"/>
  <c r="FEW21" i="28"/>
  <c r="FFA21" i="28"/>
  <c r="FFE21" i="28"/>
  <c r="FFI21" i="28"/>
  <c r="FFM21" i="28"/>
  <c r="FFQ21" i="28"/>
  <c r="FFU21" i="28"/>
  <c r="FFY21" i="28"/>
  <c r="FGC21" i="28"/>
  <c r="FGG21" i="28"/>
  <c r="FGK21" i="28"/>
  <c r="FGO21" i="28"/>
  <c r="FGS21" i="28"/>
  <c r="FGW21" i="28"/>
  <c r="FHA21" i="28"/>
  <c r="FHE21" i="28"/>
  <c r="FHI21" i="28"/>
  <c r="FHM21" i="28"/>
  <c r="FHQ21" i="28"/>
  <c r="FHU21" i="28"/>
  <c r="FHY21" i="28"/>
  <c r="FIC21" i="28"/>
  <c r="FIG21" i="28"/>
  <c r="FIK21" i="28"/>
  <c r="FIO21" i="28"/>
  <c r="FIS21" i="28"/>
  <c r="FIW21" i="28"/>
  <c r="FJA21" i="28"/>
  <c r="FJE21" i="28"/>
  <c r="FJI21" i="28"/>
  <c r="FJM21" i="28"/>
  <c r="FJQ21" i="28"/>
  <c r="FJU21" i="28"/>
  <c r="FJY21" i="28"/>
  <c r="FKC21" i="28"/>
  <c r="FKG21" i="28"/>
  <c r="FKK21" i="28"/>
  <c r="FKO21" i="28"/>
  <c r="FKS21" i="28"/>
  <c r="FKW21" i="28"/>
  <c r="FLA21" i="28"/>
  <c r="FLE21" i="28"/>
  <c r="FLI21" i="28"/>
  <c r="FLM21" i="28"/>
  <c r="FLQ21" i="28"/>
  <c r="FLU21" i="28"/>
  <c r="FLY21" i="28"/>
  <c r="FMC21" i="28"/>
  <c r="FMG21" i="28"/>
  <c r="FMK21" i="28"/>
  <c r="FMO21" i="28"/>
  <c r="FMS21" i="28"/>
  <c r="FMW21" i="28"/>
  <c r="FNA21" i="28"/>
  <c r="FNE21" i="28"/>
  <c r="FNI21" i="28"/>
  <c r="FNM21" i="28"/>
  <c r="FNQ21" i="28"/>
  <c r="FNU21" i="28"/>
  <c r="FNY21" i="28"/>
  <c r="FOC21" i="28"/>
  <c r="FOG21" i="28"/>
  <c r="FOK21" i="28"/>
  <c r="FOO21" i="28"/>
  <c r="FOS21" i="28"/>
  <c r="FOW21" i="28"/>
  <c r="FPA21" i="28"/>
  <c r="FPE21" i="28"/>
  <c r="FPI21" i="28"/>
  <c r="FPM21" i="28"/>
  <c r="FPQ21" i="28"/>
  <c r="FPU21" i="28"/>
  <c r="FPY21" i="28"/>
  <c r="FQC21" i="28"/>
  <c r="FQG21" i="28"/>
  <c r="FQK21" i="28"/>
  <c r="FQO21" i="28"/>
  <c r="FQS21" i="28"/>
  <c r="FQW21" i="28"/>
  <c r="FRA21" i="28"/>
  <c r="FRE21" i="28"/>
  <c r="FRI21" i="28"/>
  <c r="FRM21" i="28"/>
  <c r="FRQ21" i="28"/>
  <c r="FRU21" i="28"/>
  <c r="FRY21" i="28"/>
  <c r="FSC21" i="28"/>
  <c r="FSG21" i="28"/>
  <c r="FSK21" i="28"/>
  <c r="FSO21" i="28"/>
  <c r="FSS21" i="28"/>
  <c r="FSW21" i="28"/>
  <c r="FTA21" i="28"/>
  <c r="FTE21" i="28"/>
  <c r="FTI21" i="28"/>
  <c r="FTM21" i="28"/>
  <c r="FTQ21" i="28"/>
  <c r="FTU21" i="28"/>
  <c r="FTY21" i="28"/>
  <c r="FUC21" i="28"/>
  <c r="FUG21" i="28"/>
  <c r="FUK21" i="28"/>
  <c r="FUO21" i="28"/>
  <c r="FUS21" i="28"/>
  <c r="FUW21" i="28"/>
  <c r="FVA21" i="28"/>
  <c r="FVE21" i="28"/>
  <c r="FVI21" i="28"/>
  <c r="FVM21" i="28"/>
  <c r="FVQ21" i="28"/>
  <c r="FVU21" i="28"/>
  <c r="FVY21" i="28"/>
  <c r="FWC21" i="28"/>
  <c r="FWG21" i="28"/>
  <c r="FWK21" i="28"/>
  <c r="FWO21" i="28"/>
  <c r="FWS21" i="28"/>
  <c r="FWW21" i="28"/>
  <c r="FXA21" i="28"/>
  <c r="FXE21" i="28"/>
  <c r="FXI21" i="28"/>
  <c r="FXM21" i="28"/>
  <c r="FXQ21" i="28"/>
  <c r="FXU21" i="28"/>
  <c r="FXY21" i="28"/>
  <c r="FYC21" i="28"/>
  <c r="FYG21" i="28"/>
  <c r="FYK21" i="28"/>
  <c r="FYO21" i="28"/>
  <c r="FYS21" i="28"/>
  <c r="FYW21" i="28"/>
  <c r="FZA21" i="28"/>
  <c r="FZE21" i="28"/>
  <c r="FZI21" i="28"/>
  <c r="FZM21" i="28"/>
  <c r="FZQ21" i="28"/>
  <c r="FZU21" i="28"/>
  <c r="FZY21" i="28"/>
  <c r="GAC21" i="28"/>
  <c r="GAG21" i="28"/>
  <c r="GAK21" i="28"/>
  <c r="GAO21" i="28"/>
  <c r="GAS21" i="28"/>
  <c r="GAW21" i="28"/>
  <c r="GBA21" i="28"/>
  <c r="GBE21" i="28"/>
  <c r="GBI21" i="28"/>
  <c r="GBM21" i="28"/>
  <c r="GBQ21" i="28"/>
  <c r="GBU21" i="28"/>
  <c r="GBY21" i="28"/>
  <c r="GCC21" i="28"/>
  <c r="GCG21" i="28"/>
  <c r="GCK21" i="28"/>
  <c r="GCO21" i="28"/>
  <c r="GCS21" i="28"/>
  <c r="GCW21" i="28"/>
  <c r="GDA21" i="28"/>
  <c r="GDE21" i="28"/>
  <c r="GDI21" i="28"/>
  <c r="GDM21" i="28"/>
  <c r="GDQ21" i="28"/>
  <c r="GDU21" i="28"/>
  <c r="GDY21" i="28"/>
  <c r="GEC21" i="28"/>
  <c r="GEG21" i="28"/>
  <c r="GEK21" i="28"/>
  <c r="GEO21" i="28"/>
  <c r="GES21" i="28"/>
  <c r="GEW21" i="28"/>
  <c r="GFA21" i="28"/>
  <c r="GFE21" i="28"/>
  <c r="GFI21" i="28"/>
  <c r="GFM21" i="28"/>
  <c r="GFQ21" i="28"/>
  <c r="GFU21" i="28"/>
  <c r="GFY21" i="28"/>
  <c r="GGC21" i="28"/>
  <c r="GGG21" i="28"/>
  <c r="GGK21" i="28"/>
  <c r="GGO21" i="28"/>
  <c r="GGS21" i="28"/>
  <c r="GGW21" i="28"/>
  <c r="GHA21" i="28"/>
  <c r="GHE21" i="28"/>
  <c r="GHI21" i="28"/>
  <c r="GHM21" i="28"/>
  <c r="GHQ21" i="28"/>
  <c r="GHU21" i="28"/>
  <c r="GHY21" i="28"/>
  <c r="GIC21" i="28"/>
  <c r="GIG21" i="28"/>
  <c r="GIK21" i="28"/>
  <c r="GIO21" i="28"/>
  <c r="GIS21" i="28"/>
  <c r="GIW21" i="28"/>
  <c r="GJA21" i="28"/>
  <c r="GJE21" i="28"/>
  <c r="GJI21" i="28"/>
  <c r="GJM21" i="28"/>
  <c r="GJQ21" i="28"/>
  <c r="GJU21" i="28"/>
  <c r="GJY21" i="28"/>
  <c r="GKC21" i="28"/>
  <c r="GKG21" i="28"/>
  <c r="GKK21" i="28"/>
  <c r="GKO21" i="28"/>
  <c r="GKS21" i="28"/>
  <c r="GKW21" i="28"/>
  <c r="GLA21" i="28"/>
  <c r="GLE21" i="28"/>
  <c r="GLI21" i="28"/>
  <c r="GLM21" i="28"/>
  <c r="GLQ21" i="28"/>
  <c r="GLU21" i="28"/>
  <c r="GLY21" i="28"/>
  <c r="GMC21" i="28"/>
  <c r="GMG21" i="28"/>
  <c r="GMK21" i="28"/>
  <c r="IV21" i="28"/>
  <c r="PZ21" i="28"/>
  <c r="UX21" i="28"/>
  <c r="ZV21" i="28"/>
  <c r="AET21" i="28"/>
  <c r="AHS21" i="28"/>
  <c r="AKE21" i="28"/>
  <c r="AMQ21" i="28"/>
  <c r="APC21" i="28"/>
  <c r="ARO21" i="28"/>
  <c r="ATS21" i="28"/>
  <c r="AVI21" i="28"/>
  <c r="AWZ21" i="28"/>
  <c r="AYQ21" i="28"/>
  <c r="BAG21" i="28"/>
  <c r="BBX21" i="28"/>
  <c r="BDO21" i="28"/>
  <c r="BFE21" i="28"/>
  <c r="BGV21" i="28"/>
  <c r="BIM21" i="28"/>
  <c r="BKC21" i="28"/>
  <c r="BLT21" i="28"/>
  <c r="BNK21" i="28"/>
  <c r="BPA21" i="28"/>
  <c r="BQR21" i="28"/>
  <c r="BSI21" i="28"/>
  <c r="BTL21" i="28"/>
  <c r="BUG21" i="28"/>
  <c r="BVC21" i="28"/>
  <c r="BVX21" i="28"/>
  <c r="BWS21" i="28"/>
  <c r="BXO21" i="28"/>
  <c r="BYJ21" i="28"/>
  <c r="BZE21" i="28"/>
  <c r="CAA21" i="28"/>
  <c r="CAV21" i="28"/>
  <c r="CBQ21" i="28"/>
  <c r="CCM21" i="28"/>
  <c r="CDH21" i="28"/>
  <c r="CEC21" i="28"/>
  <c r="CEY21" i="28"/>
  <c r="CFT21" i="28"/>
  <c r="CGO21" i="28"/>
  <c r="CHK21" i="28"/>
  <c r="CIF21" i="28"/>
  <c r="CJA21" i="28"/>
  <c r="CJW21" i="28"/>
  <c r="CKR21" i="28"/>
  <c r="CLM21" i="28"/>
  <c r="CMI21" i="28"/>
  <c r="CNC21" i="28"/>
  <c r="CNS21" i="28"/>
  <c r="COI21" i="28"/>
  <c r="COY21" i="28"/>
  <c r="CPO21" i="28"/>
  <c r="CQE21" i="28"/>
  <c r="CQU21" i="28"/>
  <c r="CRK21" i="28"/>
  <c r="CSA21" i="28"/>
  <c r="CSQ21" i="28"/>
  <c r="CTG21" i="28"/>
  <c r="CTW21" i="28"/>
  <c r="CUM21" i="28"/>
  <c r="CVC21" i="28"/>
  <c r="CVS21" i="28"/>
  <c r="CWI21" i="28"/>
  <c r="CWY21" i="28"/>
  <c r="CXO21" i="28"/>
  <c r="CYE21" i="28"/>
  <c r="CYU21" i="28"/>
  <c r="CZK21" i="28"/>
  <c r="DAA21" i="28"/>
  <c r="DAQ21" i="28"/>
  <c r="DBG21" i="28"/>
  <c r="DBW21" i="28"/>
  <c r="DCM21" i="28"/>
  <c r="DDC21" i="28"/>
  <c r="DDS21" i="28"/>
  <c r="DEI21" i="28"/>
  <c r="DEY21" i="28"/>
  <c r="DFO21" i="28"/>
  <c r="DGE21" i="28"/>
  <c r="DGU21" i="28"/>
  <c r="DHK21" i="28"/>
  <c r="DIA21" i="28"/>
  <c r="EN21" i="28"/>
  <c r="MY21" i="28"/>
  <c r="SM21" i="28"/>
  <c r="XK21" i="28"/>
  <c r="ACI21" i="28"/>
  <c r="AGN21" i="28"/>
  <c r="AIZ21" i="28"/>
  <c r="ALL21" i="28"/>
  <c r="ANX21" i="28"/>
  <c r="AQJ21" i="28"/>
  <c r="ASV21" i="28"/>
  <c r="AUO21" i="28"/>
  <c r="AWF21" i="28"/>
  <c r="AXW21" i="28"/>
  <c r="AZM21" i="28"/>
  <c r="BBD21" i="28"/>
  <c r="BCU21" i="28"/>
  <c r="BEK21" i="28"/>
  <c r="BGB21" i="28"/>
  <c r="BHS21" i="28"/>
  <c r="BJI21" i="28"/>
  <c r="BKZ21" i="28"/>
  <c r="BMQ21" i="28"/>
  <c r="BOG21" i="28"/>
  <c r="BPX21" i="28"/>
  <c r="BRO21" i="28"/>
  <c r="BTC21" i="28"/>
  <c r="BTX21" i="28"/>
  <c r="BUS21" i="28"/>
  <c r="BVO21" i="28"/>
  <c r="BWJ21" i="28"/>
  <c r="BXE21" i="28"/>
  <c r="BYA21" i="28"/>
  <c r="BYV21" i="28"/>
  <c r="BZQ21" i="28"/>
  <c r="CAM21" i="28"/>
  <c r="CBH21" i="28"/>
  <c r="CCC21" i="28"/>
  <c r="CCY21" i="28"/>
  <c r="CDT21" i="28"/>
  <c r="CEO21" i="28"/>
  <c r="CFK21" i="28"/>
  <c r="CGF21" i="28"/>
  <c r="CHA21" i="28"/>
  <c r="CHW21" i="28"/>
  <c r="CIR21" i="28"/>
  <c r="CJM21" i="28"/>
  <c r="CKI21" i="28"/>
  <c r="CLD21" i="28"/>
  <c r="CLY21" i="28"/>
  <c r="CMU21" i="28"/>
  <c r="CNL21" i="28"/>
  <c r="COB21" i="28"/>
  <c r="COR21" i="28"/>
  <c r="CPH21" i="28"/>
  <c r="CPX21" i="28"/>
  <c r="CQN21" i="28"/>
  <c r="CRD21" i="28"/>
  <c r="CRT21" i="28"/>
  <c r="CSJ21" i="28"/>
  <c r="CSZ21" i="28"/>
  <c r="CTP21" i="28"/>
  <c r="CUF21" i="28"/>
  <c r="CUV21" i="28"/>
  <c r="CVL21" i="28"/>
  <c r="CWB21" i="28"/>
  <c r="CWR21" i="28"/>
  <c r="CXH21" i="28"/>
  <c r="CXX21" i="28"/>
  <c r="CYN21" i="28"/>
  <c r="CZD21" i="28"/>
  <c r="CZT21" i="28"/>
  <c r="DAJ21" i="28"/>
  <c r="DAZ21" i="28"/>
  <c r="DBP21" i="28"/>
  <c r="DCF21" i="28"/>
  <c r="DCV21" i="28"/>
  <c r="DDL21" i="28"/>
  <c r="DEB21" i="28"/>
  <c r="DER21" i="28"/>
  <c r="DFH21" i="28"/>
  <c r="DFX21" i="28"/>
  <c r="DGN21" i="28"/>
  <c r="DHD21" i="28"/>
  <c r="DHT21" i="28"/>
  <c r="DII21" i="28"/>
  <c r="DIS21" i="28"/>
  <c r="DJD21" i="28"/>
  <c r="DJO21" i="28"/>
  <c r="DJY21" i="28"/>
  <c r="DKJ21" i="28"/>
  <c r="DKU21" i="28"/>
  <c r="DLE21" i="28"/>
  <c r="DLP21" i="28"/>
  <c r="DMA21" i="28"/>
  <c r="DMK21" i="28"/>
  <c r="DMV21" i="28"/>
  <c r="DNG21" i="28"/>
  <c r="DNQ21" i="28"/>
  <c r="DOB21" i="28"/>
  <c r="DOM21" i="28"/>
  <c r="DOW21" i="28"/>
  <c r="DPH21" i="28"/>
  <c r="DPS21" i="28"/>
  <c r="DQC21" i="28"/>
  <c r="DQN21" i="28"/>
  <c r="DQY21" i="28"/>
  <c r="DRI21" i="28"/>
  <c r="DRT21" i="28"/>
  <c r="DSE21" i="28"/>
  <c r="DSO21" i="28"/>
  <c r="DSZ21" i="28"/>
  <c r="DTK21" i="28"/>
  <c r="DTU21" i="28"/>
  <c r="DUF21" i="28"/>
  <c r="DUQ21" i="28"/>
  <c r="DVA21" i="28"/>
  <c r="DVL21" i="28"/>
  <c r="DVW21" i="28"/>
  <c r="DWG21" i="28"/>
  <c r="DWQ21" i="28"/>
  <c r="DWY21" i="28"/>
  <c r="DXG21" i="28"/>
  <c r="DXO21" i="28"/>
  <c r="DXW21" i="28"/>
  <c r="DYE21" i="28"/>
  <c r="DYM21" i="28"/>
  <c r="DYU21" i="28"/>
  <c r="DZC21" i="28"/>
  <c r="DZK21" i="28"/>
  <c r="DZS21" i="28"/>
  <c r="EAA21" i="28"/>
  <c r="EAI21" i="28"/>
  <c r="EAQ21" i="28"/>
  <c r="EAY21" i="28"/>
  <c r="EBG21" i="28"/>
  <c r="EBO21" i="28"/>
  <c r="EBW21" i="28"/>
  <c r="ECE21" i="28"/>
  <c r="ECM21" i="28"/>
  <c r="ECU21" i="28"/>
  <c r="EDC21" i="28"/>
  <c r="EDK21" i="28"/>
  <c r="EDS21" i="28"/>
  <c r="EEA21" i="28"/>
  <c r="EEI21" i="28"/>
  <c r="EEQ21" i="28"/>
  <c r="EEY21" i="28"/>
  <c r="EFG21" i="28"/>
  <c r="EFO21" i="28"/>
  <c r="EFW21" i="28"/>
  <c r="EGE21" i="28"/>
  <c r="EGM21" i="28"/>
  <c r="EGU21" i="28"/>
  <c r="EHC21" i="28"/>
  <c r="EHK21" i="28"/>
  <c r="EHS21" i="28"/>
  <c r="EIA21" i="28"/>
  <c r="EII21" i="28"/>
  <c r="EIQ21" i="28"/>
  <c r="EIY21" i="28"/>
  <c r="EJG21" i="28"/>
  <c r="EJO21" i="28"/>
  <c r="EJW21" i="28"/>
  <c r="EKE21" i="28"/>
  <c r="EKM21" i="28"/>
  <c r="EKU21" i="28"/>
  <c r="ELC21" i="28"/>
  <c r="ELK21" i="28"/>
  <c r="ELS21" i="28"/>
  <c r="EMA21" i="28"/>
  <c r="EMI21" i="28"/>
  <c r="EMQ21" i="28"/>
  <c r="EMY21" i="28"/>
  <c r="ENG21" i="28"/>
  <c r="ENO21" i="28"/>
  <c r="ENW21" i="28"/>
  <c r="EOE21" i="28"/>
  <c r="EOM21" i="28"/>
  <c r="EOU21" i="28"/>
  <c r="EPC21" i="28"/>
  <c r="EPK21" i="28"/>
  <c r="EPS21" i="28"/>
  <c r="EQA21" i="28"/>
  <c r="EQI21" i="28"/>
  <c r="EQQ21" i="28"/>
  <c r="EQY21" i="28"/>
  <c r="ERG21" i="28"/>
  <c r="ERO21" i="28"/>
  <c r="ERW21" i="28"/>
  <c r="ESE21" i="28"/>
  <c r="ESM21" i="28"/>
  <c r="ESU21" i="28"/>
  <c r="ETC21" i="28"/>
  <c r="ETK21" i="28"/>
  <c r="ETS21" i="28"/>
  <c r="EUA21" i="28"/>
  <c r="EUI21" i="28"/>
  <c r="EUQ21" i="28"/>
  <c r="EUY21" i="28"/>
  <c r="EVG21" i="28"/>
  <c r="EVO21" i="28"/>
  <c r="EVW21" i="28"/>
  <c r="EWE21" i="28"/>
  <c r="EWM21" i="28"/>
  <c r="EWU21" i="28"/>
  <c r="EXC21" i="28"/>
  <c r="EXK21" i="28"/>
  <c r="EXS21" i="28"/>
  <c r="EYA21" i="28"/>
  <c r="EYI21" i="28"/>
  <c r="EYQ21" i="28"/>
  <c r="EYY21" i="28"/>
  <c r="EZG21" i="28"/>
  <c r="EZO21" i="28"/>
  <c r="EZW21" i="28"/>
  <c r="FAE21" i="28"/>
  <c r="FAM21" i="28"/>
  <c r="FAU21" i="28"/>
  <c r="FBC21" i="28"/>
  <c r="FBK21" i="28"/>
  <c r="FBS21" i="28"/>
  <c r="FCA21" i="28"/>
  <c r="FCI21" i="28"/>
  <c r="FCQ21" i="28"/>
  <c r="FCY21" i="28"/>
  <c r="FDG21" i="28"/>
  <c r="FDO21" i="28"/>
  <c r="FDW21" i="28"/>
  <c r="FEE21" i="28"/>
  <c r="FEM21" i="28"/>
  <c r="FEU21" i="28"/>
  <c r="FFC21" i="28"/>
  <c r="FFK21" i="28"/>
  <c r="FFS21" i="28"/>
  <c r="FGA21" i="28"/>
  <c r="FGI21" i="28"/>
  <c r="FGQ21" i="28"/>
  <c r="FGY21" i="28"/>
  <c r="FHG21" i="28"/>
  <c r="FHO21" i="28"/>
  <c r="FHW21" i="28"/>
  <c r="FIE21" i="28"/>
  <c r="FIM21" i="28"/>
  <c r="FIU21" i="28"/>
  <c r="FJC21" i="28"/>
  <c r="FJK21" i="28"/>
  <c r="FJS21" i="28"/>
  <c r="FKA21" i="28"/>
  <c r="FKI21" i="28"/>
  <c r="FKQ21" i="28"/>
  <c r="FKY21" i="28"/>
  <c r="FLG21" i="28"/>
  <c r="FLO21" i="28"/>
  <c r="FLW21" i="28"/>
  <c r="FME21" i="28"/>
  <c r="FMM21" i="28"/>
  <c r="FMU21" i="28"/>
  <c r="FNC21" i="28"/>
  <c r="FNK21" i="28"/>
  <c r="FNS21" i="28"/>
  <c r="FOA21" i="28"/>
  <c r="FOI21" i="28"/>
  <c r="FOQ21" i="28"/>
  <c r="FOY21" i="28"/>
  <c r="FPG21" i="28"/>
  <c r="FPO21" i="28"/>
  <c r="FPW21" i="28"/>
  <c r="FQE21" i="28"/>
  <c r="FQM21" i="28"/>
  <c r="FQU21" i="28"/>
  <c r="EM21" i="28"/>
  <c r="SL21" i="28"/>
  <c r="ACH21" i="28"/>
  <c r="AIY21" i="28"/>
  <c r="ANW21" i="28"/>
  <c r="ASU21" i="28"/>
  <c r="AWE21" i="28"/>
  <c r="AZL21" i="28"/>
  <c r="BCS21" i="28"/>
  <c r="BGA21" i="28"/>
  <c r="BJH21" i="28"/>
  <c r="BMO21" i="28"/>
  <c r="BPW21" i="28"/>
  <c r="BTA21" i="28"/>
  <c r="BUR21" i="28"/>
  <c r="BWI21" i="28"/>
  <c r="BXY21" i="28"/>
  <c r="BZP21" i="28"/>
  <c r="CBG21" i="28"/>
  <c r="CCW21" i="28"/>
  <c r="CEN21" i="28"/>
  <c r="CGE21" i="28"/>
  <c r="CHU21" i="28"/>
  <c r="CJL21" i="28"/>
  <c r="CLC21" i="28"/>
  <c r="CMS21" i="28"/>
  <c r="COA21" i="28"/>
  <c r="CPG21" i="28"/>
  <c r="CQM21" i="28"/>
  <c r="CRS21" i="28"/>
  <c r="CSY21" i="28"/>
  <c r="CUE21" i="28"/>
  <c r="CVK21" i="28"/>
  <c r="CWQ21" i="28"/>
  <c r="CXW21" i="28"/>
  <c r="CZC21" i="28"/>
  <c r="DAI21" i="28"/>
  <c r="DBO21" i="28"/>
  <c r="DCU21" i="28"/>
  <c r="DEA21" i="28"/>
  <c r="DFG21" i="28"/>
  <c r="DGM21" i="28"/>
  <c r="DHS21" i="28"/>
  <c r="DIN21" i="28"/>
  <c r="DJC21" i="28"/>
  <c r="DJS21" i="28"/>
  <c r="DKE21" i="28"/>
  <c r="DKS21" i="28"/>
  <c r="DLI21" i="28"/>
  <c r="DLU21" i="28"/>
  <c r="DMJ21" i="28"/>
  <c r="DMZ21" i="28"/>
  <c r="DNL21" i="28"/>
  <c r="DOA21" i="28"/>
  <c r="DOQ21" i="28"/>
  <c r="DPC21" i="28"/>
  <c r="DPQ21" i="28"/>
  <c r="DQG21" i="28"/>
  <c r="DQS21" i="28"/>
  <c r="DRH21" i="28"/>
  <c r="DRX21" i="28"/>
  <c r="DSJ21" i="28"/>
  <c r="DSY21" i="28"/>
  <c r="DTO21" i="28"/>
  <c r="DUA21" i="28"/>
  <c r="DUO21" i="28"/>
  <c r="DVE21" i="28"/>
  <c r="DVQ21" i="28"/>
  <c r="DWF21" i="28"/>
  <c r="DWT21" i="28"/>
  <c r="DXC21" i="28"/>
  <c r="DXN21" i="28"/>
  <c r="DXZ21" i="28"/>
  <c r="DYI21" i="28"/>
  <c r="DYT21" i="28"/>
  <c r="DZF21" i="28"/>
  <c r="DZO21" i="28"/>
  <c r="DZZ21" i="28"/>
  <c r="EAL21" i="28"/>
  <c r="EAU21" i="28"/>
  <c r="EBF21" i="28"/>
  <c r="EBR21" i="28"/>
  <c r="ECA21" i="28"/>
  <c r="ECL21" i="28"/>
  <c r="ECX21" i="28"/>
  <c r="EDG21" i="28"/>
  <c r="EDR21" i="28"/>
  <c r="EED21" i="28"/>
  <c r="EEM21" i="28"/>
  <c r="EEX21" i="28"/>
  <c r="EFJ21" i="28"/>
  <c r="EFS21" i="28"/>
  <c r="EGD21" i="28"/>
  <c r="EGP21" i="28"/>
  <c r="EGY21" i="28"/>
  <c r="EHJ21" i="28"/>
  <c r="EHV21" i="28"/>
  <c r="EIE21" i="28"/>
  <c r="EIP21" i="28"/>
  <c r="EJB21" i="28"/>
  <c r="EJK21" i="28"/>
  <c r="EJV21" i="28"/>
  <c r="EKH21" i="28"/>
  <c r="EKQ21" i="28"/>
  <c r="ELB21" i="28"/>
  <c r="ELN21" i="28"/>
  <c r="ELW21" i="28"/>
  <c r="EMH21" i="28"/>
  <c r="EMT21" i="28"/>
  <c r="ENC21" i="28"/>
  <c r="ENN21" i="28"/>
  <c r="ENZ21" i="28"/>
  <c r="EOI21" i="28"/>
  <c r="EOT21" i="28"/>
  <c r="EPF21" i="28"/>
  <c r="EPO21" i="28"/>
  <c r="EPZ21" i="28"/>
  <c r="EQL21" i="28"/>
  <c r="EQU21" i="28"/>
  <c r="ERF21" i="28"/>
  <c r="ERR21" i="28"/>
  <c r="ESA21" i="28"/>
  <c r="ESL21" i="28"/>
  <c r="ESX21" i="28"/>
  <c r="ETG21" i="28"/>
  <c r="ETR21" i="28"/>
  <c r="EUD21" i="28"/>
  <c r="EUM21" i="28"/>
  <c r="EUX21" i="28"/>
  <c r="EVJ21" i="28"/>
  <c r="EVS21" i="28"/>
  <c r="EWD21" i="28"/>
  <c r="EWP21" i="28"/>
  <c r="EWY21" i="28"/>
  <c r="EXJ21" i="28"/>
  <c r="EXV21" i="28"/>
  <c r="EYE21" i="28"/>
  <c r="EYP21" i="28"/>
  <c r="EZB21" i="28"/>
  <c r="EZK21" i="28"/>
  <c r="EZV21" i="28"/>
  <c r="FAH21" i="28"/>
  <c r="FAQ21" i="28"/>
  <c r="FBB21" i="28"/>
  <c r="FBN21" i="28"/>
  <c r="FBW21" i="28"/>
  <c r="FCH21" i="28"/>
  <c r="FCT21" i="28"/>
  <c r="FDC21" i="28"/>
  <c r="FDN21" i="28"/>
  <c r="FDZ21" i="28"/>
  <c r="FEI21" i="28"/>
  <c r="FET21" i="28"/>
  <c r="FFF21" i="28"/>
  <c r="FFO21" i="28"/>
  <c r="FFZ21" i="28"/>
  <c r="FGL21" i="28"/>
  <c r="FGU21" i="28"/>
  <c r="FHF21" i="28"/>
  <c r="FHR21" i="28"/>
  <c r="FIA21" i="28"/>
  <c r="FIL21" i="28"/>
  <c r="FIX21" i="28"/>
  <c r="FJG21" i="28"/>
  <c r="FJR21" i="28"/>
  <c r="FKD21" i="28"/>
  <c r="FKM21" i="28"/>
  <c r="FKX21" i="28"/>
  <c r="FLJ21" i="28"/>
  <c r="FLS21" i="28"/>
  <c r="FMD21" i="28"/>
  <c r="FMP21" i="28"/>
  <c r="FMY21" i="28"/>
  <c r="FNJ21" i="28"/>
  <c r="FNV21" i="28"/>
  <c r="FOE21" i="28"/>
  <c r="FOP21" i="28"/>
  <c r="FPB21" i="28"/>
  <c r="FPK21" i="28"/>
  <c r="FPV21" i="28"/>
  <c r="FQH21" i="28"/>
  <c r="FQQ21" i="28"/>
  <c r="FRB21" i="28"/>
  <c r="FRJ21" i="28"/>
  <c r="FRR21" i="28"/>
  <c r="FRZ21" i="28"/>
  <c r="FSH21" i="28"/>
  <c r="FSP21" i="28"/>
  <c r="FSX21" i="28"/>
  <c r="FTF21" i="28"/>
  <c r="FTN21" i="28"/>
  <c r="FTV21" i="28"/>
  <c r="FUD21" i="28"/>
  <c r="FUL21" i="28"/>
  <c r="FUT21" i="28"/>
  <c r="FUZ21" i="28"/>
  <c r="FVF21" i="28"/>
  <c r="FVK21" i="28"/>
  <c r="FVP21" i="28"/>
  <c r="FVV21" i="28"/>
  <c r="FWA21" i="28"/>
  <c r="FWF21" i="28"/>
  <c r="FWL21" i="28"/>
  <c r="FWQ21" i="28"/>
  <c r="FWV21" i="28"/>
  <c r="FXB21" i="28"/>
  <c r="FXG21" i="28"/>
  <c r="FXL21" i="28"/>
  <c r="FXR21" i="28"/>
  <c r="FXW21" i="28"/>
  <c r="FYB21" i="28"/>
  <c r="FYH21" i="28"/>
  <c r="FYM21" i="28"/>
  <c r="FYR21" i="28"/>
  <c r="FYX21" i="28"/>
  <c r="FZC21" i="28"/>
  <c r="FZH21" i="28"/>
  <c r="FZN21" i="28"/>
  <c r="FZS21" i="28"/>
  <c r="FZX21" i="28"/>
  <c r="GAD21" i="28"/>
  <c r="GAI21" i="28"/>
  <c r="GAN21" i="28"/>
  <c r="GAT21" i="28"/>
  <c r="GAY21" i="28"/>
  <c r="GBD21" i="28"/>
  <c r="GBJ21" i="28"/>
  <c r="GBO21" i="28"/>
  <c r="GBT21" i="28"/>
  <c r="GBZ21" i="28"/>
  <c r="GCE21" i="28"/>
  <c r="GCJ21" i="28"/>
  <c r="GCP21" i="28"/>
  <c r="GCU21" i="28"/>
  <c r="GCZ21" i="28"/>
  <c r="GDF21" i="28"/>
  <c r="GDK21" i="28"/>
  <c r="GDP21" i="28"/>
  <c r="GDV21" i="28"/>
  <c r="GEA21" i="28"/>
  <c r="GEF21" i="28"/>
  <c r="GEL21" i="28"/>
  <c r="GEQ21" i="28"/>
  <c r="GEV21" i="28"/>
  <c r="GFB21" i="28"/>
  <c r="GFG21" i="28"/>
  <c r="GFL21" i="28"/>
  <c r="GFR21" i="28"/>
  <c r="GFW21" i="28"/>
  <c r="GGB21" i="28"/>
  <c r="GGH21" i="28"/>
  <c r="GGM21" i="28"/>
  <c r="GGR21" i="28"/>
  <c r="GGX21" i="28"/>
  <c r="GHC21" i="28"/>
  <c r="GHH21" i="28"/>
  <c r="GHN21" i="28"/>
  <c r="GHS21" i="28"/>
  <c r="GHX21" i="28"/>
  <c r="GID21" i="28"/>
  <c r="GII21" i="28"/>
  <c r="GIN21" i="28"/>
  <c r="GIT21" i="28"/>
  <c r="GIY21" i="28"/>
  <c r="GJD21" i="28"/>
  <c r="GJJ21" i="28"/>
  <c r="GJO21" i="28"/>
  <c r="GJT21" i="28"/>
  <c r="GJZ21" i="28"/>
  <c r="GKE21" i="28"/>
  <c r="GKJ21" i="28"/>
  <c r="GKP21" i="28"/>
  <c r="GKU21" i="28"/>
  <c r="GKZ21" i="28"/>
  <c r="GLF21" i="28"/>
  <c r="GLK21" i="28"/>
  <c r="GLP21" i="28"/>
  <c r="GLV21" i="28"/>
  <c r="GMA21" i="28"/>
  <c r="GMF21" i="28"/>
  <c r="GML21" i="28"/>
  <c r="GMP21" i="28"/>
  <c r="GMT21" i="28"/>
  <c r="GMX21" i="28"/>
  <c r="GNB21" i="28"/>
  <c r="GNF21" i="28"/>
  <c r="GNJ21" i="28"/>
  <c r="GNN21" i="28"/>
  <c r="GNR21" i="28"/>
  <c r="GNV21" i="28"/>
  <c r="GNZ21" i="28"/>
  <c r="GOD21" i="28"/>
  <c r="GOH21" i="28"/>
  <c r="GOL21" i="28"/>
  <c r="GOP21" i="28"/>
  <c r="GOT21" i="28"/>
  <c r="GOX21" i="28"/>
  <c r="GPB21" i="28"/>
  <c r="GPF21" i="28"/>
  <c r="GPJ21" i="28"/>
  <c r="GPN21" i="28"/>
  <c r="GPR21" i="28"/>
  <c r="GPV21" i="28"/>
  <c r="GPZ21" i="28"/>
  <c r="GQD21" i="28"/>
  <c r="GQH21" i="28"/>
  <c r="GQL21" i="28"/>
  <c r="GQP21" i="28"/>
  <c r="GQT21" i="28"/>
  <c r="GQX21" i="28"/>
  <c r="GRB21" i="28"/>
  <c r="GRF21" i="28"/>
  <c r="GRJ21" i="28"/>
  <c r="GRN21" i="28"/>
  <c r="GRR21" i="28"/>
  <c r="GRV21" i="28"/>
  <c r="GRZ21" i="28"/>
  <c r="GSD21" i="28"/>
  <c r="GSH21" i="28"/>
  <c r="GSL21" i="28"/>
  <c r="GSP21" i="28"/>
  <c r="GST21" i="28"/>
  <c r="GSX21" i="28"/>
  <c r="GTB21" i="28"/>
  <c r="GTF21" i="28"/>
  <c r="GTJ21" i="28"/>
  <c r="GTN21" i="28"/>
  <c r="GTR21" i="28"/>
  <c r="GTV21" i="28"/>
  <c r="GTZ21" i="28"/>
  <c r="GUD21" i="28"/>
  <c r="GUH21" i="28"/>
  <c r="GUL21" i="28"/>
  <c r="GUP21" i="28"/>
  <c r="GUT21" i="28"/>
  <c r="GUX21" i="28"/>
  <c r="GVB21" i="28"/>
  <c r="GVF21" i="28"/>
  <c r="GVJ21" i="28"/>
  <c r="GVN21" i="28"/>
  <c r="GVR21" i="28"/>
  <c r="GVV21" i="28"/>
  <c r="GVZ21" i="28"/>
  <c r="GWD21" i="28"/>
  <c r="GWH21" i="28"/>
  <c r="GWL21" i="28"/>
  <c r="GWP21" i="28"/>
  <c r="GWT21" i="28"/>
  <c r="GWX21" i="28"/>
  <c r="GXB21" i="28"/>
  <c r="GXF21" i="28"/>
  <c r="GXJ21" i="28"/>
  <c r="GXN21" i="28"/>
  <c r="GXR21" i="28"/>
  <c r="GXV21" i="28"/>
  <c r="GXZ21" i="28"/>
  <c r="GYD21" i="28"/>
  <c r="GYH21" i="28"/>
  <c r="GYL21" i="28"/>
  <c r="GYP21" i="28"/>
  <c r="GYT21" i="28"/>
  <c r="GYX21" i="28"/>
  <c r="GZB21" i="28"/>
  <c r="GZF21" i="28"/>
  <c r="GZJ21" i="28"/>
  <c r="GZN21" i="28"/>
  <c r="GZR21" i="28"/>
  <c r="GZV21" i="28"/>
  <c r="GZZ21" i="28"/>
  <c r="HAD21" i="28"/>
  <c r="HAH21" i="28"/>
  <c r="HAL21" i="28"/>
  <c r="HAP21" i="28"/>
  <c r="HAT21" i="28"/>
  <c r="HAX21" i="28"/>
  <c r="HBB21" i="28"/>
  <c r="HBF21" i="28"/>
  <c r="HBJ21" i="28"/>
  <c r="HBN21" i="28"/>
  <c r="HBR21" i="28"/>
  <c r="HBV21" i="28"/>
  <c r="HBZ21" i="28"/>
  <c r="HCD21" i="28"/>
  <c r="HCH21" i="28"/>
  <c r="HCL21" i="28"/>
  <c r="HCP21" i="28"/>
  <c r="HCT21" i="28"/>
  <c r="HCX21" i="28"/>
  <c r="HDB21" i="28"/>
  <c r="HDF21" i="28"/>
  <c r="HDJ21" i="28"/>
  <c r="HDN21" i="28"/>
  <c r="HDR21" i="28"/>
  <c r="HDV21" i="28"/>
  <c r="HDZ21" i="28"/>
  <c r="HED21" i="28"/>
  <c r="HEH21" i="28"/>
  <c r="HEL21" i="28"/>
  <c r="HEP21" i="28"/>
  <c r="HET21" i="28"/>
  <c r="HEX21" i="28"/>
  <c r="HFB21" i="28"/>
  <c r="HFF21" i="28"/>
  <c r="HFJ21" i="28"/>
  <c r="HFN21" i="28"/>
  <c r="HFR21" i="28"/>
  <c r="HFV21" i="28"/>
  <c r="HFZ21" i="28"/>
  <c r="HGD21" i="28"/>
  <c r="HGH21" i="28"/>
  <c r="HGL21" i="28"/>
  <c r="HGP21" i="28"/>
  <c r="HGT21" i="28"/>
  <c r="HGX21" i="28"/>
  <c r="HHB21" i="28"/>
  <c r="HHF21" i="28"/>
  <c r="HHJ21" i="28"/>
  <c r="HHN21" i="28"/>
  <c r="HHR21" i="28"/>
  <c r="HHV21" i="28"/>
  <c r="HHZ21" i="28"/>
  <c r="HID21" i="28"/>
  <c r="HIH21" i="28"/>
  <c r="HIL21" i="28"/>
  <c r="HIP21" i="28"/>
  <c r="HIT21" i="28"/>
  <c r="HIX21" i="28"/>
  <c r="HJB21" i="28"/>
  <c r="HJF21" i="28"/>
  <c r="HJJ21" i="28"/>
  <c r="HJN21" i="28"/>
  <c r="HJR21" i="28"/>
  <c r="HJV21" i="28"/>
  <c r="HJZ21" i="28"/>
  <c r="HKD21" i="28"/>
  <c r="HKH21" i="28"/>
  <c r="HKL21" i="28"/>
  <c r="HKP21" i="28"/>
  <c r="HKT21" i="28"/>
  <c r="HKX21" i="28"/>
  <c r="HLB21" i="28"/>
  <c r="HLF21" i="28"/>
  <c r="HLJ21" i="28"/>
  <c r="HLN21" i="28"/>
  <c r="HLR21" i="28"/>
  <c r="HLV21" i="28"/>
  <c r="HLZ21" i="28"/>
  <c r="HMD21" i="28"/>
  <c r="HMH21" i="28"/>
  <c r="HML21" i="28"/>
  <c r="HMP21" i="28"/>
  <c r="HMT21" i="28"/>
  <c r="HMX21" i="28"/>
  <c r="HNB21" i="28"/>
  <c r="HNF21" i="28"/>
  <c r="HNJ21" i="28"/>
  <c r="HNN21" i="28"/>
  <c r="HNR21" i="28"/>
  <c r="HNV21" i="28"/>
  <c r="HNZ21" i="28"/>
  <c r="HOD21" i="28"/>
  <c r="HOH21" i="28"/>
  <c r="HOL21" i="28"/>
  <c r="HOP21" i="28"/>
  <c r="HOT21" i="28"/>
  <c r="HOX21" i="28"/>
  <c r="HPB21" i="28"/>
  <c r="HPF21" i="28"/>
  <c r="HPJ21" i="28"/>
  <c r="HPN21" i="28"/>
  <c r="HPR21" i="28"/>
  <c r="HPV21" i="28"/>
  <c r="HPZ21" i="28"/>
  <c r="HQD21" i="28"/>
  <c r="HQH21" i="28"/>
  <c r="HQL21" i="28"/>
  <c r="HQP21" i="28"/>
  <c r="HQT21" i="28"/>
  <c r="HQX21" i="28"/>
  <c r="HRB21" i="28"/>
  <c r="HRF21" i="28"/>
  <c r="HRJ21" i="28"/>
  <c r="HRN21" i="28"/>
  <c r="HRR21" i="28"/>
  <c r="HRV21" i="28"/>
  <c r="HRZ21" i="28"/>
  <c r="HSD21" i="28"/>
  <c r="HSH21" i="28"/>
  <c r="HSL21" i="28"/>
  <c r="HSP21" i="28"/>
  <c r="HST21" i="28"/>
  <c r="HSX21" i="28"/>
  <c r="HTB21" i="28"/>
  <c r="HTF21" i="28"/>
  <c r="HTJ21" i="28"/>
  <c r="HTN21" i="28"/>
  <c r="HTR21" i="28"/>
  <c r="HTV21" i="28"/>
  <c r="HTZ21" i="28"/>
  <c r="HUD21" i="28"/>
  <c r="HUH21" i="28"/>
  <c r="HUL21" i="28"/>
  <c r="HUP21" i="28"/>
  <c r="HUT21" i="28"/>
  <c r="HUX21" i="28"/>
  <c r="HVB21" i="28"/>
  <c r="HVF21" i="28"/>
  <c r="HVJ21" i="28"/>
  <c r="HVN21" i="28"/>
  <c r="HVR21" i="28"/>
  <c r="HVV21" i="28"/>
  <c r="HVZ21" i="28"/>
  <c r="HWD21" i="28"/>
  <c r="HWH21" i="28"/>
  <c r="HWL21" i="28"/>
  <c r="HWP21" i="28"/>
  <c r="HWT21" i="28"/>
  <c r="HWX21" i="28"/>
  <c r="HXB21" i="28"/>
  <c r="HXF21" i="28"/>
  <c r="HXJ21" i="28"/>
  <c r="HXN21" i="28"/>
  <c r="HXR21" i="28"/>
  <c r="HXV21" i="28"/>
  <c r="HXZ21" i="28"/>
  <c r="HYD21" i="28"/>
  <c r="HYH21" i="28"/>
  <c r="HYL21" i="28"/>
  <c r="HYP21" i="28"/>
  <c r="HYT21" i="28"/>
  <c r="HYX21" i="28"/>
  <c r="HZB21" i="28"/>
  <c r="HZF21" i="28"/>
  <c r="HZJ21" i="28"/>
  <c r="HZN21" i="28"/>
  <c r="HZR21" i="28"/>
  <c r="HZV21" i="28"/>
  <c r="HZZ21" i="28"/>
  <c r="IAD21" i="28"/>
  <c r="IAH21" i="28"/>
  <c r="IAL21" i="28"/>
  <c r="IAP21" i="28"/>
  <c r="IAT21" i="28"/>
  <c r="IAX21" i="28"/>
  <c r="IBB21" i="28"/>
  <c r="IBF21" i="28"/>
  <c r="IBJ21" i="28"/>
  <c r="IBN21" i="28"/>
  <c r="IBR21" i="28"/>
  <c r="IBV21" i="28"/>
  <c r="IBZ21" i="28"/>
  <c r="ICD21" i="28"/>
  <c r="ICH21" i="28"/>
  <c r="ICL21" i="28"/>
  <c r="ICP21" i="28"/>
  <c r="ICT21" i="28"/>
  <c r="ICX21" i="28"/>
  <c r="IDB21" i="28"/>
  <c r="IDF21" i="28"/>
  <c r="IDJ21" i="28"/>
  <c r="IDN21" i="28"/>
  <c r="IDR21" i="28"/>
  <c r="IDV21" i="28"/>
  <c r="IDZ21" i="28"/>
  <c r="IED21" i="28"/>
  <c r="IEH21" i="28"/>
  <c r="IEL21" i="28"/>
  <c r="IEP21" i="28"/>
  <c r="IET21" i="28"/>
  <c r="IEX21" i="28"/>
  <c r="IFB21" i="28"/>
  <c r="IFF21" i="28"/>
  <c r="IFJ21" i="28"/>
  <c r="IFN21" i="28"/>
  <c r="IFR21" i="28"/>
  <c r="IFV21" i="28"/>
  <c r="IFZ21" i="28"/>
  <c r="IGD21" i="28"/>
  <c r="IGH21" i="28"/>
  <c r="IGL21" i="28"/>
  <c r="IGP21" i="28"/>
  <c r="IGT21" i="28"/>
  <c r="IGX21" i="28"/>
  <c r="IHB21" i="28"/>
  <c r="IHF21" i="28"/>
  <c r="IHJ21" i="28"/>
  <c r="IHN21" i="28"/>
  <c r="IHR21" i="28"/>
  <c r="IHV21" i="28"/>
  <c r="IHZ21" i="28"/>
  <c r="IID21" i="28"/>
  <c r="IIH21" i="28"/>
  <c r="IIL21" i="28"/>
  <c r="IIP21" i="28"/>
  <c r="IIT21" i="28"/>
  <c r="IIX21" i="28"/>
  <c r="IJB21" i="28"/>
  <c r="IJF21" i="28"/>
  <c r="IJJ21" i="28"/>
  <c r="IJN21" i="28"/>
  <c r="IJR21" i="28"/>
  <c r="IJV21" i="28"/>
  <c r="IJZ21" i="28"/>
  <c r="IKD21" i="28"/>
  <c r="IKH21" i="28"/>
  <c r="IKL21" i="28"/>
  <c r="IKP21" i="28"/>
  <c r="IKT21" i="28"/>
  <c r="IKX21" i="28"/>
  <c r="ILB21" i="28"/>
  <c r="ILF21" i="28"/>
  <c r="ILJ21" i="28"/>
  <c r="ILN21" i="28"/>
  <c r="ILR21" i="28"/>
  <c r="ILV21" i="28"/>
  <c r="ILZ21" i="28"/>
  <c r="IMD21" i="28"/>
  <c r="IMH21" i="28"/>
  <c r="IML21" i="28"/>
  <c r="IMP21" i="28"/>
  <c r="IMT21" i="28"/>
  <c r="IMX21" i="28"/>
  <c r="INB21" i="28"/>
  <c r="INF21" i="28"/>
  <c r="INJ21" i="28"/>
  <c r="INN21" i="28"/>
  <c r="INR21" i="28"/>
  <c r="INV21" i="28"/>
  <c r="INZ21" i="28"/>
  <c r="IOD21" i="28"/>
  <c r="IOH21" i="28"/>
  <c r="IOL21" i="28"/>
  <c r="IOP21" i="28"/>
  <c r="IOT21" i="28"/>
  <c r="IOX21" i="28"/>
  <c r="IPB21" i="28"/>
  <c r="IPF21" i="28"/>
  <c r="IPJ21" i="28"/>
  <c r="IPN21" i="28"/>
  <c r="IPR21" i="28"/>
  <c r="IPV21" i="28"/>
  <c r="IPZ21" i="28"/>
  <c r="IQD21" i="28"/>
  <c r="IQH21" i="28"/>
  <c r="IQL21" i="28"/>
  <c r="IQP21" i="28"/>
  <c r="IQT21" i="28"/>
  <c r="IQX21" i="28"/>
  <c r="IRB21" i="28"/>
  <c r="IRF21" i="28"/>
  <c r="IRJ21" i="28"/>
  <c r="IRN21" i="28"/>
  <c r="IRR21" i="28"/>
  <c r="IRV21" i="28"/>
  <c r="IRZ21" i="28"/>
  <c r="ISD21" i="28"/>
  <c r="ISH21" i="28"/>
  <c r="ISL21" i="28"/>
  <c r="ISP21" i="28"/>
  <c r="IST21" i="28"/>
  <c r="ISX21" i="28"/>
  <c r="ITB21" i="28"/>
  <c r="ITF21" i="28"/>
  <c r="ITJ21" i="28"/>
  <c r="ITN21" i="28"/>
  <c r="ITR21" i="28"/>
  <c r="ITV21" i="28"/>
  <c r="ITZ21" i="28"/>
  <c r="IUD21" i="28"/>
  <c r="IUH21" i="28"/>
  <c r="IUL21" i="28"/>
  <c r="IUP21" i="28"/>
  <c r="IUT21" i="28"/>
  <c r="IUX21" i="28"/>
  <c r="IVB21" i="28"/>
  <c r="IVF21" i="28"/>
  <c r="IVJ21" i="28"/>
  <c r="IVN21" i="28"/>
  <c r="IVR21" i="28"/>
  <c r="IVV21" i="28"/>
  <c r="IVZ21" i="28"/>
  <c r="IWD21" i="28"/>
  <c r="IW21" i="28"/>
  <c r="UY21" i="28"/>
  <c r="AEU21" i="28"/>
  <c r="AKF21" i="28"/>
  <c r="APD21" i="28"/>
  <c r="ATT21" i="28"/>
  <c r="AXA21" i="28"/>
  <c r="BAI21" i="28"/>
  <c r="BDP21" i="28"/>
  <c r="BGW21" i="28"/>
  <c r="BKE21" i="28"/>
  <c r="BNL21" i="28"/>
  <c r="BQS21" i="28"/>
  <c r="BTM21" i="28"/>
  <c r="BVD21" i="28"/>
  <c r="BWU21" i="28"/>
  <c r="BYK21" i="28"/>
  <c r="CAB21" i="28"/>
  <c r="CBS21" i="28"/>
  <c r="CDI21" i="28"/>
  <c r="CEZ21" i="28"/>
  <c r="CGQ21" i="28"/>
  <c r="CIG21" i="28"/>
  <c r="CJX21" i="28"/>
  <c r="CLO21" i="28"/>
  <c r="CND21" i="28"/>
  <c r="COJ21" i="28"/>
  <c r="CPP21" i="28"/>
  <c r="CQV21" i="28"/>
  <c r="CSB21" i="28"/>
  <c r="CTH21" i="28"/>
  <c r="CUN21" i="28"/>
  <c r="CVT21" i="28"/>
  <c r="CWZ21" i="28"/>
  <c r="CYF21" i="28"/>
  <c r="CZL21" i="28"/>
  <c r="DAR21" i="28"/>
  <c r="DBX21" i="28"/>
  <c r="DDD21" i="28"/>
  <c r="DEJ21" i="28"/>
  <c r="DFP21" i="28"/>
  <c r="DGV21" i="28"/>
  <c r="DIB21" i="28"/>
  <c r="DIR21" i="28"/>
  <c r="DJH21" i="28"/>
  <c r="DJT21" i="28"/>
  <c r="DKI21" i="28"/>
  <c r="DKY21" i="28"/>
  <c r="DLK21" i="28"/>
  <c r="DLY21" i="28"/>
  <c r="DMO21" i="28"/>
  <c r="DNA21" i="28"/>
  <c r="DNP21" i="28"/>
  <c r="DOF21" i="28"/>
  <c r="DOR21" i="28"/>
  <c r="DPG21" i="28"/>
  <c r="DPW21" i="28"/>
  <c r="DQI21" i="28"/>
  <c r="DQW21" i="28"/>
  <c r="DRM21" i="28"/>
  <c r="DRY21" i="28"/>
  <c r="DSN21" i="28"/>
  <c r="DTD21" i="28"/>
  <c r="DTP21" i="28"/>
  <c r="DUE21" i="28"/>
  <c r="DUU21" i="28"/>
  <c r="DVG21" i="28"/>
  <c r="DVU21" i="28"/>
  <c r="DWK21" i="28"/>
  <c r="DWU21" i="28"/>
  <c r="DXF21" i="28"/>
  <c r="DXR21" i="28"/>
  <c r="DYA21" i="28"/>
  <c r="DYL21" i="28"/>
  <c r="DYX21" i="28"/>
  <c r="DZG21" i="28"/>
  <c r="DZR21" i="28"/>
  <c r="EAD21" i="28"/>
  <c r="EAM21" i="28"/>
  <c r="EAX21" i="28"/>
  <c r="EBJ21" i="28"/>
  <c r="EBS21" i="28"/>
  <c r="ECD21" i="28"/>
  <c r="ECP21" i="28"/>
  <c r="ECY21" i="28"/>
  <c r="EDJ21" i="28"/>
  <c r="EDV21" i="28"/>
  <c r="EEE21" i="28"/>
  <c r="EEP21" i="28"/>
  <c r="EFB21" i="28"/>
  <c r="EFK21" i="28"/>
  <c r="EFV21" i="28"/>
  <c r="EGH21" i="28"/>
  <c r="EGQ21" i="28"/>
  <c r="EHB21" i="28"/>
  <c r="EHN21" i="28"/>
  <c r="EHW21" i="28"/>
  <c r="EIH21" i="28"/>
  <c r="EIT21" i="28"/>
  <c r="EJC21" i="28"/>
  <c r="EJN21" i="28"/>
  <c r="EJZ21" i="28"/>
  <c r="EKI21" i="28"/>
  <c r="EKT21" i="28"/>
  <c r="ELF21" i="28"/>
  <c r="ELO21" i="28"/>
  <c r="ELZ21" i="28"/>
  <c r="EML21" i="28"/>
  <c r="EMU21" i="28"/>
  <c r="ENF21" i="28"/>
  <c r="ENR21" i="28"/>
  <c r="EOA21" i="28"/>
  <c r="EOL21" i="28"/>
  <c r="EOX21" i="28"/>
  <c r="EPG21" i="28"/>
  <c r="EPR21" i="28"/>
  <c r="EQD21" i="28"/>
  <c r="EQM21" i="28"/>
  <c r="EQX21" i="28"/>
  <c r="ERJ21" i="28"/>
  <c r="ERS21" i="28"/>
  <c r="ESD21" i="28"/>
  <c r="ESP21" i="28"/>
  <c r="ESY21" i="28"/>
  <c r="ETJ21" i="28"/>
  <c r="ETV21" i="28"/>
  <c r="EUE21" i="28"/>
  <c r="EUP21" i="28"/>
  <c r="EVB21" i="28"/>
  <c r="EVK21" i="28"/>
  <c r="EVV21" i="28"/>
  <c r="EWH21" i="28"/>
  <c r="EWQ21" i="28"/>
  <c r="EXB21" i="28"/>
  <c r="EXN21" i="28"/>
  <c r="EXW21" i="28"/>
  <c r="EYH21" i="28"/>
  <c r="EYT21" i="28"/>
  <c r="EZC21" i="28"/>
  <c r="EZN21" i="28"/>
  <c r="EZZ21" i="28"/>
  <c r="FAI21" i="28"/>
  <c r="FAT21" i="28"/>
  <c r="FBF21" i="28"/>
  <c r="FBO21" i="28"/>
  <c r="FBZ21" i="28"/>
  <c r="FCL21" i="28"/>
  <c r="FCU21" i="28"/>
  <c r="FDF21" i="28"/>
  <c r="FDR21" i="28"/>
  <c r="FEA21" i="28"/>
  <c r="FEL21" i="28"/>
  <c r="FEX21" i="28"/>
  <c r="FFG21" i="28"/>
  <c r="FFR21" i="28"/>
  <c r="FGD21" i="28"/>
  <c r="FGM21" i="28"/>
  <c r="FGX21" i="28"/>
  <c r="FHJ21" i="28"/>
  <c r="FHS21" i="28"/>
  <c r="FID21" i="28"/>
  <c r="FIP21" i="28"/>
  <c r="FIY21" i="28"/>
  <c r="FJJ21" i="28"/>
  <c r="FJV21" i="28"/>
  <c r="FKE21" i="28"/>
  <c r="FKP21" i="28"/>
  <c r="FLB21" i="28"/>
  <c r="FLK21" i="28"/>
  <c r="FLV21" i="28"/>
  <c r="FMH21" i="28"/>
  <c r="FMQ21" i="28"/>
  <c r="FNB21" i="28"/>
  <c r="FNN21" i="28"/>
  <c r="FNW21" i="28"/>
  <c r="FOH21" i="28"/>
  <c r="FOT21" i="28"/>
  <c r="FPC21" i="28"/>
  <c r="FPN21" i="28"/>
  <c r="FPZ21" i="28"/>
  <c r="FQI21" i="28"/>
  <c r="FQT21" i="28"/>
  <c r="FRC21" i="28"/>
  <c r="FRK21" i="28"/>
  <c r="FRS21" i="28"/>
  <c r="FSA21" i="28"/>
  <c r="FSI21" i="28"/>
  <c r="FSQ21" i="28"/>
  <c r="FSY21" i="28"/>
  <c r="FTG21" i="28"/>
  <c r="FTO21" i="28"/>
  <c r="FTW21" i="28"/>
  <c r="FUE21" i="28"/>
  <c r="FUM21" i="28"/>
  <c r="FUU21" i="28"/>
  <c r="FVB21" i="28"/>
  <c r="FVG21" i="28"/>
  <c r="FVL21" i="28"/>
  <c r="FVR21" i="28"/>
  <c r="FVW21" i="28"/>
  <c r="FWB21" i="28"/>
  <c r="FWH21" i="28"/>
  <c r="FWM21" i="28"/>
  <c r="FWR21" i="28"/>
  <c r="FWX21" i="28"/>
  <c r="FXC21" i="28"/>
  <c r="FXH21" i="28"/>
  <c r="FXN21" i="28"/>
  <c r="FXS21" i="28"/>
  <c r="FXX21" i="28"/>
  <c r="FYD21" i="28"/>
  <c r="FYI21" i="28"/>
  <c r="FYN21" i="28"/>
  <c r="FYT21" i="28"/>
  <c r="FYY21" i="28"/>
  <c r="FZD21" i="28"/>
  <c r="FZJ21" i="28"/>
  <c r="FZO21" i="28"/>
  <c r="FZT21" i="28"/>
  <c r="FZZ21" i="28"/>
  <c r="GAE21" i="28"/>
  <c r="GAJ21" i="28"/>
  <c r="GAP21" i="28"/>
  <c r="GAU21" i="28"/>
  <c r="GAZ21" i="28"/>
  <c r="GBF21" i="28"/>
  <c r="GBK21" i="28"/>
  <c r="GBP21" i="28"/>
  <c r="GBV21" i="28"/>
  <c r="GCA21" i="28"/>
  <c r="GCF21" i="28"/>
  <c r="GCL21" i="28"/>
  <c r="GCQ21" i="28"/>
  <c r="GCV21" i="28"/>
  <c r="GDB21" i="28"/>
  <c r="GDG21" i="28"/>
  <c r="GDL21" i="28"/>
  <c r="GDR21" i="28"/>
  <c r="GDW21" i="28"/>
  <c r="GEB21" i="28"/>
  <c r="GEH21" i="28"/>
  <c r="GEM21" i="28"/>
  <c r="GER21" i="28"/>
  <c r="GEX21" i="28"/>
  <c r="GFC21" i="28"/>
  <c r="GFH21" i="28"/>
  <c r="GFN21" i="28"/>
  <c r="GFS21" i="28"/>
  <c r="GFX21" i="28"/>
  <c r="GGD21" i="28"/>
  <c r="GGI21" i="28"/>
  <c r="GGN21" i="28"/>
  <c r="GGT21" i="28"/>
  <c r="GGY21" i="28"/>
  <c r="GHD21" i="28"/>
  <c r="GHJ21" i="28"/>
  <c r="GHO21" i="28"/>
  <c r="GHT21" i="28"/>
  <c r="GHZ21" i="28"/>
  <c r="GIE21" i="28"/>
  <c r="GIJ21" i="28"/>
  <c r="GIP21" i="28"/>
  <c r="GIU21" i="28"/>
  <c r="GIZ21" i="28"/>
  <c r="GJF21" i="28"/>
  <c r="GJK21" i="28"/>
  <c r="GJP21" i="28"/>
  <c r="GJV21" i="28"/>
  <c r="GKA21" i="28"/>
  <c r="GKF21" i="28"/>
  <c r="GKL21" i="28"/>
  <c r="GKQ21" i="28"/>
  <c r="GKV21" i="28"/>
  <c r="GLB21" i="28"/>
  <c r="GLG21" i="28"/>
  <c r="GLL21" i="28"/>
  <c r="GLR21" i="28"/>
  <c r="GLW21" i="28"/>
  <c r="GMB21" i="28"/>
  <c r="GMH21" i="28"/>
  <c r="GMM21" i="28"/>
  <c r="GMQ21" i="28"/>
  <c r="GMU21" i="28"/>
  <c r="GMY21" i="28"/>
  <c r="GNC21" i="28"/>
  <c r="GNG21" i="28"/>
  <c r="GNK21" i="28"/>
  <c r="GNO21" i="28"/>
  <c r="GNS21" i="28"/>
  <c r="GNW21" i="28"/>
  <c r="GOA21" i="28"/>
  <c r="GOE21" i="28"/>
  <c r="GOI21" i="28"/>
  <c r="GOM21" i="28"/>
  <c r="GOQ21" i="28"/>
  <c r="GOU21" i="28"/>
  <c r="GOY21" i="28"/>
  <c r="GPC21" i="28"/>
  <c r="GPG21" i="28"/>
  <c r="GPK21" i="28"/>
  <c r="GPO21" i="28"/>
  <c r="GPS21" i="28"/>
  <c r="GPW21" i="28"/>
  <c r="GQA21" i="28"/>
  <c r="GQE21" i="28"/>
  <c r="GQI21" i="28"/>
  <c r="GQM21" i="28"/>
  <c r="GQQ21" i="28"/>
  <c r="GQU21" i="28"/>
  <c r="GQY21" i="28"/>
  <c r="GRC21" i="28"/>
  <c r="GRG21" i="28"/>
  <c r="GRK21" i="28"/>
  <c r="GRO21" i="28"/>
  <c r="GRS21" i="28"/>
  <c r="GRW21" i="28"/>
  <c r="GSA21" i="28"/>
  <c r="GSE21" i="28"/>
  <c r="GSI21" i="28"/>
  <c r="GSM21" i="28"/>
  <c r="GSQ21" i="28"/>
  <c r="GSU21" i="28"/>
  <c r="GSY21" i="28"/>
  <c r="GTC21" i="28"/>
  <c r="GTG21" i="28"/>
  <c r="GTK21" i="28"/>
  <c r="GTO21" i="28"/>
  <c r="GTS21" i="28"/>
  <c r="GTW21" i="28"/>
  <c r="GUA21" i="28"/>
  <c r="GUE21" i="28"/>
  <c r="GUI21" i="28"/>
  <c r="GUM21" i="28"/>
  <c r="GUQ21" i="28"/>
  <c r="GUU21" i="28"/>
  <c r="GUY21" i="28"/>
  <c r="GVC21" i="28"/>
  <c r="GVG21" i="28"/>
  <c r="GVK21" i="28"/>
  <c r="GVO21" i="28"/>
  <c r="GVS21" i="28"/>
  <c r="GVW21" i="28"/>
  <c r="GWA21" i="28"/>
  <c r="GWE21" i="28"/>
  <c r="GWI21" i="28"/>
  <c r="GWM21" i="28"/>
  <c r="GWQ21" i="28"/>
  <c r="GWU21" i="28"/>
  <c r="GWY21" i="28"/>
  <c r="GXC21" i="28"/>
  <c r="GXG21" i="28"/>
  <c r="GXK21" i="28"/>
  <c r="GXO21" i="28"/>
  <c r="GXS21" i="28"/>
  <c r="GXW21" i="28"/>
  <c r="GYA21" i="28"/>
  <c r="GYE21" i="28"/>
  <c r="GYI21" i="28"/>
  <c r="GYM21" i="28"/>
  <c r="GYQ21" i="28"/>
  <c r="GYU21" i="28"/>
  <c r="GYY21" i="28"/>
  <c r="GZC21" i="28"/>
  <c r="GZG21" i="28"/>
  <c r="GZK21" i="28"/>
  <c r="GZO21" i="28"/>
  <c r="GZS21" i="28"/>
  <c r="GZW21" i="28"/>
  <c r="HAA21" i="28"/>
  <c r="HAE21" i="28"/>
  <c r="HAI21" i="28"/>
  <c r="HAM21" i="28"/>
  <c r="HAQ21" i="28"/>
  <c r="HAU21" i="28"/>
  <c r="HAY21" i="28"/>
  <c r="HBC21" i="28"/>
  <c r="HBG21" i="28"/>
  <c r="HBK21" i="28"/>
  <c r="HBO21" i="28"/>
  <c r="HBS21" i="28"/>
  <c r="HBW21" i="28"/>
  <c r="HCA21" i="28"/>
  <c r="HCE21" i="28"/>
  <c r="HCI21" i="28"/>
  <c r="HCM21" i="28"/>
  <c r="HCQ21" i="28"/>
  <c r="HCU21" i="28"/>
  <c r="HCY21" i="28"/>
  <c r="HDC21" i="28"/>
  <c r="HDG21" i="28"/>
  <c r="HDK21" i="28"/>
  <c r="HDO21" i="28"/>
  <c r="HDS21" i="28"/>
  <c r="HDW21" i="28"/>
  <c r="HEA21" i="28"/>
  <c r="HEE21" i="28"/>
  <c r="HEI21" i="28"/>
  <c r="HEM21" i="28"/>
  <c r="HEQ21" i="28"/>
  <c r="HEU21" i="28"/>
  <c r="HEY21" i="28"/>
  <c r="HFC21" i="28"/>
  <c r="HFG21" i="28"/>
  <c r="HFK21" i="28"/>
  <c r="HFO21" i="28"/>
  <c r="HFS21" i="28"/>
  <c r="HFW21" i="28"/>
  <c r="HGA21" i="28"/>
  <c r="HGE21" i="28"/>
  <c r="HGI21" i="28"/>
  <c r="HGM21" i="28"/>
  <c r="HGQ21" i="28"/>
  <c r="HGU21" i="28"/>
  <c r="HGY21" i="28"/>
  <c r="HHC21" i="28"/>
  <c r="HHG21" i="28"/>
  <c r="HHK21" i="28"/>
  <c r="HHO21" i="28"/>
  <c r="HHS21" i="28"/>
  <c r="HHW21" i="28"/>
  <c r="HIA21" i="28"/>
  <c r="HIE21" i="28"/>
  <c r="HII21" i="28"/>
  <c r="HIM21" i="28"/>
  <c r="HIQ21" i="28"/>
  <c r="HIU21" i="28"/>
  <c r="HIY21" i="28"/>
  <c r="HJC21" i="28"/>
  <c r="HJG21" i="28"/>
  <c r="HJK21" i="28"/>
  <c r="HJO21" i="28"/>
  <c r="HJS21" i="28"/>
  <c r="HJW21" i="28"/>
  <c r="HKA21" i="28"/>
  <c r="HKE21" i="28"/>
  <c r="HKI21" i="28"/>
  <c r="HKM21" i="28"/>
  <c r="HKQ21" i="28"/>
  <c r="HKU21" i="28"/>
  <c r="HKY21" i="28"/>
  <c r="HLC21" i="28"/>
  <c r="HLG21" i="28"/>
  <c r="HLK21" i="28"/>
  <c r="HLO21" i="28"/>
  <c r="HLS21" i="28"/>
  <c r="HLW21" i="28"/>
  <c r="HMA21" i="28"/>
  <c r="HME21" i="28"/>
  <c r="HMI21" i="28"/>
  <c r="HMM21" i="28"/>
  <c r="HMQ21" i="28"/>
  <c r="HMU21" i="28"/>
  <c r="HMY21" i="28"/>
  <c r="HNC21" i="28"/>
  <c r="HNG21" i="28"/>
  <c r="HNK21" i="28"/>
  <c r="HNO21" i="28"/>
  <c r="HNS21" i="28"/>
  <c r="HNW21" i="28"/>
  <c r="HOA21" i="28"/>
  <c r="HOE21" i="28"/>
  <c r="HOI21" i="28"/>
  <c r="HOM21" i="28"/>
  <c r="HOQ21" i="28"/>
  <c r="HOU21" i="28"/>
  <c r="HOY21" i="28"/>
  <c r="HPC21" i="28"/>
  <c r="HPG21" i="28"/>
  <c r="HPK21" i="28"/>
  <c r="HPO21" i="28"/>
  <c r="HPS21" i="28"/>
  <c r="HPW21" i="28"/>
  <c r="HQA21" i="28"/>
  <c r="HQE21" i="28"/>
  <c r="HQI21" i="28"/>
  <c r="HQM21" i="28"/>
  <c r="HQQ21" i="28"/>
  <c r="HQU21" i="28"/>
  <c r="HQY21" i="28"/>
  <c r="HRC21" i="28"/>
  <c r="HRG21" i="28"/>
  <c r="HRK21" i="28"/>
  <c r="HRO21" i="28"/>
  <c r="HRS21" i="28"/>
  <c r="HRW21" i="28"/>
  <c r="HSA21" i="28"/>
  <c r="HSE21" i="28"/>
  <c r="HSI21" i="28"/>
  <c r="HSM21" i="28"/>
  <c r="HSQ21" i="28"/>
  <c r="HSU21" i="28"/>
  <c r="HSY21" i="28"/>
  <c r="HTC21" i="28"/>
  <c r="HTG21" i="28"/>
  <c r="HTK21" i="28"/>
  <c r="HTO21" i="28"/>
  <c r="HTS21" i="28"/>
  <c r="HTW21" i="28"/>
  <c r="HUA21" i="28"/>
  <c r="HUE21" i="28"/>
  <c r="HUI21" i="28"/>
  <c r="HUM21" i="28"/>
  <c r="HUQ21" i="28"/>
  <c r="HUU21" i="28"/>
  <c r="HUY21" i="28"/>
  <c r="HVC21" i="28"/>
  <c r="HVG21" i="28"/>
  <c r="HVK21" i="28"/>
  <c r="HVO21" i="28"/>
  <c r="HVS21" i="28"/>
  <c r="HVW21" i="28"/>
  <c r="HWA21" i="28"/>
  <c r="HWE21" i="28"/>
  <c r="HWI21" i="28"/>
  <c r="HWM21" i="28"/>
  <c r="HWQ21" i="28"/>
  <c r="HWU21" i="28"/>
  <c r="HWY21" i="28"/>
  <c r="HXC21" i="28"/>
  <c r="HXG21" i="28"/>
  <c r="HXK21" i="28"/>
  <c r="HXO21" i="28"/>
  <c r="HXS21" i="28"/>
  <c r="HXW21" i="28"/>
  <c r="HYA21" i="28"/>
  <c r="HYE21" i="28"/>
  <c r="HYI21" i="28"/>
  <c r="HYM21" i="28"/>
  <c r="HYQ21" i="28"/>
  <c r="HYU21" i="28"/>
  <c r="HYY21" i="28"/>
  <c r="HZC21" i="28"/>
  <c r="HZG21" i="28"/>
  <c r="HZK21" i="28"/>
  <c r="HZO21" i="28"/>
  <c r="HZS21" i="28"/>
  <c r="HZW21" i="28"/>
  <c r="IAA21" i="28"/>
  <c r="IAE21" i="28"/>
  <c r="IAI21" i="28"/>
  <c r="IAM21" i="28"/>
  <c r="IAQ21" i="28"/>
  <c r="IAU21" i="28"/>
  <c r="IAY21" i="28"/>
  <c r="IBC21" i="28"/>
  <c r="IBG21" i="28"/>
  <c r="IBK21" i="28"/>
  <c r="IBO21" i="28"/>
  <c r="IBS21" i="28"/>
  <c r="IBW21" i="28"/>
  <c r="ICA21" i="28"/>
  <c r="ICE21" i="28"/>
  <c r="ICI21" i="28"/>
  <c r="ICM21" i="28"/>
  <c r="ICQ21" i="28"/>
  <c r="ICU21" i="28"/>
  <c r="ICY21" i="28"/>
  <c r="IDC21" i="28"/>
  <c r="IDG21" i="28"/>
  <c r="IDK21" i="28"/>
  <c r="IDO21" i="28"/>
  <c r="IDS21" i="28"/>
  <c r="IDW21" i="28"/>
  <c r="IEA21" i="28"/>
  <c r="IEE21" i="28"/>
  <c r="IEI21" i="28"/>
  <c r="IEM21" i="28"/>
  <c r="IEQ21" i="28"/>
  <c r="IEU21" i="28"/>
  <c r="IEY21" i="28"/>
  <c r="IFC21" i="28"/>
  <c r="IFG21" i="28"/>
  <c r="IFK21" i="28"/>
  <c r="IFO21" i="28"/>
  <c r="IFS21" i="28"/>
  <c r="IFW21" i="28"/>
  <c r="IGA21" i="28"/>
  <c r="IGE21" i="28"/>
  <c r="IGI21" i="28"/>
  <c r="IGM21" i="28"/>
  <c r="IGQ21" i="28"/>
  <c r="IGU21" i="28"/>
  <c r="IGY21" i="28"/>
  <c r="IHC21" i="28"/>
  <c r="IHG21" i="28"/>
  <c r="IHK21" i="28"/>
  <c r="IHO21" i="28"/>
  <c r="IHS21" i="28"/>
  <c r="IHW21" i="28"/>
  <c r="IIA21" i="28"/>
  <c r="IIE21" i="28"/>
  <c r="III21" i="28"/>
  <c r="IIM21" i="28"/>
  <c r="IIQ21" i="28"/>
  <c r="IIU21" i="28"/>
  <c r="IIY21" i="28"/>
  <c r="IJC21" i="28"/>
  <c r="IJG21" i="28"/>
  <c r="IJK21" i="28"/>
  <c r="IJO21" i="28"/>
  <c r="IJS21" i="28"/>
  <c r="IJW21" i="28"/>
  <c r="IKA21" i="28"/>
  <c r="IKE21" i="28"/>
  <c r="IKI21" i="28"/>
  <c r="IKM21" i="28"/>
  <c r="IKQ21" i="28"/>
  <c r="IKU21" i="28"/>
  <c r="IKY21" i="28"/>
  <c r="ILC21" i="28"/>
  <c r="ILG21" i="28"/>
  <c r="ILK21" i="28"/>
  <c r="ILO21" i="28"/>
  <c r="ILS21" i="28"/>
  <c r="ILW21" i="28"/>
  <c r="IMA21" i="28"/>
  <c r="IME21" i="28"/>
  <c r="IMI21" i="28"/>
  <c r="IMM21" i="28"/>
  <c r="IMQ21" i="28"/>
  <c r="IMU21" i="28"/>
  <c r="IMY21" i="28"/>
  <c r="INC21" i="28"/>
  <c r="ING21" i="28"/>
  <c r="INK21" i="28"/>
  <c r="INO21" i="28"/>
  <c r="INS21" i="28"/>
  <c r="INW21" i="28"/>
  <c r="IOA21" i="28"/>
  <c r="IOE21" i="28"/>
  <c r="IOI21" i="28"/>
  <c r="IOM21" i="28"/>
  <c r="IOQ21" i="28"/>
  <c r="IOU21" i="28"/>
  <c r="IOY21" i="28"/>
  <c r="IPC21" i="28"/>
  <c r="IPG21" i="28"/>
  <c r="IPK21" i="28"/>
  <c r="IPO21" i="28"/>
  <c r="IPS21" i="28"/>
  <c r="IPW21" i="28"/>
  <c r="IQA21" i="28"/>
  <c r="IQE21" i="28"/>
  <c r="IQI21" i="28"/>
  <c r="IQM21" i="28"/>
  <c r="IQQ21" i="28"/>
  <c r="IQU21" i="28"/>
  <c r="IQY21" i="28"/>
  <c r="IRC21" i="28"/>
  <c r="IRG21" i="28"/>
  <c r="IRK21" i="28"/>
  <c r="IRO21" i="28"/>
  <c r="IRS21" i="28"/>
  <c r="IRW21" i="28"/>
  <c r="ISA21" i="28"/>
  <c r="ISE21" i="28"/>
  <c r="ISI21" i="28"/>
  <c r="ISM21" i="28"/>
  <c r="ISQ21" i="28"/>
  <c r="ISU21" i="28"/>
  <c r="ISY21" i="28"/>
  <c r="ITC21" i="28"/>
  <c r="ITG21" i="28"/>
  <c r="ITK21" i="28"/>
  <c r="ITO21" i="28"/>
  <c r="ITS21" i="28"/>
  <c r="ITW21" i="28"/>
  <c r="IUA21" i="28"/>
  <c r="IUE21" i="28"/>
  <c r="IUI21" i="28"/>
  <c r="IUM21" i="28"/>
  <c r="IUQ21" i="28"/>
  <c r="IUU21" i="28"/>
  <c r="IUY21" i="28"/>
  <c r="IVC21" i="28"/>
  <c r="IVG21" i="28"/>
  <c r="IVK21" i="28"/>
  <c r="IVO21" i="28"/>
  <c r="IVS21" i="28"/>
  <c r="IVW21" i="28"/>
  <c r="IWA21" i="28"/>
  <c r="IWE21" i="28"/>
  <c r="IWI21" i="28"/>
  <c r="IWM21" i="28"/>
  <c r="IWQ21" i="28"/>
  <c r="IWU21" i="28"/>
  <c r="IWY21" i="28"/>
  <c r="IXC21" i="28"/>
  <c r="IXG21" i="28"/>
  <c r="IXK21" i="28"/>
  <c r="IXO21" i="28"/>
  <c r="IXS21" i="28"/>
  <c r="IXW21" i="28"/>
  <c r="IYA21" i="28"/>
  <c r="IYE21" i="28"/>
  <c r="IYI21" i="28"/>
  <c r="IYM21" i="28"/>
  <c r="IYQ21" i="28"/>
  <c r="IYU21" i="28"/>
  <c r="IYY21" i="28"/>
  <c r="IZC21" i="28"/>
  <c r="IZG21" i="28"/>
  <c r="IZK21" i="28"/>
  <c r="IZO21" i="28"/>
  <c r="IZS21" i="28"/>
  <c r="IZW21" i="28"/>
  <c r="JAA21" i="28"/>
  <c r="JAE21" i="28"/>
  <c r="JAI21" i="28"/>
  <c r="JAM21" i="28"/>
  <c r="JAQ21" i="28"/>
  <c r="JAU21" i="28"/>
  <c r="JAY21" i="28"/>
  <c r="JBC21" i="28"/>
  <c r="JBG21" i="28"/>
  <c r="JBK21" i="28"/>
  <c r="JBO21" i="28"/>
  <c r="JBS21" i="28"/>
  <c r="JBW21" i="28"/>
  <c r="JCA21" i="28"/>
  <c r="JCE21" i="28"/>
  <c r="JCI21" i="28"/>
  <c r="JCM21" i="28"/>
  <c r="JCQ21" i="28"/>
  <c r="JCU21" i="28"/>
  <c r="JCY21" i="28"/>
  <c r="JDC21" i="28"/>
  <c r="JDG21" i="28"/>
  <c r="JDK21" i="28"/>
  <c r="JDO21" i="28"/>
  <c r="JDS21" i="28"/>
  <c r="JDW21" i="28"/>
  <c r="JEA21" i="28"/>
  <c r="JEE21" i="28"/>
  <c r="JEI21" i="28"/>
  <c r="JEM21" i="28"/>
  <c r="JEQ21" i="28"/>
  <c r="JEU21" i="28"/>
  <c r="JEY21" i="28"/>
  <c r="JFC21" i="28"/>
  <c r="JFG21" i="28"/>
  <c r="JFK21" i="28"/>
  <c r="JFO21" i="28"/>
  <c r="JFS21" i="28"/>
  <c r="JFW21" i="28"/>
  <c r="JGA21" i="28"/>
  <c r="JGE21" i="28"/>
  <c r="JGI21" i="28"/>
  <c r="JGM21" i="28"/>
  <c r="JGQ21" i="28"/>
  <c r="JGU21" i="28"/>
  <c r="JGY21" i="28"/>
  <c r="JHC21" i="28"/>
  <c r="JHG21" i="28"/>
  <c r="JHK21" i="28"/>
  <c r="JHO21" i="28"/>
  <c r="JHS21" i="28"/>
  <c r="JHW21" i="28"/>
  <c r="JIA21" i="28"/>
  <c r="JIE21" i="28"/>
  <c r="JII21" i="28"/>
  <c r="JIM21" i="28"/>
  <c r="JIQ21" i="28"/>
  <c r="JIU21" i="28"/>
  <c r="JIY21" i="28"/>
  <c r="JJC21" i="28"/>
  <c r="JJG21" i="28"/>
  <c r="JJK21" i="28"/>
  <c r="JJO21" i="28"/>
  <c r="JJS21" i="28"/>
  <c r="JJW21" i="28"/>
  <c r="JKA21" i="28"/>
  <c r="JKE21" i="28"/>
  <c r="JKI21" i="28"/>
  <c r="JKM21" i="28"/>
  <c r="JKQ21" i="28"/>
  <c r="JKU21" i="28"/>
  <c r="JKY21" i="28"/>
  <c r="JLC21" i="28"/>
  <c r="JLG21" i="28"/>
  <c r="JLK21" i="28"/>
  <c r="JLO21" i="28"/>
  <c r="JLS21" i="28"/>
  <c r="JLW21" i="28"/>
  <c r="JMA21" i="28"/>
  <c r="JME21" i="28"/>
  <c r="JMI21" i="28"/>
  <c r="JMM21" i="28"/>
  <c r="JMQ21" i="28"/>
  <c r="JMU21" i="28"/>
  <c r="JMY21" i="28"/>
  <c r="JNC21" i="28"/>
  <c r="JNG21" i="28"/>
  <c r="JNK21" i="28"/>
  <c r="JNO21" i="28"/>
  <c r="JNS21" i="28"/>
  <c r="JNW21" i="28"/>
  <c r="JOA21" i="28"/>
  <c r="JOE21" i="28"/>
  <c r="JOI21" i="28"/>
  <c r="JOM21" i="28"/>
  <c r="JOQ21" i="28"/>
  <c r="JOU21" i="28"/>
  <c r="JOY21" i="28"/>
  <c r="JPC21" i="28"/>
  <c r="JPG21" i="28"/>
  <c r="JPK21" i="28"/>
  <c r="JPO21" i="28"/>
  <c r="JPS21" i="28"/>
  <c r="JPW21" i="28"/>
  <c r="JQA21" i="28"/>
  <c r="JQE21" i="28"/>
  <c r="JQI21" i="28"/>
  <c r="JQM21" i="28"/>
  <c r="JQQ21" i="28"/>
  <c r="JQU21" i="28"/>
  <c r="JQY21" i="28"/>
  <c r="JRC21" i="28"/>
  <c r="JRG21" i="28"/>
  <c r="JRK21" i="28"/>
  <c r="JRO21" i="28"/>
  <c r="JRS21" i="28"/>
  <c r="JRW21" i="28"/>
  <c r="JSA21" i="28"/>
  <c r="JSE21" i="28"/>
  <c r="JSI21" i="28"/>
  <c r="JSM21" i="28"/>
  <c r="JSQ21" i="28"/>
  <c r="JSU21" i="28"/>
  <c r="JSY21" i="28"/>
  <c r="JTC21" i="28"/>
  <c r="JTG21" i="28"/>
  <c r="JTK21" i="28"/>
  <c r="JTO21" i="28"/>
  <c r="JTS21" i="28"/>
  <c r="JTW21" i="28"/>
  <c r="JUA21" i="28"/>
  <c r="JUE21" i="28"/>
  <c r="JUI21" i="28"/>
  <c r="JUM21" i="28"/>
  <c r="JUQ21" i="28"/>
  <c r="JUU21" i="28"/>
  <c r="JUY21" i="28"/>
  <c r="JVC21" i="28"/>
  <c r="JVG21" i="28"/>
  <c r="JVK21" i="28"/>
  <c r="JVO21" i="28"/>
  <c r="JVS21" i="28"/>
  <c r="JVW21" i="28"/>
  <c r="JWA21" i="28"/>
  <c r="JWE21" i="28"/>
  <c r="JWI21" i="28"/>
  <c r="JWM21" i="28"/>
  <c r="JWQ21" i="28"/>
  <c r="JWU21" i="28"/>
  <c r="JWY21" i="28"/>
  <c r="JXC21" i="28"/>
  <c r="JXG21" i="28"/>
  <c r="JXK21" i="28"/>
  <c r="JXO21" i="28"/>
  <c r="JXS21" i="28"/>
  <c r="JXW21" i="28"/>
  <c r="JYA21" i="28"/>
  <c r="JYE21" i="28"/>
  <c r="JYI21" i="28"/>
  <c r="JYM21" i="28"/>
  <c r="JYQ21" i="28"/>
  <c r="JYU21" i="28"/>
  <c r="JYY21" i="28"/>
  <c r="JZC21" i="28"/>
  <c r="JZG21" i="28"/>
  <c r="JZK21" i="28"/>
  <c r="JZO21" i="28"/>
  <c r="JZS21" i="28"/>
  <c r="JZW21" i="28"/>
  <c r="KAA21" i="28"/>
  <c r="KAE21" i="28"/>
  <c r="KAI21" i="28"/>
  <c r="KAM21" i="28"/>
  <c r="MW21" i="28"/>
  <c r="AGM21" i="28"/>
  <c r="AQI21" i="28"/>
  <c r="AXU21" i="28"/>
  <c r="BEJ21" i="28"/>
  <c r="BKY21" i="28"/>
  <c r="BRM21" i="28"/>
  <c r="BVM21" i="28"/>
  <c r="BYU21" i="28"/>
  <c r="CCB21" i="28"/>
  <c r="CFI21" i="28"/>
  <c r="CIQ21" i="28"/>
  <c r="CLX21" i="28"/>
  <c r="COQ21" i="28"/>
  <c r="CRC21" i="28"/>
  <c r="CTO21" i="28"/>
  <c r="CWA21" i="28"/>
  <c r="CYM21" i="28"/>
  <c r="DAY21" i="28"/>
  <c r="DDK21" i="28"/>
  <c r="DFW21" i="28"/>
  <c r="DIG21" i="28"/>
  <c r="DJI21" i="28"/>
  <c r="DKN21" i="28"/>
  <c r="DLO21" i="28"/>
  <c r="DMQ21" i="28"/>
  <c r="DNU21" i="28"/>
  <c r="DOV21" i="28"/>
  <c r="DPX21" i="28"/>
  <c r="DRC21" i="28"/>
  <c r="DSC21" i="28"/>
  <c r="DTE21" i="28"/>
  <c r="DUJ21" i="28"/>
  <c r="DVK21" i="28"/>
  <c r="DWM21" i="28"/>
  <c r="DXJ21" i="28"/>
  <c r="DYD21" i="28"/>
  <c r="DYY21" i="28"/>
  <c r="DZV21" i="28"/>
  <c r="EAP21" i="28"/>
  <c r="EBK21" i="28"/>
  <c r="ECH21" i="28"/>
  <c r="EDB21" i="28"/>
  <c r="EDW21" i="28"/>
  <c r="EET21" i="28"/>
  <c r="EFN21" i="28"/>
  <c r="EGI21" i="28"/>
  <c r="EHF21" i="28"/>
  <c r="EHZ21" i="28"/>
  <c r="EIU21" i="28"/>
  <c r="EJR21" i="28"/>
  <c r="EKL21" i="28"/>
  <c r="ELG21" i="28"/>
  <c r="EMD21" i="28"/>
  <c r="EMX21" i="28"/>
  <c r="ENS21" i="28"/>
  <c r="EOP21" i="28"/>
  <c r="EPJ21" i="28"/>
  <c r="EQE21" i="28"/>
  <c r="ERB21" i="28"/>
  <c r="ERV21" i="28"/>
  <c r="ESQ21" i="28"/>
  <c r="ETN21" i="28"/>
  <c r="EUH21" i="28"/>
  <c r="EVC21" i="28"/>
  <c r="EVZ21" i="28"/>
  <c r="EWT21" i="28"/>
  <c r="EXO21" i="28"/>
  <c r="EYL21" i="28"/>
  <c r="EZF21" i="28"/>
  <c r="FAA21" i="28"/>
  <c r="FAX21" i="28"/>
  <c r="FBR21" i="28"/>
  <c r="FCM21" i="28"/>
  <c r="FDJ21" i="28"/>
  <c r="FED21" i="28"/>
  <c r="FEY21" i="28"/>
  <c r="FFV21" i="28"/>
  <c r="FGP21" i="28"/>
  <c r="FHK21" i="28"/>
  <c r="FIH21" i="28"/>
  <c r="FJB21" i="28"/>
  <c r="FJW21" i="28"/>
  <c r="FKT21" i="28"/>
  <c r="FLN21" i="28"/>
  <c r="FMI21" i="28"/>
  <c r="FNF21" i="28"/>
  <c r="FNZ21" i="28"/>
  <c r="FOU21" i="28"/>
  <c r="FPR21" i="28"/>
  <c r="FQL21" i="28"/>
  <c r="FRF21" i="28"/>
  <c r="FRV21" i="28"/>
  <c r="FSL21" i="28"/>
  <c r="FTB21" i="28"/>
  <c r="FTR21" i="28"/>
  <c r="FUH21" i="28"/>
  <c r="FUX21" i="28"/>
  <c r="FVH21" i="28"/>
  <c r="FVS21" i="28"/>
  <c r="FWD21" i="28"/>
  <c r="FWN21" i="28"/>
  <c r="FWY21" i="28"/>
  <c r="FXJ21" i="28"/>
  <c r="FXT21" i="28"/>
  <c r="FYE21" i="28"/>
  <c r="FYP21" i="28"/>
  <c r="FYZ21" i="28"/>
  <c r="FZK21" i="28"/>
  <c r="FZV21" i="28"/>
  <c r="GAF21" i="28"/>
  <c r="GAQ21" i="28"/>
  <c r="GBB21" i="28"/>
  <c r="GBL21" i="28"/>
  <c r="GBW21" i="28"/>
  <c r="GCH21" i="28"/>
  <c r="GCR21" i="28"/>
  <c r="GDC21" i="28"/>
  <c r="GDN21" i="28"/>
  <c r="GDX21" i="28"/>
  <c r="GEI21" i="28"/>
  <c r="GET21" i="28"/>
  <c r="GFD21" i="28"/>
  <c r="GFO21" i="28"/>
  <c r="GFZ21" i="28"/>
  <c r="GGJ21" i="28"/>
  <c r="GGU21" i="28"/>
  <c r="GHF21" i="28"/>
  <c r="GHP21" i="28"/>
  <c r="GIA21" i="28"/>
  <c r="GIL21" i="28"/>
  <c r="GIV21" i="28"/>
  <c r="GJG21" i="28"/>
  <c r="GJR21" i="28"/>
  <c r="GKB21" i="28"/>
  <c r="GKM21" i="28"/>
  <c r="GKX21" i="28"/>
  <c r="GLH21" i="28"/>
  <c r="GLS21" i="28"/>
  <c r="GMD21" i="28"/>
  <c r="GMN21" i="28"/>
  <c r="GMV21" i="28"/>
  <c r="GND21" i="28"/>
  <c r="GNL21" i="28"/>
  <c r="GNT21" i="28"/>
  <c r="GOB21" i="28"/>
  <c r="GOJ21" i="28"/>
  <c r="GOR21" i="28"/>
  <c r="GOZ21" i="28"/>
  <c r="GPH21" i="28"/>
  <c r="GPP21" i="28"/>
  <c r="GPX21" i="28"/>
  <c r="GQF21" i="28"/>
  <c r="GQN21" i="28"/>
  <c r="GQV21" i="28"/>
  <c r="GRD21" i="28"/>
  <c r="GRL21" i="28"/>
  <c r="GRT21" i="28"/>
  <c r="GSB21" i="28"/>
  <c r="GSJ21" i="28"/>
  <c r="GSR21" i="28"/>
  <c r="GSZ21" i="28"/>
  <c r="GTH21" i="28"/>
  <c r="GTP21" i="28"/>
  <c r="GTX21" i="28"/>
  <c r="GUF21" i="28"/>
  <c r="GUN21" i="28"/>
  <c r="GUV21" i="28"/>
  <c r="GVD21" i="28"/>
  <c r="GVL21" i="28"/>
  <c r="GVT21" i="28"/>
  <c r="GWB21" i="28"/>
  <c r="GWJ21" i="28"/>
  <c r="GWR21" i="28"/>
  <c r="GWZ21" i="28"/>
  <c r="GXH21" i="28"/>
  <c r="GXP21" i="28"/>
  <c r="GXX21" i="28"/>
  <c r="GYF21" i="28"/>
  <c r="GYN21" i="28"/>
  <c r="GYV21" i="28"/>
  <c r="GZD21" i="28"/>
  <c r="GZL21" i="28"/>
  <c r="GZT21" i="28"/>
  <c r="HAB21" i="28"/>
  <c r="HAJ21" i="28"/>
  <c r="HAR21" i="28"/>
  <c r="HAZ21" i="28"/>
  <c r="HBH21" i="28"/>
  <c r="HBP21" i="28"/>
  <c r="HBX21" i="28"/>
  <c r="HCF21" i="28"/>
  <c r="HCN21" i="28"/>
  <c r="HCV21" i="28"/>
  <c r="HDD21" i="28"/>
  <c r="HDL21" i="28"/>
  <c r="HDT21" i="28"/>
  <c r="HEB21" i="28"/>
  <c r="HEJ21" i="28"/>
  <c r="HER21" i="28"/>
  <c r="HEZ21" i="28"/>
  <c r="HFH21" i="28"/>
  <c r="HFP21" i="28"/>
  <c r="HFX21" i="28"/>
  <c r="HGF21" i="28"/>
  <c r="HGN21" i="28"/>
  <c r="HGV21" i="28"/>
  <c r="HHD21" i="28"/>
  <c r="HHL21" i="28"/>
  <c r="HHT21" i="28"/>
  <c r="HIB21" i="28"/>
  <c r="HIJ21" i="28"/>
  <c r="HIR21" i="28"/>
  <c r="HIZ21" i="28"/>
  <c r="HJH21" i="28"/>
  <c r="HJP21" i="28"/>
  <c r="HJX21" i="28"/>
  <c r="HKF21" i="28"/>
  <c r="HKN21" i="28"/>
  <c r="HKV21" i="28"/>
  <c r="HLD21" i="28"/>
  <c r="HLL21" i="28"/>
  <c r="HLT21" i="28"/>
  <c r="HMB21" i="28"/>
  <c r="HMJ21" i="28"/>
  <c r="HMR21" i="28"/>
  <c r="HMZ21" i="28"/>
  <c r="HNH21" i="28"/>
  <c r="HNP21" i="28"/>
  <c r="HNX21" i="28"/>
  <c r="HOF21" i="28"/>
  <c r="HON21" i="28"/>
  <c r="HOV21" i="28"/>
  <c r="HPD21" i="28"/>
  <c r="HPL21" i="28"/>
  <c r="HPT21" i="28"/>
  <c r="HQB21" i="28"/>
  <c r="HQJ21" i="28"/>
  <c r="HQR21" i="28"/>
  <c r="HQZ21" i="28"/>
  <c r="HRH21" i="28"/>
  <c r="HRP21" i="28"/>
  <c r="HRX21" i="28"/>
  <c r="HSF21" i="28"/>
  <c r="HSN21" i="28"/>
  <c r="HSV21" i="28"/>
  <c r="HTD21" i="28"/>
  <c r="HTL21" i="28"/>
  <c r="HTT21" i="28"/>
  <c r="HUB21" i="28"/>
  <c r="HUJ21" i="28"/>
  <c r="HUR21" i="28"/>
  <c r="HUZ21" i="28"/>
  <c r="HVH21" i="28"/>
  <c r="HVP21" i="28"/>
  <c r="HVX21" i="28"/>
  <c r="HWF21" i="28"/>
  <c r="HWN21" i="28"/>
  <c r="HWV21" i="28"/>
  <c r="HXD21" i="28"/>
  <c r="HXL21" i="28"/>
  <c r="HXT21" i="28"/>
  <c r="HYB21" i="28"/>
  <c r="HYJ21" i="28"/>
  <c r="HYR21" i="28"/>
  <c r="HYZ21" i="28"/>
  <c r="HZH21" i="28"/>
  <c r="HZP21" i="28"/>
  <c r="HZX21" i="28"/>
  <c r="IAF21" i="28"/>
  <c r="IAN21" i="28"/>
  <c r="IAV21" i="28"/>
  <c r="IBD21" i="28"/>
  <c r="IBL21" i="28"/>
  <c r="IBT21" i="28"/>
  <c r="ICB21" i="28"/>
  <c r="ICJ21" i="28"/>
  <c r="ICR21" i="28"/>
  <c r="ICZ21" i="28"/>
  <c r="IDH21" i="28"/>
  <c r="IDP21" i="28"/>
  <c r="IDX21" i="28"/>
  <c r="IEF21" i="28"/>
  <c r="IEN21" i="28"/>
  <c r="IEV21" i="28"/>
  <c r="IFD21" i="28"/>
  <c r="IFL21" i="28"/>
  <c r="IFT21" i="28"/>
  <c r="IGB21" i="28"/>
  <c r="IGJ21" i="28"/>
  <c r="IGR21" i="28"/>
  <c r="IGZ21" i="28"/>
  <c r="IHH21" i="28"/>
  <c r="IHP21" i="28"/>
  <c r="IHX21" i="28"/>
  <c r="IIF21" i="28"/>
  <c r="IIN21" i="28"/>
  <c r="IIV21" i="28"/>
  <c r="IJD21" i="28"/>
  <c r="IJL21" i="28"/>
  <c r="IJT21" i="28"/>
  <c r="IKB21" i="28"/>
  <c r="IKJ21" i="28"/>
  <c r="IKR21" i="28"/>
  <c r="IKZ21" i="28"/>
  <c r="ILH21" i="28"/>
  <c r="ILP21" i="28"/>
  <c r="ILX21" i="28"/>
  <c r="IMF21" i="28"/>
  <c r="IMN21" i="28"/>
  <c r="IMV21" i="28"/>
  <c r="IND21" i="28"/>
  <c r="INL21" i="28"/>
  <c r="INT21" i="28"/>
  <c r="IOB21" i="28"/>
  <c r="IOJ21" i="28"/>
  <c r="IOR21" i="28"/>
  <c r="IOZ21" i="28"/>
  <c r="IPH21" i="28"/>
  <c r="IPP21" i="28"/>
  <c r="IPX21" i="28"/>
  <c r="IQF21" i="28"/>
  <c r="IQN21" i="28"/>
  <c r="IQV21" i="28"/>
  <c r="IRD21" i="28"/>
  <c r="IRL21" i="28"/>
  <c r="IRT21" i="28"/>
  <c r="ISB21" i="28"/>
  <c r="ISJ21" i="28"/>
  <c r="ISR21" i="28"/>
  <c r="ISZ21" i="28"/>
  <c r="ITH21" i="28"/>
  <c r="ITP21" i="28"/>
  <c r="ITX21" i="28"/>
  <c r="IUF21" i="28"/>
  <c r="IUN21" i="28"/>
  <c r="IUV21" i="28"/>
  <c r="IVD21" i="28"/>
  <c r="IVL21" i="28"/>
  <c r="IVT21" i="28"/>
  <c r="IWB21" i="28"/>
  <c r="IWH21" i="28"/>
  <c r="IWN21" i="28"/>
  <c r="IWS21" i="28"/>
  <c r="IWX21" i="28"/>
  <c r="IXD21" i="28"/>
  <c r="IXI21" i="28"/>
  <c r="IXN21" i="28"/>
  <c r="IXT21" i="28"/>
  <c r="IXY21" i="28"/>
  <c r="IYD21" i="28"/>
  <c r="IYJ21" i="28"/>
  <c r="IYO21" i="28"/>
  <c r="IYT21" i="28"/>
  <c r="IYZ21" i="28"/>
  <c r="IZE21" i="28"/>
  <c r="IZJ21" i="28"/>
  <c r="IZP21" i="28"/>
  <c r="IZU21" i="28"/>
  <c r="IZZ21" i="28"/>
  <c r="JAF21" i="28"/>
  <c r="JAK21" i="28"/>
  <c r="JAP21" i="28"/>
  <c r="JAV21" i="28"/>
  <c r="JBA21" i="28"/>
  <c r="JBF21" i="28"/>
  <c r="JBL21" i="28"/>
  <c r="JBQ21" i="28"/>
  <c r="JBV21" i="28"/>
  <c r="JCB21" i="28"/>
  <c r="JCG21" i="28"/>
  <c r="JCL21" i="28"/>
  <c r="JCR21" i="28"/>
  <c r="JCW21" i="28"/>
  <c r="JDB21" i="28"/>
  <c r="JDH21" i="28"/>
  <c r="JDM21" i="28"/>
  <c r="JDR21" i="28"/>
  <c r="JDX21" i="28"/>
  <c r="JEC21" i="28"/>
  <c r="JEH21" i="28"/>
  <c r="JEN21" i="28"/>
  <c r="JES21" i="28"/>
  <c r="JEX21" i="28"/>
  <c r="JFD21" i="28"/>
  <c r="JFI21" i="28"/>
  <c r="JFN21" i="28"/>
  <c r="JFT21" i="28"/>
  <c r="JFY21" i="28"/>
  <c r="JGD21" i="28"/>
  <c r="JGJ21" i="28"/>
  <c r="JGO21" i="28"/>
  <c r="JGT21" i="28"/>
  <c r="JGZ21" i="28"/>
  <c r="JHE21" i="28"/>
  <c r="JHJ21" i="28"/>
  <c r="JHP21" i="28"/>
  <c r="JHU21" i="28"/>
  <c r="JHZ21" i="28"/>
  <c r="JIF21" i="28"/>
  <c r="JIK21" i="28"/>
  <c r="JIP21" i="28"/>
  <c r="JIV21" i="28"/>
  <c r="JJA21" i="28"/>
  <c r="JJF21" i="28"/>
  <c r="JJL21" i="28"/>
  <c r="JJQ21" i="28"/>
  <c r="JJV21" i="28"/>
  <c r="JKB21" i="28"/>
  <c r="JKG21" i="28"/>
  <c r="JKL21" i="28"/>
  <c r="JKR21" i="28"/>
  <c r="JKW21" i="28"/>
  <c r="JLB21" i="28"/>
  <c r="JLH21" i="28"/>
  <c r="JLM21" i="28"/>
  <c r="JLR21" i="28"/>
  <c r="JLX21" i="28"/>
  <c r="JMC21" i="28"/>
  <c r="JMH21" i="28"/>
  <c r="JMN21" i="28"/>
  <c r="JMS21" i="28"/>
  <c r="JMX21" i="28"/>
  <c r="JND21" i="28"/>
  <c r="JNI21" i="28"/>
  <c r="JNN21" i="28"/>
  <c r="JNT21" i="28"/>
  <c r="JNY21" i="28"/>
  <c r="JOD21" i="28"/>
  <c r="JOJ21" i="28"/>
  <c r="JOO21" i="28"/>
  <c r="JOT21" i="28"/>
  <c r="JOZ21" i="28"/>
  <c r="JPE21" i="28"/>
  <c r="JPJ21" i="28"/>
  <c r="JPP21" i="28"/>
  <c r="JPU21" i="28"/>
  <c r="JPZ21" i="28"/>
  <c r="JQF21" i="28"/>
  <c r="JQK21" i="28"/>
  <c r="JQP21" i="28"/>
  <c r="JQV21" i="28"/>
  <c r="JRA21" i="28"/>
  <c r="JRF21" i="28"/>
  <c r="JRL21" i="28"/>
  <c r="JRQ21" i="28"/>
  <c r="JRV21" i="28"/>
  <c r="JSB21" i="28"/>
  <c r="JSG21" i="28"/>
  <c r="JSL21" i="28"/>
  <c r="JSR21" i="28"/>
  <c r="JSW21" i="28"/>
  <c r="JTB21" i="28"/>
  <c r="JTH21" i="28"/>
  <c r="JTM21" i="28"/>
  <c r="JTR21" i="28"/>
  <c r="JTX21" i="28"/>
  <c r="JUC21" i="28"/>
  <c r="JUH21" i="28"/>
  <c r="JUN21" i="28"/>
  <c r="JUS21" i="28"/>
  <c r="JUX21" i="28"/>
  <c r="JVD21" i="28"/>
  <c r="JVI21" i="28"/>
  <c r="JVN21" i="28"/>
  <c r="JVT21" i="28"/>
  <c r="JVY21" i="28"/>
  <c r="JWD21" i="28"/>
  <c r="JWJ21" i="28"/>
  <c r="JWO21" i="28"/>
  <c r="JWT21" i="28"/>
  <c r="JWZ21" i="28"/>
  <c r="JXE21" i="28"/>
  <c r="JXJ21" i="28"/>
  <c r="JXP21" i="28"/>
  <c r="JXU21" i="28"/>
  <c r="JXZ21" i="28"/>
  <c r="JYF21" i="28"/>
  <c r="JYK21" i="28"/>
  <c r="JYP21" i="28"/>
  <c r="JYV21" i="28"/>
  <c r="JZA21" i="28"/>
  <c r="JZF21" i="28"/>
  <c r="JZL21" i="28"/>
  <c r="JZQ21" i="28"/>
  <c r="JZV21" i="28"/>
  <c r="KAB21" i="28"/>
  <c r="KAG21" i="28"/>
  <c r="KAL21" i="28"/>
  <c r="KAQ21" i="28"/>
  <c r="KAU21" i="28"/>
  <c r="KAY21" i="28"/>
  <c r="KBC21" i="28"/>
  <c r="KBG21" i="28"/>
  <c r="KBK21" i="28"/>
  <c r="KBO21" i="28"/>
  <c r="KBS21" i="28"/>
  <c r="KBW21" i="28"/>
  <c r="KCA21" i="28"/>
  <c r="KCE21" i="28"/>
  <c r="KCI21" i="28"/>
  <c r="KCM21" i="28"/>
  <c r="KCQ21" i="28"/>
  <c r="KCU21" i="28"/>
  <c r="KCY21" i="28"/>
  <c r="KDC21" i="28"/>
  <c r="KDG21" i="28"/>
  <c r="KDK21" i="28"/>
  <c r="KDO21" i="28"/>
  <c r="KDS21" i="28"/>
  <c r="KDW21" i="28"/>
  <c r="KEA21" i="28"/>
  <c r="KEE21" i="28"/>
  <c r="KEI21" i="28"/>
  <c r="KEM21" i="28"/>
  <c r="KEQ21" i="28"/>
  <c r="KEU21" i="28"/>
  <c r="KEY21" i="28"/>
  <c r="KFC21" i="28"/>
  <c r="KFG21" i="28"/>
  <c r="KFK21" i="28"/>
  <c r="KFO21" i="28"/>
  <c r="KFS21" i="28"/>
  <c r="KFW21" i="28"/>
  <c r="KGA21" i="28"/>
  <c r="KGE21" i="28"/>
  <c r="KGI21" i="28"/>
  <c r="KGM21" i="28"/>
  <c r="KGQ21" i="28"/>
  <c r="KGU21" i="28"/>
  <c r="KGY21" i="28"/>
  <c r="KHC21" i="28"/>
  <c r="KHG21" i="28"/>
  <c r="KHK21" i="28"/>
  <c r="KHO21" i="28"/>
  <c r="KHS21" i="28"/>
  <c r="KHW21" i="28"/>
  <c r="KIA21" i="28"/>
  <c r="KIE21" i="28"/>
  <c r="KII21" i="28"/>
  <c r="KIM21" i="28"/>
  <c r="KIQ21" i="28"/>
  <c r="KIU21" i="28"/>
  <c r="KIY21" i="28"/>
  <c r="KJC21" i="28"/>
  <c r="KJG21" i="28"/>
  <c r="KJK21" i="28"/>
  <c r="KJO21" i="28"/>
  <c r="KJS21" i="28"/>
  <c r="KJW21" i="28"/>
  <c r="KKA21" i="28"/>
  <c r="KKE21" i="28"/>
  <c r="KKI21" i="28"/>
  <c r="KKM21" i="28"/>
  <c r="KKQ21" i="28"/>
  <c r="KKU21" i="28"/>
  <c r="KKY21" i="28"/>
  <c r="KLC21" i="28"/>
  <c r="KLG21" i="28"/>
  <c r="KLK21" i="28"/>
  <c r="KLO21" i="28"/>
  <c r="KLS21" i="28"/>
  <c r="KLW21" i="28"/>
  <c r="KMA21" i="28"/>
  <c r="KME21" i="28"/>
  <c r="KMI21" i="28"/>
  <c r="KMM21" i="28"/>
  <c r="KMQ21" i="28"/>
  <c r="KMU21" i="28"/>
  <c r="KMY21" i="28"/>
  <c r="KNC21" i="28"/>
  <c r="KNG21" i="28"/>
  <c r="KNK21" i="28"/>
  <c r="KNO21" i="28"/>
  <c r="KNS21" i="28"/>
  <c r="KNW21" i="28"/>
  <c r="KOA21" i="28"/>
  <c r="KOE21" i="28"/>
  <c r="KOI21" i="28"/>
  <c r="KOM21" i="28"/>
  <c r="KOQ21" i="28"/>
  <c r="KOU21" i="28"/>
  <c r="KOY21" i="28"/>
  <c r="KPC21" i="28"/>
  <c r="KPG21" i="28"/>
  <c r="KPK21" i="28"/>
  <c r="KPO21" i="28"/>
  <c r="KPS21" i="28"/>
  <c r="KPW21" i="28"/>
  <c r="KQA21" i="28"/>
  <c r="KQE21" i="28"/>
  <c r="KQI21" i="28"/>
  <c r="KQM21" i="28"/>
  <c r="KQQ21" i="28"/>
  <c r="KQU21" i="28"/>
  <c r="KQY21" i="28"/>
  <c r="KRC21" i="28"/>
  <c r="KRG21" i="28"/>
  <c r="KRK21" i="28"/>
  <c r="KRO21" i="28"/>
  <c r="KRS21" i="28"/>
  <c r="KRW21" i="28"/>
  <c r="KSA21" i="28"/>
  <c r="KSE21" i="28"/>
  <c r="KSI21" i="28"/>
  <c r="KSM21" i="28"/>
  <c r="KSQ21" i="28"/>
  <c r="KSU21" i="28"/>
  <c r="KSY21" i="28"/>
  <c r="KTC21" i="28"/>
  <c r="KTG21" i="28"/>
  <c r="KTK21" i="28"/>
  <c r="KTO21" i="28"/>
  <c r="KTS21" i="28"/>
  <c r="KTW21" i="28"/>
  <c r="KUA21" i="28"/>
  <c r="KUE21" i="28"/>
  <c r="KUI21" i="28"/>
  <c r="KUM21" i="28"/>
  <c r="KUQ21" i="28"/>
  <c r="KUU21" i="28"/>
  <c r="KUY21" i="28"/>
  <c r="KVC21" i="28"/>
  <c r="KVG21" i="28"/>
  <c r="KVK21" i="28"/>
  <c r="KVO21" i="28"/>
  <c r="KVS21" i="28"/>
  <c r="KVW21" i="28"/>
  <c r="KWA21" i="28"/>
  <c r="KWE21" i="28"/>
  <c r="KWI21" i="28"/>
  <c r="KWM21" i="28"/>
  <c r="KWQ21" i="28"/>
  <c r="KWU21" i="28"/>
  <c r="KWY21" i="28"/>
  <c r="KXC21" i="28"/>
  <c r="KXG21" i="28"/>
  <c r="KXK21" i="28"/>
  <c r="KXO21" i="28"/>
  <c r="KXS21" i="28"/>
  <c r="KXW21" i="28"/>
  <c r="KYA21" i="28"/>
  <c r="KYE21" i="28"/>
  <c r="KYI21" i="28"/>
  <c r="KYM21" i="28"/>
  <c r="KYQ21" i="28"/>
  <c r="KYU21" i="28"/>
  <c r="KYY21" i="28"/>
  <c r="KZC21" i="28"/>
  <c r="KZG21" i="28"/>
  <c r="KZK21" i="28"/>
  <c r="KZO21" i="28"/>
  <c r="KZS21" i="28"/>
  <c r="KZW21" i="28"/>
  <c r="LAA21" i="28"/>
  <c r="LAE21" i="28"/>
  <c r="LAI21" i="28"/>
  <c r="LAM21" i="28"/>
  <c r="LAQ21" i="28"/>
  <c r="LAU21" i="28"/>
  <c r="LAY21" i="28"/>
  <c r="LBC21" i="28"/>
  <c r="LBG21" i="28"/>
  <c r="LBK21" i="28"/>
  <c r="LBO21" i="28"/>
  <c r="LBS21" i="28"/>
  <c r="LBW21" i="28"/>
  <c r="LCA21" i="28"/>
  <c r="LCE21" i="28"/>
  <c r="LCI21" i="28"/>
  <c r="LCM21" i="28"/>
  <c r="LCQ21" i="28"/>
  <c r="LCU21" i="28"/>
  <c r="LCY21" i="28"/>
  <c r="LDC21" i="28"/>
  <c r="LDG21" i="28"/>
  <c r="LDK21" i="28"/>
  <c r="LDO21" i="28"/>
  <c r="LDS21" i="28"/>
  <c r="LDW21" i="28"/>
  <c r="LEA21" i="28"/>
  <c r="LEE21" i="28"/>
  <c r="LEI21" i="28"/>
  <c r="LEM21" i="28"/>
  <c r="LEQ21" i="28"/>
  <c r="LEU21" i="28"/>
  <c r="LEY21" i="28"/>
  <c r="LFC21" i="28"/>
  <c r="LFG21" i="28"/>
  <c r="LFK21" i="28"/>
  <c r="LFO21" i="28"/>
  <c r="LFS21" i="28"/>
  <c r="LFW21" i="28"/>
  <c r="LGA21" i="28"/>
  <c r="LGE21" i="28"/>
  <c r="LGI21" i="28"/>
  <c r="LGM21" i="28"/>
  <c r="LGQ21" i="28"/>
  <c r="LGU21" i="28"/>
  <c r="LGY21" i="28"/>
  <c r="LHC21" i="28"/>
  <c r="LHG21" i="28"/>
  <c r="LHK21" i="28"/>
  <c r="LHO21" i="28"/>
  <c r="LHS21" i="28"/>
  <c r="LHW21" i="28"/>
  <c r="LIA21" i="28"/>
  <c r="LIE21" i="28"/>
  <c r="LII21" i="28"/>
  <c r="LIM21" i="28"/>
  <c r="LIQ21" i="28"/>
  <c r="LIU21" i="28"/>
  <c r="LIY21" i="28"/>
  <c r="LJC21" i="28"/>
  <c r="LJG21" i="28"/>
  <c r="LJK21" i="28"/>
  <c r="LJO21" i="28"/>
  <c r="LJS21" i="28"/>
  <c r="LJW21" i="28"/>
  <c r="LKA21" i="28"/>
  <c r="LKE21" i="28"/>
  <c r="LKI21" i="28"/>
  <c r="LKM21" i="28"/>
  <c r="LKQ21" i="28"/>
  <c r="LKU21" i="28"/>
  <c r="LKY21" i="28"/>
  <c r="LLC21" i="28"/>
  <c r="LLG21" i="28"/>
  <c r="LLK21" i="28"/>
  <c r="LLO21" i="28"/>
  <c r="LLS21" i="28"/>
  <c r="LLW21" i="28"/>
  <c r="LMA21" i="28"/>
  <c r="LME21" i="28"/>
  <c r="LMI21" i="28"/>
  <c r="LMM21" i="28"/>
  <c r="LMQ21" i="28"/>
  <c r="LMU21" i="28"/>
  <c r="LMY21" i="28"/>
  <c r="LNC21" i="28"/>
  <c r="LNG21" i="28"/>
  <c r="LNK21" i="28"/>
  <c r="LNO21" i="28"/>
  <c r="LNS21" i="28"/>
  <c r="LNW21" i="28"/>
  <c r="LOA21" i="28"/>
  <c r="LOE21" i="28"/>
  <c r="LOI21" i="28"/>
  <c r="LOM21" i="28"/>
  <c r="LOQ21" i="28"/>
  <c r="LOU21" i="28"/>
  <c r="LOY21" i="28"/>
  <c r="LPC21" i="28"/>
  <c r="LPG21" i="28"/>
  <c r="LPK21" i="28"/>
  <c r="LPO21" i="28"/>
  <c r="LPS21" i="28"/>
  <c r="LPW21" i="28"/>
  <c r="LQA21" i="28"/>
  <c r="LQE21" i="28"/>
  <c r="LQI21" i="28"/>
  <c r="LQM21" i="28"/>
  <c r="LQQ21" i="28"/>
  <c r="LQU21" i="28"/>
  <c r="LQY21" i="28"/>
  <c r="LRC21" i="28"/>
  <c r="LRG21" i="28"/>
  <c r="LRK21" i="28"/>
  <c r="LRO21" i="28"/>
  <c r="LRS21" i="28"/>
  <c r="LRW21" i="28"/>
  <c r="LSA21" i="28"/>
  <c r="LSE21" i="28"/>
  <c r="LSI21" i="28"/>
  <c r="LSM21" i="28"/>
  <c r="LSQ21" i="28"/>
  <c r="LSU21" i="28"/>
  <c r="LSY21" i="28"/>
  <c r="LTC21" i="28"/>
  <c r="LTG21" i="28"/>
  <c r="LTK21" i="28"/>
  <c r="LTO21" i="28"/>
  <c r="LTS21" i="28"/>
  <c r="LTW21" i="28"/>
  <c r="LUA21" i="28"/>
  <c r="LUE21" i="28"/>
  <c r="LUI21" i="28"/>
  <c r="LUM21" i="28"/>
  <c r="LUQ21" i="28"/>
  <c r="LUU21" i="28"/>
  <c r="LUY21" i="28"/>
  <c r="LVC21" i="28"/>
  <c r="LVG21" i="28"/>
  <c r="LVK21" i="28"/>
  <c r="LVO21" i="28"/>
  <c r="LVS21" i="28"/>
  <c r="LVW21" i="28"/>
  <c r="LWA21" i="28"/>
  <c r="LWE21" i="28"/>
  <c r="LWI21" i="28"/>
  <c r="LWM21" i="28"/>
  <c r="LWQ21" i="28"/>
  <c r="LWU21" i="28"/>
  <c r="LWY21" i="28"/>
  <c r="LXC21" i="28"/>
  <c r="LXG21" i="28"/>
  <c r="LXK21" i="28"/>
  <c r="LXO21" i="28"/>
  <c r="LXS21" i="28"/>
  <c r="LXW21" i="28"/>
  <c r="LYA21" i="28"/>
  <c r="LYE21" i="28"/>
  <c r="LYI21" i="28"/>
  <c r="LYM21" i="28"/>
  <c r="LYQ21" i="28"/>
  <c r="LYU21" i="28"/>
  <c r="LYY21" i="28"/>
  <c r="LZC21" i="28"/>
  <c r="LZG21" i="28"/>
  <c r="LZK21" i="28"/>
  <c r="LZO21" i="28"/>
  <c r="LZS21" i="28"/>
  <c r="LZW21" i="28"/>
  <c r="MAA21" i="28"/>
  <c r="MAE21" i="28"/>
  <c r="MAI21" i="28"/>
  <c r="MAM21" i="28"/>
  <c r="MAQ21" i="28"/>
  <c r="MAU21" i="28"/>
  <c r="MAY21" i="28"/>
  <c r="MBC21" i="28"/>
  <c r="MBG21" i="28"/>
  <c r="MBK21" i="28"/>
  <c r="MBO21" i="28"/>
  <c r="MBS21" i="28"/>
  <c r="MBW21" i="28"/>
  <c r="MCA21" i="28"/>
  <c r="MCE21" i="28"/>
  <c r="MCI21" i="28"/>
  <c r="MCM21" i="28"/>
  <c r="MCQ21" i="28"/>
  <c r="MCU21" i="28"/>
  <c r="MCY21" i="28"/>
  <c r="MDC21" i="28"/>
  <c r="MDG21" i="28"/>
  <c r="MDK21" i="28"/>
  <c r="MDO21" i="28"/>
  <c r="MDS21" i="28"/>
  <c r="MDW21" i="28"/>
  <c r="MEA21" i="28"/>
  <c r="MEE21" i="28"/>
  <c r="MEI21" i="28"/>
  <c r="MEM21" i="28"/>
  <c r="MEQ21" i="28"/>
  <c r="MEU21" i="28"/>
  <c r="MEY21" i="28"/>
  <c r="MFC21" i="28"/>
  <c r="MFG21" i="28"/>
  <c r="MFK21" i="28"/>
  <c r="MFO21" i="28"/>
  <c r="MFS21" i="28"/>
  <c r="MFW21" i="28"/>
  <c r="MGA21" i="28"/>
  <c r="MGE21" i="28"/>
  <c r="MGI21" i="28"/>
  <c r="MGM21" i="28"/>
  <c r="MGQ21" i="28"/>
  <c r="MGU21" i="28"/>
  <c r="MGY21" i="28"/>
  <c r="MHC21" i="28"/>
  <c r="MHG21" i="28"/>
  <c r="MHK21" i="28"/>
  <c r="MHO21" i="28"/>
  <c r="MHS21" i="28"/>
  <c r="MHW21" i="28"/>
  <c r="MIA21" i="28"/>
  <c r="MIE21" i="28"/>
  <c r="MII21" i="28"/>
  <c r="MIM21" i="28"/>
  <c r="MIQ21" i="28"/>
  <c r="MIU21" i="28"/>
  <c r="MIY21" i="28"/>
  <c r="MJC21" i="28"/>
  <c r="MJG21" i="28"/>
  <c r="MJK21" i="28"/>
  <c r="MJO21" i="28"/>
  <c r="MJS21" i="28"/>
  <c r="MJW21" i="28"/>
  <c r="MKA21" i="28"/>
  <c r="MKE21" i="28"/>
  <c r="MKI21" i="28"/>
  <c r="MKM21" i="28"/>
  <c r="MKQ21" i="28"/>
  <c r="MKU21" i="28"/>
  <c r="MKY21" i="28"/>
  <c r="MLC21" i="28"/>
  <c r="MLG21" i="28"/>
  <c r="MLK21" i="28"/>
  <c r="MLO21" i="28"/>
  <c r="MLS21" i="28"/>
  <c r="MLW21" i="28"/>
  <c r="MMA21" i="28"/>
  <c r="MME21" i="28"/>
  <c r="MMI21" i="28"/>
  <c r="MMM21" i="28"/>
  <c r="MMQ21" i="28"/>
  <c r="MMU21" i="28"/>
  <c r="MMY21" i="28"/>
  <c r="MNC21" i="28"/>
  <c r="MNG21" i="28"/>
  <c r="MNK21" i="28"/>
  <c r="MNO21" i="28"/>
  <c r="MNS21" i="28"/>
  <c r="MNW21" i="28"/>
  <c r="MOA21" i="28"/>
  <c r="MOE21" i="28"/>
  <c r="MOI21" i="28"/>
  <c r="MOM21" i="28"/>
  <c r="MOQ21" i="28"/>
  <c r="MOU21" i="28"/>
  <c r="MOY21" i="28"/>
  <c r="MPC21" i="28"/>
  <c r="MPG21" i="28"/>
  <c r="MPK21" i="28"/>
  <c r="MPO21" i="28"/>
  <c r="MPS21" i="28"/>
  <c r="MPW21" i="28"/>
  <c r="MQA21" i="28"/>
  <c r="MQE21" i="28"/>
  <c r="MQI21" i="28"/>
  <c r="MQM21" i="28"/>
  <c r="MQQ21" i="28"/>
  <c r="MQU21" i="28"/>
  <c r="MQY21" i="28"/>
  <c r="MRC21" i="28"/>
  <c r="MRG21" i="28"/>
  <c r="MRK21" i="28"/>
  <c r="MRO21" i="28"/>
  <c r="MRS21" i="28"/>
  <c r="MRW21" i="28"/>
  <c r="MSA21" i="28"/>
  <c r="MSE21" i="28"/>
  <c r="MSI21" i="28"/>
  <c r="MSM21" i="28"/>
  <c r="MSQ21" i="28"/>
  <c r="MSU21" i="28"/>
  <c r="MSY21" i="28"/>
  <c r="MTC21" i="28"/>
  <c r="MTG21" i="28"/>
  <c r="MTK21" i="28"/>
  <c r="MTO21" i="28"/>
  <c r="MTS21" i="28"/>
  <c r="MTW21" i="28"/>
  <c r="MUA21" i="28"/>
  <c r="MUE21" i="28"/>
  <c r="MUI21" i="28"/>
  <c r="MUM21" i="28"/>
  <c r="MUQ21" i="28"/>
  <c r="MUU21" i="28"/>
  <c r="MUY21" i="28"/>
  <c r="MVC21" i="28"/>
  <c r="MVG21" i="28"/>
  <c r="MVK21" i="28"/>
  <c r="MVO21" i="28"/>
  <c r="MVS21" i="28"/>
  <c r="MVW21" i="28"/>
  <c r="MWA21" i="28"/>
  <c r="MWE21" i="28"/>
  <c r="MWI21" i="28"/>
  <c r="MWM21" i="28"/>
  <c r="MWQ21" i="28"/>
  <c r="MWU21" i="28"/>
  <c r="MWY21" i="28"/>
  <c r="MXC21" i="28"/>
  <c r="MXG21" i="28"/>
  <c r="MXK21" i="28"/>
  <c r="MXO21" i="28"/>
  <c r="MXS21" i="28"/>
  <c r="MXW21" i="28"/>
  <c r="MYA21" i="28"/>
  <c r="MYE21" i="28"/>
  <c r="MYI21" i="28"/>
  <c r="MYM21" i="28"/>
  <c r="MYQ21" i="28"/>
  <c r="MYU21" i="28"/>
  <c r="MYY21" i="28"/>
  <c r="MZC21" i="28"/>
  <c r="MZG21" i="28"/>
  <c r="MZK21" i="28"/>
  <c r="MZO21" i="28"/>
  <c r="MZS21" i="28"/>
  <c r="MZW21" i="28"/>
  <c r="NAA21" i="28"/>
  <c r="NAE21" i="28"/>
  <c r="NAI21" i="28"/>
  <c r="NAM21" i="28"/>
  <c r="NAQ21" i="28"/>
  <c r="NAU21" i="28"/>
  <c r="NAY21" i="28"/>
  <c r="NBC21" i="28"/>
  <c r="NBG21" i="28"/>
  <c r="NBK21" i="28"/>
  <c r="NBO21" i="28"/>
  <c r="NBS21" i="28"/>
  <c r="NBW21" i="28"/>
  <c r="NCA21" i="28"/>
  <c r="NCE21" i="28"/>
  <c r="NCI21" i="28"/>
  <c r="NCM21" i="28"/>
  <c r="NCQ21" i="28"/>
  <c r="NCU21" i="28"/>
  <c r="NCY21" i="28"/>
  <c r="NDC21" i="28"/>
  <c r="NDG21" i="28"/>
  <c r="NDK21" i="28"/>
  <c r="NDO21" i="28"/>
  <c r="NDS21" i="28"/>
  <c r="NDW21" i="28"/>
  <c r="NEA21" i="28"/>
  <c r="NEE21" i="28"/>
  <c r="NEI21" i="28"/>
  <c r="NEM21" i="28"/>
  <c r="NEQ21" i="28"/>
  <c r="NEU21" i="28"/>
  <c r="NEY21" i="28"/>
  <c r="NFC21" i="28"/>
  <c r="NFG21" i="28"/>
  <c r="NFK21" i="28"/>
  <c r="NFO21" i="28"/>
  <c r="NFS21" i="28"/>
  <c r="NFW21" i="28"/>
  <c r="NGA21" i="28"/>
  <c r="NGE21" i="28"/>
  <c r="NGI21" i="28"/>
  <c r="NGM21" i="28"/>
  <c r="NGQ21" i="28"/>
  <c r="NGU21" i="28"/>
  <c r="NGY21" i="28"/>
  <c r="NHC21" i="28"/>
  <c r="NHG21" i="28"/>
  <c r="NHK21" i="28"/>
  <c r="NHO21" i="28"/>
  <c r="NHS21" i="28"/>
  <c r="NHW21" i="28"/>
  <c r="NIA21" i="28"/>
  <c r="NIE21" i="28"/>
  <c r="NII21" i="28"/>
  <c r="NIM21" i="28"/>
  <c r="NIQ21" i="28"/>
  <c r="NIU21" i="28"/>
  <c r="NIY21" i="28"/>
  <c r="NJC21" i="28"/>
  <c r="NJG21" i="28"/>
  <c r="NJK21" i="28"/>
  <c r="NJO21" i="28"/>
  <c r="NJS21" i="28"/>
  <c r="NJW21" i="28"/>
  <c r="NKA21" i="28"/>
  <c r="NKE21" i="28"/>
  <c r="NKI21" i="28"/>
  <c r="NKM21" i="28"/>
  <c r="NKQ21" i="28"/>
  <c r="NKU21" i="28"/>
  <c r="NKY21" i="28"/>
  <c r="NLC21" i="28"/>
  <c r="NLG21" i="28"/>
  <c r="NLK21" i="28"/>
  <c r="NLO21" i="28"/>
  <c r="NLS21" i="28"/>
  <c r="NLW21" i="28"/>
  <c r="NMA21" i="28"/>
  <c r="NME21" i="28"/>
  <c r="NMI21" i="28"/>
  <c r="NMM21" i="28"/>
  <c r="NMQ21" i="28"/>
  <c r="NMU21" i="28"/>
  <c r="NMY21" i="28"/>
  <c r="NNC21" i="28"/>
  <c r="NNG21" i="28"/>
  <c r="NNK21" i="28"/>
  <c r="NNO21" i="28"/>
  <c r="NNS21" i="28"/>
  <c r="NNW21" i="28"/>
  <c r="NOA21" i="28"/>
  <c r="NOE21" i="28"/>
  <c r="NOI21" i="28"/>
  <c r="NOM21" i="28"/>
  <c r="NOQ21" i="28"/>
  <c r="NOU21" i="28"/>
  <c r="NOY21" i="28"/>
  <c r="NPC21" i="28"/>
  <c r="NPG21" i="28"/>
  <c r="NPK21" i="28"/>
  <c r="NPO21" i="28"/>
  <c r="NPS21" i="28"/>
  <c r="NPW21" i="28"/>
  <c r="NQA21" i="28"/>
  <c r="NQE21" i="28"/>
  <c r="NQI21" i="28"/>
  <c r="NQM21" i="28"/>
  <c r="NQQ21" i="28"/>
  <c r="NQU21" i="28"/>
  <c r="NQY21" i="28"/>
  <c r="NRC21" i="28"/>
  <c r="NRG21" i="28"/>
  <c r="NRK21" i="28"/>
  <c r="NRO21" i="28"/>
  <c r="NRS21" i="28"/>
  <c r="NRW21" i="28"/>
  <c r="NSA21" i="28"/>
  <c r="NSE21" i="28"/>
  <c r="NSI21" i="28"/>
  <c r="NSM21" i="28"/>
  <c r="NSQ21" i="28"/>
  <c r="NSU21" i="28"/>
  <c r="NSY21" i="28"/>
  <c r="NTC21" i="28"/>
  <c r="NTG21" i="28"/>
  <c r="NTK21" i="28"/>
  <c r="NTO21" i="28"/>
  <c r="NTS21" i="28"/>
  <c r="NTW21" i="28"/>
  <c r="NUA21" i="28"/>
  <c r="NUE21" i="28"/>
  <c r="NUI21" i="28"/>
  <c r="NUM21" i="28"/>
  <c r="NUQ21" i="28"/>
  <c r="NUU21" i="28"/>
  <c r="NUY21" i="28"/>
  <c r="NVC21" i="28"/>
  <c r="NVG21" i="28"/>
  <c r="NVK21" i="28"/>
  <c r="NVO21" i="28"/>
  <c r="NVS21" i="28"/>
  <c r="NVW21" i="28"/>
  <c r="NWA21" i="28"/>
  <c r="NWE21" i="28"/>
  <c r="NWI21" i="28"/>
  <c r="NWM21" i="28"/>
  <c r="NWQ21" i="28"/>
  <c r="NWU21" i="28"/>
  <c r="NWY21" i="28"/>
  <c r="NXC21" i="28"/>
  <c r="NXG21" i="28"/>
  <c r="NXK21" i="28"/>
  <c r="NXO21" i="28"/>
  <c r="NXS21" i="28"/>
  <c r="NXW21" i="28"/>
  <c r="NYA21" i="28"/>
  <c r="NYE21" i="28"/>
  <c r="NYI21" i="28"/>
  <c r="NYM21" i="28"/>
  <c r="NYQ21" i="28"/>
  <c r="NYU21" i="28"/>
  <c r="NYY21" i="28"/>
  <c r="NZC21" i="28"/>
  <c r="NZG21" i="28"/>
  <c r="NZK21" i="28"/>
  <c r="NZO21" i="28"/>
  <c r="NZS21" i="28"/>
  <c r="NZW21" i="28"/>
  <c r="OAA21" i="28"/>
  <c r="OAE21" i="28"/>
  <c r="OAI21" i="28"/>
  <c r="OAM21" i="28"/>
  <c r="OAQ21" i="28"/>
  <c r="OAU21" i="28"/>
  <c r="OAY21" i="28"/>
  <c r="OBC21" i="28"/>
  <c r="OBG21" i="28"/>
  <c r="OBK21" i="28"/>
  <c r="OBO21" i="28"/>
  <c r="OBS21" i="28"/>
  <c r="QA21" i="28"/>
  <c r="AHT21" i="28"/>
  <c r="ARP21" i="28"/>
  <c r="AYR21" i="28"/>
  <c r="BFG21" i="28"/>
  <c r="BLU21" i="28"/>
  <c r="BSJ21" i="28"/>
  <c r="BVY21" i="28"/>
  <c r="BZG21" i="28"/>
  <c r="CCN21" i="28"/>
  <c r="CFU21" i="28"/>
  <c r="CJC21" i="28"/>
  <c r="CMJ21" i="28"/>
  <c r="COZ21" i="28"/>
  <c r="CRL21" i="28"/>
  <c r="CTX21" i="28"/>
  <c r="CWJ21" i="28"/>
  <c r="CYV21" i="28"/>
  <c r="DBH21" i="28"/>
  <c r="DDT21" i="28"/>
  <c r="DGF21" i="28"/>
  <c r="DIM21" i="28"/>
  <c r="DJM21" i="28"/>
  <c r="DKO21" i="28"/>
  <c r="DLT21" i="28"/>
  <c r="DMU21" i="28"/>
  <c r="DNW21" i="28"/>
  <c r="DPA21" i="28"/>
  <c r="DQB21" i="28"/>
  <c r="DRD21" i="28"/>
  <c r="DSI21" i="28"/>
  <c r="DTI21" i="28"/>
  <c r="DUK21" i="28"/>
  <c r="DVP21" i="28"/>
  <c r="DWP21" i="28"/>
  <c r="DXK21" i="28"/>
  <c r="DYH21" i="28"/>
  <c r="DZB21" i="28"/>
  <c r="DZW21" i="28"/>
  <c r="EAT21" i="28"/>
  <c r="EBN21" i="28"/>
  <c r="ECI21" i="28"/>
  <c r="EDF21" i="28"/>
  <c r="EDZ21" i="28"/>
  <c r="EEU21" i="28"/>
  <c r="EFR21" i="28"/>
  <c r="EGL21" i="28"/>
  <c r="EHG21" i="28"/>
  <c r="EID21" i="28"/>
  <c r="EIX21" i="28"/>
  <c r="EJS21" i="28"/>
  <c r="EKP21" i="28"/>
  <c r="ELJ21" i="28"/>
  <c r="EME21" i="28"/>
  <c r="ENB21" i="28"/>
  <c r="ENV21" i="28"/>
  <c r="EOQ21" i="28"/>
  <c r="EPN21" i="28"/>
  <c r="EQH21" i="28"/>
  <c r="ERC21" i="28"/>
  <c r="ERZ21" i="28"/>
  <c r="EST21" i="28"/>
  <c r="ETO21" i="28"/>
  <c r="EUL21" i="28"/>
  <c r="EVF21" i="28"/>
  <c r="EWA21" i="28"/>
  <c r="EWX21" i="28"/>
  <c r="EXR21" i="28"/>
  <c r="EYM21" i="28"/>
  <c r="EZJ21" i="28"/>
  <c r="FAD21" i="28"/>
  <c r="FAY21" i="28"/>
  <c r="FBV21" i="28"/>
  <c r="FCP21" i="28"/>
  <c r="FDK21" i="28"/>
  <c r="FEH21" i="28"/>
  <c r="FFB21" i="28"/>
  <c r="FFW21" i="28"/>
  <c r="FGT21" i="28"/>
  <c r="FHN21" i="28"/>
  <c r="FII21" i="28"/>
  <c r="FJF21" i="28"/>
  <c r="FJZ21" i="28"/>
  <c r="FKU21" i="28"/>
  <c r="FLR21" i="28"/>
  <c r="FML21" i="28"/>
  <c r="FNG21" i="28"/>
  <c r="FOD21" i="28"/>
  <c r="FOX21" i="28"/>
  <c r="FPS21" i="28"/>
  <c r="FQP21" i="28"/>
  <c r="FRG21" i="28"/>
  <c r="FRW21" i="28"/>
  <c r="FSM21" i="28"/>
  <c r="FTC21" i="28"/>
  <c r="FTS21" i="28"/>
  <c r="FUI21" i="28"/>
  <c r="FUY21" i="28"/>
  <c r="FVJ21" i="28"/>
  <c r="FVT21" i="28"/>
  <c r="FWE21" i="28"/>
  <c r="FWP21" i="28"/>
  <c r="FWZ21" i="28"/>
  <c r="FXK21" i="28"/>
  <c r="FXV21" i="28"/>
  <c r="FYF21" i="28"/>
  <c r="FYQ21" i="28"/>
  <c r="FZB21" i="28"/>
  <c r="FZL21" i="28"/>
  <c r="FZW21" i="28"/>
  <c r="GAH21" i="28"/>
  <c r="GAR21" i="28"/>
  <c r="GBC21" i="28"/>
  <c r="GBN21" i="28"/>
  <c r="GBX21" i="28"/>
  <c r="GCI21" i="28"/>
  <c r="GCT21" i="28"/>
  <c r="GDD21" i="28"/>
  <c r="GDO21" i="28"/>
  <c r="GDZ21" i="28"/>
  <c r="GEJ21" i="28"/>
  <c r="GEU21" i="28"/>
  <c r="GFF21" i="28"/>
  <c r="GFP21" i="28"/>
  <c r="GGA21" i="28"/>
  <c r="GGL21" i="28"/>
  <c r="GGV21" i="28"/>
  <c r="GHG21" i="28"/>
  <c r="GHR21" i="28"/>
  <c r="GIB21" i="28"/>
  <c r="GIM21" i="28"/>
  <c r="GIX21" i="28"/>
  <c r="GJH21" i="28"/>
  <c r="GJS21" i="28"/>
  <c r="GKD21" i="28"/>
  <c r="GKN21" i="28"/>
  <c r="GKY21" i="28"/>
  <c r="GLJ21" i="28"/>
  <c r="GLT21" i="28"/>
  <c r="GME21" i="28"/>
  <c r="GMO21" i="28"/>
  <c r="GMW21" i="28"/>
  <c r="GNE21" i="28"/>
  <c r="GNM21" i="28"/>
  <c r="GNU21" i="28"/>
  <c r="GOC21" i="28"/>
  <c r="GOK21" i="28"/>
  <c r="GOS21" i="28"/>
  <c r="GPA21" i="28"/>
  <c r="GPI21" i="28"/>
  <c r="GPQ21" i="28"/>
  <c r="GPY21" i="28"/>
  <c r="GQG21" i="28"/>
  <c r="GQO21" i="28"/>
  <c r="GQW21" i="28"/>
  <c r="GRE21" i="28"/>
  <c r="GRM21" i="28"/>
  <c r="GRU21" i="28"/>
  <c r="GSC21" i="28"/>
  <c r="GSK21" i="28"/>
  <c r="GSS21" i="28"/>
  <c r="GTA21" i="28"/>
  <c r="GTI21" i="28"/>
  <c r="GTQ21" i="28"/>
  <c r="GTY21" i="28"/>
  <c r="GUG21" i="28"/>
  <c r="GUO21" i="28"/>
  <c r="GUW21" i="28"/>
  <c r="GVE21" i="28"/>
  <c r="GVM21" i="28"/>
  <c r="GVU21" i="28"/>
  <c r="GWC21" i="28"/>
  <c r="GWK21" i="28"/>
  <c r="GWS21" i="28"/>
  <c r="GXA21" i="28"/>
  <c r="GXI21" i="28"/>
  <c r="GXQ21" i="28"/>
  <c r="GXY21" i="28"/>
  <c r="GYG21" i="28"/>
  <c r="GYO21" i="28"/>
  <c r="GYW21" i="28"/>
  <c r="GZE21" i="28"/>
  <c r="GZM21" i="28"/>
  <c r="GZU21" i="28"/>
  <c r="HAC21" i="28"/>
  <c r="HAK21" i="28"/>
  <c r="HAS21" i="28"/>
  <c r="HBA21" i="28"/>
  <c r="HBI21" i="28"/>
  <c r="HBQ21" i="28"/>
  <c r="HBY21" i="28"/>
  <c r="HCG21" i="28"/>
  <c r="HCO21" i="28"/>
  <c r="HCW21" i="28"/>
  <c r="HDE21" i="28"/>
  <c r="HDM21" i="28"/>
  <c r="HDU21" i="28"/>
  <c r="HEC21" i="28"/>
  <c r="HEK21" i="28"/>
  <c r="HES21" i="28"/>
  <c r="HFA21" i="28"/>
  <c r="HFI21" i="28"/>
  <c r="HFQ21" i="28"/>
  <c r="HFY21" i="28"/>
  <c r="HGG21" i="28"/>
  <c r="HGO21" i="28"/>
  <c r="HGW21" i="28"/>
  <c r="HHE21" i="28"/>
  <c r="HHM21" i="28"/>
  <c r="HHU21" i="28"/>
  <c r="HIC21" i="28"/>
  <c r="HIK21" i="28"/>
  <c r="HIS21" i="28"/>
  <c r="HJA21" i="28"/>
  <c r="HJI21" i="28"/>
  <c r="HJQ21" i="28"/>
  <c r="HJY21" i="28"/>
  <c r="HKG21" i="28"/>
  <c r="HKO21" i="28"/>
  <c r="HKW21" i="28"/>
  <c r="HLE21" i="28"/>
  <c r="HLM21" i="28"/>
  <c r="HLU21" i="28"/>
  <c r="HMC21" i="28"/>
  <c r="HMK21" i="28"/>
  <c r="HMS21" i="28"/>
  <c r="HNA21" i="28"/>
  <c r="HNI21" i="28"/>
  <c r="HNQ21" i="28"/>
  <c r="HNY21" i="28"/>
  <c r="HOG21" i="28"/>
  <c r="HOO21" i="28"/>
  <c r="HOW21" i="28"/>
  <c r="HPE21" i="28"/>
  <c r="HPM21" i="28"/>
  <c r="HPU21" i="28"/>
  <c r="HQC21" i="28"/>
  <c r="HQK21" i="28"/>
  <c r="HQS21" i="28"/>
  <c r="HRA21" i="28"/>
  <c r="HRI21" i="28"/>
  <c r="HRQ21" i="28"/>
  <c r="HRY21" i="28"/>
  <c r="HSG21" i="28"/>
  <c r="HSO21" i="28"/>
  <c r="HSW21" i="28"/>
  <c r="HTE21" i="28"/>
  <c r="HTM21" i="28"/>
  <c r="HTU21" i="28"/>
  <c r="HUC21" i="28"/>
  <c r="HUK21" i="28"/>
  <c r="HUS21" i="28"/>
  <c r="HVA21" i="28"/>
  <c r="HVI21" i="28"/>
  <c r="HVQ21" i="28"/>
  <c r="HVY21" i="28"/>
  <c r="HWG21" i="28"/>
  <c r="HWO21" i="28"/>
  <c r="HWW21" i="28"/>
  <c r="HXE21" i="28"/>
  <c r="HXM21" i="28"/>
  <c r="HXU21" i="28"/>
  <c r="HYC21" i="28"/>
  <c r="HYK21" i="28"/>
  <c r="HYS21" i="28"/>
  <c r="HZA21" i="28"/>
  <c r="HZI21" i="28"/>
  <c r="HZQ21" i="28"/>
  <c r="HZY21" i="28"/>
  <c r="IAG21" i="28"/>
  <c r="IAO21" i="28"/>
  <c r="IAW21" i="28"/>
  <c r="IBE21" i="28"/>
  <c r="IBM21" i="28"/>
  <c r="IBU21" i="28"/>
  <c r="ICC21" i="28"/>
  <c r="ICK21" i="28"/>
  <c r="ICS21" i="28"/>
  <c r="IDA21" i="28"/>
  <c r="IDI21" i="28"/>
  <c r="IDQ21" i="28"/>
  <c r="IDY21" i="28"/>
  <c r="IEG21" i="28"/>
  <c r="IEO21" i="28"/>
  <c r="IEW21" i="28"/>
  <c r="IFE21" i="28"/>
  <c r="IFM21" i="28"/>
  <c r="IFU21" i="28"/>
  <c r="IGC21" i="28"/>
  <c r="IGK21" i="28"/>
  <c r="IGS21" i="28"/>
  <c r="IHA21" i="28"/>
  <c r="IHI21" i="28"/>
  <c r="IHQ21" i="28"/>
  <c r="IHY21" i="28"/>
  <c r="IIG21" i="28"/>
  <c r="IIO21" i="28"/>
  <c r="IIW21" i="28"/>
  <c r="IJE21" i="28"/>
  <c r="IJM21" i="28"/>
  <c r="IJU21" i="28"/>
  <c r="IKC21" i="28"/>
  <c r="IKK21" i="28"/>
  <c r="IKS21" i="28"/>
  <c r="ILA21" i="28"/>
  <c r="ILI21" i="28"/>
  <c r="ILQ21" i="28"/>
  <c r="ILY21" i="28"/>
  <c r="IMG21" i="28"/>
  <c r="IMO21" i="28"/>
  <c r="IMW21" i="28"/>
  <c r="INE21" i="28"/>
  <c r="INM21" i="28"/>
  <c r="INU21" i="28"/>
  <c r="IOC21" i="28"/>
  <c r="IOK21" i="28"/>
  <c r="IOS21" i="28"/>
  <c r="IPA21" i="28"/>
  <c r="IPI21" i="28"/>
  <c r="IPQ21" i="28"/>
  <c r="IPY21" i="28"/>
  <c r="IQG21" i="28"/>
  <c r="IQO21" i="28"/>
  <c r="IQW21" i="28"/>
  <c r="IRE21" i="28"/>
  <c r="IRM21" i="28"/>
  <c r="IRU21" i="28"/>
  <c r="ISC21" i="28"/>
  <c r="ISK21" i="28"/>
  <c r="ISS21" i="28"/>
  <c r="ITA21" i="28"/>
  <c r="ITI21" i="28"/>
  <c r="ITQ21" i="28"/>
  <c r="ITY21" i="28"/>
  <c r="IUG21" i="28"/>
  <c r="IUO21" i="28"/>
  <c r="IUW21" i="28"/>
  <c r="IVE21" i="28"/>
  <c r="IVM21" i="28"/>
  <c r="IVU21" i="28"/>
  <c r="IWC21" i="28"/>
  <c r="IWJ21" i="28"/>
  <c r="IWO21" i="28"/>
  <c r="IWT21" i="28"/>
  <c r="IWZ21" i="28"/>
  <c r="IXE21" i="28"/>
  <c r="IXJ21" i="28"/>
  <c r="IXP21" i="28"/>
  <c r="IXU21" i="28"/>
  <c r="IXZ21" i="28"/>
  <c r="IYF21" i="28"/>
  <c r="IYK21" i="28"/>
  <c r="IYP21" i="28"/>
  <c r="IYV21" i="28"/>
  <c r="IZA21" i="28"/>
  <c r="IZF21" i="28"/>
  <c r="IZL21" i="28"/>
  <c r="IZQ21" i="28"/>
  <c r="IZV21" i="28"/>
  <c r="JAB21" i="28"/>
  <c r="JAG21" i="28"/>
  <c r="JAL21" i="28"/>
  <c r="JAR21" i="28"/>
  <c r="JAW21" i="28"/>
  <c r="JBB21" i="28"/>
  <c r="JBH21" i="28"/>
  <c r="JBM21" i="28"/>
  <c r="JBR21" i="28"/>
  <c r="JBX21" i="28"/>
  <c r="JCC21" i="28"/>
  <c r="JCH21" i="28"/>
  <c r="JCN21" i="28"/>
  <c r="JCS21" i="28"/>
  <c r="JCX21" i="28"/>
  <c r="JDD21" i="28"/>
  <c r="JDI21" i="28"/>
  <c r="JDN21" i="28"/>
  <c r="JDT21" i="28"/>
  <c r="JDY21" i="28"/>
  <c r="JED21" i="28"/>
  <c r="JEJ21" i="28"/>
  <c r="JEO21" i="28"/>
  <c r="JET21" i="28"/>
  <c r="JEZ21" i="28"/>
  <c r="JFE21" i="28"/>
  <c r="JFJ21" i="28"/>
  <c r="JFP21" i="28"/>
  <c r="JFU21" i="28"/>
  <c r="JFZ21" i="28"/>
  <c r="JGF21" i="28"/>
  <c r="JGK21" i="28"/>
  <c r="JGP21" i="28"/>
  <c r="JGV21" i="28"/>
  <c r="JHA21" i="28"/>
  <c r="JHF21" i="28"/>
  <c r="JHL21" i="28"/>
  <c r="JHQ21" i="28"/>
  <c r="JHV21" i="28"/>
  <c r="JIB21" i="28"/>
  <c r="JIG21" i="28"/>
  <c r="JIL21" i="28"/>
  <c r="JIR21" i="28"/>
  <c r="JIW21" i="28"/>
  <c r="JJB21" i="28"/>
  <c r="JJH21" i="28"/>
  <c r="JJM21" i="28"/>
  <c r="JJR21" i="28"/>
  <c r="JJX21" i="28"/>
  <c r="JKC21" i="28"/>
  <c r="JKH21" i="28"/>
  <c r="JKN21" i="28"/>
  <c r="JKS21" i="28"/>
  <c r="JKX21" i="28"/>
  <c r="JLD21" i="28"/>
  <c r="JLI21" i="28"/>
  <c r="JLN21" i="28"/>
  <c r="JLT21" i="28"/>
  <c r="JLY21" i="28"/>
  <c r="JMD21" i="28"/>
  <c r="JMJ21" i="28"/>
  <c r="JMO21" i="28"/>
  <c r="JMT21" i="28"/>
  <c r="JMZ21" i="28"/>
  <c r="JNE21" i="28"/>
  <c r="JNJ21" i="28"/>
  <c r="JNP21" i="28"/>
  <c r="JNU21" i="28"/>
  <c r="JNZ21" i="28"/>
  <c r="JOF21" i="28"/>
  <c r="JOK21" i="28"/>
  <c r="JOP21" i="28"/>
  <c r="JOV21" i="28"/>
  <c r="JPA21" i="28"/>
  <c r="JPF21" i="28"/>
  <c r="JPL21" i="28"/>
  <c r="JPQ21" i="28"/>
  <c r="JPV21" i="28"/>
  <c r="JQB21" i="28"/>
  <c r="JQG21" i="28"/>
  <c r="JQL21" i="28"/>
  <c r="JQR21" i="28"/>
  <c r="JQW21" i="28"/>
  <c r="JRB21" i="28"/>
  <c r="JRH21" i="28"/>
  <c r="JRM21" i="28"/>
  <c r="JRR21" i="28"/>
  <c r="JRX21" i="28"/>
  <c r="JSC21" i="28"/>
  <c r="JSH21" i="28"/>
  <c r="JSN21" i="28"/>
  <c r="JSS21" i="28"/>
  <c r="JSX21" i="28"/>
  <c r="JTD21" i="28"/>
  <c r="JTI21" i="28"/>
  <c r="JTN21" i="28"/>
  <c r="JTT21" i="28"/>
  <c r="JTY21" i="28"/>
  <c r="JUD21" i="28"/>
  <c r="JUJ21" i="28"/>
  <c r="JUO21" i="28"/>
  <c r="JUT21" i="28"/>
  <c r="JUZ21" i="28"/>
  <c r="JVE21" i="28"/>
  <c r="JVJ21" i="28"/>
  <c r="JVP21" i="28"/>
  <c r="JVU21" i="28"/>
  <c r="JVZ21" i="28"/>
  <c r="JWF21" i="28"/>
  <c r="JWK21" i="28"/>
  <c r="JWP21" i="28"/>
  <c r="JWV21" i="28"/>
  <c r="JXA21" i="28"/>
  <c r="JXF21" i="28"/>
  <c r="JXL21" i="28"/>
  <c r="JXQ21" i="28"/>
  <c r="JXV21" i="28"/>
  <c r="JYB21" i="28"/>
  <c r="JYG21" i="28"/>
  <c r="JYL21" i="28"/>
  <c r="JYR21" i="28"/>
  <c r="JYW21" i="28"/>
  <c r="JZB21" i="28"/>
  <c r="JZH21" i="28"/>
  <c r="JZM21" i="28"/>
  <c r="JZR21" i="28"/>
  <c r="JZX21" i="28"/>
  <c r="KAC21" i="28"/>
  <c r="KAH21" i="28"/>
  <c r="KAN21" i="28"/>
  <c r="KAR21" i="28"/>
  <c r="KAV21" i="28"/>
  <c r="KAZ21" i="28"/>
  <c r="KBD21" i="28"/>
  <c r="KBH21" i="28"/>
  <c r="KBL21" i="28"/>
  <c r="KBP21" i="28"/>
  <c r="KBT21" i="28"/>
  <c r="KBX21" i="28"/>
  <c r="KCB21" i="28"/>
  <c r="KCF21" i="28"/>
  <c r="KCJ21" i="28"/>
  <c r="KCN21" i="28"/>
  <c r="KCR21" i="28"/>
  <c r="KCV21" i="28"/>
  <c r="KCZ21" i="28"/>
  <c r="KDD21" i="28"/>
  <c r="KDH21" i="28"/>
  <c r="KDL21" i="28"/>
  <c r="KDP21" i="28"/>
  <c r="KDT21" i="28"/>
  <c r="KDX21" i="28"/>
  <c r="KEB21" i="28"/>
  <c r="KEF21" i="28"/>
  <c r="KEJ21" i="28"/>
  <c r="KEN21" i="28"/>
  <c r="KER21" i="28"/>
  <c r="KEV21" i="28"/>
  <c r="KEZ21" i="28"/>
  <c r="KFD21" i="28"/>
  <c r="KFH21" i="28"/>
  <c r="KFL21" i="28"/>
  <c r="KFP21" i="28"/>
  <c r="KFT21" i="28"/>
  <c r="KFX21" i="28"/>
  <c r="KGB21" i="28"/>
  <c r="KGF21" i="28"/>
  <c r="KGJ21" i="28"/>
  <c r="KGN21" i="28"/>
  <c r="KGR21" i="28"/>
  <c r="KGV21" i="28"/>
  <c r="KGZ21" i="28"/>
  <c r="KHD21" i="28"/>
  <c r="KHH21" i="28"/>
  <c r="KHL21" i="28"/>
  <c r="KHP21" i="28"/>
  <c r="KHT21" i="28"/>
  <c r="KHX21" i="28"/>
  <c r="KIB21" i="28"/>
  <c r="KIF21" i="28"/>
  <c r="KIJ21" i="28"/>
  <c r="KIN21" i="28"/>
  <c r="KIR21" i="28"/>
  <c r="KIV21" i="28"/>
  <c r="KIZ21" i="28"/>
  <c r="KJD21" i="28"/>
  <c r="KJH21" i="28"/>
  <c r="KJL21" i="28"/>
  <c r="KJP21" i="28"/>
  <c r="KJT21" i="28"/>
  <c r="KJX21" i="28"/>
  <c r="KKB21" i="28"/>
  <c r="KKF21" i="28"/>
  <c r="KKJ21" i="28"/>
  <c r="KKN21" i="28"/>
  <c r="KKR21" i="28"/>
  <c r="KKV21" i="28"/>
  <c r="KKZ21" i="28"/>
  <c r="KLD21" i="28"/>
  <c r="KLH21" i="28"/>
  <c r="KLL21" i="28"/>
  <c r="KLP21" i="28"/>
  <c r="KLT21" i="28"/>
  <c r="KLX21" i="28"/>
  <c r="KMB21" i="28"/>
  <c r="KMF21" i="28"/>
  <c r="KMJ21" i="28"/>
  <c r="KMN21" i="28"/>
  <c r="KMR21" i="28"/>
  <c r="KMV21" i="28"/>
  <c r="KMZ21" i="28"/>
  <c r="KND21" i="28"/>
  <c r="KNH21" i="28"/>
  <c r="KNL21" i="28"/>
  <c r="KNP21" i="28"/>
  <c r="KNT21" i="28"/>
  <c r="KNX21" i="28"/>
  <c r="KOB21" i="28"/>
  <c r="KOF21" i="28"/>
  <c r="KOJ21" i="28"/>
  <c r="KON21" i="28"/>
  <c r="KOR21" i="28"/>
  <c r="KOV21" i="28"/>
  <c r="KOZ21" i="28"/>
  <c r="KPD21" i="28"/>
  <c r="KPH21" i="28"/>
  <c r="KPL21" i="28"/>
  <c r="KPP21" i="28"/>
  <c r="KPT21" i="28"/>
  <c r="KPX21" i="28"/>
  <c r="KQB21" i="28"/>
  <c r="KQF21" i="28"/>
  <c r="KQJ21" i="28"/>
  <c r="KQN21" i="28"/>
  <c r="KQR21" i="28"/>
  <c r="KQV21" i="28"/>
  <c r="KQZ21" i="28"/>
  <c r="KRD21" i="28"/>
  <c r="KRH21" i="28"/>
  <c r="KRL21" i="28"/>
  <c r="KRP21" i="28"/>
  <c r="KRT21" i="28"/>
  <c r="KRX21" i="28"/>
  <c r="KSB21" i="28"/>
  <c r="KSF21" i="28"/>
  <c r="KSJ21" i="28"/>
  <c r="KSN21" i="28"/>
  <c r="KSR21" i="28"/>
  <c r="KSV21" i="28"/>
  <c r="KSZ21" i="28"/>
  <c r="KTD21" i="28"/>
  <c r="KTH21" i="28"/>
  <c r="KTL21" i="28"/>
  <c r="KTP21" i="28"/>
  <c r="KTT21" i="28"/>
  <c r="KTX21" i="28"/>
  <c r="KUB21" i="28"/>
  <c r="KUF21" i="28"/>
  <c r="KUJ21" i="28"/>
  <c r="KUN21" i="28"/>
  <c r="KUR21" i="28"/>
  <c r="KUV21" i="28"/>
  <c r="KUZ21" i="28"/>
  <c r="KVD21" i="28"/>
  <c r="KVH21" i="28"/>
  <c r="KVL21" i="28"/>
  <c r="KVP21" i="28"/>
  <c r="KVT21" i="28"/>
  <c r="KVX21" i="28"/>
  <c r="KWB21" i="28"/>
  <c r="KWF21" i="28"/>
  <c r="KWJ21" i="28"/>
  <c r="KWN21" i="28"/>
  <c r="KWR21" i="28"/>
  <c r="KWV21" i="28"/>
  <c r="KWZ21" i="28"/>
  <c r="KXD21" i="28"/>
  <c r="KXH21" i="28"/>
  <c r="KXL21" i="28"/>
  <c r="KXP21" i="28"/>
  <c r="KXT21" i="28"/>
  <c r="KXX21" i="28"/>
  <c r="KYB21" i="28"/>
  <c r="KYF21" i="28"/>
  <c r="KYJ21" i="28"/>
  <c r="KYN21" i="28"/>
  <c r="KYR21" i="28"/>
  <c r="KYV21" i="28"/>
  <c r="KYZ21" i="28"/>
  <c r="KZD21" i="28"/>
  <c r="KZH21" i="28"/>
  <c r="KZL21" i="28"/>
  <c r="KZP21" i="28"/>
  <c r="KZT21" i="28"/>
  <c r="KZX21" i="28"/>
  <c r="LAB21" i="28"/>
  <c r="LAF21" i="28"/>
  <c r="LAJ21" i="28"/>
  <c r="LAN21" i="28"/>
  <c r="LAR21" i="28"/>
  <c r="LAV21" i="28"/>
  <c r="LAZ21" i="28"/>
  <c r="LBD21" i="28"/>
  <c r="LBH21" i="28"/>
  <c r="LBL21" i="28"/>
  <c r="LBP21" i="28"/>
  <c r="LBT21" i="28"/>
  <c r="LBX21" i="28"/>
  <c r="LCB21" i="28"/>
  <c r="LCF21" i="28"/>
  <c r="LCJ21" i="28"/>
  <c r="LCN21" i="28"/>
  <c r="LCR21" i="28"/>
  <c r="LCV21" i="28"/>
  <c r="LCZ21" i="28"/>
  <c r="LDD21" i="28"/>
  <c r="LDH21" i="28"/>
  <c r="LDL21" i="28"/>
  <c r="LDP21" i="28"/>
  <c r="LDT21" i="28"/>
  <c r="LDX21" i="28"/>
  <c r="LEB21" i="28"/>
  <c r="LEF21" i="28"/>
  <c r="LEJ21" i="28"/>
  <c r="LEN21" i="28"/>
  <c r="LER21" i="28"/>
  <c r="LEV21" i="28"/>
  <c r="LEZ21" i="28"/>
  <c r="LFD21" i="28"/>
  <c r="LFH21" i="28"/>
  <c r="LFL21" i="28"/>
  <c r="LFP21" i="28"/>
  <c r="LFT21" i="28"/>
  <c r="LFX21" i="28"/>
  <c r="LGB21" i="28"/>
  <c r="LGF21" i="28"/>
  <c r="LGJ21" i="28"/>
  <c r="LGN21" i="28"/>
  <c r="LGR21" i="28"/>
  <c r="LGV21" i="28"/>
  <c r="LGZ21" i="28"/>
  <c r="LHD21" i="28"/>
  <c r="LHH21" i="28"/>
  <c r="LHL21" i="28"/>
  <c r="LHP21" i="28"/>
  <c r="LHT21" i="28"/>
  <c r="LHX21" i="28"/>
  <c r="LIB21" i="28"/>
  <c r="LIF21" i="28"/>
  <c r="LIJ21" i="28"/>
  <c r="LIN21" i="28"/>
  <c r="LIR21" i="28"/>
  <c r="LIV21" i="28"/>
  <c r="LIZ21" i="28"/>
  <c r="LJD21" i="28"/>
  <c r="LJH21" i="28"/>
  <c r="LJL21" i="28"/>
  <c r="LJP21" i="28"/>
  <c r="LJT21" i="28"/>
  <c r="LJX21" i="28"/>
  <c r="LKB21" i="28"/>
  <c r="LKF21" i="28"/>
  <c r="LKJ21" i="28"/>
  <c r="LKN21" i="28"/>
  <c r="LKR21" i="28"/>
  <c r="LKV21" i="28"/>
  <c r="LKZ21" i="28"/>
  <c r="LLD21" i="28"/>
  <c r="LLH21" i="28"/>
  <c r="LLL21" i="28"/>
  <c r="LLP21" i="28"/>
  <c r="LLT21" i="28"/>
  <c r="LLX21" i="28"/>
  <c r="LMB21" i="28"/>
  <c r="LMF21" i="28"/>
  <c r="LMJ21" i="28"/>
  <c r="LMN21" i="28"/>
  <c r="LMR21" i="28"/>
  <c r="LMV21" i="28"/>
  <c r="LMZ21" i="28"/>
  <c r="LND21" i="28"/>
  <c r="LNH21" i="28"/>
  <c r="LNL21" i="28"/>
  <c r="LNP21" i="28"/>
  <c r="LNT21" i="28"/>
  <c r="LNX21" i="28"/>
  <c r="LOB21" i="28"/>
  <c r="LOF21" i="28"/>
  <c r="LOJ21" i="28"/>
  <c r="LON21" i="28"/>
  <c r="LOR21" i="28"/>
  <c r="LOV21" i="28"/>
  <c r="LOZ21" i="28"/>
  <c r="LPD21" i="28"/>
  <c r="LPH21" i="28"/>
  <c r="LPL21" i="28"/>
  <c r="LPP21" i="28"/>
  <c r="LPT21" i="28"/>
  <c r="LPX21" i="28"/>
  <c r="LQB21" i="28"/>
  <c r="LQF21" i="28"/>
  <c r="LQJ21" i="28"/>
  <c r="LQN21" i="28"/>
  <c r="LQR21" i="28"/>
  <c r="LQV21" i="28"/>
  <c r="LQZ21" i="28"/>
  <c r="LRD21" i="28"/>
  <c r="LRH21" i="28"/>
  <c r="LRL21" i="28"/>
  <c r="LRP21" i="28"/>
  <c r="LRT21" i="28"/>
  <c r="LRX21" i="28"/>
  <c r="LSB21" i="28"/>
  <c r="LSF21" i="28"/>
  <c r="LSJ21" i="28"/>
  <c r="LSN21" i="28"/>
  <c r="LSR21" i="28"/>
  <c r="LSV21" i="28"/>
  <c r="LSZ21" i="28"/>
  <c r="LTD21" i="28"/>
  <c r="LTH21" i="28"/>
  <c r="LTL21" i="28"/>
  <c r="LTP21" i="28"/>
  <c r="LTT21" i="28"/>
  <c r="LTX21" i="28"/>
  <c r="LUB21" i="28"/>
  <c r="LUF21" i="28"/>
  <c r="LUJ21" i="28"/>
  <c r="LUN21" i="28"/>
  <c r="LUR21" i="28"/>
  <c r="LUV21" i="28"/>
  <c r="LUZ21" i="28"/>
  <c r="LVD21" i="28"/>
  <c r="LVH21" i="28"/>
  <c r="LVL21" i="28"/>
  <c r="LVP21" i="28"/>
  <c r="LVT21" i="28"/>
  <c r="LVX21" i="28"/>
  <c r="LWB21" i="28"/>
  <c r="LWF21" i="28"/>
  <c r="LWJ21" i="28"/>
  <c r="LWN21" i="28"/>
  <c r="LWR21" i="28"/>
  <c r="LWV21" i="28"/>
  <c r="LWZ21" i="28"/>
  <c r="LXD21" i="28"/>
  <c r="LXH21" i="28"/>
  <c r="LXL21" i="28"/>
  <c r="LXP21" i="28"/>
  <c r="LXT21" i="28"/>
  <c r="LXX21" i="28"/>
  <c r="LYB21" i="28"/>
  <c r="LYF21" i="28"/>
  <c r="LYJ21" i="28"/>
  <c r="LYN21" i="28"/>
  <c r="LYR21" i="28"/>
  <c r="LYV21" i="28"/>
  <c r="LYZ21" i="28"/>
  <c r="LZD21" i="28"/>
  <c r="LZH21" i="28"/>
  <c r="LZL21" i="28"/>
  <c r="LZP21" i="28"/>
  <c r="LZT21" i="28"/>
  <c r="LZX21" i="28"/>
  <c r="MAB21" i="28"/>
  <c r="MAF21" i="28"/>
  <c r="MAJ21" i="28"/>
  <c r="MAN21" i="28"/>
  <c r="MAR21" i="28"/>
  <c r="MAV21" i="28"/>
  <c r="MAZ21" i="28"/>
  <c r="MBD21" i="28"/>
  <c r="MBH21" i="28"/>
  <c r="MBL21" i="28"/>
  <c r="MBP21" i="28"/>
  <c r="MBT21" i="28"/>
  <c r="MBX21" i="28"/>
  <c r="MCB21" i="28"/>
  <c r="MCF21" i="28"/>
  <c r="MCJ21" i="28"/>
  <c r="MCN21" i="28"/>
  <c r="MCR21" i="28"/>
  <c r="MCV21" i="28"/>
  <c r="MCZ21" i="28"/>
  <c r="MDD21" i="28"/>
  <c r="MDH21" i="28"/>
  <c r="MDL21" i="28"/>
  <c r="MDP21" i="28"/>
  <c r="MDT21" i="28"/>
  <c r="MDX21" i="28"/>
  <c r="MEB21" i="28"/>
  <c r="MEF21" i="28"/>
  <c r="MEJ21" i="28"/>
  <c r="MEN21" i="28"/>
  <c r="MER21" i="28"/>
  <c r="MEV21" i="28"/>
  <c r="MEZ21" i="28"/>
  <c r="MFD21" i="28"/>
  <c r="MFH21" i="28"/>
  <c r="MFL21" i="28"/>
  <c r="MFP21" i="28"/>
  <c r="MFT21" i="28"/>
  <c r="MFX21" i="28"/>
  <c r="MGB21" i="28"/>
  <c r="MGF21" i="28"/>
  <c r="MGJ21" i="28"/>
  <c r="MGN21" i="28"/>
  <c r="MGR21" i="28"/>
  <c r="MGV21" i="28"/>
  <c r="MGZ21" i="28"/>
  <c r="MHD21" i="28"/>
  <c r="MHH21" i="28"/>
  <c r="MHL21" i="28"/>
  <c r="MHP21" i="28"/>
  <c r="MHT21" i="28"/>
  <c r="MHX21" i="28"/>
  <c r="MIB21" i="28"/>
  <c r="MIF21" i="28"/>
  <c r="MIJ21" i="28"/>
  <c r="MIN21" i="28"/>
  <c r="MIR21" i="28"/>
  <c r="MIV21" i="28"/>
  <c r="MIZ21" i="28"/>
  <c r="MJD21" i="28"/>
  <c r="MJH21" i="28"/>
  <c r="MJL21" i="28"/>
  <c r="MJP21" i="28"/>
  <c r="MJT21" i="28"/>
  <c r="MJX21" i="28"/>
  <c r="MKB21" i="28"/>
  <c r="MKF21" i="28"/>
  <c r="MKJ21" i="28"/>
  <c r="MKN21" i="28"/>
  <c r="MKR21" i="28"/>
  <c r="MKV21" i="28"/>
  <c r="MKZ21" i="28"/>
  <c r="MLD21" i="28"/>
  <c r="MLH21" i="28"/>
  <c r="MLL21" i="28"/>
  <c r="MLP21" i="28"/>
  <c r="MLT21" i="28"/>
  <c r="MLX21" i="28"/>
  <c r="MMB21" i="28"/>
  <c r="MMF21" i="28"/>
  <c r="MMJ21" i="28"/>
  <c r="MMN21" i="28"/>
  <c r="MMR21" i="28"/>
  <c r="MMV21" i="28"/>
  <c r="MMZ21" i="28"/>
  <c r="MND21" i="28"/>
  <c r="MNH21" i="28"/>
  <c r="MNL21" i="28"/>
  <c r="MNP21" i="28"/>
  <c r="MNT21" i="28"/>
  <c r="MNX21" i="28"/>
  <c r="MOB21" i="28"/>
  <c r="MOF21" i="28"/>
  <c r="MOJ21" i="28"/>
  <c r="MON21" i="28"/>
  <c r="MOR21" i="28"/>
  <c r="MOV21" i="28"/>
  <c r="MOZ21" i="28"/>
  <c r="MPD21" i="28"/>
  <c r="MPH21" i="28"/>
  <c r="MPL21" i="28"/>
  <c r="MPP21" i="28"/>
  <c r="MPT21" i="28"/>
  <c r="MPX21" i="28"/>
  <c r="MQB21" i="28"/>
  <c r="MQF21" i="28"/>
  <c r="MQJ21" i="28"/>
  <c r="MQN21" i="28"/>
  <c r="MQR21" i="28"/>
  <c r="MQV21" i="28"/>
  <c r="MQZ21" i="28"/>
  <c r="MRD21" i="28"/>
  <c r="MRH21" i="28"/>
  <c r="MRL21" i="28"/>
  <c r="MRP21" i="28"/>
  <c r="MRT21" i="28"/>
  <c r="MRX21" i="28"/>
  <c r="MSB21" i="28"/>
  <c r="MSF21" i="28"/>
  <c r="MSJ21" i="28"/>
  <c r="MSN21" i="28"/>
  <c r="MSR21" i="28"/>
  <c r="MSV21" i="28"/>
  <c r="MSZ21" i="28"/>
  <c r="MTD21" i="28"/>
  <c r="MTH21" i="28"/>
  <c r="MTL21" i="28"/>
  <c r="MTP21" i="28"/>
  <c r="MTT21" i="28"/>
  <c r="MTX21" i="28"/>
  <c r="MUB21" i="28"/>
  <c r="MUF21" i="28"/>
  <c r="MUJ21" i="28"/>
  <c r="MUN21" i="28"/>
  <c r="MUR21" i="28"/>
  <c r="MUV21" i="28"/>
  <c r="MUZ21" i="28"/>
  <c r="MVD21" i="28"/>
  <c r="MVH21" i="28"/>
  <c r="MVL21" i="28"/>
  <c r="MVP21" i="28"/>
  <c r="MVT21" i="28"/>
  <c r="MVX21" i="28"/>
  <c r="MWB21" i="28"/>
  <c r="MWF21" i="28"/>
  <c r="MWJ21" i="28"/>
  <c r="MWN21" i="28"/>
  <c r="MWR21" i="28"/>
  <c r="MWV21" i="28"/>
  <c r="MWZ21" i="28"/>
  <c r="MXD21" i="28"/>
  <c r="MXH21" i="28"/>
  <c r="MXL21" i="28"/>
  <c r="MXP21" i="28"/>
  <c r="MXT21" i="28"/>
  <c r="MXX21" i="28"/>
  <c r="MYB21" i="28"/>
  <c r="MYF21" i="28"/>
  <c r="MYJ21" i="28"/>
  <c r="MYN21" i="28"/>
  <c r="MYR21" i="28"/>
  <c r="MYV21" i="28"/>
  <c r="MYZ21" i="28"/>
  <c r="MZD21" i="28"/>
  <c r="MZH21" i="28"/>
  <c r="MZL21" i="28"/>
  <c r="MZP21" i="28"/>
  <c r="MZT21" i="28"/>
  <c r="MZX21" i="28"/>
  <c r="NAB21" i="28"/>
  <c r="NAF21" i="28"/>
  <c r="NAJ21" i="28"/>
  <c r="NAN21" i="28"/>
  <c r="NAR21" i="28"/>
  <c r="NAV21" i="28"/>
  <c r="NAZ21" i="28"/>
  <c r="NBD21" i="28"/>
  <c r="NBH21" i="28"/>
  <c r="NBL21" i="28"/>
  <c r="NBP21" i="28"/>
  <c r="NBT21" i="28"/>
  <c r="NBX21" i="28"/>
  <c r="NCB21" i="28"/>
  <c r="NCF21" i="28"/>
  <c r="NCJ21" i="28"/>
  <c r="NCN21" i="28"/>
  <c r="NCR21" i="28"/>
  <c r="NCV21" i="28"/>
  <c r="NCZ21" i="28"/>
  <c r="NDD21" i="28"/>
  <c r="NDH21" i="28"/>
  <c r="NDL21" i="28"/>
  <c r="NDP21" i="28"/>
  <c r="NDT21" i="28"/>
  <c r="NDX21" i="28"/>
  <c r="NEB21" i="28"/>
  <c r="NEF21" i="28"/>
  <c r="NEJ21" i="28"/>
  <c r="NEN21" i="28"/>
  <c r="NER21" i="28"/>
  <c r="NEV21" i="28"/>
  <c r="NEZ21" i="28"/>
  <c r="NFD21" i="28"/>
  <c r="NFH21" i="28"/>
  <c r="NFL21" i="28"/>
  <c r="NFP21" i="28"/>
  <c r="NFT21" i="28"/>
  <c r="NFX21" i="28"/>
  <c r="NGB21" i="28"/>
  <c r="NGF21" i="28"/>
  <c r="NGJ21" i="28"/>
  <c r="NGN21" i="28"/>
  <c r="NGR21" i="28"/>
  <c r="NGV21" i="28"/>
  <c r="NGZ21" i="28"/>
  <c r="NHD21" i="28"/>
  <c r="NHH21" i="28"/>
  <c r="NHL21" i="28"/>
  <c r="NHP21" i="28"/>
  <c r="NHT21" i="28"/>
  <c r="NHX21" i="28"/>
  <c r="NIB21" i="28"/>
  <c r="NIF21" i="28"/>
  <c r="NIJ21" i="28"/>
  <c r="NIN21" i="28"/>
  <c r="NIR21" i="28"/>
  <c r="NIV21" i="28"/>
  <c r="NIZ21" i="28"/>
  <c r="NJD21" i="28"/>
  <c r="NJH21" i="28"/>
  <c r="NJL21" i="28"/>
  <c r="NJP21" i="28"/>
  <c r="NJT21" i="28"/>
  <c r="NJX21" i="28"/>
  <c r="NKB21" i="28"/>
  <c r="NKF21" i="28"/>
  <c r="NKJ21" i="28"/>
  <c r="NKN21" i="28"/>
  <c r="NKR21" i="28"/>
  <c r="NKV21" i="28"/>
  <c r="NKZ21" i="28"/>
  <c r="NLD21" i="28"/>
  <c r="NLH21" i="28"/>
  <c r="NLL21" i="28"/>
  <c r="NLP21" i="28"/>
  <c r="NLT21" i="28"/>
  <c r="NLX21" i="28"/>
  <c r="NMB21" i="28"/>
  <c r="NMF21" i="28"/>
  <c r="NMJ21" i="28"/>
  <c r="NMN21" i="28"/>
  <c r="NMR21" i="28"/>
  <c r="NMV21" i="28"/>
  <c r="NMZ21" i="28"/>
  <c r="NND21" i="28"/>
  <c r="NNH21" i="28"/>
  <c r="NNL21" i="28"/>
  <c r="NNP21" i="28"/>
  <c r="NNT21" i="28"/>
  <c r="NNX21" i="28"/>
  <c r="NOB21" i="28"/>
  <c r="NOF21" i="28"/>
  <c r="NOJ21" i="28"/>
  <c r="NON21" i="28"/>
  <c r="NOR21" i="28"/>
  <c r="NOV21" i="28"/>
  <c r="NOZ21" i="28"/>
  <c r="NPD21" i="28"/>
  <c r="NPH21" i="28"/>
  <c r="NPL21" i="28"/>
  <c r="NPP21" i="28"/>
  <c r="NPT21" i="28"/>
  <c r="NPX21" i="28"/>
  <c r="NQB21" i="28"/>
  <c r="NQF21" i="28"/>
  <c r="NQJ21" i="28"/>
  <c r="NQN21" i="28"/>
  <c r="NQR21" i="28"/>
  <c r="NQV21" i="28"/>
  <c r="NQZ21" i="28"/>
  <c r="NRD21" i="28"/>
  <c r="NRH21" i="28"/>
  <c r="NRL21" i="28"/>
  <c r="NRP21" i="28"/>
  <c r="NRT21" i="28"/>
  <c r="NRX21" i="28"/>
  <c r="NSB21" i="28"/>
  <c r="NSF21" i="28"/>
  <c r="NSJ21" i="28"/>
  <c r="NSN21" i="28"/>
  <c r="NSR21" i="28"/>
  <c r="NSV21" i="28"/>
  <c r="NSZ21" i="28"/>
  <c r="NTD21" i="28"/>
  <c r="NTH21" i="28"/>
  <c r="NTL21" i="28"/>
  <c r="NTP21" i="28"/>
  <c r="NTT21" i="28"/>
  <c r="NTX21" i="28"/>
  <c r="NUB21" i="28"/>
  <c r="NUF21" i="28"/>
  <c r="NUJ21" i="28"/>
  <c r="NUN21" i="28"/>
  <c r="NUR21" i="28"/>
  <c r="NUV21" i="28"/>
  <c r="NUZ21" i="28"/>
  <c r="NVD21" i="28"/>
  <c r="NVH21" i="28"/>
  <c r="NVL21" i="28"/>
  <c r="NVP21" i="28"/>
  <c r="NVT21" i="28"/>
  <c r="NVX21" i="28"/>
  <c r="NWB21" i="28"/>
  <c r="NWF21" i="28"/>
  <c r="NWJ21" i="28"/>
  <c r="NWN21" i="28"/>
  <c r="NWR21" i="28"/>
  <c r="NWV21" i="28"/>
  <c r="NWZ21" i="28"/>
  <c r="NXD21" i="28"/>
  <c r="NXH21" i="28"/>
  <c r="NXL21" i="28"/>
  <c r="NXP21" i="28"/>
  <c r="NXT21" i="28"/>
  <c r="NXX21" i="28"/>
  <c r="NYB21" i="28"/>
  <c r="NYF21" i="28"/>
  <c r="NYJ21" i="28"/>
  <c r="NYN21" i="28"/>
  <c r="NYR21" i="28"/>
  <c r="NYV21" i="28"/>
  <c r="NYZ21" i="28"/>
  <c r="NZD21" i="28"/>
  <c r="NZH21" i="28"/>
  <c r="NZL21" i="28"/>
  <c r="NZP21" i="28"/>
  <c r="NZT21" i="28"/>
  <c r="NZX21" i="28"/>
  <c r="OAB21" i="28"/>
  <c r="OAF21" i="28"/>
  <c r="OAJ21" i="28"/>
  <c r="OAN21" i="28"/>
  <c r="OAR21" i="28"/>
  <c r="OAV21" i="28"/>
  <c r="OAZ21" i="28"/>
  <c r="OBD21" i="28"/>
  <c r="OBH21" i="28"/>
  <c r="OBL21" i="28"/>
  <c r="OBP21" i="28"/>
  <c r="OBT21" i="28"/>
  <c r="OBX21" i="28"/>
  <c r="OCB21" i="28"/>
  <c r="OCF21" i="28"/>
  <c r="OCJ21" i="28"/>
  <c r="OCN21" i="28"/>
  <c r="OCR21" i="28"/>
  <c r="OCV21" i="28"/>
  <c r="OCZ21" i="28"/>
  <c r="ODD21" i="28"/>
  <c r="ODH21" i="28"/>
  <c r="ODL21" i="28"/>
  <c r="ODP21" i="28"/>
  <c r="ODT21" i="28"/>
  <c r="ODX21" i="28"/>
  <c r="OEB21" i="28"/>
  <c r="OEF21" i="28"/>
  <c r="OEJ21" i="28"/>
  <c r="OEN21" i="28"/>
  <c r="OER21" i="28"/>
  <c r="OEV21" i="28"/>
  <c r="OEZ21" i="28"/>
  <c r="OFD21" i="28"/>
  <c r="OFH21" i="28"/>
  <c r="OFL21" i="28"/>
  <c r="OFP21" i="28"/>
  <c r="OFT21" i="28"/>
  <c r="OFX21" i="28"/>
  <c r="OGB21" i="28"/>
  <c r="OGF21" i="28"/>
  <c r="OGJ21" i="28"/>
  <c r="OGN21" i="28"/>
  <c r="OGR21" i="28"/>
  <c r="OGV21" i="28"/>
  <c r="OGZ21" i="28"/>
  <c r="OHD21" i="28"/>
  <c r="OHH21" i="28"/>
  <c r="OHL21" i="28"/>
  <c r="OHP21" i="28"/>
  <c r="OHT21" i="28"/>
  <c r="OHX21" i="28"/>
  <c r="OIB21" i="28"/>
  <c r="OIF21" i="28"/>
  <c r="OIJ21" i="28"/>
  <c r="OIN21" i="28"/>
  <c r="OIR21" i="28"/>
  <c r="OIV21" i="28"/>
  <c r="OIZ21" i="28"/>
  <c r="OJD21" i="28"/>
  <c r="OJH21" i="28"/>
  <c r="OJL21" i="28"/>
  <c r="OJP21" i="28"/>
  <c r="OJT21" i="28"/>
  <c r="OJX21" i="28"/>
  <c r="OKB21" i="28"/>
  <c r="OKF21" i="28"/>
  <c r="OKJ21" i="28"/>
  <c r="OKN21" i="28"/>
  <c r="OKR21" i="28"/>
  <c r="OKV21" i="28"/>
  <c r="OKZ21" i="28"/>
  <c r="OLD21" i="28"/>
  <c r="OLH21" i="28"/>
  <c r="OLL21" i="28"/>
  <c r="OLP21" i="28"/>
  <c r="OLT21" i="28"/>
  <c r="OLX21" i="28"/>
  <c r="OMB21" i="28"/>
  <c r="OMF21" i="28"/>
  <c r="OMJ21" i="28"/>
  <c r="OMN21" i="28"/>
  <c r="OMR21" i="28"/>
  <c r="OMV21" i="28"/>
  <c r="OMZ21" i="28"/>
  <c r="OND21" i="28"/>
  <c r="ONH21" i="28"/>
  <c r="ONL21" i="28"/>
  <c r="ONP21" i="28"/>
  <c r="ONT21" i="28"/>
  <c r="ONX21" i="28"/>
  <c r="OOB21" i="28"/>
  <c r="OOF21" i="28"/>
  <c r="OOJ21" i="28"/>
  <c r="OON21" i="28"/>
  <c r="OOR21" i="28"/>
  <c r="OOV21" i="28"/>
  <c r="OOZ21" i="28"/>
  <c r="OPD21" i="28"/>
  <c r="OPH21" i="28"/>
  <c r="OPL21" i="28"/>
  <c r="OPP21" i="28"/>
  <c r="OPT21" i="28"/>
  <c r="OPX21" i="28"/>
  <c r="OQB21" i="28"/>
  <c r="OQF21" i="28"/>
  <c r="OQJ21" i="28"/>
  <c r="OQN21" i="28"/>
  <c r="OQR21" i="28"/>
  <c r="OQV21" i="28"/>
  <c r="OQZ21" i="28"/>
  <c r="ORD21" i="28"/>
  <c r="ORH21" i="28"/>
  <c r="ORL21" i="28"/>
  <c r="ORP21" i="28"/>
  <c r="ORT21" i="28"/>
  <c r="ORX21" i="28"/>
  <c r="OSB21" i="28"/>
  <c r="OSF21" i="28"/>
  <c r="OSJ21" i="28"/>
  <c r="OSN21" i="28"/>
  <c r="OSR21" i="28"/>
  <c r="OSV21" i="28"/>
  <c r="OSZ21" i="28"/>
  <c r="OTD21" i="28"/>
  <c r="OTH21" i="28"/>
  <c r="OTL21" i="28"/>
  <c r="OTP21" i="28"/>
  <c r="OTT21" i="28"/>
  <c r="OTX21" i="28"/>
  <c r="OUB21" i="28"/>
  <c r="OUF21" i="28"/>
  <c r="OUJ21" i="28"/>
  <c r="OUN21" i="28"/>
  <c r="OUR21" i="28"/>
  <c r="OUV21" i="28"/>
  <c r="OUZ21" i="28"/>
  <c r="OVD21" i="28"/>
  <c r="OVH21" i="28"/>
  <c r="OVL21" i="28"/>
  <c r="OVP21" i="28"/>
  <c r="OVT21" i="28"/>
  <c r="OVX21" i="28"/>
  <c r="OWB21" i="28"/>
  <c r="OWF21" i="28"/>
  <c r="OWJ21" i="28"/>
  <c r="OWN21" i="28"/>
  <c r="OWR21" i="28"/>
  <c r="OWV21" i="28"/>
  <c r="OWZ21" i="28"/>
  <c r="OXD21" i="28"/>
  <c r="OXH21" i="28"/>
  <c r="OXL21" i="28"/>
  <c r="OXP21" i="28"/>
  <c r="OXT21" i="28"/>
  <c r="OXX21" i="28"/>
  <c r="OYB21" i="28"/>
  <c r="OYF21" i="28"/>
  <c r="OYJ21" i="28"/>
  <c r="OYN21" i="28"/>
  <c r="OYR21" i="28"/>
  <c r="OYV21" i="28"/>
  <c r="OYZ21" i="28"/>
  <c r="OZD21" i="28"/>
  <c r="OZH21" i="28"/>
  <c r="OZL21" i="28"/>
  <c r="OZP21" i="28"/>
  <c r="OZT21" i="28"/>
  <c r="OZX21" i="28"/>
  <c r="PAB21" i="28"/>
  <c r="PAF21" i="28"/>
  <c r="PAJ21" i="28"/>
  <c r="PAN21" i="28"/>
  <c r="PAR21" i="28"/>
  <c r="PAV21" i="28"/>
  <c r="PAZ21" i="28"/>
  <c r="PBD21" i="28"/>
  <c r="PBH21" i="28"/>
  <c r="PBL21" i="28"/>
  <c r="PBP21" i="28"/>
  <c r="PBT21" i="28"/>
  <c r="PBX21" i="28"/>
  <c r="PCB21" i="28"/>
  <c r="PCF21" i="28"/>
  <c r="PCJ21" i="28"/>
  <c r="PCN21" i="28"/>
  <c r="PCR21" i="28"/>
  <c r="PCV21" i="28"/>
  <c r="PCZ21" i="28"/>
  <c r="PDD21" i="28"/>
  <c r="PDH21" i="28"/>
  <c r="PDL21" i="28"/>
  <c r="PDP21" i="28"/>
  <c r="PDT21" i="28"/>
  <c r="PDX21" i="28"/>
  <c r="PEB21" i="28"/>
  <c r="PEF21" i="28"/>
  <c r="PEJ21" i="28"/>
  <c r="PEN21" i="28"/>
  <c r="PER21" i="28"/>
  <c r="PEV21" i="28"/>
  <c r="PEZ21" i="28"/>
  <c r="PFD21" i="28"/>
  <c r="PFH21" i="28"/>
  <c r="XJ21" i="28"/>
  <c r="AUN21" i="28"/>
  <c r="BHQ21" i="28"/>
  <c r="BTW21" i="28"/>
  <c r="CAK21" i="28"/>
  <c r="CGZ21" i="28"/>
  <c r="CNK21" i="28"/>
  <c r="CSI21" i="28"/>
  <c r="CXG21" i="28"/>
  <c r="DCE21" i="28"/>
  <c r="DHC21" i="28"/>
  <c r="DJX21" i="28"/>
  <c r="DME21" i="28"/>
  <c r="DOG21" i="28"/>
  <c r="DQM21" i="28"/>
  <c r="DSS21" i="28"/>
  <c r="DUV21" i="28"/>
  <c r="DWX21" i="28"/>
  <c r="DYP21" i="28"/>
  <c r="EAE21" i="28"/>
  <c r="EBV21" i="28"/>
  <c r="EDN21" i="28"/>
  <c r="EFC21" i="28"/>
  <c r="EGT21" i="28"/>
  <c r="EIL21" i="28"/>
  <c r="EKA21" i="28"/>
  <c r="ELR21" i="28"/>
  <c r="ENJ21" i="28"/>
  <c r="EOY21" i="28"/>
  <c r="EQP21" i="28"/>
  <c r="ESH21" i="28"/>
  <c r="ETW21" i="28"/>
  <c r="EVN21" i="28"/>
  <c r="EXF21" i="28"/>
  <c r="EYU21" i="28"/>
  <c r="FAL21" i="28"/>
  <c r="FCD21" i="28"/>
  <c r="FDS21" i="28"/>
  <c r="FFJ21" i="28"/>
  <c r="FHB21" i="28"/>
  <c r="FIQ21" i="28"/>
  <c r="FKH21" i="28"/>
  <c r="FLZ21" i="28"/>
  <c r="FNO21" i="28"/>
  <c r="FPF21" i="28"/>
  <c r="FQX21" i="28"/>
  <c r="FSD21" i="28"/>
  <c r="FTJ21" i="28"/>
  <c r="FUP21" i="28"/>
  <c r="FVN21" i="28"/>
  <c r="FWI21" i="28"/>
  <c r="FXD21" i="28"/>
  <c r="FXZ21" i="28"/>
  <c r="FYU21" i="28"/>
  <c r="FZP21" i="28"/>
  <c r="GAL21" i="28"/>
  <c r="GBG21" i="28"/>
  <c r="GCB21" i="28"/>
  <c r="GCX21" i="28"/>
  <c r="GDS21" i="28"/>
  <c r="GEN21" i="28"/>
  <c r="GFJ21" i="28"/>
  <c r="GGE21" i="28"/>
  <c r="GGZ21" i="28"/>
  <c r="GHV21" i="28"/>
  <c r="GIQ21" i="28"/>
  <c r="GJL21" i="28"/>
  <c r="GKH21" i="28"/>
  <c r="GLC21" i="28"/>
  <c r="GLX21" i="28"/>
  <c r="GMR21" i="28"/>
  <c r="GNH21" i="28"/>
  <c r="GNX21" i="28"/>
  <c r="GON21" i="28"/>
  <c r="GPD21" i="28"/>
  <c r="GPT21" i="28"/>
  <c r="GQJ21" i="28"/>
  <c r="GQZ21" i="28"/>
  <c r="GRP21" i="28"/>
  <c r="GSF21" i="28"/>
  <c r="GSV21" i="28"/>
  <c r="GTL21" i="28"/>
  <c r="GUB21" i="28"/>
  <c r="GUR21" i="28"/>
  <c r="GVH21" i="28"/>
  <c r="GVX21" i="28"/>
  <c r="GWN21" i="28"/>
  <c r="GXD21" i="28"/>
  <c r="GXT21" i="28"/>
  <c r="GYJ21" i="28"/>
  <c r="GYZ21" i="28"/>
  <c r="GZP21" i="28"/>
  <c r="HAF21" i="28"/>
  <c r="HAV21" i="28"/>
  <c r="HBL21" i="28"/>
  <c r="HCB21" i="28"/>
  <c r="HCR21" i="28"/>
  <c r="HDH21" i="28"/>
  <c r="HDX21" i="28"/>
  <c r="HEN21" i="28"/>
  <c r="HFD21" i="28"/>
  <c r="HFT21" i="28"/>
  <c r="HGJ21" i="28"/>
  <c r="HGZ21" i="28"/>
  <c r="HHP21" i="28"/>
  <c r="HIF21" i="28"/>
  <c r="HIV21" i="28"/>
  <c r="HJL21" i="28"/>
  <c r="HKB21" i="28"/>
  <c r="HKR21" i="28"/>
  <c r="HLH21" i="28"/>
  <c r="HLX21" i="28"/>
  <c r="HMN21" i="28"/>
  <c r="HND21" i="28"/>
  <c r="HNT21" i="28"/>
  <c r="HOJ21" i="28"/>
  <c r="HOZ21" i="28"/>
  <c r="HPP21" i="28"/>
  <c r="HQF21" i="28"/>
  <c r="HQV21" i="28"/>
  <c r="HRL21" i="28"/>
  <c r="HSB21" i="28"/>
  <c r="HSR21" i="28"/>
  <c r="HTH21" i="28"/>
  <c r="HTX21" i="28"/>
  <c r="HUN21" i="28"/>
  <c r="HVD21" i="28"/>
  <c r="HVT21" i="28"/>
  <c r="HWJ21" i="28"/>
  <c r="HWZ21" i="28"/>
  <c r="HXP21" i="28"/>
  <c r="HYF21" i="28"/>
  <c r="HYV21" i="28"/>
  <c r="HZL21" i="28"/>
  <c r="IAB21" i="28"/>
  <c r="IAR21" i="28"/>
  <c r="IBH21" i="28"/>
  <c r="IBX21" i="28"/>
  <c r="ICN21" i="28"/>
  <c r="IDD21" i="28"/>
  <c r="IDT21" i="28"/>
  <c r="IEJ21" i="28"/>
  <c r="IEZ21" i="28"/>
  <c r="IFP21" i="28"/>
  <c r="IGF21" i="28"/>
  <c r="IGV21" i="28"/>
  <c r="IHL21" i="28"/>
  <c r="IIB21" i="28"/>
  <c r="IIR21" i="28"/>
  <c r="IJH21" i="28"/>
  <c r="IJX21" i="28"/>
  <c r="IKN21" i="28"/>
  <c r="ILD21" i="28"/>
  <c r="ILT21" i="28"/>
  <c r="IMJ21" i="28"/>
  <c r="IMZ21" i="28"/>
  <c r="INP21" i="28"/>
  <c r="IOF21" i="28"/>
  <c r="IOV21" i="28"/>
  <c r="IPL21" i="28"/>
  <c r="IQB21" i="28"/>
  <c r="IQR21" i="28"/>
  <c r="IRH21" i="28"/>
  <c r="IRX21" i="28"/>
  <c r="ISN21" i="28"/>
  <c r="ITD21" i="28"/>
  <c r="ITT21" i="28"/>
  <c r="IUJ21" i="28"/>
  <c r="IUZ21" i="28"/>
  <c r="IVP21" i="28"/>
  <c r="IWF21" i="28"/>
  <c r="IWP21" i="28"/>
  <c r="IXA21" i="28"/>
  <c r="IXL21" i="28"/>
  <c r="IXV21" i="28"/>
  <c r="IYG21" i="28"/>
  <c r="IYR21" i="28"/>
  <c r="IZB21" i="28"/>
  <c r="IZM21" i="28"/>
  <c r="IZX21" i="28"/>
  <c r="JAH21" i="28"/>
  <c r="JAS21" i="28"/>
  <c r="JBD21" i="28"/>
  <c r="JBN21" i="28"/>
  <c r="JBY21" i="28"/>
  <c r="JCJ21" i="28"/>
  <c r="JCT21" i="28"/>
  <c r="JDE21" i="28"/>
  <c r="JDP21" i="28"/>
  <c r="JDZ21" i="28"/>
  <c r="JEK21" i="28"/>
  <c r="JEV21" i="28"/>
  <c r="JFF21" i="28"/>
  <c r="JFQ21" i="28"/>
  <c r="JGB21" i="28"/>
  <c r="JGL21" i="28"/>
  <c r="JGW21" i="28"/>
  <c r="JHH21" i="28"/>
  <c r="JHR21" i="28"/>
  <c r="JIC21" i="28"/>
  <c r="JIN21" i="28"/>
  <c r="JIX21" i="28"/>
  <c r="JJI21" i="28"/>
  <c r="JJT21" i="28"/>
  <c r="JKD21" i="28"/>
  <c r="JKO21" i="28"/>
  <c r="JKZ21" i="28"/>
  <c r="JLJ21" i="28"/>
  <c r="JLU21" i="28"/>
  <c r="JMF21" i="28"/>
  <c r="JMP21" i="28"/>
  <c r="JNA21" i="28"/>
  <c r="JNL21" i="28"/>
  <c r="JNV21" i="28"/>
  <c r="JOG21" i="28"/>
  <c r="JOR21" i="28"/>
  <c r="JPB21" i="28"/>
  <c r="JPM21" i="28"/>
  <c r="JPX21" i="28"/>
  <c r="JQH21" i="28"/>
  <c r="JQS21" i="28"/>
  <c r="JRD21" i="28"/>
  <c r="JRN21" i="28"/>
  <c r="JRY21" i="28"/>
  <c r="JSJ21" i="28"/>
  <c r="JST21" i="28"/>
  <c r="JTE21" i="28"/>
  <c r="JTP21" i="28"/>
  <c r="JTZ21" i="28"/>
  <c r="JUK21" i="28"/>
  <c r="JUV21" i="28"/>
  <c r="JVF21" i="28"/>
  <c r="JVQ21" i="28"/>
  <c r="JWB21" i="28"/>
  <c r="JWL21" i="28"/>
  <c r="JWW21" i="28"/>
  <c r="JXH21" i="28"/>
  <c r="JXR21" i="28"/>
  <c r="JYC21" i="28"/>
  <c r="JYN21" i="28"/>
  <c r="JYX21" i="28"/>
  <c r="JZI21" i="28"/>
  <c r="JZT21" i="28"/>
  <c r="KAD21" i="28"/>
  <c r="KAO21" i="28"/>
  <c r="KAW21" i="28"/>
  <c r="KBE21" i="28"/>
  <c r="KBM21" i="28"/>
  <c r="KBU21" i="28"/>
  <c r="KCC21" i="28"/>
  <c r="KCK21" i="28"/>
  <c r="KCS21" i="28"/>
  <c r="KDA21" i="28"/>
  <c r="KDI21" i="28"/>
  <c r="KDQ21" i="28"/>
  <c r="KDY21" i="28"/>
  <c r="KEG21" i="28"/>
  <c r="KEO21" i="28"/>
  <c r="KEW21" i="28"/>
  <c r="KFE21" i="28"/>
  <c r="KFM21" i="28"/>
  <c r="KFU21" i="28"/>
  <c r="KGC21" i="28"/>
  <c r="KGK21" i="28"/>
  <c r="KGS21" i="28"/>
  <c r="KHA21" i="28"/>
  <c r="KHI21" i="28"/>
  <c r="KHQ21" i="28"/>
  <c r="KHY21" i="28"/>
  <c r="KIG21" i="28"/>
  <c r="KIO21" i="28"/>
  <c r="KIW21" i="28"/>
  <c r="KJE21" i="28"/>
  <c r="KJM21" i="28"/>
  <c r="KJU21" i="28"/>
  <c r="KKC21" i="28"/>
  <c r="KKK21" i="28"/>
  <c r="KKS21" i="28"/>
  <c r="KLA21" i="28"/>
  <c r="KLI21" i="28"/>
  <c r="KLQ21" i="28"/>
  <c r="KLY21" i="28"/>
  <c r="KMG21" i="28"/>
  <c r="KMO21" i="28"/>
  <c r="KMW21" i="28"/>
  <c r="KNE21" i="28"/>
  <c r="KNM21" i="28"/>
  <c r="KNU21" i="28"/>
  <c r="KOC21" i="28"/>
  <c r="KOK21" i="28"/>
  <c r="KOS21" i="28"/>
  <c r="KPA21" i="28"/>
  <c r="KPI21" i="28"/>
  <c r="KPQ21" i="28"/>
  <c r="KPY21" i="28"/>
  <c r="KQG21" i="28"/>
  <c r="KQO21" i="28"/>
  <c r="KQW21" i="28"/>
  <c r="KRE21" i="28"/>
  <c r="KRM21" i="28"/>
  <c r="KRU21" i="28"/>
  <c r="KSC21" i="28"/>
  <c r="KSK21" i="28"/>
  <c r="KSS21" i="28"/>
  <c r="KTA21" i="28"/>
  <c r="KTI21" i="28"/>
  <c r="KTQ21" i="28"/>
  <c r="KTY21" i="28"/>
  <c r="KUG21" i="28"/>
  <c r="KUO21" i="28"/>
  <c r="KUW21" i="28"/>
  <c r="KVE21" i="28"/>
  <c r="KVM21" i="28"/>
  <c r="KVU21" i="28"/>
  <c r="KWC21" i="28"/>
  <c r="KWK21" i="28"/>
  <c r="KWS21" i="28"/>
  <c r="KXA21" i="28"/>
  <c r="KXI21" i="28"/>
  <c r="KXQ21" i="28"/>
  <c r="KXY21" i="28"/>
  <c r="KYG21" i="28"/>
  <c r="KYO21" i="28"/>
  <c r="KYW21" i="28"/>
  <c r="KZE21" i="28"/>
  <c r="KZM21" i="28"/>
  <c r="KZU21" i="28"/>
  <c r="LAC21" i="28"/>
  <c r="LAK21" i="28"/>
  <c r="LAS21" i="28"/>
  <c r="LBA21" i="28"/>
  <c r="LBI21" i="28"/>
  <c r="LBQ21" i="28"/>
  <c r="LBY21" i="28"/>
  <c r="LCG21" i="28"/>
  <c r="LCO21" i="28"/>
  <c r="LCW21" i="28"/>
  <c r="LDE21" i="28"/>
  <c r="LDM21" i="28"/>
  <c r="LDU21" i="28"/>
  <c r="LEC21" i="28"/>
  <c r="LEK21" i="28"/>
  <c r="LES21" i="28"/>
  <c r="LFA21" i="28"/>
  <c r="LFI21" i="28"/>
  <c r="LFQ21" i="28"/>
  <c r="LFY21" i="28"/>
  <c r="LGG21" i="28"/>
  <c r="LGO21" i="28"/>
  <c r="LGW21" i="28"/>
  <c r="LHE21" i="28"/>
  <c r="LHM21" i="28"/>
  <c r="LHU21" i="28"/>
  <c r="LIC21" i="28"/>
  <c r="LIK21" i="28"/>
  <c r="LIS21" i="28"/>
  <c r="LJA21" i="28"/>
  <c r="LJI21" i="28"/>
  <c r="LJQ21" i="28"/>
  <c r="LJY21" i="28"/>
  <c r="LKG21" i="28"/>
  <c r="LKO21" i="28"/>
  <c r="LKW21" i="28"/>
  <c r="LLE21" i="28"/>
  <c r="LLM21" i="28"/>
  <c r="LLU21" i="28"/>
  <c r="LMC21" i="28"/>
  <c r="LMK21" i="28"/>
  <c r="LMS21" i="28"/>
  <c r="LNA21" i="28"/>
  <c r="LNI21" i="28"/>
  <c r="LNQ21" i="28"/>
  <c r="LNY21" i="28"/>
  <c r="LOG21" i="28"/>
  <c r="LOO21" i="28"/>
  <c r="LOW21" i="28"/>
  <c r="LPE21" i="28"/>
  <c r="LPM21" i="28"/>
  <c r="LPU21" i="28"/>
  <c r="LQC21" i="28"/>
  <c r="LQK21" i="28"/>
  <c r="LQS21" i="28"/>
  <c r="LRA21" i="28"/>
  <c r="LRI21" i="28"/>
  <c r="LRQ21" i="28"/>
  <c r="LRY21" i="28"/>
  <c r="LSG21" i="28"/>
  <c r="LSO21" i="28"/>
  <c r="LSW21" i="28"/>
  <c r="LTE21" i="28"/>
  <c r="LTM21" i="28"/>
  <c r="LTU21" i="28"/>
  <c r="LUC21" i="28"/>
  <c r="LUK21" i="28"/>
  <c r="LUS21" i="28"/>
  <c r="LVA21" i="28"/>
  <c r="LVI21" i="28"/>
  <c r="LVQ21" i="28"/>
  <c r="LVY21" i="28"/>
  <c r="LWG21" i="28"/>
  <c r="LWO21" i="28"/>
  <c r="LWW21" i="28"/>
  <c r="LXE21" i="28"/>
  <c r="LXM21" i="28"/>
  <c r="LXU21" i="28"/>
  <c r="LYC21" i="28"/>
  <c r="LYK21" i="28"/>
  <c r="LYS21" i="28"/>
  <c r="LZA21" i="28"/>
  <c r="LZI21" i="28"/>
  <c r="LZQ21" i="28"/>
  <c r="LZY21" i="28"/>
  <c r="MAG21" i="28"/>
  <c r="MAO21" i="28"/>
  <c r="MAW21" i="28"/>
  <c r="MBE21" i="28"/>
  <c r="MBM21" i="28"/>
  <c r="MBU21" i="28"/>
  <c r="MCC21" i="28"/>
  <c r="MCK21" i="28"/>
  <c r="MCS21" i="28"/>
  <c r="MDA21" i="28"/>
  <c r="MDI21" i="28"/>
  <c r="MDQ21" i="28"/>
  <c r="MDY21" i="28"/>
  <c r="MEG21" i="28"/>
  <c r="MEO21" i="28"/>
  <c r="MEW21" i="28"/>
  <c r="MFE21" i="28"/>
  <c r="MFM21" i="28"/>
  <c r="MFU21" i="28"/>
  <c r="MGC21" i="28"/>
  <c r="MGK21" i="28"/>
  <c r="MGS21" i="28"/>
  <c r="MHA21" i="28"/>
  <c r="MHI21" i="28"/>
  <c r="MHQ21" i="28"/>
  <c r="MHY21" i="28"/>
  <c r="MIG21" i="28"/>
  <c r="MIO21" i="28"/>
  <c r="MIW21" i="28"/>
  <c r="MJE21" i="28"/>
  <c r="MJM21" i="28"/>
  <c r="MJU21" i="28"/>
  <c r="MKC21" i="28"/>
  <c r="MKK21" i="28"/>
  <c r="MKS21" i="28"/>
  <c r="MLA21" i="28"/>
  <c r="MLI21" i="28"/>
  <c r="MLQ21" i="28"/>
  <c r="MLY21" i="28"/>
  <c r="MMG21" i="28"/>
  <c r="MMO21" i="28"/>
  <c r="MMW21" i="28"/>
  <c r="MNE21" i="28"/>
  <c r="MNM21" i="28"/>
  <c r="MNU21" i="28"/>
  <c r="MOC21" i="28"/>
  <c r="MOK21" i="28"/>
  <c r="MOS21" i="28"/>
  <c r="MPA21" i="28"/>
  <c r="MPI21" i="28"/>
  <c r="MPQ21" i="28"/>
  <c r="MPY21" i="28"/>
  <c r="MQG21" i="28"/>
  <c r="MQO21" i="28"/>
  <c r="MQW21" i="28"/>
  <c r="MRE21" i="28"/>
  <c r="MRM21" i="28"/>
  <c r="MRU21" i="28"/>
  <c r="MSC21" i="28"/>
  <c r="MSK21" i="28"/>
  <c r="MSS21" i="28"/>
  <c r="MTA21" i="28"/>
  <c r="MTI21" i="28"/>
  <c r="MTQ21" i="28"/>
  <c r="MTY21" i="28"/>
  <c r="MUG21" i="28"/>
  <c r="MUO21" i="28"/>
  <c r="MUW21" i="28"/>
  <c r="MVE21" i="28"/>
  <c r="MVM21" i="28"/>
  <c r="MVU21" i="28"/>
  <c r="MWC21" i="28"/>
  <c r="MWK21" i="28"/>
  <c r="MWS21" i="28"/>
  <c r="MXA21" i="28"/>
  <c r="MXI21" i="28"/>
  <c r="MXQ21" i="28"/>
  <c r="MXY21" i="28"/>
  <c r="MYG21" i="28"/>
  <c r="MYO21" i="28"/>
  <c r="MYW21" i="28"/>
  <c r="MZE21" i="28"/>
  <c r="MZM21" i="28"/>
  <c r="MZU21" i="28"/>
  <c r="NAC21" i="28"/>
  <c r="NAK21" i="28"/>
  <c r="NAS21" i="28"/>
  <c r="NBA21" i="28"/>
  <c r="NBI21" i="28"/>
  <c r="NBQ21" i="28"/>
  <c r="NBY21" i="28"/>
  <c r="NCG21" i="28"/>
  <c r="NCO21" i="28"/>
  <c r="NCW21" i="28"/>
  <c r="NDE21" i="28"/>
  <c r="NDM21" i="28"/>
  <c r="NDU21" i="28"/>
  <c r="NEC21" i="28"/>
  <c r="NEK21" i="28"/>
  <c r="NES21" i="28"/>
  <c r="NFA21" i="28"/>
  <c r="NFI21" i="28"/>
  <c r="NFQ21" i="28"/>
  <c r="NFY21" i="28"/>
  <c r="NGG21" i="28"/>
  <c r="NGO21" i="28"/>
  <c r="NGW21" i="28"/>
  <c r="NHE21" i="28"/>
  <c r="NHM21" i="28"/>
  <c r="NHU21" i="28"/>
  <c r="NIC21" i="28"/>
  <c r="NIK21" i="28"/>
  <c r="NIS21" i="28"/>
  <c r="NJA21" i="28"/>
  <c r="NJI21" i="28"/>
  <c r="NJQ21" i="28"/>
  <c r="NJY21" i="28"/>
  <c r="NKG21" i="28"/>
  <c r="NKO21" i="28"/>
  <c r="NKW21" i="28"/>
  <c r="NLE21" i="28"/>
  <c r="NLM21" i="28"/>
  <c r="NLU21" i="28"/>
  <c r="NMC21" i="28"/>
  <c r="NMK21" i="28"/>
  <c r="NMS21" i="28"/>
  <c r="NNA21" i="28"/>
  <c r="NNI21" i="28"/>
  <c r="NNQ21" i="28"/>
  <c r="NNY21" i="28"/>
  <c r="NOG21" i="28"/>
  <c r="NOO21" i="28"/>
  <c r="NOW21" i="28"/>
  <c r="NPE21" i="28"/>
  <c r="NPM21" i="28"/>
  <c r="NPU21" i="28"/>
  <c r="NQC21" i="28"/>
  <c r="NQK21" i="28"/>
  <c r="NQS21" i="28"/>
  <c r="NRA21" i="28"/>
  <c r="NRI21" i="28"/>
  <c r="NRQ21" i="28"/>
  <c r="NRY21" i="28"/>
  <c r="NSG21" i="28"/>
  <c r="NSO21" i="28"/>
  <c r="NSW21" i="28"/>
  <c r="NTE21" i="28"/>
  <c r="NTM21" i="28"/>
  <c r="NTU21" i="28"/>
  <c r="NUC21" i="28"/>
  <c r="NUK21" i="28"/>
  <c r="NUS21" i="28"/>
  <c r="NVA21" i="28"/>
  <c r="NVI21" i="28"/>
  <c r="NVQ21" i="28"/>
  <c r="NVY21" i="28"/>
  <c r="NWG21" i="28"/>
  <c r="NWO21" i="28"/>
  <c r="NWW21" i="28"/>
  <c r="NXE21" i="28"/>
  <c r="NXM21" i="28"/>
  <c r="NXU21" i="28"/>
  <c r="NYC21" i="28"/>
  <c r="NYK21" i="28"/>
  <c r="NYS21" i="28"/>
  <c r="NZA21" i="28"/>
  <c r="NZI21" i="28"/>
  <c r="NZQ21" i="28"/>
  <c r="NZY21" i="28"/>
  <c r="OAG21" i="28"/>
  <c r="OAO21" i="28"/>
  <c r="OAW21" i="28"/>
  <c r="OBE21" i="28"/>
  <c r="OBM21" i="28"/>
  <c r="OBU21" i="28"/>
  <c r="OBZ21" i="28"/>
  <c r="OCE21" i="28"/>
  <c r="OCK21" i="28"/>
  <c r="OCP21" i="28"/>
  <c r="OCU21" i="28"/>
  <c r="ODA21" i="28"/>
  <c r="ODF21" i="28"/>
  <c r="ODK21" i="28"/>
  <c r="ODQ21" i="28"/>
  <c r="ODV21" i="28"/>
  <c r="OEA21" i="28"/>
  <c r="OEG21" i="28"/>
  <c r="OEL21" i="28"/>
  <c r="OEQ21" i="28"/>
  <c r="OEW21" i="28"/>
  <c r="OFB21" i="28"/>
  <c r="OFG21" i="28"/>
  <c r="OFM21" i="28"/>
  <c r="OFR21" i="28"/>
  <c r="OFW21" i="28"/>
  <c r="OGC21" i="28"/>
  <c r="OGH21" i="28"/>
  <c r="OGM21" i="28"/>
  <c r="OGS21" i="28"/>
  <c r="OGX21" i="28"/>
  <c r="OHC21" i="28"/>
  <c r="OHI21" i="28"/>
  <c r="OHN21" i="28"/>
  <c r="OHS21" i="28"/>
  <c r="OHY21" i="28"/>
  <c r="OID21" i="28"/>
  <c r="OII21" i="28"/>
  <c r="OIO21" i="28"/>
  <c r="OIT21" i="28"/>
  <c r="OIY21" i="28"/>
  <c r="OJE21" i="28"/>
  <c r="OJJ21" i="28"/>
  <c r="OJO21" i="28"/>
  <c r="OJU21" i="28"/>
  <c r="OJZ21" i="28"/>
  <c r="OKE21" i="28"/>
  <c r="OKK21" i="28"/>
  <c r="OKP21" i="28"/>
  <c r="OKU21" i="28"/>
  <c r="OLA21" i="28"/>
  <c r="OLF21" i="28"/>
  <c r="OLK21" i="28"/>
  <c r="OLQ21" i="28"/>
  <c r="OLV21" i="28"/>
  <c r="OMA21" i="28"/>
  <c r="OMG21" i="28"/>
  <c r="OML21" i="28"/>
  <c r="OMQ21" i="28"/>
  <c r="OMW21" i="28"/>
  <c r="ONB21" i="28"/>
  <c r="ONG21" i="28"/>
  <c r="ONM21" i="28"/>
  <c r="ONR21" i="28"/>
  <c r="ONW21" i="28"/>
  <c r="OOC21" i="28"/>
  <c r="OOH21" i="28"/>
  <c r="OOM21" i="28"/>
  <c r="OOS21" i="28"/>
  <c r="OOX21" i="28"/>
  <c r="OPC21" i="28"/>
  <c r="OPI21" i="28"/>
  <c r="OPN21" i="28"/>
  <c r="OPS21" i="28"/>
  <c r="OPY21" i="28"/>
  <c r="OQD21" i="28"/>
  <c r="OQI21" i="28"/>
  <c r="OQO21" i="28"/>
  <c r="OQT21" i="28"/>
  <c r="OQY21" i="28"/>
  <c r="ORE21" i="28"/>
  <c r="ORJ21" i="28"/>
  <c r="ORO21" i="28"/>
  <c r="ORU21" i="28"/>
  <c r="ORZ21" i="28"/>
  <c r="OSE21" i="28"/>
  <c r="OSK21" i="28"/>
  <c r="OSP21" i="28"/>
  <c r="OSU21" i="28"/>
  <c r="OTA21" i="28"/>
  <c r="OTF21" i="28"/>
  <c r="OTK21" i="28"/>
  <c r="OTQ21" i="28"/>
  <c r="OTV21" i="28"/>
  <c r="OUA21" i="28"/>
  <c r="OUG21" i="28"/>
  <c r="OUL21" i="28"/>
  <c r="OUQ21" i="28"/>
  <c r="OUW21" i="28"/>
  <c r="OVB21" i="28"/>
  <c r="OVG21" i="28"/>
  <c r="OVM21" i="28"/>
  <c r="OVR21" i="28"/>
  <c r="OVW21" i="28"/>
  <c r="OWC21" i="28"/>
  <c r="OWH21" i="28"/>
  <c r="OWM21" i="28"/>
  <c r="OWS21" i="28"/>
  <c r="OWX21" i="28"/>
  <c r="OXC21" i="28"/>
  <c r="OXI21" i="28"/>
  <c r="OXN21" i="28"/>
  <c r="OXS21" i="28"/>
  <c r="OXY21" i="28"/>
  <c r="OYD21" i="28"/>
  <c r="OYI21" i="28"/>
  <c r="OYO21" i="28"/>
  <c r="OYT21" i="28"/>
  <c r="OYY21" i="28"/>
  <c r="OZE21" i="28"/>
  <c r="OZJ21" i="28"/>
  <c r="OZO21" i="28"/>
  <c r="OZU21" i="28"/>
  <c r="OZZ21" i="28"/>
  <c r="PAE21" i="28"/>
  <c r="PAK21" i="28"/>
  <c r="PAP21" i="28"/>
  <c r="PAU21" i="28"/>
  <c r="PBA21" i="28"/>
  <c r="PBF21" i="28"/>
  <c r="PBK21" i="28"/>
  <c r="PBQ21" i="28"/>
  <c r="PBV21" i="28"/>
  <c r="PCA21" i="28"/>
  <c r="PCG21" i="28"/>
  <c r="PCL21" i="28"/>
  <c r="PCQ21" i="28"/>
  <c r="PCW21" i="28"/>
  <c r="PDB21" i="28"/>
  <c r="PDG21" i="28"/>
  <c r="PDM21" i="28"/>
  <c r="PDR21" i="28"/>
  <c r="PDW21" i="28"/>
  <c r="PEC21" i="28"/>
  <c r="PEH21" i="28"/>
  <c r="PEM21" i="28"/>
  <c r="PES21" i="28"/>
  <c r="PEX21" i="28"/>
  <c r="PFC21" i="28"/>
  <c r="PFI21" i="28"/>
  <c r="PFM21" i="28"/>
  <c r="PFQ21" i="28"/>
  <c r="PFU21" i="28"/>
  <c r="PFY21" i="28"/>
  <c r="PGC21" i="28"/>
  <c r="PGG21" i="28"/>
  <c r="PGK21" i="28"/>
  <c r="PGO21" i="28"/>
  <c r="PGS21" i="28"/>
  <c r="PGW21" i="28"/>
  <c r="PHA21" i="28"/>
  <c r="PHE21" i="28"/>
  <c r="PHI21" i="28"/>
  <c r="PHM21" i="28"/>
  <c r="PHQ21" i="28"/>
  <c r="PHU21" i="28"/>
  <c r="PHY21" i="28"/>
  <c r="PIC21" i="28"/>
  <c r="PIG21" i="28"/>
  <c r="PIK21" i="28"/>
  <c r="PIO21" i="28"/>
  <c r="PIS21" i="28"/>
  <c r="PIW21" i="28"/>
  <c r="PJA21" i="28"/>
  <c r="PJE21" i="28"/>
  <c r="PJI21" i="28"/>
  <c r="PJM21" i="28"/>
  <c r="PJQ21" i="28"/>
  <c r="PJU21" i="28"/>
  <c r="PJY21" i="28"/>
  <c r="PKC21" i="28"/>
  <c r="PKG21" i="28"/>
  <c r="PKK21" i="28"/>
  <c r="PKO21" i="28"/>
  <c r="PKS21" i="28"/>
  <c r="PKW21" i="28"/>
  <c r="PLA21" i="28"/>
  <c r="PLE21" i="28"/>
  <c r="PLI21" i="28"/>
  <c r="PLM21" i="28"/>
  <c r="PLQ21" i="28"/>
  <c r="PLU21" i="28"/>
  <c r="PLY21" i="28"/>
  <c r="PMC21" i="28"/>
  <c r="PMG21" i="28"/>
  <c r="PMK21" i="28"/>
  <c r="PMO21" i="28"/>
  <c r="PMS21" i="28"/>
  <c r="PMW21" i="28"/>
  <c r="PNA21" i="28"/>
  <c r="PNE21" i="28"/>
  <c r="PNI21" i="28"/>
  <c r="PNM21" i="28"/>
  <c r="PNQ21" i="28"/>
  <c r="PNU21" i="28"/>
  <c r="PNY21" i="28"/>
  <c r="POC21" i="28"/>
  <c r="POG21" i="28"/>
  <c r="POK21" i="28"/>
  <c r="POO21" i="28"/>
  <c r="POS21" i="28"/>
  <c r="POW21" i="28"/>
  <c r="PPA21" i="28"/>
  <c r="PPE21" i="28"/>
  <c r="PPI21" i="28"/>
  <c r="PPM21" i="28"/>
  <c r="PPQ21" i="28"/>
  <c r="PPU21" i="28"/>
  <c r="PPY21" i="28"/>
  <c r="PQC21" i="28"/>
  <c r="PQG21" i="28"/>
  <c r="PQK21" i="28"/>
  <c r="PQO21" i="28"/>
  <c r="PQS21" i="28"/>
  <c r="PQW21" i="28"/>
  <c r="PRA21" i="28"/>
  <c r="PRE21" i="28"/>
  <c r="PRI21" i="28"/>
  <c r="PRM21" i="28"/>
  <c r="PRQ21" i="28"/>
  <c r="PRU21" i="28"/>
  <c r="PRY21" i="28"/>
  <c r="PSC21" i="28"/>
  <c r="PSG21" i="28"/>
  <c r="PSK21" i="28"/>
  <c r="PSO21" i="28"/>
  <c r="PSS21" i="28"/>
  <c r="PSW21" i="28"/>
  <c r="PTA21" i="28"/>
  <c r="PTE21" i="28"/>
  <c r="PTI21" i="28"/>
  <c r="PTM21" i="28"/>
  <c r="PTQ21" i="28"/>
  <c r="PTU21" i="28"/>
  <c r="PTY21" i="28"/>
  <c r="PUC21" i="28"/>
  <c r="PUG21" i="28"/>
  <c r="PUK21" i="28"/>
  <c r="PUO21" i="28"/>
  <c r="PUS21" i="28"/>
  <c r="PUW21" i="28"/>
  <c r="PVA21" i="28"/>
  <c r="PVE21" i="28"/>
  <c r="PVI21" i="28"/>
  <c r="PVM21" i="28"/>
  <c r="PVQ21" i="28"/>
  <c r="PVU21" i="28"/>
  <c r="PVY21" i="28"/>
  <c r="PWC21" i="28"/>
  <c r="PWG21" i="28"/>
  <c r="PWK21" i="28"/>
  <c r="PWO21" i="28"/>
  <c r="PWS21" i="28"/>
  <c r="PWW21" i="28"/>
  <c r="PXA21" i="28"/>
  <c r="PXE21" i="28"/>
  <c r="PXI21" i="28"/>
  <c r="PXM21" i="28"/>
  <c r="PXQ21" i="28"/>
  <c r="PXU21" i="28"/>
  <c r="PXY21" i="28"/>
  <c r="PYC21" i="28"/>
  <c r="PYG21" i="28"/>
  <c r="PYK21" i="28"/>
  <c r="PYO21" i="28"/>
  <c r="PYS21" i="28"/>
  <c r="PYW21" i="28"/>
  <c r="PZA21" i="28"/>
  <c r="PZE21" i="28"/>
  <c r="PZI21" i="28"/>
  <c r="PZM21" i="28"/>
  <c r="PZQ21" i="28"/>
  <c r="PZU21" i="28"/>
  <c r="PZY21" i="28"/>
  <c r="QAC21" i="28"/>
  <c r="QAG21" i="28"/>
  <c r="QAK21" i="28"/>
  <c r="QAO21" i="28"/>
  <c r="QAS21" i="28"/>
  <c r="QAW21" i="28"/>
  <c r="QBA21" i="28"/>
  <c r="QBE21" i="28"/>
  <c r="QBI21" i="28"/>
  <c r="QBM21" i="28"/>
  <c r="QBQ21" i="28"/>
  <c r="QBU21" i="28"/>
  <c r="QBY21" i="28"/>
  <c r="QCC21" i="28"/>
  <c r="QCG21" i="28"/>
  <c r="QCK21" i="28"/>
  <c r="QCO21" i="28"/>
  <c r="QCS21" i="28"/>
  <c r="QCW21" i="28"/>
  <c r="QDA21" i="28"/>
  <c r="QDE21" i="28"/>
  <c r="QDI21" i="28"/>
  <c r="QDM21" i="28"/>
  <c r="QDQ21" i="28"/>
  <c r="QDU21" i="28"/>
  <c r="QDY21" i="28"/>
  <c r="QEC21" i="28"/>
  <c r="QEG21" i="28"/>
  <c r="QEK21" i="28"/>
  <c r="QEO21" i="28"/>
  <c r="QES21" i="28"/>
  <c r="QEW21" i="28"/>
  <c r="QFA21" i="28"/>
  <c r="QFE21" i="28"/>
  <c r="QFI21" i="28"/>
  <c r="QFM21" i="28"/>
  <c r="QFQ21" i="28"/>
  <c r="QFU21" i="28"/>
  <c r="QFY21" i="28"/>
  <c r="QGC21" i="28"/>
  <c r="QGG21" i="28"/>
  <c r="QGK21" i="28"/>
  <c r="QGO21" i="28"/>
  <c r="QGS21" i="28"/>
  <c r="QGW21" i="28"/>
  <c r="QHA21" i="28"/>
  <c r="QHE21" i="28"/>
  <c r="QHI21" i="28"/>
  <c r="QHM21" i="28"/>
  <c r="QHQ21" i="28"/>
  <c r="QHU21" i="28"/>
  <c r="QHY21" i="28"/>
  <c r="QIC21" i="28"/>
  <c r="QIG21" i="28"/>
  <c r="QIK21" i="28"/>
  <c r="QIO21" i="28"/>
  <c r="QIS21" i="28"/>
  <c r="QIW21" i="28"/>
  <c r="QJA21" i="28"/>
  <c r="QJE21" i="28"/>
  <c r="QJI21" i="28"/>
  <c r="QJM21" i="28"/>
  <c r="QJQ21" i="28"/>
  <c r="QJU21" i="28"/>
  <c r="QJY21" i="28"/>
  <c r="QKC21" i="28"/>
  <c r="QKG21" i="28"/>
  <c r="QKK21" i="28"/>
  <c r="QKO21" i="28"/>
  <c r="QKS21" i="28"/>
  <c r="QKW21" i="28"/>
  <c r="QLA21" i="28"/>
  <c r="QLE21" i="28"/>
  <c r="QLI21" i="28"/>
  <c r="QLM21" i="28"/>
  <c r="QLQ21" i="28"/>
  <c r="QLU21" i="28"/>
  <c r="QLY21" i="28"/>
  <c r="QMC21" i="28"/>
  <c r="QMG21" i="28"/>
  <c r="QMK21" i="28"/>
  <c r="QMO21" i="28"/>
  <c r="QMS21" i="28"/>
  <c r="QMW21" i="28"/>
  <c r="QNA21" i="28"/>
  <c r="QNE21" i="28"/>
  <c r="QNI21" i="28"/>
  <c r="QNM21" i="28"/>
  <c r="QNQ21" i="28"/>
  <c r="QNU21" i="28"/>
  <c r="QNY21" i="28"/>
  <c r="QOC21" i="28"/>
  <c r="QOG21" i="28"/>
  <c r="QOK21" i="28"/>
  <c r="QOO21" i="28"/>
  <c r="QOS21" i="28"/>
  <c r="QOW21" i="28"/>
  <c r="QPA21" i="28"/>
  <c r="QPE21" i="28"/>
  <c r="QPI21" i="28"/>
  <c r="QPM21" i="28"/>
  <c r="QPQ21" i="28"/>
  <c r="QPU21" i="28"/>
  <c r="QPY21" i="28"/>
  <c r="QQC21" i="28"/>
  <c r="QQG21" i="28"/>
  <c r="QQK21" i="28"/>
  <c r="QQO21" i="28"/>
  <c r="QQS21" i="28"/>
  <c r="QQW21" i="28"/>
  <c r="QRA21" i="28"/>
  <c r="QRE21" i="28"/>
  <c r="QRI21" i="28"/>
  <c r="QRM21" i="28"/>
  <c r="QRQ21" i="28"/>
  <c r="QRU21" i="28"/>
  <c r="QRY21" i="28"/>
  <c r="QSC21" i="28"/>
  <c r="QSG21" i="28"/>
  <c r="QSK21" i="28"/>
  <c r="QSO21" i="28"/>
  <c r="QSS21" i="28"/>
  <c r="QSW21" i="28"/>
  <c r="QTA21" i="28"/>
  <c r="QTE21" i="28"/>
  <c r="QTI21" i="28"/>
  <c r="QTM21" i="28"/>
  <c r="QTQ21" i="28"/>
  <c r="QTU21" i="28"/>
  <c r="QTY21" i="28"/>
  <c r="QUC21" i="28"/>
  <c r="QUG21" i="28"/>
  <c r="QUK21" i="28"/>
  <c r="QUO21" i="28"/>
  <c r="QUS21" i="28"/>
  <c r="QUW21" i="28"/>
  <c r="QVA21" i="28"/>
  <c r="QVE21" i="28"/>
  <c r="QVI21" i="28"/>
  <c r="QVM21" i="28"/>
  <c r="QVQ21" i="28"/>
  <c r="QVU21" i="28"/>
  <c r="QVY21" i="28"/>
  <c r="QWC21" i="28"/>
  <c r="QWG21" i="28"/>
  <c r="QWK21" i="28"/>
  <c r="QWO21" i="28"/>
  <c r="QWS21" i="28"/>
  <c r="QWW21" i="28"/>
  <c r="QXA21" i="28"/>
  <c r="QXE21" i="28"/>
  <c r="QXI21" i="28"/>
  <c r="QXM21" i="28"/>
  <c r="QXQ21" i="28"/>
  <c r="QXU21" i="28"/>
  <c r="QXY21" i="28"/>
  <c r="QYC21" i="28"/>
  <c r="QYG21" i="28"/>
  <c r="QYK21" i="28"/>
  <c r="QYO21" i="28"/>
  <c r="QYS21" i="28"/>
  <c r="QYW21" i="28"/>
  <c r="QZA21" i="28"/>
  <c r="QZE21" i="28"/>
  <c r="QZI21" i="28"/>
  <c r="QZM21" i="28"/>
  <c r="QZQ21" i="28"/>
  <c r="QZU21" i="28"/>
  <c r="QZY21" i="28"/>
  <c r="RAC21" i="28"/>
  <c r="RAG21" i="28"/>
  <c r="RAK21" i="28"/>
  <c r="RAO21" i="28"/>
  <c r="RAS21" i="28"/>
  <c r="RAW21" i="28"/>
  <c r="RBA21" i="28"/>
  <c r="RBE21" i="28"/>
  <c r="RBI21" i="28"/>
  <c r="RBM21" i="28"/>
  <c r="RBQ21" i="28"/>
  <c r="RBU21" i="28"/>
  <c r="RBY21" i="28"/>
  <c r="RCC21" i="28"/>
  <c r="RCG21" i="28"/>
  <c r="RCK21" i="28"/>
  <c r="RCO21" i="28"/>
  <c r="RCS21" i="28"/>
  <c r="RCW21" i="28"/>
  <c r="RDA21" i="28"/>
  <c r="RDE21" i="28"/>
  <c r="RDI21" i="28"/>
  <c r="RDM21" i="28"/>
  <c r="RDQ21" i="28"/>
  <c r="RDU21" i="28"/>
  <c r="RDY21" i="28"/>
  <c r="REC21" i="28"/>
  <c r="REG21" i="28"/>
  <c r="REK21" i="28"/>
  <c r="REO21" i="28"/>
  <c r="RES21" i="28"/>
  <c r="REW21" i="28"/>
  <c r="RFA21" i="28"/>
  <c r="RFE21" i="28"/>
  <c r="RFI21" i="28"/>
  <c r="RFM21" i="28"/>
  <c r="RFQ21" i="28"/>
  <c r="RFU21" i="28"/>
  <c r="RFY21" i="28"/>
  <c r="RGC21" i="28"/>
  <c r="RGG21" i="28"/>
  <c r="RGK21" i="28"/>
  <c r="RGO21" i="28"/>
  <c r="RGS21" i="28"/>
  <c r="RGW21" i="28"/>
  <c r="RHA21" i="28"/>
  <c r="RHE21" i="28"/>
  <c r="RHI21" i="28"/>
  <c r="RHM21" i="28"/>
  <c r="RHQ21" i="28"/>
  <c r="RHU21" i="28"/>
  <c r="RHY21" i="28"/>
  <c r="RIC21" i="28"/>
  <c r="RIG21" i="28"/>
  <c r="RIK21" i="28"/>
  <c r="RIO21" i="28"/>
  <c r="RIS21" i="28"/>
  <c r="RIW21" i="28"/>
  <c r="RJA21" i="28"/>
  <c r="RJE21" i="28"/>
  <c r="RJI21" i="28"/>
  <c r="RJM21" i="28"/>
  <c r="RJQ21" i="28"/>
  <c r="RJU21" i="28"/>
  <c r="RJY21" i="28"/>
  <c r="RKC21" i="28"/>
  <c r="RKG21" i="28"/>
  <c r="RKK21" i="28"/>
  <c r="RKO21" i="28"/>
  <c r="RKS21" i="28"/>
  <c r="RKW21" i="28"/>
  <c r="RLA21" i="28"/>
  <c r="RLE21" i="28"/>
  <c r="RLI21" i="28"/>
  <c r="RLM21" i="28"/>
  <c r="RLQ21" i="28"/>
  <c r="RLU21" i="28"/>
  <c r="RLY21" i="28"/>
  <c r="RMC21" i="28"/>
  <c r="RMG21" i="28"/>
  <c r="RMK21" i="28"/>
  <c r="RMO21" i="28"/>
  <c r="RMS21" i="28"/>
  <c r="RMW21" i="28"/>
  <c r="RNA21" i="28"/>
  <c r="RNE21" i="28"/>
  <c r="RNI21" i="28"/>
  <c r="RNM21" i="28"/>
  <c r="RNQ21" i="28"/>
  <c r="RNU21" i="28"/>
  <c r="RNY21" i="28"/>
  <c r="ROC21" i="28"/>
  <c r="ROG21" i="28"/>
  <c r="ROK21" i="28"/>
  <c r="ROO21" i="28"/>
  <c r="ROS21" i="28"/>
  <c r="ROW21" i="28"/>
  <c r="RPA21" i="28"/>
  <c r="RPE21" i="28"/>
  <c r="RPI21" i="28"/>
  <c r="RPM21" i="28"/>
  <c r="RPQ21" i="28"/>
  <c r="RPU21" i="28"/>
  <c r="RPY21" i="28"/>
  <c r="RQC21" i="28"/>
  <c r="RQG21" i="28"/>
  <c r="RQK21" i="28"/>
  <c r="RQO21" i="28"/>
  <c r="RQS21" i="28"/>
  <c r="RQW21" i="28"/>
  <c r="RRA21" i="28"/>
  <c r="RRE21" i="28"/>
  <c r="RRI21" i="28"/>
  <c r="RRM21" i="28"/>
  <c r="RRQ21" i="28"/>
  <c r="RRU21" i="28"/>
  <c r="RRY21" i="28"/>
  <c r="RSC21" i="28"/>
  <c r="RSG21" i="28"/>
  <c r="RSK21" i="28"/>
  <c r="RSO21" i="28"/>
  <c r="RSS21" i="28"/>
  <c r="RSW21" i="28"/>
  <c r="RTA21" i="28"/>
  <c r="RTE21" i="28"/>
  <c r="RTI21" i="28"/>
  <c r="RTM21" i="28"/>
  <c r="RTQ21" i="28"/>
  <c r="RTU21" i="28"/>
  <c r="RTY21" i="28"/>
  <c r="RUC21" i="28"/>
  <c r="RUG21" i="28"/>
  <c r="RUK21" i="28"/>
  <c r="RUO21" i="28"/>
  <c r="RUS21" i="28"/>
  <c r="RUW21" i="28"/>
  <c r="RVA21" i="28"/>
  <c r="RVE21" i="28"/>
  <c r="RVI21" i="28"/>
  <c r="RVM21" i="28"/>
  <c r="RVQ21" i="28"/>
  <c r="RVU21" i="28"/>
  <c r="RVY21" i="28"/>
  <c r="RWC21" i="28"/>
  <c r="RWG21" i="28"/>
  <c r="RWK21" i="28"/>
  <c r="RWO21" i="28"/>
  <c r="RWS21" i="28"/>
  <c r="RWW21" i="28"/>
  <c r="RXA21" i="28"/>
  <c r="RXE21" i="28"/>
  <c r="RXI21" i="28"/>
  <c r="RXM21" i="28"/>
  <c r="RXQ21" i="28"/>
  <c r="RXU21" i="28"/>
  <c r="RXY21" i="28"/>
  <c r="RYC21" i="28"/>
  <c r="RYG21" i="28"/>
  <c r="RYK21" i="28"/>
  <c r="RYO21" i="28"/>
  <c r="RYS21" i="28"/>
  <c r="RYW21" i="28"/>
  <c r="RZA21" i="28"/>
  <c r="RZE21" i="28"/>
  <c r="RZI21" i="28"/>
  <c r="RZM21" i="28"/>
  <c r="RZQ21" i="28"/>
  <c r="RZU21" i="28"/>
  <c r="RZY21" i="28"/>
  <c r="SAC21" i="28"/>
  <c r="SAG21" i="28"/>
  <c r="SAK21" i="28"/>
  <c r="SAO21" i="28"/>
  <c r="SAS21" i="28"/>
  <c r="SAW21" i="28"/>
  <c r="SBA21" i="28"/>
  <c r="SBE21" i="28"/>
  <c r="SBI21" i="28"/>
  <c r="SBM21" i="28"/>
  <c r="SBQ21" i="28"/>
  <c r="SBU21" i="28"/>
  <c r="SBY21" i="28"/>
  <c r="SCC21" i="28"/>
  <c r="SCG21" i="28"/>
  <c r="SCK21" i="28"/>
  <c r="SCO21" i="28"/>
  <c r="SCS21" i="28"/>
  <c r="SCW21" i="28"/>
  <c r="SDA21" i="28"/>
  <c r="SDE21" i="28"/>
  <c r="SDI21" i="28"/>
  <c r="SDM21" i="28"/>
  <c r="SDQ21" i="28"/>
  <c r="SDU21" i="28"/>
  <c r="SDY21" i="28"/>
  <c r="SEC21" i="28"/>
  <c r="SEG21" i="28"/>
  <c r="SEK21" i="28"/>
  <c r="SEO21" i="28"/>
  <c r="SES21" i="28"/>
  <c r="SEW21" i="28"/>
  <c r="SFA21" i="28"/>
  <c r="SFE21" i="28"/>
  <c r="SFI21" i="28"/>
  <c r="SFM21" i="28"/>
  <c r="SFQ21" i="28"/>
  <c r="SFU21" i="28"/>
  <c r="SFY21" i="28"/>
  <c r="SGC21" i="28"/>
  <c r="SGG21" i="28"/>
  <c r="SGK21" i="28"/>
  <c r="SGO21" i="28"/>
  <c r="SGS21" i="28"/>
  <c r="SGW21" i="28"/>
  <c r="SHA21" i="28"/>
  <c r="SHE21" i="28"/>
  <c r="SHI21" i="28"/>
  <c r="SHM21" i="28"/>
  <c r="SHQ21" i="28"/>
  <c r="SHU21" i="28"/>
  <c r="SHY21" i="28"/>
  <c r="SIC21" i="28"/>
  <c r="SIG21" i="28"/>
  <c r="SIK21" i="28"/>
  <c r="SIO21" i="28"/>
  <c r="SIS21" i="28"/>
  <c r="SIW21" i="28"/>
  <c r="SJA21" i="28"/>
  <c r="SJE21" i="28"/>
  <c r="SJI21" i="28"/>
  <c r="SJM21" i="28"/>
  <c r="SJQ21" i="28"/>
  <c r="SJU21" i="28"/>
  <c r="SJY21" i="28"/>
  <c r="SKC21" i="28"/>
  <c r="SKG21" i="28"/>
  <c r="SKK21" i="28"/>
  <c r="SKO21" i="28"/>
  <c r="SKS21" i="28"/>
  <c r="SKW21" i="28"/>
  <c r="SLA21" i="28"/>
  <c r="SLE21" i="28"/>
  <c r="SLI21" i="28"/>
  <c r="SLM21" i="28"/>
  <c r="SLQ21" i="28"/>
  <c r="SLU21" i="28"/>
  <c r="SLY21" i="28"/>
  <c r="SMC21" i="28"/>
  <c r="SMG21" i="28"/>
  <c r="SMK21" i="28"/>
  <c r="SMO21" i="28"/>
  <c r="SMS21" i="28"/>
  <c r="SMW21" i="28"/>
  <c r="SNA21" i="28"/>
  <c r="SNE21" i="28"/>
  <c r="SNI21" i="28"/>
  <c r="SNM21" i="28"/>
  <c r="SNQ21" i="28"/>
  <c r="SNU21" i="28"/>
  <c r="SNY21" i="28"/>
  <c r="SOC21" i="28"/>
  <c r="SOG21" i="28"/>
  <c r="SOK21" i="28"/>
  <c r="SOO21" i="28"/>
  <c r="SOS21" i="28"/>
  <c r="SOW21" i="28"/>
  <c r="SPA21" i="28"/>
  <c r="SPE21" i="28"/>
  <c r="SPI21" i="28"/>
  <c r="SPM21" i="28"/>
  <c r="SPQ21" i="28"/>
  <c r="SPU21" i="28"/>
  <c r="SPY21" i="28"/>
  <c r="SQC21" i="28"/>
  <c r="SQG21" i="28"/>
  <c r="SQK21" i="28"/>
  <c r="SQO21" i="28"/>
  <c r="SQS21" i="28"/>
  <c r="SQW21" i="28"/>
  <c r="SRA21" i="28"/>
  <c r="SRE21" i="28"/>
  <c r="SRI21" i="28"/>
  <c r="SRM21" i="28"/>
  <c r="SRQ21" i="28"/>
  <c r="SRU21" i="28"/>
  <c r="SRY21" i="28"/>
  <c r="SSC21" i="28"/>
  <c r="SSG21" i="28"/>
  <c r="SSK21" i="28"/>
  <c r="SSO21" i="28"/>
  <c r="SSS21" i="28"/>
  <c r="SSW21" i="28"/>
  <c r="STA21" i="28"/>
  <c r="STE21" i="28"/>
  <c r="STI21" i="28"/>
  <c r="STM21" i="28"/>
  <c r="STQ21" i="28"/>
  <c r="STU21" i="28"/>
  <c r="STY21" i="28"/>
  <c r="SUC21" i="28"/>
  <c r="SUG21" i="28"/>
  <c r="SUK21" i="28"/>
  <c r="SUO21" i="28"/>
  <c r="SUS21" i="28"/>
  <c r="SUW21" i="28"/>
  <c r="SVA21" i="28"/>
  <c r="SVE21" i="28"/>
  <c r="SVI21" i="28"/>
  <c r="SVM21" i="28"/>
  <c r="SVQ21" i="28"/>
  <c r="SVU21" i="28"/>
  <c r="SVY21" i="28"/>
  <c r="SWC21" i="28"/>
  <c r="SWG21" i="28"/>
  <c r="SWK21" i="28"/>
  <c r="SWO21" i="28"/>
  <c r="SWS21" i="28"/>
  <c r="SWW21" i="28"/>
  <c r="SXA21" i="28"/>
  <c r="SXE21" i="28"/>
  <c r="SXI21" i="28"/>
  <c r="SXM21" i="28"/>
  <c r="SXQ21" i="28"/>
  <c r="SXU21" i="28"/>
  <c r="SXY21" i="28"/>
  <c r="SYC21" i="28"/>
  <c r="SYG21" i="28"/>
  <c r="SYK21" i="28"/>
  <c r="SYO21" i="28"/>
  <c r="SYS21" i="28"/>
  <c r="SYW21" i="28"/>
  <c r="ZW21" i="28"/>
  <c r="AVK21" i="28"/>
  <c r="BIN21" i="28"/>
  <c r="BUI21" i="28"/>
  <c r="CAW21" i="28"/>
  <c r="CHL21" i="28"/>
  <c r="CNT21" i="28"/>
  <c r="CSR21" i="28"/>
  <c r="CXP21" i="28"/>
  <c r="DCN21" i="28"/>
  <c r="DHL21" i="28"/>
  <c r="DKC21" i="28"/>
  <c r="DMF21" i="28"/>
  <c r="DOK21" i="28"/>
  <c r="DQR21" i="28"/>
  <c r="DSU21" i="28"/>
  <c r="DUZ21" i="28"/>
  <c r="DXB21" i="28"/>
  <c r="DYQ21" i="28"/>
  <c r="EAH21" i="28"/>
  <c r="EBZ21" i="28"/>
  <c r="EDO21" i="28"/>
  <c r="EFF21" i="28"/>
  <c r="EGX21" i="28"/>
  <c r="EIM21" i="28"/>
  <c r="EKD21" i="28"/>
  <c r="ELV21" i="28"/>
  <c r="ENK21" i="28"/>
  <c r="EPB21" i="28"/>
  <c r="EQT21" i="28"/>
  <c r="ESI21" i="28"/>
  <c r="ETZ21" i="28"/>
  <c r="EVR21" i="28"/>
  <c r="EXG21" i="28"/>
  <c r="EYX21" i="28"/>
  <c r="FAP21" i="28"/>
  <c r="FCE21" i="28"/>
  <c r="FDV21" i="28"/>
  <c r="FFN21" i="28"/>
  <c r="FHC21" i="28"/>
  <c r="FIT21" i="28"/>
  <c r="FKL21" i="28"/>
  <c r="FMA21" i="28"/>
  <c r="FNR21" i="28"/>
  <c r="FPJ21" i="28"/>
  <c r="FQY21" i="28"/>
  <c r="FSE21" i="28"/>
  <c r="FTK21" i="28"/>
  <c r="FUQ21" i="28"/>
  <c r="FVO21" i="28"/>
  <c r="FWJ21" i="28"/>
  <c r="FXF21" i="28"/>
  <c r="FYA21" i="28"/>
  <c r="FYV21" i="28"/>
  <c r="FZR21" i="28"/>
  <c r="GAM21" i="28"/>
  <c r="GBH21" i="28"/>
  <c r="GCD21" i="28"/>
  <c r="GCY21" i="28"/>
  <c r="GDT21" i="28"/>
  <c r="GEP21" i="28"/>
  <c r="GFK21" i="28"/>
  <c r="GGF21" i="28"/>
  <c r="GHB21" i="28"/>
  <c r="GHW21" i="28"/>
  <c r="GIR21" i="28"/>
  <c r="GJN21" i="28"/>
  <c r="GKI21" i="28"/>
  <c r="GLD21" i="28"/>
  <c r="GLZ21" i="28"/>
  <c r="GMS21" i="28"/>
  <c r="GNI21" i="28"/>
  <c r="GNY21" i="28"/>
  <c r="GOO21" i="28"/>
  <c r="GPE21" i="28"/>
  <c r="GPU21" i="28"/>
  <c r="GQK21" i="28"/>
  <c r="GRA21" i="28"/>
  <c r="GRQ21" i="28"/>
  <c r="GSG21" i="28"/>
  <c r="GSW21" i="28"/>
  <c r="GTM21" i="28"/>
  <c r="GUC21" i="28"/>
  <c r="GUS21" i="28"/>
  <c r="GVI21" i="28"/>
  <c r="GVY21" i="28"/>
  <c r="GWO21" i="28"/>
  <c r="GXE21" i="28"/>
  <c r="GXU21" i="28"/>
  <c r="GYK21" i="28"/>
  <c r="GZA21" i="28"/>
  <c r="GZQ21" i="28"/>
  <c r="HAG21" i="28"/>
  <c r="HAW21" i="28"/>
  <c r="HBM21" i="28"/>
  <c r="HCC21" i="28"/>
  <c r="HCS21" i="28"/>
  <c r="HDI21" i="28"/>
  <c r="HDY21" i="28"/>
  <c r="HEO21" i="28"/>
  <c r="HFE21" i="28"/>
  <c r="HFU21" i="28"/>
  <c r="HGK21" i="28"/>
  <c r="HHA21" i="28"/>
  <c r="HHQ21" i="28"/>
  <c r="HIG21" i="28"/>
  <c r="HIW21" i="28"/>
  <c r="HJM21" i="28"/>
  <c r="HKC21" i="28"/>
  <c r="HKS21" i="28"/>
  <c r="HLI21" i="28"/>
  <c r="HLY21" i="28"/>
  <c r="HMO21" i="28"/>
  <c r="HNE21" i="28"/>
  <c r="HNU21" i="28"/>
  <c r="HOK21" i="28"/>
  <c r="HPA21" i="28"/>
  <c r="HPQ21" i="28"/>
  <c r="HQG21" i="28"/>
  <c r="HQW21" i="28"/>
  <c r="HRM21" i="28"/>
  <c r="HSC21" i="28"/>
  <c r="HSS21" i="28"/>
  <c r="HTI21" i="28"/>
  <c r="HTY21" i="28"/>
  <c r="HUO21" i="28"/>
  <c r="HVE21" i="28"/>
  <c r="HVU21" i="28"/>
  <c r="HWK21" i="28"/>
  <c r="HXA21" i="28"/>
  <c r="HXQ21" i="28"/>
  <c r="HYG21" i="28"/>
  <c r="HYW21" i="28"/>
  <c r="HZM21" i="28"/>
  <c r="IAC21" i="28"/>
  <c r="IAS21" i="28"/>
  <c r="IBI21" i="28"/>
  <c r="IBY21" i="28"/>
  <c r="ICO21" i="28"/>
  <c r="IDE21" i="28"/>
  <c r="IDU21" i="28"/>
  <c r="IEK21" i="28"/>
  <c r="IFA21" i="28"/>
  <c r="IFQ21" i="28"/>
  <c r="IGG21" i="28"/>
  <c r="IGW21" i="28"/>
  <c r="IHM21" i="28"/>
  <c r="IIC21" i="28"/>
  <c r="IIS21" i="28"/>
  <c r="IJI21" i="28"/>
  <c r="IJY21" i="28"/>
  <c r="IKO21" i="28"/>
  <c r="ILE21" i="28"/>
  <c r="ILU21" i="28"/>
  <c r="IMK21" i="28"/>
  <c r="INA21" i="28"/>
  <c r="INQ21" i="28"/>
  <c r="IOG21" i="28"/>
  <c r="IOW21" i="28"/>
  <c r="IPM21" i="28"/>
  <c r="IQC21" i="28"/>
  <c r="IQS21" i="28"/>
  <c r="IRI21" i="28"/>
  <c r="IRY21" i="28"/>
  <c r="ISO21" i="28"/>
  <c r="ITE21" i="28"/>
  <c r="ITU21" i="28"/>
  <c r="IUK21" i="28"/>
  <c r="IVA21" i="28"/>
  <c r="IVQ21" i="28"/>
  <c r="IWG21" i="28"/>
  <c r="IWR21" i="28"/>
  <c r="IXB21" i="28"/>
  <c r="IXM21" i="28"/>
  <c r="IXX21" i="28"/>
  <c r="IYH21" i="28"/>
  <c r="IYS21" i="28"/>
  <c r="IZD21" i="28"/>
  <c r="IZN21" i="28"/>
  <c r="IZY21" i="28"/>
  <c r="JAJ21" i="28"/>
  <c r="JAT21" i="28"/>
  <c r="JBE21" i="28"/>
  <c r="JBP21" i="28"/>
  <c r="JBZ21" i="28"/>
  <c r="JCK21" i="28"/>
  <c r="JCV21" i="28"/>
  <c r="JDF21" i="28"/>
  <c r="JDQ21" i="28"/>
  <c r="JEB21" i="28"/>
  <c r="JEL21" i="28"/>
  <c r="JEW21" i="28"/>
  <c r="JFH21" i="28"/>
  <c r="JFR21" i="28"/>
  <c r="JGC21" i="28"/>
  <c r="JGN21" i="28"/>
  <c r="JGX21" i="28"/>
  <c r="JHI21" i="28"/>
  <c r="JHT21" i="28"/>
  <c r="JID21" i="28"/>
  <c r="JIO21" i="28"/>
  <c r="JIZ21" i="28"/>
  <c r="JJJ21" i="28"/>
  <c r="JJU21" i="28"/>
  <c r="JKF21" i="28"/>
  <c r="JKP21" i="28"/>
  <c r="JLA21" i="28"/>
  <c r="JLL21" i="28"/>
  <c r="JLV21" i="28"/>
  <c r="JMG21" i="28"/>
  <c r="JMR21" i="28"/>
  <c r="JNB21" i="28"/>
  <c r="JNM21" i="28"/>
  <c r="JNX21" i="28"/>
  <c r="JOH21" i="28"/>
  <c r="JOS21" i="28"/>
  <c r="JPD21" i="28"/>
  <c r="JPN21" i="28"/>
  <c r="JPY21" i="28"/>
  <c r="JQJ21" i="28"/>
  <c r="JQT21" i="28"/>
  <c r="JRE21" i="28"/>
  <c r="JRP21" i="28"/>
  <c r="JRZ21" i="28"/>
  <c r="JSK21" i="28"/>
  <c r="JSV21" i="28"/>
  <c r="JTF21" i="28"/>
  <c r="JTQ21" i="28"/>
  <c r="JUB21" i="28"/>
  <c r="JUL21" i="28"/>
  <c r="JUW21" i="28"/>
  <c r="JVH21" i="28"/>
  <c r="JVR21" i="28"/>
  <c r="JWC21" i="28"/>
  <c r="JWN21" i="28"/>
  <c r="JWX21" i="28"/>
  <c r="JXI21" i="28"/>
  <c r="JXT21" i="28"/>
  <c r="JYD21" i="28"/>
  <c r="JYO21" i="28"/>
  <c r="JYZ21" i="28"/>
  <c r="JZJ21" i="28"/>
  <c r="JZU21" i="28"/>
  <c r="KAF21" i="28"/>
  <c r="KAP21" i="28"/>
  <c r="KAX21" i="28"/>
  <c r="KBF21" i="28"/>
  <c r="KBN21" i="28"/>
  <c r="KBV21" i="28"/>
  <c r="KCD21" i="28"/>
  <c r="KCL21" i="28"/>
  <c r="KCT21" i="28"/>
  <c r="KDB21" i="28"/>
  <c r="KDJ21" i="28"/>
  <c r="KDR21" i="28"/>
  <c r="KDZ21" i="28"/>
  <c r="KEH21" i="28"/>
  <c r="KEP21" i="28"/>
  <c r="KEX21" i="28"/>
  <c r="KFF21" i="28"/>
  <c r="KFN21" i="28"/>
  <c r="KFV21" i="28"/>
  <c r="KGD21" i="28"/>
  <c r="KGL21" i="28"/>
  <c r="KGT21" i="28"/>
  <c r="KHB21" i="28"/>
  <c r="KHJ21" i="28"/>
  <c r="KHR21" i="28"/>
  <c r="KHZ21" i="28"/>
  <c r="KIH21" i="28"/>
  <c r="KIP21" i="28"/>
  <c r="KIX21" i="28"/>
  <c r="KJF21" i="28"/>
  <c r="KJN21" i="28"/>
  <c r="KJV21" i="28"/>
  <c r="KKD21" i="28"/>
  <c r="KKL21" i="28"/>
  <c r="KKT21" i="28"/>
  <c r="KLB21" i="28"/>
  <c r="KLJ21" i="28"/>
  <c r="KLR21" i="28"/>
  <c r="KLZ21" i="28"/>
  <c r="KMH21" i="28"/>
  <c r="KMP21" i="28"/>
  <c r="KMX21" i="28"/>
  <c r="KNF21" i="28"/>
  <c r="KNN21" i="28"/>
  <c r="KNV21" i="28"/>
  <c r="KOD21" i="28"/>
  <c r="KOL21" i="28"/>
  <c r="KOT21" i="28"/>
  <c r="KPB21" i="28"/>
  <c r="KPJ21" i="28"/>
  <c r="KPR21" i="28"/>
  <c r="KPZ21" i="28"/>
  <c r="KQH21" i="28"/>
  <c r="KQP21" i="28"/>
  <c r="KQX21" i="28"/>
  <c r="KRF21" i="28"/>
  <c r="KRN21" i="28"/>
  <c r="KRV21" i="28"/>
  <c r="KSD21" i="28"/>
  <c r="KSL21" i="28"/>
  <c r="KST21" i="28"/>
  <c r="KTB21" i="28"/>
  <c r="KTJ21" i="28"/>
  <c r="KTR21" i="28"/>
  <c r="KTZ21" i="28"/>
  <c r="KUH21" i="28"/>
  <c r="KUP21" i="28"/>
  <c r="KUX21" i="28"/>
  <c r="KVF21" i="28"/>
  <c r="KVN21" i="28"/>
  <c r="KVV21" i="28"/>
  <c r="KWD21" i="28"/>
  <c r="KWL21" i="28"/>
  <c r="KWT21" i="28"/>
  <c r="KXB21" i="28"/>
  <c r="KXJ21" i="28"/>
  <c r="KXR21" i="28"/>
  <c r="KXZ21" i="28"/>
  <c r="KYH21" i="28"/>
  <c r="KYP21" i="28"/>
  <c r="KYX21" i="28"/>
  <c r="KZF21" i="28"/>
  <c r="KZN21" i="28"/>
  <c r="KZV21" i="28"/>
  <c r="LAD21" i="28"/>
  <c r="LAL21" i="28"/>
  <c r="LAT21" i="28"/>
  <c r="LBB21" i="28"/>
  <c r="LBJ21" i="28"/>
  <c r="LBR21" i="28"/>
  <c r="LBZ21" i="28"/>
  <c r="LCH21" i="28"/>
  <c r="LCP21" i="28"/>
  <c r="LCX21" i="28"/>
  <c r="LDF21" i="28"/>
  <c r="LDN21" i="28"/>
  <c r="LDV21" i="28"/>
  <c r="LED21" i="28"/>
  <c r="LEL21" i="28"/>
  <c r="LET21" i="28"/>
  <c r="LFB21" i="28"/>
  <c r="LFJ21" i="28"/>
  <c r="LFR21" i="28"/>
  <c r="LFZ21" i="28"/>
  <c r="LGH21" i="28"/>
  <c r="LGP21" i="28"/>
  <c r="LGX21" i="28"/>
  <c r="LHF21" i="28"/>
  <c r="LHN21" i="28"/>
  <c r="LHV21" i="28"/>
  <c r="LID21" i="28"/>
  <c r="LIL21" i="28"/>
  <c r="LIT21" i="28"/>
  <c r="LJB21" i="28"/>
  <c r="LJJ21" i="28"/>
  <c r="LJR21" i="28"/>
  <c r="LJZ21" i="28"/>
  <c r="LKH21" i="28"/>
  <c r="LKP21" i="28"/>
  <c r="LKX21" i="28"/>
  <c r="LLF21" i="28"/>
  <c r="LLN21" i="28"/>
  <c r="LLV21" i="28"/>
  <c r="LMD21" i="28"/>
  <c r="LML21" i="28"/>
  <c r="LMT21" i="28"/>
  <c r="LNB21" i="28"/>
  <c r="LNJ21" i="28"/>
  <c r="LNR21" i="28"/>
  <c r="LNZ21" i="28"/>
  <c r="LOH21" i="28"/>
  <c r="LOP21" i="28"/>
  <c r="LOX21" i="28"/>
  <c r="LPF21" i="28"/>
  <c r="LPN21" i="28"/>
  <c r="LPV21" i="28"/>
  <c r="LQD21" i="28"/>
  <c r="LQL21" i="28"/>
  <c r="LQT21" i="28"/>
  <c r="LRB21" i="28"/>
  <c r="LRJ21" i="28"/>
  <c r="LRR21" i="28"/>
  <c r="LRZ21" i="28"/>
  <c r="LSH21" i="28"/>
  <c r="LSP21" i="28"/>
  <c r="LSX21" i="28"/>
  <c r="LTF21" i="28"/>
  <c r="LTN21" i="28"/>
  <c r="LTV21" i="28"/>
  <c r="LUD21" i="28"/>
  <c r="LUL21" i="28"/>
  <c r="LUT21" i="28"/>
  <c r="LVB21" i="28"/>
  <c r="LVJ21" i="28"/>
  <c r="LVR21" i="28"/>
  <c r="LVZ21" i="28"/>
  <c r="LWH21" i="28"/>
  <c r="LWP21" i="28"/>
  <c r="LWX21" i="28"/>
  <c r="LXF21" i="28"/>
  <c r="LXN21" i="28"/>
  <c r="LXV21" i="28"/>
  <c r="LYD21" i="28"/>
  <c r="LYL21" i="28"/>
  <c r="LYT21" i="28"/>
  <c r="LZB21" i="28"/>
  <c r="LZJ21" i="28"/>
  <c r="LZR21" i="28"/>
  <c r="LZZ21" i="28"/>
  <c r="MAH21" i="28"/>
  <c r="MAP21" i="28"/>
  <c r="MAX21" i="28"/>
  <c r="MBF21" i="28"/>
  <c r="MBN21" i="28"/>
  <c r="MBV21" i="28"/>
  <c r="MCD21" i="28"/>
  <c r="MCL21" i="28"/>
  <c r="MCT21" i="28"/>
  <c r="MDB21" i="28"/>
  <c r="MDJ21" i="28"/>
  <c r="MDR21" i="28"/>
  <c r="MDZ21" i="28"/>
  <c r="MEH21" i="28"/>
  <c r="MEP21" i="28"/>
  <c r="MEX21" i="28"/>
  <c r="MFF21" i="28"/>
  <c r="MFN21" i="28"/>
  <c r="MFV21" i="28"/>
  <c r="MGD21" i="28"/>
  <c r="MGL21" i="28"/>
  <c r="MGT21" i="28"/>
  <c r="MHB21" i="28"/>
  <c r="MHJ21" i="28"/>
  <c r="MHR21" i="28"/>
  <c r="MHZ21" i="28"/>
  <c r="MIH21" i="28"/>
  <c r="MIP21" i="28"/>
  <c r="MIX21" i="28"/>
  <c r="MJF21" i="28"/>
  <c r="MJN21" i="28"/>
  <c r="MJV21" i="28"/>
  <c r="MKD21" i="28"/>
  <c r="MKL21" i="28"/>
  <c r="MKT21" i="28"/>
  <c r="MLB21" i="28"/>
  <c r="MLJ21" i="28"/>
  <c r="MLR21" i="28"/>
  <c r="MLZ21" i="28"/>
  <c r="MMH21" i="28"/>
  <c r="MMP21" i="28"/>
  <c r="MMX21" i="28"/>
  <c r="MNF21" i="28"/>
  <c r="MNN21" i="28"/>
  <c r="MNV21" i="28"/>
  <c r="MOD21" i="28"/>
  <c r="MOL21" i="28"/>
  <c r="MOT21" i="28"/>
  <c r="MPB21" i="28"/>
  <c r="MPJ21" i="28"/>
  <c r="MPR21" i="28"/>
  <c r="MPZ21" i="28"/>
  <c r="MQH21" i="28"/>
  <c r="MQP21" i="28"/>
  <c r="MQX21" i="28"/>
  <c r="MRF21" i="28"/>
  <c r="MRN21" i="28"/>
  <c r="MRV21" i="28"/>
  <c r="MSD21" i="28"/>
  <c r="MSL21" i="28"/>
  <c r="MST21" i="28"/>
  <c r="MTB21" i="28"/>
  <c r="MTJ21" i="28"/>
  <c r="MTR21" i="28"/>
  <c r="MTZ21" i="28"/>
  <c r="MUH21" i="28"/>
  <c r="MUP21" i="28"/>
  <c r="MUX21" i="28"/>
  <c r="MVF21" i="28"/>
  <c r="MVN21" i="28"/>
  <c r="MVV21" i="28"/>
  <c r="MWD21" i="28"/>
  <c r="MWL21" i="28"/>
  <c r="MWT21" i="28"/>
  <c r="MXB21" i="28"/>
  <c r="MXJ21" i="28"/>
  <c r="MXR21" i="28"/>
  <c r="MXZ21" i="28"/>
  <c r="MYH21" i="28"/>
  <c r="MYP21" i="28"/>
  <c r="MYX21" i="28"/>
  <c r="MZF21" i="28"/>
  <c r="MZN21" i="28"/>
  <c r="MZV21" i="28"/>
  <c r="NAD21" i="28"/>
  <c r="NAL21" i="28"/>
  <c r="NAT21" i="28"/>
  <c r="NBB21" i="28"/>
  <c r="NBJ21" i="28"/>
  <c r="NBR21" i="28"/>
  <c r="NBZ21" i="28"/>
  <c r="NCH21" i="28"/>
  <c r="NCP21" i="28"/>
  <c r="NCX21" i="28"/>
  <c r="NDF21" i="28"/>
  <c r="NDN21" i="28"/>
  <c r="NDV21" i="28"/>
  <c r="NED21" i="28"/>
  <c r="NEL21" i="28"/>
  <c r="NET21" i="28"/>
  <c r="NFB21" i="28"/>
  <c r="NFJ21" i="28"/>
  <c r="NFR21" i="28"/>
  <c r="NFZ21" i="28"/>
  <c r="NGH21" i="28"/>
  <c r="NGP21" i="28"/>
  <c r="NGX21" i="28"/>
  <c r="NHF21" i="28"/>
  <c r="NHN21" i="28"/>
  <c r="NHV21" i="28"/>
  <c r="NID21" i="28"/>
  <c r="NIL21" i="28"/>
  <c r="NIT21" i="28"/>
  <c r="NJB21" i="28"/>
  <c r="NJJ21" i="28"/>
  <c r="NJR21" i="28"/>
  <c r="NJZ21" i="28"/>
  <c r="NKH21" i="28"/>
  <c r="NKP21" i="28"/>
  <c r="NKX21" i="28"/>
  <c r="NLF21" i="28"/>
  <c r="NLN21" i="28"/>
  <c r="NLV21" i="28"/>
  <c r="NMD21" i="28"/>
  <c r="NML21" i="28"/>
  <c r="NMT21" i="28"/>
  <c r="NNB21" i="28"/>
  <c r="NNJ21" i="28"/>
  <c r="NNR21" i="28"/>
  <c r="NNZ21" i="28"/>
  <c r="NOH21" i="28"/>
  <c r="NOP21" i="28"/>
  <c r="NOX21" i="28"/>
  <c r="NPF21" i="28"/>
  <c r="NPN21" i="28"/>
  <c r="NPV21" i="28"/>
  <c r="NQD21" i="28"/>
  <c r="NQL21" i="28"/>
  <c r="NQT21" i="28"/>
  <c r="NRB21" i="28"/>
  <c r="NRJ21" i="28"/>
  <c r="NRR21" i="28"/>
  <c r="NRZ21" i="28"/>
  <c r="NSH21" i="28"/>
  <c r="NSP21" i="28"/>
  <c r="NSX21" i="28"/>
  <c r="NTF21" i="28"/>
  <c r="NTN21" i="28"/>
  <c r="NTV21" i="28"/>
  <c r="NUD21" i="28"/>
  <c r="NUL21" i="28"/>
  <c r="NUT21" i="28"/>
  <c r="NVB21" i="28"/>
  <c r="NVJ21" i="28"/>
  <c r="NVR21" i="28"/>
  <c r="NVZ21" i="28"/>
  <c r="NWH21" i="28"/>
  <c r="NWP21" i="28"/>
  <c r="NWX21" i="28"/>
  <c r="NXF21" i="28"/>
  <c r="NXN21" i="28"/>
  <c r="NXV21" i="28"/>
  <c r="NYD21" i="28"/>
  <c r="NYL21" i="28"/>
  <c r="NYT21" i="28"/>
  <c r="NZB21" i="28"/>
  <c r="NZJ21" i="28"/>
  <c r="NZR21" i="28"/>
  <c r="NZZ21" i="28"/>
  <c r="OAH21" i="28"/>
  <c r="OAP21" i="28"/>
  <c r="OAX21" i="28"/>
  <c r="OBF21" i="28"/>
  <c r="OBN21" i="28"/>
  <c r="OBV21" i="28"/>
  <c r="OCA21" i="28"/>
  <c r="OCG21" i="28"/>
  <c r="OCL21" i="28"/>
  <c r="OCQ21" i="28"/>
  <c r="OCW21" i="28"/>
  <c r="ODB21" i="28"/>
  <c r="ODG21" i="28"/>
  <c r="ODM21" i="28"/>
  <c r="ODR21" i="28"/>
  <c r="ODW21" i="28"/>
  <c r="OEC21" i="28"/>
  <c r="OEH21" i="28"/>
  <c r="OEM21" i="28"/>
  <c r="OES21" i="28"/>
  <c r="OEX21" i="28"/>
  <c r="OFC21" i="28"/>
  <c r="OFI21" i="28"/>
  <c r="OFN21" i="28"/>
  <c r="OFS21" i="28"/>
  <c r="OFY21" i="28"/>
  <c r="OGD21" i="28"/>
  <c r="OGI21" i="28"/>
  <c r="OGO21" i="28"/>
  <c r="OGT21" i="28"/>
  <c r="OGY21" i="28"/>
  <c r="OHE21" i="28"/>
  <c r="OHJ21" i="28"/>
  <c r="OHO21" i="28"/>
  <c r="OHU21" i="28"/>
  <c r="OHZ21" i="28"/>
  <c r="OIE21" i="28"/>
  <c r="OIK21" i="28"/>
  <c r="OIP21" i="28"/>
  <c r="OIU21" i="28"/>
  <c r="OJA21" i="28"/>
  <c r="OJF21" i="28"/>
  <c r="OJK21" i="28"/>
  <c r="OJQ21" i="28"/>
  <c r="OJV21" i="28"/>
  <c r="OKA21" i="28"/>
  <c r="OKG21" i="28"/>
  <c r="OKL21" i="28"/>
  <c r="OKQ21" i="28"/>
  <c r="OKW21" i="28"/>
  <c r="OLB21" i="28"/>
  <c r="OLG21" i="28"/>
  <c r="OLM21" i="28"/>
  <c r="OLR21" i="28"/>
  <c r="OLW21" i="28"/>
  <c r="OMC21" i="28"/>
  <c r="OMH21" i="28"/>
  <c r="OMM21" i="28"/>
  <c r="OMS21" i="28"/>
  <c r="OMX21" i="28"/>
  <c r="ONC21" i="28"/>
  <c r="ONI21" i="28"/>
  <c r="ONN21" i="28"/>
  <c r="ONS21" i="28"/>
  <c r="ONY21" i="28"/>
  <c r="OOD21" i="28"/>
  <c r="OOI21" i="28"/>
  <c r="OOO21" i="28"/>
  <c r="OOT21" i="28"/>
  <c r="OOY21" i="28"/>
  <c r="OPE21" i="28"/>
  <c r="OPJ21" i="28"/>
  <c r="OPO21" i="28"/>
  <c r="OPU21" i="28"/>
  <c r="OPZ21" i="28"/>
  <c r="OQE21" i="28"/>
  <c r="OQK21" i="28"/>
  <c r="OQP21" i="28"/>
  <c r="OQU21" i="28"/>
  <c r="ORA21" i="28"/>
  <c r="ORF21" i="28"/>
  <c r="ORK21" i="28"/>
  <c r="ORQ21" i="28"/>
  <c r="ORV21" i="28"/>
  <c r="OSA21" i="28"/>
  <c r="OSG21" i="28"/>
  <c r="OSL21" i="28"/>
  <c r="OSQ21" i="28"/>
  <c r="OSW21" i="28"/>
  <c r="OTB21" i="28"/>
  <c r="OTG21" i="28"/>
  <c r="OTM21" i="28"/>
  <c r="OTR21" i="28"/>
  <c r="OTW21" i="28"/>
  <c r="OUC21" i="28"/>
  <c r="OUH21" i="28"/>
  <c r="OUM21" i="28"/>
  <c r="OUS21" i="28"/>
  <c r="OUX21" i="28"/>
  <c r="OVC21" i="28"/>
  <c r="OVI21" i="28"/>
  <c r="OVN21" i="28"/>
  <c r="OVS21" i="28"/>
  <c r="OVY21" i="28"/>
  <c r="OWD21" i="28"/>
  <c r="OWI21" i="28"/>
  <c r="OWO21" i="28"/>
  <c r="OWT21" i="28"/>
  <c r="OWY21" i="28"/>
  <c r="OXE21" i="28"/>
  <c r="OXJ21" i="28"/>
  <c r="OXO21" i="28"/>
  <c r="OXU21" i="28"/>
  <c r="OXZ21" i="28"/>
  <c r="OYE21" i="28"/>
  <c r="OYK21" i="28"/>
  <c r="OYP21" i="28"/>
  <c r="OYU21" i="28"/>
  <c r="OZA21" i="28"/>
  <c r="OZF21" i="28"/>
  <c r="OZK21" i="28"/>
  <c r="OZQ21" i="28"/>
  <c r="OZV21" i="28"/>
  <c r="PAA21" i="28"/>
  <c r="PAG21" i="28"/>
  <c r="PAL21" i="28"/>
  <c r="PAQ21" i="28"/>
  <c r="PAW21" i="28"/>
  <c r="PBB21" i="28"/>
  <c r="PBG21" i="28"/>
  <c r="PBM21" i="28"/>
  <c r="PBR21" i="28"/>
  <c r="PBW21" i="28"/>
  <c r="PCC21" i="28"/>
  <c r="PCH21" i="28"/>
  <c r="PCM21" i="28"/>
  <c r="PCS21" i="28"/>
  <c r="PCX21" i="28"/>
  <c r="PDC21" i="28"/>
  <c r="PDI21" i="28"/>
  <c r="PDN21" i="28"/>
  <c r="PDS21" i="28"/>
  <c r="PDY21" i="28"/>
  <c r="PED21" i="28"/>
  <c r="PEI21" i="28"/>
  <c r="PEO21" i="28"/>
  <c r="PET21" i="28"/>
  <c r="PEY21" i="28"/>
  <c r="PFE21" i="28"/>
  <c r="PFJ21" i="28"/>
  <c r="PFN21" i="28"/>
  <c r="PFR21" i="28"/>
  <c r="PFV21" i="28"/>
  <c r="PFZ21" i="28"/>
  <c r="PGD21" i="28"/>
  <c r="PGH21" i="28"/>
  <c r="PGL21" i="28"/>
  <c r="PGP21" i="28"/>
  <c r="PGT21" i="28"/>
  <c r="PGX21" i="28"/>
  <c r="PHB21" i="28"/>
  <c r="PHF21" i="28"/>
  <c r="PHJ21" i="28"/>
  <c r="PHN21" i="28"/>
  <c r="PHR21" i="28"/>
  <c r="PHV21" i="28"/>
  <c r="PHZ21" i="28"/>
  <c r="PID21" i="28"/>
  <c r="PIH21" i="28"/>
  <c r="PIL21" i="28"/>
  <c r="PIP21" i="28"/>
  <c r="PIT21" i="28"/>
  <c r="PIX21" i="28"/>
  <c r="PJB21" i="28"/>
  <c r="PJF21" i="28"/>
  <c r="PJJ21" i="28"/>
  <c r="PJN21" i="28"/>
  <c r="PJR21" i="28"/>
  <c r="PJV21" i="28"/>
  <c r="PJZ21" i="28"/>
  <c r="PKD21" i="28"/>
  <c r="PKH21" i="28"/>
  <c r="PKL21" i="28"/>
  <c r="PKP21" i="28"/>
  <c r="PKT21" i="28"/>
  <c r="PKX21" i="28"/>
  <c r="PLB21" i="28"/>
  <c r="PLF21" i="28"/>
  <c r="PLJ21" i="28"/>
  <c r="PLN21" i="28"/>
  <c r="PLR21" i="28"/>
  <c r="PLV21" i="28"/>
  <c r="PLZ21" i="28"/>
  <c r="PMD21" i="28"/>
  <c r="PMH21" i="28"/>
  <c r="PML21" i="28"/>
  <c r="PMP21" i="28"/>
  <c r="PMT21" i="28"/>
  <c r="PMX21" i="28"/>
  <c r="PNB21" i="28"/>
  <c r="PNF21" i="28"/>
  <c r="PNJ21" i="28"/>
  <c r="PNN21" i="28"/>
  <c r="PNR21" i="28"/>
  <c r="PNV21" i="28"/>
  <c r="PNZ21" i="28"/>
  <c r="POD21" i="28"/>
  <c r="POH21" i="28"/>
  <c r="POL21" i="28"/>
  <c r="POP21" i="28"/>
  <c r="POT21" i="28"/>
  <c r="POX21" i="28"/>
  <c r="PPB21" i="28"/>
  <c r="PPF21" i="28"/>
  <c r="PPJ21" i="28"/>
  <c r="PPN21" i="28"/>
  <c r="PPR21" i="28"/>
  <c r="PPV21" i="28"/>
  <c r="PPZ21" i="28"/>
  <c r="PQD21" i="28"/>
  <c r="PQH21" i="28"/>
  <c r="PQL21" i="28"/>
  <c r="PQP21" i="28"/>
  <c r="PQT21" i="28"/>
  <c r="PQX21" i="28"/>
  <c r="PRB21" i="28"/>
  <c r="PRF21" i="28"/>
  <c r="PRJ21" i="28"/>
  <c r="PRN21" i="28"/>
  <c r="PRR21" i="28"/>
  <c r="PRV21" i="28"/>
  <c r="PRZ21" i="28"/>
  <c r="PSD21" i="28"/>
  <c r="PSH21" i="28"/>
  <c r="PSL21" i="28"/>
  <c r="PSP21" i="28"/>
  <c r="PST21" i="28"/>
  <c r="PSX21" i="28"/>
  <c r="PTB21" i="28"/>
  <c r="PTF21" i="28"/>
  <c r="PTJ21" i="28"/>
  <c r="PTN21" i="28"/>
  <c r="PTR21" i="28"/>
  <c r="PTV21" i="28"/>
  <c r="PTZ21" i="28"/>
  <c r="PUD21" i="28"/>
  <c r="PUH21" i="28"/>
  <c r="PUL21" i="28"/>
  <c r="PUP21" i="28"/>
  <c r="PUT21" i="28"/>
  <c r="PUX21" i="28"/>
  <c r="PVB21" i="28"/>
  <c r="PVF21" i="28"/>
  <c r="PVJ21" i="28"/>
  <c r="PVN21" i="28"/>
  <c r="PVR21" i="28"/>
  <c r="PVV21" i="28"/>
  <c r="PVZ21" i="28"/>
  <c r="PWD21" i="28"/>
  <c r="PWH21" i="28"/>
  <c r="PWL21" i="28"/>
  <c r="PWP21" i="28"/>
  <c r="PWT21" i="28"/>
  <c r="PWX21" i="28"/>
  <c r="PXB21" i="28"/>
  <c r="PXF21" i="28"/>
  <c r="PXJ21" i="28"/>
  <c r="PXN21" i="28"/>
  <c r="PXR21" i="28"/>
  <c r="PXV21" i="28"/>
  <c r="PXZ21" i="28"/>
  <c r="PYD21" i="28"/>
  <c r="PYH21" i="28"/>
  <c r="PYL21" i="28"/>
  <c r="PYP21" i="28"/>
  <c r="PYT21" i="28"/>
  <c r="PYX21" i="28"/>
  <c r="PZB21" i="28"/>
  <c r="PZF21" i="28"/>
  <c r="PZJ21" i="28"/>
  <c r="PZN21" i="28"/>
  <c r="PZR21" i="28"/>
  <c r="PZV21" i="28"/>
  <c r="PZZ21" i="28"/>
  <c r="QAD21" i="28"/>
  <c r="QAH21" i="28"/>
  <c r="QAL21" i="28"/>
  <c r="QAP21" i="28"/>
  <c r="QAT21" i="28"/>
  <c r="QAX21" i="28"/>
  <c r="QBB21" i="28"/>
  <c r="QBF21" i="28"/>
  <c r="QBJ21" i="28"/>
  <c r="QBN21" i="28"/>
  <c r="QBR21" i="28"/>
  <c r="QBV21" i="28"/>
  <c r="QBZ21" i="28"/>
  <c r="QCD21" i="28"/>
  <c r="QCH21" i="28"/>
  <c r="QCL21" i="28"/>
  <c r="QCP21" i="28"/>
  <c r="QCT21" i="28"/>
  <c r="QCX21" i="28"/>
  <c r="QDB21" i="28"/>
  <c r="QDF21" i="28"/>
  <c r="QDJ21" i="28"/>
  <c r="QDN21" i="28"/>
  <c r="QDR21" i="28"/>
  <c r="QDV21" i="28"/>
  <c r="QDZ21" i="28"/>
  <c r="QED21" i="28"/>
  <c r="QEH21" i="28"/>
  <c r="QEL21" i="28"/>
  <c r="QEP21" i="28"/>
  <c r="QET21" i="28"/>
  <c r="QEX21" i="28"/>
  <c r="QFB21" i="28"/>
  <c r="QFF21" i="28"/>
  <c r="QFJ21" i="28"/>
  <c r="QFN21" i="28"/>
  <c r="QFR21" i="28"/>
  <c r="QFV21" i="28"/>
  <c r="QFZ21" i="28"/>
  <c r="QGD21" i="28"/>
  <c r="QGH21" i="28"/>
  <c r="QGL21" i="28"/>
  <c r="QGP21" i="28"/>
  <c r="QGT21" i="28"/>
  <c r="QGX21" i="28"/>
  <c r="QHB21" i="28"/>
  <c r="QHF21" i="28"/>
  <c r="QHJ21" i="28"/>
  <c r="QHN21" i="28"/>
  <c r="QHR21" i="28"/>
  <c r="QHV21" i="28"/>
  <c r="QHZ21" i="28"/>
  <c r="QID21" i="28"/>
  <c r="QIH21" i="28"/>
  <c r="QIL21" i="28"/>
  <c r="QIP21" i="28"/>
  <c r="QIT21" i="28"/>
  <c r="QIX21" i="28"/>
  <c r="QJB21" i="28"/>
  <c r="QJF21" i="28"/>
  <c r="QJJ21" i="28"/>
  <c r="QJN21" i="28"/>
  <c r="QJR21" i="28"/>
  <c r="QJV21" i="28"/>
  <c r="QJZ21" i="28"/>
  <c r="QKD21" i="28"/>
  <c r="QKH21" i="28"/>
  <c r="QKL21" i="28"/>
  <c r="QKP21" i="28"/>
  <c r="QKT21" i="28"/>
  <c r="QKX21" i="28"/>
  <c r="QLB21" i="28"/>
  <c r="QLF21" i="28"/>
  <c r="QLJ21" i="28"/>
  <c r="QLN21" i="28"/>
  <c r="QLR21" i="28"/>
  <c r="QLV21" i="28"/>
  <c r="QLZ21" i="28"/>
  <c r="QMD21" i="28"/>
  <c r="QMH21" i="28"/>
  <c r="QML21" i="28"/>
  <c r="QMP21" i="28"/>
  <c r="QMT21" i="28"/>
  <c r="QMX21" i="28"/>
  <c r="QNB21" i="28"/>
  <c r="QNF21" i="28"/>
  <c r="QNJ21" i="28"/>
  <c r="QNN21" i="28"/>
  <c r="QNR21" i="28"/>
  <c r="QNV21" i="28"/>
  <c r="QNZ21" i="28"/>
  <c r="QOD21" i="28"/>
  <c r="QOH21" i="28"/>
  <c r="QOL21" i="28"/>
  <c r="QOP21" i="28"/>
  <c r="QOT21" i="28"/>
  <c r="QOX21" i="28"/>
  <c r="QPB21" i="28"/>
  <c r="QPF21" i="28"/>
  <c r="QPJ21" i="28"/>
  <c r="QPN21" i="28"/>
  <c r="QPR21" i="28"/>
  <c r="QPV21" i="28"/>
  <c r="QPZ21" i="28"/>
  <c r="QQD21" i="28"/>
  <c r="QQH21" i="28"/>
  <c r="QQL21" i="28"/>
  <c r="QQP21" i="28"/>
  <c r="QQT21" i="28"/>
  <c r="QQX21" i="28"/>
  <c r="QRB21" i="28"/>
  <c r="QRF21" i="28"/>
  <c r="QRJ21" i="28"/>
  <c r="QRN21" i="28"/>
  <c r="QRR21" i="28"/>
  <c r="QRV21" i="28"/>
  <c r="QRZ21" i="28"/>
  <c r="QSD21" i="28"/>
  <c r="QSH21" i="28"/>
  <c r="QSL21" i="28"/>
  <c r="QSP21" i="28"/>
  <c r="QST21" i="28"/>
  <c r="QSX21" i="28"/>
  <c r="QTB21" i="28"/>
  <c r="QTF21" i="28"/>
  <c r="QTJ21" i="28"/>
  <c r="QTN21" i="28"/>
  <c r="QTR21" i="28"/>
  <c r="QTV21" i="28"/>
  <c r="QTZ21" i="28"/>
  <c r="QUD21" i="28"/>
  <c r="QUH21" i="28"/>
  <c r="QUL21" i="28"/>
  <c r="QUP21" i="28"/>
  <c r="QUT21" i="28"/>
  <c r="QUX21" i="28"/>
  <c r="QVB21" i="28"/>
  <c r="QVF21" i="28"/>
  <c r="QVJ21" i="28"/>
  <c r="QVN21" i="28"/>
  <c r="QVR21" i="28"/>
  <c r="QVV21" i="28"/>
  <c r="QVZ21" i="28"/>
  <c r="QWD21" i="28"/>
  <c r="QWH21" i="28"/>
  <c r="QWL21" i="28"/>
  <c r="QWP21" i="28"/>
  <c r="QWT21" i="28"/>
  <c r="QWX21" i="28"/>
  <c r="QXB21" i="28"/>
  <c r="QXF21" i="28"/>
  <c r="QXJ21" i="28"/>
  <c r="QXN21" i="28"/>
  <c r="QXR21" i="28"/>
  <c r="QXV21" i="28"/>
  <c r="QXZ21" i="28"/>
  <c r="QYD21" i="28"/>
  <c r="QYH21" i="28"/>
  <c r="QYL21" i="28"/>
  <c r="QYP21" i="28"/>
  <c r="QYT21" i="28"/>
  <c r="QYX21" i="28"/>
  <c r="QZB21" i="28"/>
  <c r="QZF21" i="28"/>
  <c r="QZJ21" i="28"/>
  <c r="QZN21" i="28"/>
  <c r="QZR21" i="28"/>
  <c r="QZV21" i="28"/>
  <c r="QZZ21" i="28"/>
  <c r="RAD21" i="28"/>
  <c r="RAH21" i="28"/>
  <c r="RAL21" i="28"/>
  <c r="RAP21" i="28"/>
  <c r="RAT21" i="28"/>
  <c r="RAX21" i="28"/>
  <c r="RBB21" i="28"/>
  <c r="RBF21" i="28"/>
  <c r="RBJ21" i="28"/>
  <c r="RBN21" i="28"/>
  <c r="RBR21" i="28"/>
  <c r="RBV21" i="28"/>
  <c r="RBZ21" i="28"/>
  <c r="RCD21" i="28"/>
  <c r="RCH21" i="28"/>
  <c r="RCL21" i="28"/>
  <c r="RCP21" i="28"/>
  <c r="RCT21" i="28"/>
  <c r="RCX21" i="28"/>
  <c r="RDB21" i="28"/>
  <c r="RDF21" i="28"/>
  <c r="RDJ21" i="28"/>
  <c r="RDN21" i="28"/>
  <c r="RDR21" i="28"/>
  <c r="RDV21" i="28"/>
  <c r="RDZ21" i="28"/>
  <c r="RED21" i="28"/>
  <c r="REH21" i="28"/>
  <c r="REL21" i="28"/>
  <c r="REP21" i="28"/>
  <c r="RET21" i="28"/>
  <c r="REX21" i="28"/>
  <c r="RFB21" i="28"/>
  <c r="RFF21" i="28"/>
  <c r="RFJ21" i="28"/>
  <c r="RFN21" i="28"/>
  <c r="RFR21" i="28"/>
  <c r="RFV21" i="28"/>
  <c r="RFZ21" i="28"/>
  <c r="RGD21" i="28"/>
  <c r="RGH21" i="28"/>
  <c r="RGL21" i="28"/>
  <c r="RGP21" i="28"/>
  <c r="RGT21" i="28"/>
  <c r="RGX21" i="28"/>
  <c r="RHB21" i="28"/>
  <c r="RHF21" i="28"/>
  <c r="RHJ21" i="28"/>
  <c r="RHN21" i="28"/>
  <c r="RHR21" i="28"/>
  <c r="RHV21" i="28"/>
  <c r="RHZ21" i="28"/>
  <c r="RID21" i="28"/>
  <c r="RIH21" i="28"/>
  <c r="RIL21" i="28"/>
  <c r="RIP21" i="28"/>
  <c r="RIT21" i="28"/>
  <c r="RIX21" i="28"/>
  <c r="RJB21" i="28"/>
  <c r="RJF21" i="28"/>
  <c r="RJJ21" i="28"/>
  <c r="RJN21" i="28"/>
  <c r="RJR21" i="28"/>
  <c r="RJV21" i="28"/>
  <c r="RJZ21" i="28"/>
  <c r="RKD21" i="28"/>
  <c r="RKH21" i="28"/>
  <c r="RKL21" i="28"/>
  <c r="RKP21" i="28"/>
  <c r="RKT21" i="28"/>
  <c r="RKX21" i="28"/>
  <c r="RLB21" i="28"/>
  <c r="RLF21" i="28"/>
  <c r="RLJ21" i="28"/>
  <c r="RLN21" i="28"/>
  <c r="RLR21" i="28"/>
  <c r="RLV21" i="28"/>
  <c r="RLZ21" i="28"/>
  <c r="RMD21" i="28"/>
  <c r="RMH21" i="28"/>
  <c r="RML21" i="28"/>
  <c r="RMP21" i="28"/>
  <c r="RMT21" i="28"/>
  <c r="RMX21" i="28"/>
  <c r="RNB21" i="28"/>
  <c r="RNF21" i="28"/>
  <c r="RNJ21" i="28"/>
  <c r="RNN21" i="28"/>
  <c r="RNR21" i="28"/>
  <c r="RNV21" i="28"/>
  <c r="RNZ21" i="28"/>
  <c r="ROD21" i="28"/>
  <c r="ROH21" i="28"/>
  <c r="ROL21" i="28"/>
  <c r="ROP21" i="28"/>
  <c r="ROT21" i="28"/>
  <c r="ROX21" i="28"/>
  <c r="RPB21" i="28"/>
  <c r="RPF21" i="28"/>
  <c r="RPJ21" i="28"/>
  <c r="RPN21" i="28"/>
  <c r="RPR21" i="28"/>
  <c r="RPV21" i="28"/>
  <c r="RPZ21" i="28"/>
  <c r="RQD21" i="28"/>
  <c r="RQH21" i="28"/>
  <c r="RQL21" i="28"/>
  <c r="RQP21" i="28"/>
  <c r="RQT21" i="28"/>
  <c r="RQX21" i="28"/>
  <c r="RRB21" i="28"/>
  <c r="RRF21" i="28"/>
  <c r="RRJ21" i="28"/>
  <c r="RRN21" i="28"/>
  <c r="RRR21" i="28"/>
  <c r="RRV21" i="28"/>
  <c r="RRZ21" i="28"/>
  <c r="RSD21" i="28"/>
  <c r="RSH21" i="28"/>
  <c r="RSL21" i="28"/>
  <c r="RSP21" i="28"/>
  <c r="RST21" i="28"/>
  <c r="RSX21" i="28"/>
  <c r="RTB21" i="28"/>
  <c r="RTF21" i="28"/>
  <c r="RTJ21" i="28"/>
  <c r="RTN21" i="28"/>
  <c r="RTR21" i="28"/>
  <c r="RTV21" i="28"/>
  <c r="RTZ21" i="28"/>
  <c r="RUD21" i="28"/>
  <c r="RUH21" i="28"/>
  <c r="RUL21" i="28"/>
  <c r="RUP21" i="28"/>
  <c r="RUT21" i="28"/>
  <c r="RUX21" i="28"/>
  <c r="RVB21" i="28"/>
  <c r="RVF21" i="28"/>
  <c r="RVJ21" i="28"/>
  <c r="RVN21" i="28"/>
  <c r="RVR21" i="28"/>
  <c r="RVV21" i="28"/>
  <c r="RVZ21" i="28"/>
  <c r="RWD21" i="28"/>
  <c r="RWH21" i="28"/>
  <c r="RWL21" i="28"/>
  <c r="RWP21" i="28"/>
  <c r="RWT21" i="28"/>
  <c r="RWX21" i="28"/>
  <c r="RXB21" i="28"/>
  <c r="RXF21" i="28"/>
  <c r="RXJ21" i="28"/>
  <c r="RXN21" i="28"/>
  <c r="RXR21" i="28"/>
  <c r="RXV21" i="28"/>
  <c r="RXZ21" i="28"/>
  <c r="RYD21" i="28"/>
  <c r="RYH21" i="28"/>
  <c r="RYL21" i="28"/>
  <c r="RYP21" i="28"/>
  <c r="RYT21" i="28"/>
  <c r="RYX21" i="28"/>
  <c r="RZB21" i="28"/>
  <c r="RZF21" i="28"/>
  <c r="RZJ21" i="28"/>
  <c r="RZN21" i="28"/>
  <c r="RZR21" i="28"/>
  <c r="RZV21" i="28"/>
  <c r="RZZ21" i="28"/>
  <c r="SAD21" i="28"/>
  <c r="SAH21" i="28"/>
  <c r="SAL21" i="28"/>
  <c r="SAP21" i="28"/>
  <c r="SAT21" i="28"/>
  <c r="SAX21" i="28"/>
  <c r="SBB21" i="28"/>
  <c r="SBF21" i="28"/>
  <c r="SBJ21" i="28"/>
  <c r="SBN21" i="28"/>
  <c r="SBR21" i="28"/>
  <c r="SBV21" i="28"/>
  <c r="SBZ21" i="28"/>
  <c r="SCD21" i="28"/>
  <c r="SCH21" i="28"/>
  <c r="SCL21" i="28"/>
  <c r="SCP21" i="28"/>
  <c r="SCT21" i="28"/>
  <c r="SCX21" i="28"/>
  <c r="SDB21" i="28"/>
  <c r="SDF21" i="28"/>
  <c r="SDJ21" i="28"/>
  <c r="SDN21" i="28"/>
  <c r="SDR21" i="28"/>
  <c r="SDV21" i="28"/>
  <c r="SDZ21" i="28"/>
  <c r="SED21" i="28"/>
  <c r="SEH21" i="28"/>
  <c r="SEL21" i="28"/>
  <c r="SEP21" i="28"/>
  <c r="SET21" i="28"/>
  <c r="SEX21" i="28"/>
  <c r="SFB21" i="28"/>
  <c r="SFF21" i="28"/>
  <c r="SFJ21" i="28"/>
  <c r="SFN21" i="28"/>
  <c r="SFR21" i="28"/>
  <c r="SFV21" i="28"/>
  <c r="SFZ21" i="28"/>
  <c r="SGD21" i="28"/>
  <c r="SGH21" i="28"/>
  <c r="SGL21" i="28"/>
  <c r="SGP21" i="28"/>
  <c r="SGT21" i="28"/>
  <c r="SGX21" i="28"/>
  <c r="SHB21" i="28"/>
  <c r="SHF21" i="28"/>
  <c r="SHJ21" i="28"/>
  <c r="SHN21" i="28"/>
  <c r="SHR21" i="28"/>
  <c r="SHV21" i="28"/>
  <c r="SHZ21" i="28"/>
  <c r="SID21" i="28"/>
  <c r="SIH21" i="28"/>
  <c r="SIL21" i="28"/>
  <c r="SIP21" i="28"/>
  <c r="SIT21" i="28"/>
  <c r="SIX21" i="28"/>
  <c r="SJB21" i="28"/>
  <c r="SJF21" i="28"/>
  <c r="SJJ21" i="28"/>
  <c r="SJN21" i="28"/>
  <c r="SJR21" i="28"/>
  <c r="SJV21" i="28"/>
  <c r="SJZ21" i="28"/>
  <c r="SKD21" i="28"/>
  <c r="SKH21" i="28"/>
  <c r="SKL21" i="28"/>
  <c r="SKP21" i="28"/>
  <c r="SKT21" i="28"/>
  <c r="SKX21" i="28"/>
  <c r="SLB21" i="28"/>
  <c r="SLF21" i="28"/>
  <c r="SLJ21" i="28"/>
  <c r="SLN21" i="28"/>
  <c r="SLR21" i="28"/>
  <c r="SLV21" i="28"/>
  <c r="SLZ21" i="28"/>
  <c r="SMD21" i="28"/>
  <c r="SMH21" i="28"/>
  <c r="SML21" i="28"/>
  <c r="SMP21" i="28"/>
  <c r="SMT21" i="28"/>
  <c r="SMX21" i="28"/>
  <c r="SNB21" i="28"/>
  <c r="SNF21" i="28"/>
  <c r="SNJ21" i="28"/>
  <c r="SNN21" i="28"/>
  <c r="SNR21" i="28"/>
  <c r="SNV21" i="28"/>
  <c r="SNZ21" i="28"/>
  <c r="SOD21" i="28"/>
  <c r="SOH21" i="28"/>
  <c r="SOL21" i="28"/>
  <c r="SOP21" i="28"/>
  <c r="SOT21" i="28"/>
  <c r="SOX21" i="28"/>
  <c r="SPB21" i="28"/>
  <c r="SPF21" i="28"/>
  <c r="SPJ21" i="28"/>
  <c r="SPN21" i="28"/>
  <c r="SPR21" i="28"/>
  <c r="SPV21" i="28"/>
  <c r="SPZ21" i="28"/>
  <c r="SQD21" i="28"/>
  <c r="SQH21" i="28"/>
  <c r="SQL21" i="28"/>
  <c r="SQP21" i="28"/>
  <c r="SQT21" i="28"/>
  <c r="SQX21" i="28"/>
  <c r="SRB21" i="28"/>
  <c r="SRF21" i="28"/>
  <c r="SRJ21" i="28"/>
  <c r="SRN21" i="28"/>
  <c r="SRR21" i="28"/>
  <c r="SRV21" i="28"/>
  <c r="SRZ21" i="28"/>
  <c r="SSD21" i="28"/>
  <c r="SSH21" i="28"/>
  <c r="SSL21" i="28"/>
  <c r="SSP21" i="28"/>
  <c r="SST21" i="28"/>
  <c r="SSX21" i="28"/>
  <c r="STB21" i="28"/>
  <c r="STF21" i="28"/>
  <c r="STJ21" i="28"/>
  <c r="STN21" i="28"/>
  <c r="STR21" i="28"/>
  <c r="STV21" i="28"/>
  <c r="STZ21" i="28"/>
  <c r="SUD21" i="28"/>
  <c r="SUH21" i="28"/>
  <c r="SUL21" i="28"/>
  <c r="SUP21" i="28"/>
  <c r="SUT21" i="28"/>
  <c r="SUX21" i="28"/>
  <c r="SVB21" i="28"/>
  <c r="SVF21" i="28"/>
  <c r="SVJ21" i="28"/>
  <c r="SVN21" i="28"/>
  <c r="SVR21" i="28"/>
  <c r="SVV21" i="28"/>
  <c r="SVZ21" i="28"/>
  <c r="SWD21" i="28"/>
  <c r="SWH21" i="28"/>
  <c r="SWL21" i="28"/>
  <c r="SWP21" i="28"/>
  <c r="SWT21" i="28"/>
  <c r="SWX21" i="28"/>
  <c r="SXB21" i="28"/>
  <c r="SXF21" i="28"/>
  <c r="SXJ21" i="28"/>
  <c r="SXN21" i="28"/>
  <c r="SXR21" i="28"/>
  <c r="SXV21" i="28"/>
  <c r="SXZ21" i="28"/>
  <c r="SYD21" i="28"/>
  <c r="SYH21" i="28"/>
  <c r="SYL21" i="28"/>
  <c r="SYP21" i="28"/>
  <c r="SYT21" i="28"/>
  <c r="SYX21" i="28"/>
  <c r="SZB21" i="28"/>
  <c r="SZF21" i="28"/>
  <c r="SZJ21" i="28"/>
  <c r="SZN21" i="28"/>
  <c r="SZR21" i="28"/>
  <c r="SZV21" i="28"/>
  <c r="SZZ21" i="28"/>
  <c r="TAD21" i="28"/>
  <c r="TAH21" i="28"/>
  <c r="TAL21" i="28"/>
  <c r="TAP21" i="28"/>
  <c r="TAT21" i="28"/>
  <c r="TAX21" i="28"/>
  <c r="TBB21" i="28"/>
  <c r="TBF21" i="28"/>
  <c r="TBJ21" i="28"/>
  <c r="TBN21" i="28"/>
  <c r="TBR21" i="28"/>
  <c r="TBV21" i="28"/>
  <c r="TBZ21" i="28"/>
  <c r="TCD21" i="28"/>
  <c r="TCH21" i="28"/>
  <c r="TCL21" i="28"/>
  <c r="TCP21" i="28"/>
  <c r="TCT21" i="28"/>
  <c r="TCX21" i="28"/>
  <c r="TDB21" i="28"/>
  <c r="TDF21" i="28"/>
  <c r="TDJ21" i="28"/>
  <c r="TDN21" i="28"/>
  <c r="TDR21" i="28"/>
  <c r="TDV21" i="28"/>
  <c r="TDZ21" i="28"/>
  <c r="TED21" i="28"/>
  <c r="TEH21" i="28"/>
  <c r="TEL21" i="28"/>
  <c r="TEP21" i="28"/>
  <c r="TET21" i="28"/>
  <c r="TEX21" i="28"/>
  <c r="TFB21" i="28"/>
  <c r="TFF21" i="28"/>
  <c r="TFJ21" i="28"/>
  <c r="TFN21" i="28"/>
  <c r="TFR21" i="28"/>
  <c r="TFV21" i="28"/>
  <c r="TFZ21" i="28"/>
  <c r="TGD21" i="28"/>
  <c r="TGH21" i="28"/>
  <c r="TGL21" i="28"/>
  <c r="TGP21" i="28"/>
  <c r="TGT21" i="28"/>
  <c r="TGX21" i="28"/>
  <c r="THB21" i="28"/>
  <c r="THF21" i="28"/>
  <c r="THJ21" i="28"/>
  <c r="THN21" i="28"/>
  <c r="THR21" i="28"/>
  <c r="THV21" i="28"/>
  <c r="THZ21" i="28"/>
  <c r="TID21" i="28"/>
  <c r="TIH21" i="28"/>
  <c r="TIL21" i="28"/>
  <c r="TIP21" i="28"/>
  <c r="TIT21" i="28"/>
  <c r="TIX21" i="28"/>
  <c r="TJB21" i="28"/>
  <c r="TJF21" i="28"/>
  <c r="TJJ21" i="28"/>
  <c r="TJN21" i="28"/>
  <c r="TJR21" i="28"/>
  <c r="TJV21" i="28"/>
  <c r="TJZ21" i="28"/>
  <c r="TKD21" i="28"/>
  <c r="TKH21" i="28"/>
  <c r="TKL21" i="28"/>
  <c r="TKP21" i="28"/>
  <c r="TKT21" i="28"/>
  <c r="TKX21" i="28"/>
  <c r="TLB21" i="28"/>
  <c r="TLF21" i="28"/>
  <c r="TLJ21" i="28"/>
  <c r="TLN21" i="28"/>
  <c r="TLR21" i="28"/>
  <c r="TLV21" i="28"/>
  <c r="TLZ21" i="28"/>
  <c r="TMD21" i="28"/>
  <c r="TMH21" i="28"/>
  <c r="TML21" i="28"/>
  <c r="TMP21" i="28"/>
  <c r="TMT21" i="28"/>
  <c r="TMX21" i="28"/>
  <c r="TNB21" i="28"/>
  <c r="TNF21" i="28"/>
  <c r="TNJ21" i="28"/>
  <c r="TNN21" i="28"/>
  <c r="TNR21" i="28"/>
  <c r="TNV21" i="28"/>
  <c r="TNZ21" i="28"/>
  <c r="TOD21" i="28"/>
  <c r="TOH21" i="28"/>
  <c r="TOL21" i="28"/>
  <c r="TOP21" i="28"/>
  <c r="TOT21" i="28"/>
  <c r="TOX21" i="28"/>
  <c r="TPB21" i="28"/>
  <c r="TPF21" i="28"/>
  <c r="TPJ21" i="28"/>
  <c r="TPN21" i="28"/>
  <c r="TPR21" i="28"/>
  <c r="TPV21" i="28"/>
  <c r="TPZ21" i="28"/>
  <c r="TQD21" i="28"/>
  <c r="TQH21" i="28"/>
  <c r="TQL21" i="28"/>
  <c r="TQP21" i="28"/>
  <c r="TQT21" i="28"/>
  <c r="TQX21" i="28"/>
  <c r="TRB21" i="28"/>
  <c r="TRF21" i="28"/>
  <c r="TRJ21" i="28"/>
  <c r="TRN21" i="28"/>
  <c r="TRR21" i="28"/>
  <c r="TRV21" i="28"/>
  <c r="TRZ21" i="28"/>
  <c r="TSD21" i="28"/>
  <c r="TSH21" i="28"/>
  <c r="TSL21" i="28"/>
  <c r="TSP21" i="28"/>
  <c r="TST21" i="28"/>
  <c r="TSX21" i="28"/>
  <c r="TTB21" i="28"/>
  <c r="TTF21" i="28"/>
  <c r="TTJ21" i="28"/>
  <c r="TTN21" i="28"/>
  <c r="TTR21" i="28"/>
  <c r="TTV21" i="28"/>
  <c r="TTZ21" i="28"/>
  <c r="TUD21" i="28"/>
  <c r="TUH21" i="28"/>
  <c r="TUL21" i="28"/>
  <c r="TUP21" i="28"/>
  <c r="TUT21" i="28"/>
  <c r="TUX21" i="28"/>
  <c r="TVB21" i="28"/>
  <c r="TVF21" i="28"/>
  <c r="TVJ21" i="28"/>
  <c r="TVN21" i="28"/>
  <c r="TVR21" i="28"/>
  <c r="TVV21" i="28"/>
  <c r="TVZ21" i="28"/>
  <c r="TWD21" i="28"/>
  <c r="TWH21" i="28"/>
  <c r="TWL21" i="28"/>
  <c r="TWP21" i="28"/>
  <c r="TWT21" i="28"/>
  <c r="TWX21" i="28"/>
  <c r="TXB21" i="28"/>
  <c r="TXF21" i="28"/>
  <c r="TXJ21" i="28"/>
  <c r="TXN21" i="28"/>
  <c r="TXR21" i="28"/>
  <c r="TXV21" i="28"/>
  <c r="TXZ21" i="28"/>
  <c r="TYD21" i="28"/>
  <c r="TYH21" i="28"/>
  <c r="TYL21" i="28"/>
  <c r="TYP21" i="28"/>
  <c r="ALK21" i="28"/>
  <c r="BOF21" i="28"/>
  <c r="CDS21" i="28"/>
  <c r="CPW21" i="28"/>
  <c r="CZS21" i="28"/>
  <c r="DIW21" i="28"/>
  <c r="DNE21" i="28"/>
  <c r="DRO21" i="28"/>
  <c r="DWA21" i="28"/>
  <c r="DZJ21" i="28"/>
  <c r="ECQ21" i="28"/>
  <c r="EFZ21" i="28"/>
  <c r="EJF21" i="28"/>
  <c r="EMM21" i="28"/>
  <c r="EPV21" i="28"/>
  <c r="ETB21" i="28"/>
  <c r="EWI21" i="28"/>
  <c r="EZR21" i="28"/>
  <c r="FCX21" i="28"/>
  <c r="FGE21" i="28"/>
  <c r="FJN21" i="28"/>
  <c r="FMT21" i="28"/>
  <c r="FQA21" i="28"/>
  <c r="FST21" i="28"/>
  <c r="FVC21" i="28"/>
  <c r="FWT21" i="28"/>
  <c r="FYJ21" i="28"/>
  <c r="GAA21" i="28"/>
  <c r="GBR21" i="28"/>
  <c r="GDH21" i="28"/>
  <c r="GEY21" i="28"/>
  <c r="GGP21" i="28"/>
  <c r="GIF21" i="28"/>
  <c r="GJW21" i="28"/>
  <c r="GLN21" i="28"/>
  <c r="GMZ21" i="28"/>
  <c r="GOF21" i="28"/>
  <c r="GPL21" i="28"/>
  <c r="GQR21" i="28"/>
  <c r="GRX21" i="28"/>
  <c r="GTD21" i="28"/>
  <c r="GUJ21" i="28"/>
  <c r="GVP21" i="28"/>
  <c r="GWV21" i="28"/>
  <c r="GYB21" i="28"/>
  <c r="GZH21" i="28"/>
  <c r="HAN21" i="28"/>
  <c r="HBT21" i="28"/>
  <c r="HCZ21" i="28"/>
  <c r="HEF21" i="28"/>
  <c r="HFL21" i="28"/>
  <c r="HGR21" i="28"/>
  <c r="HHX21" i="28"/>
  <c r="HJD21" i="28"/>
  <c r="HKJ21" i="28"/>
  <c r="HLP21" i="28"/>
  <c r="HMV21" i="28"/>
  <c r="HOB21" i="28"/>
  <c r="HPH21" i="28"/>
  <c r="HQN21" i="28"/>
  <c r="HRT21" i="28"/>
  <c r="HSZ21" i="28"/>
  <c r="HUF21" i="28"/>
  <c r="HVL21" i="28"/>
  <c r="HWR21" i="28"/>
  <c r="HXX21" i="28"/>
  <c r="HZD21" i="28"/>
  <c r="IAJ21" i="28"/>
  <c r="IBP21" i="28"/>
  <c r="ICV21" i="28"/>
  <c r="IEB21" i="28"/>
  <c r="IFH21" i="28"/>
  <c r="IGN21" i="28"/>
  <c r="IHT21" i="28"/>
  <c r="IIZ21" i="28"/>
  <c r="IKF21" i="28"/>
  <c r="ILL21" i="28"/>
  <c r="IMR21" i="28"/>
  <c r="INX21" i="28"/>
  <c r="IPD21" i="28"/>
  <c r="IQJ21" i="28"/>
  <c r="IRP21" i="28"/>
  <c r="ISV21" i="28"/>
  <c r="IUB21" i="28"/>
  <c r="IVH21" i="28"/>
  <c r="IWK21" i="28"/>
  <c r="IXF21" i="28"/>
  <c r="IYB21" i="28"/>
  <c r="IYW21" i="28"/>
  <c r="IZR21" i="28"/>
  <c r="JAN21" i="28"/>
  <c r="JBI21" i="28"/>
  <c r="JCD21" i="28"/>
  <c r="JCZ21" i="28"/>
  <c r="JDU21" i="28"/>
  <c r="JEP21" i="28"/>
  <c r="JFL21" i="28"/>
  <c r="JGG21" i="28"/>
  <c r="JHB21" i="28"/>
  <c r="JHX21" i="28"/>
  <c r="JIS21" i="28"/>
  <c r="JJN21" i="28"/>
  <c r="JKJ21" i="28"/>
  <c r="JLE21" i="28"/>
  <c r="JLZ21" i="28"/>
  <c r="JMV21" i="28"/>
  <c r="JNQ21" i="28"/>
  <c r="JOL21" i="28"/>
  <c r="JPH21" i="28"/>
  <c r="JQC21" i="28"/>
  <c r="JQX21" i="28"/>
  <c r="JRT21" i="28"/>
  <c r="JSO21" i="28"/>
  <c r="JTJ21" i="28"/>
  <c r="JUF21" i="28"/>
  <c r="JVA21" i="28"/>
  <c r="JVV21" i="28"/>
  <c r="JWR21" i="28"/>
  <c r="JXM21" i="28"/>
  <c r="JYH21" i="28"/>
  <c r="JZD21" i="28"/>
  <c r="JZY21" i="28"/>
  <c r="KAS21" i="28"/>
  <c r="KBI21" i="28"/>
  <c r="KBY21" i="28"/>
  <c r="KCO21" i="28"/>
  <c r="KDE21" i="28"/>
  <c r="KDU21" i="28"/>
  <c r="KEK21" i="28"/>
  <c r="KFA21" i="28"/>
  <c r="KFQ21" i="28"/>
  <c r="KGG21" i="28"/>
  <c r="KGW21" i="28"/>
  <c r="KHM21" i="28"/>
  <c r="KIC21" i="28"/>
  <c r="KIS21" i="28"/>
  <c r="KJI21" i="28"/>
  <c r="KJY21" i="28"/>
  <c r="KKO21" i="28"/>
  <c r="KLE21" i="28"/>
  <c r="KLU21" i="28"/>
  <c r="KMK21" i="28"/>
  <c r="KNA21" i="28"/>
  <c r="KNQ21" i="28"/>
  <c r="KOG21" i="28"/>
  <c r="KOW21" i="28"/>
  <c r="KPM21" i="28"/>
  <c r="KQC21" i="28"/>
  <c r="KQS21" i="28"/>
  <c r="KRI21" i="28"/>
  <c r="KRY21" i="28"/>
  <c r="KSO21" i="28"/>
  <c r="KTE21" i="28"/>
  <c r="KTU21" i="28"/>
  <c r="KUK21" i="28"/>
  <c r="KVA21" i="28"/>
  <c r="KVQ21" i="28"/>
  <c r="KWG21" i="28"/>
  <c r="KWW21" i="28"/>
  <c r="KXM21" i="28"/>
  <c r="KYC21" i="28"/>
  <c r="KYS21" i="28"/>
  <c r="KZI21" i="28"/>
  <c r="KZY21" i="28"/>
  <c r="LAO21" i="28"/>
  <c r="LBE21" i="28"/>
  <c r="LBU21" i="28"/>
  <c r="LCK21" i="28"/>
  <c r="LDA21" i="28"/>
  <c r="LDQ21" i="28"/>
  <c r="LEG21" i="28"/>
  <c r="LEW21" i="28"/>
  <c r="LFM21" i="28"/>
  <c r="LGC21" i="28"/>
  <c r="LGS21" i="28"/>
  <c r="LHI21" i="28"/>
  <c r="LHY21" i="28"/>
  <c r="LIO21" i="28"/>
  <c r="LJE21" i="28"/>
  <c r="LJU21" i="28"/>
  <c r="LKK21" i="28"/>
  <c r="LLA21" i="28"/>
  <c r="LLQ21" i="28"/>
  <c r="LMG21" i="28"/>
  <c r="LMW21" i="28"/>
  <c r="LNM21" i="28"/>
  <c r="LOC21" i="28"/>
  <c r="LOS21" i="28"/>
  <c r="LPI21" i="28"/>
  <c r="LPY21" i="28"/>
  <c r="LQO21" i="28"/>
  <c r="LRE21" i="28"/>
  <c r="LRU21" i="28"/>
  <c r="LSK21" i="28"/>
  <c r="LTA21" i="28"/>
  <c r="LTQ21" i="28"/>
  <c r="LUG21" i="28"/>
  <c r="LUW21" i="28"/>
  <c r="LVM21" i="28"/>
  <c r="LWC21" i="28"/>
  <c r="LWS21" i="28"/>
  <c r="LXI21" i="28"/>
  <c r="LXY21" i="28"/>
  <c r="LYO21" i="28"/>
  <c r="LZE21" i="28"/>
  <c r="LZU21" i="28"/>
  <c r="MAK21" i="28"/>
  <c r="MBA21" i="28"/>
  <c r="MBQ21" i="28"/>
  <c r="MCG21" i="28"/>
  <c r="MCW21" i="28"/>
  <c r="MDM21" i="28"/>
  <c r="MEC21" i="28"/>
  <c r="MES21" i="28"/>
  <c r="MFI21" i="28"/>
  <c r="MFY21" i="28"/>
  <c r="MGO21" i="28"/>
  <c r="MHE21" i="28"/>
  <c r="MHU21" i="28"/>
  <c r="MIK21" i="28"/>
  <c r="MJA21" i="28"/>
  <c r="MJQ21" i="28"/>
  <c r="MKG21" i="28"/>
  <c r="MKW21" i="28"/>
  <c r="MLM21" i="28"/>
  <c r="MMC21" i="28"/>
  <c r="MMS21" i="28"/>
  <c r="MNI21" i="28"/>
  <c r="MNY21" i="28"/>
  <c r="MOO21" i="28"/>
  <c r="MPE21" i="28"/>
  <c r="MPU21" i="28"/>
  <c r="MQK21" i="28"/>
  <c r="MRA21" i="28"/>
  <c r="MRQ21" i="28"/>
  <c r="MSG21" i="28"/>
  <c r="MSW21" i="28"/>
  <c r="MTM21" i="28"/>
  <c r="MUC21" i="28"/>
  <c r="MUS21" i="28"/>
  <c r="MVI21" i="28"/>
  <c r="MVY21" i="28"/>
  <c r="MWO21" i="28"/>
  <c r="MXE21" i="28"/>
  <c r="MXU21" i="28"/>
  <c r="MYK21" i="28"/>
  <c r="MZA21" i="28"/>
  <c r="MZQ21" i="28"/>
  <c r="NAG21" i="28"/>
  <c r="NAW21" i="28"/>
  <c r="NBM21" i="28"/>
  <c r="NCC21" i="28"/>
  <c r="NCS21" i="28"/>
  <c r="NDI21" i="28"/>
  <c r="NDY21" i="28"/>
  <c r="NEO21" i="28"/>
  <c r="NFE21" i="28"/>
  <c r="NFU21" i="28"/>
  <c r="NGK21" i="28"/>
  <c r="NHA21" i="28"/>
  <c r="NHQ21" i="28"/>
  <c r="NIG21" i="28"/>
  <c r="NIW21" i="28"/>
  <c r="NJM21" i="28"/>
  <c r="NKC21" i="28"/>
  <c r="NKS21" i="28"/>
  <c r="NLI21" i="28"/>
  <c r="NLY21" i="28"/>
  <c r="NMO21" i="28"/>
  <c r="NNE21" i="28"/>
  <c r="NNU21" i="28"/>
  <c r="NOK21" i="28"/>
  <c r="NPA21" i="28"/>
  <c r="NPQ21" i="28"/>
  <c r="NQG21" i="28"/>
  <c r="NQW21" i="28"/>
  <c r="NRM21" i="28"/>
  <c r="NSC21" i="28"/>
  <c r="NSS21" i="28"/>
  <c r="NTI21" i="28"/>
  <c r="NTY21" i="28"/>
  <c r="NUO21" i="28"/>
  <c r="NVE21" i="28"/>
  <c r="NVU21" i="28"/>
  <c r="NWK21" i="28"/>
  <c r="NXA21" i="28"/>
  <c r="NXQ21" i="28"/>
  <c r="NYG21" i="28"/>
  <c r="NYW21" i="28"/>
  <c r="NZM21" i="28"/>
  <c r="OAC21" i="28"/>
  <c r="OAS21" i="28"/>
  <c r="OBI21" i="28"/>
  <c r="OBW21" i="28"/>
  <c r="OCH21" i="28"/>
  <c r="OCS21" i="28"/>
  <c r="ODC21" i="28"/>
  <c r="ODN21" i="28"/>
  <c r="ODY21" i="28"/>
  <c r="OEI21" i="28"/>
  <c r="OET21" i="28"/>
  <c r="OFE21" i="28"/>
  <c r="OFO21" i="28"/>
  <c r="OFZ21" i="28"/>
  <c r="OGK21" i="28"/>
  <c r="OGU21" i="28"/>
  <c r="OHF21" i="28"/>
  <c r="OHQ21" i="28"/>
  <c r="OIA21" i="28"/>
  <c r="OIL21" i="28"/>
  <c r="OIW21" i="28"/>
  <c r="OJG21" i="28"/>
  <c r="OJR21" i="28"/>
  <c r="OKC21" i="28"/>
  <c r="OKM21" i="28"/>
  <c r="OKX21" i="28"/>
  <c r="OLI21" i="28"/>
  <c r="OLS21" i="28"/>
  <c r="OMD21" i="28"/>
  <c r="OMO21" i="28"/>
  <c r="OMY21" i="28"/>
  <c r="ONJ21" i="28"/>
  <c r="ONU21" i="28"/>
  <c r="OOE21" i="28"/>
  <c r="OOP21" i="28"/>
  <c r="OPA21" i="28"/>
  <c r="OPK21" i="28"/>
  <c r="OPV21" i="28"/>
  <c r="OQG21" i="28"/>
  <c r="OQQ21" i="28"/>
  <c r="ORB21" i="28"/>
  <c r="ORM21" i="28"/>
  <c r="ORW21" i="28"/>
  <c r="OSH21" i="28"/>
  <c r="OSS21" i="28"/>
  <c r="OTC21" i="28"/>
  <c r="OTN21" i="28"/>
  <c r="OTY21" i="28"/>
  <c r="OUI21" i="28"/>
  <c r="OUT21" i="28"/>
  <c r="OVE21" i="28"/>
  <c r="OVO21" i="28"/>
  <c r="OVZ21" i="28"/>
  <c r="OWK21" i="28"/>
  <c r="OWU21" i="28"/>
  <c r="OXF21" i="28"/>
  <c r="OXQ21" i="28"/>
  <c r="OYA21" i="28"/>
  <c r="OYL21" i="28"/>
  <c r="OYW21" i="28"/>
  <c r="OZG21" i="28"/>
  <c r="OZR21" i="28"/>
  <c r="PAC21" i="28"/>
  <c r="PAM21" i="28"/>
  <c r="PAX21" i="28"/>
  <c r="PBI21" i="28"/>
  <c r="PBS21" i="28"/>
  <c r="PCD21" i="28"/>
  <c r="PCO21" i="28"/>
  <c r="PCY21" i="28"/>
  <c r="PDJ21" i="28"/>
  <c r="PDU21" i="28"/>
  <c r="PEE21" i="28"/>
  <c r="PEP21" i="28"/>
  <c r="PFA21" i="28"/>
  <c r="PFK21" i="28"/>
  <c r="PFS21" i="28"/>
  <c r="PGA21" i="28"/>
  <c r="PGI21" i="28"/>
  <c r="PGQ21" i="28"/>
  <c r="PGY21" i="28"/>
  <c r="PHG21" i="28"/>
  <c r="PHO21" i="28"/>
  <c r="PHW21" i="28"/>
  <c r="PIE21" i="28"/>
  <c r="PIM21" i="28"/>
  <c r="PIU21" i="28"/>
  <c r="PJC21" i="28"/>
  <c r="PJK21" i="28"/>
  <c r="PJS21" i="28"/>
  <c r="PKA21" i="28"/>
  <c r="PKI21" i="28"/>
  <c r="PKQ21" i="28"/>
  <c r="PKY21" i="28"/>
  <c r="PLG21" i="28"/>
  <c r="PLO21" i="28"/>
  <c r="PLW21" i="28"/>
  <c r="PME21" i="28"/>
  <c r="PMM21" i="28"/>
  <c r="PMU21" i="28"/>
  <c r="PNC21" i="28"/>
  <c r="PNK21" i="28"/>
  <c r="PNS21" i="28"/>
  <c r="POA21" i="28"/>
  <c r="POI21" i="28"/>
  <c r="POQ21" i="28"/>
  <c r="POY21" i="28"/>
  <c r="PPG21" i="28"/>
  <c r="PPO21" i="28"/>
  <c r="PPW21" i="28"/>
  <c r="PQE21" i="28"/>
  <c r="PQM21" i="28"/>
  <c r="PQU21" i="28"/>
  <c r="PRC21" i="28"/>
  <c r="PRK21" i="28"/>
  <c r="PRS21" i="28"/>
  <c r="PSA21" i="28"/>
  <c r="PSI21" i="28"/>
  <c r="PSQ21" i="28"/>
  <c r="PSY21" i="28"/>
  <c r="PTG21" i="28"/>
  <c r="PTO21" i="28"/>
  <c r="PTW21" i="28"/>
  <c r="PUE21" i="28"/>
  <c r="PUM21" i="28"/>
  <c r="PUU21" i="28"/>
  <c r="PVC21" i="28"/>
  <c r="PVK21" i="28"/>
  <c r="PVS21" i="28"/>
  <c r="PWA21" i="28"/>
  <c r="PWI21" i="28"/>
  <c r="PWQ21" i="28"/>
  <c r="PWY21" i="28"/>
  <c r="PXG21" i="28"/>
  <c r="PXO21" i="28"/>
  <c r="PXW21" i="28"/>
  <c r="PYE21" i="28"/>
  <c r="PYM21" i="28"/>
  <c r="PYU21" i="28"/>
  <c r="PZC21" i="28"/>
  <c r="PZK21" i="28"/>
  <c r="PZS21" i="28"/>
  <c r="QAA21" i="28"/>
  <c r="QAI21" i="28"/>
  <c r="QAQ21" i="28"/>
  <c r="QAY21" i="28"/>
  <c r="QBG21" i="28"/>
  <c r="QBO21" i="28"/>
  <c r="QBW21" i="28"/>
  <c r="QCE21" i="28"/>
  <c r="QCM21" i="28"/>
  <c r="QCU21" i="28"/>
  <c r="QDC21" i="28"/>
  <c r="QDK21" i="28"/>
  <c r="QDS21" i="28"/>
  <c r="QEA21" i="28"/>
  <c r="QEI21" i="28"/>
  <c r="QEQ21" i="28"/>
  <c r="QEY21" i="28"/>
  <c r="QFG21" i="28"/>
  <c r="QFO21" i="28"/>
  <c r="QFW21" i="28"/>
  <c r="QGE21" i="28"/>
  <c r="QGM21" i="28"/>
  <c r="QGU21" i="28"/>
  <c r="QHC21" i="28"/>
  <c r="QHK21" i="28"/>
  <c r="QHS21" i="28"/>
  <c r="QIA21" i="28"/>
  <c r="QII21" i="28"/>
  <c r="QIQ21" i="28"/>
  <c r="QIY21" i="28"/>
  <c r="QJG21" i="28"/>
  <c r="QJO21" i="28"/>
  <c r="QJW21" i="28"/>
  <c r="QKE21" i="28"/>
  <c r="QKM21" i="28"/>
  <c r="QKU21" i="28"/>
  <c r="QLC21" i="28"/>
  <c r="QLK21" i="28"/>
  <c r="QLS21" i="28"/>
  <c r="QMA21" i="28"/>
  <c r="QMI21" i="28"/>
  <c r="QMQ21" i="28"/>
  <c r="QMY21" i="28"/>
  <c r="QNG21" i="28"/>
  <c r="QNO21" i="28"/>
  <c r="QNW21" i="28"/>
  <c r="QOE21" i="28"/>
  <c r="QOM21" i="28"/>
  <c r="QOU21" i="28"/>
  <c r="QPC21" i="28"/>
  <c r="QPK21" i="28"/>
  <c r="QPS21" i="28"/>
  <c r="QQA21" i="28"/>
  <c r="QQI21" i="28"/>
  <c r="QQQ21" i="28"/>
  <c r="QQY21" i="28"/>
  <c r="QRG21" i="28"/>
  <c r="QRO21" i="28"/>
  <c r="QRW21" i="28"/>
  <c r="QSE21" i="28"/>
  <c r="QSM21" i="28"/>
  <c r="QSU21" i="28"/>
  <c r="QTC21" i="28"/>
  <c r="QTK21" i="28"/>
  <c r="QTS21" i="28"/>
  <c r="QUA21" i="28"/>
  <c r="QUI21" i="28"/>
  <c r="QUQ21" i="28"/>
  <c r="QUY21" i="28"/>
  <c r="QVG21" i="28"/>
  <c r="QVO21" i="28"/>
  <c r="QVW21" i="28"/>
  <c r="QWE21" i="28"/>
  <c r="QWM21" i="28"/>
  <c r="QWU21" i="28"/>
  <c r="QXC21" i="28"/>
  <c r="QXK21" i="28"/>
  <c r="QXS21" i="28"/>
  <c r="QYA21" i="28"/>
  <c r="QYI21" i="28"/>
  <c r="QYQ21" i="28"/>
  <c r="QYY21" i="28"/>
  <c r="QZG21" i="28"/>
  <c r="QZO21" i="28"/>
  <c r="QZW21" i="28"/>
  <c r="RAE21" i="28"/>
  <c r="RAM21" i="28"/>
  <c r="RAU21" i="28"/>
  <c r="RBC21" i="28"/>
  <c r="RBK21" i="28"/>
  <c r="RBS21" i="28"/>
  <c r="RCA21" i="28"/>
  <c r="RCI21" i="28"/>
  <c r="RCQ21" i="28"/>
  <c r="RCY21" i="28"/>
  <c r="RDG21" i="28"/>
  <c r="RDO21" i="28"/>
  <c r="RDW21" i="28"/>
  <c r="REE21" i="28"/>
  <c r="REM21" i="28"/>
  <c r="REU21" i="28"/>
  <c r="RFC21" i="28"/>
  <c r="RFK21" i="28"/>
  <c r="RFS21" i="28"/>
  <c r="RGA21" i="28"/>
  <c r="RGI21" i="28"/>
  <c r="RGQ21" i="28"/>
  <c r="RGY21" i="28"/>
  <c r="RHG21" i="28"/>
  <c r="RHO21" i="28"/>
  <c r="RHW21" i="28"/>
  <c r="RIE21" i="28"/>
  <c r="RIM21" i="28"/>
  <c r="RIU21" i="28"/>
  <c r="RJC21" i="28"/>
  <c r="RJK21" i="28"/>
  <c r="RJS21" i="28"/>
  <c r="RKA21" i="28"/>
  <c r="RKI21" i="28"/>
  <c r="RKQ21" i="28"/>
  <c r="RKY21" i="28"/>
  <c r="RLG21" i="28"/>
  <c r="RLO21" i="28"/>
  <c r="RLW21" i="28"/>
  <c r="RME21" i="28"/>
  <c r="RMM21" i="28"/>
  <c r="RMU21" i="28"/>
  <c r="RNC21" i="28"/>
  <c r="RNK21" i="28"/>
  <c r="RNS21" i="28"/>
  <c r="ROA21" i="28"/>
  <c r="ROI21" i="28"/>
  <c r="ROQ21" i="28"/>
  <c r="ROY21" i="28"/>
  <c r="RPG21" i="28"/>
  <c r="RPO21" i="28"/>
  <c r="RPW21" i="28"/>
  <c r="RQE21" i="28"/>
  <c r="RQM21" i="28"/>
  <c r="RQU21" i="28"/>
  <c r="RRC21" i="28"/>
  <c r="RRK21" i="28"/>
  <c r="RRS21" i="28"/>
  <c r="RSA21" i="28"/>
  <c r="RSI21" i="28"/>
  <c r="RSQ21" i="28"/>
  <c r="RSY21" i="28"/>
  <c r="RTG21" i="28"/>
  <c r="RTO21" i="28"/>
  <c r="RTW21" i="28"/>
  <c r="RUE21" i="28"/>
  <c r="RUM21" i="28"/>
  <c r="RUU21" i="28"/>
  <c r="RVC21" i="28"/>
  <c r="RVK21" i="28"/>
  <c r="RVS21" i="28"/>
  <c r="RWA21" i="28"/>
  <c r="RWI21" i="28"/>
  <c r="RWQ21" i="28"/>
  <c r="RWY21" i="28"/>
  <c r="RXG21" i="28"/>
  <c r="RXO21" i="28"/>
  <c r="RXW21" i="28"/>
  <c r="RYE21" i="28"/>
  <c r="RYM21" i="28"/>
  <c r="RYU21" i="28"/>
  <c r="RZC21" i="28"/>
  <c r="RZK21" i="28"/>
  <c r="RZS21" i="28"/>
  <c r="SAA21" i="28"/>
  <c r="SAI21" i="28"/>
  <c r="SAQ21" i="28"/>
  <c r="SAY21" i="28"/>
  <c r="SBG21" i="28"/>
  <c r="SBO21" i="28"/>
  <c r="SBW21" i="28"/>
  <c r="SCE21" i="28"/>
  <c r="SCM21" i="28"/>
  <c r="SCU21" i="28"/>
  <c r="SDC21" i="28"/>
  <c r="SDK21" i="28"/>
  <c r="SDS21" i="28"/>
  <c r="SEA21" i="28"/>
  <c r="SEI21" i="28"/>
  <c r="SEQ21" i="28"/>
  <c r="SEY21" i="28"/>
  <c r="SFG21" i="28"/>
  <c r="SFO21" i="28"/>
  <c r="SFW21" i="28"/>
  <c r="SGE21" i="28"/>
  <c r="SGM21" i="28"/>
  <c r="SGU21" i="28"/>
  <c r="SHC21" i="28"/>
  <c r="SHK21" i="28"/>
  <c r="SHS21" i="28"/>
  <c r="SIA21" i="28"/>
  <c r="SII21" i="28"/>
  <c r="SIQ21" i="28"/>
  <c r="SIY21" i="28"/>
  <c r="SJG21" i="28"/>
  <c r="SJO21" i="28"/>
  <c r="SJW21" i="28"/>
  <c r="SKE21" i="28"/>
  <c r="SKM21" i="28"/>
  <c r="SKU21" i="28"/>
  <c r="SLC21" i="28"/>
  <c r="SLK21" i="28"/>
  <c r="SLS21" i="28"/>
  <c r="SMA21" i="28"/>
  <c r="SMI21" i="28"/>
  <c r="SMQ21" i="28"/>
  <c r="SMY21" i="28"/>
  <c r="SNG21" i="28"/>
  <c r="SNO21" i="28"/>
  <c r="SNW21" i="28"/>
  <c r="SOE21" i="28"/>
  <c r="SOM21" i="28"/>
  <c r="SOU21" i="28"/>
  <c r="SPC21" i="28"/>
  <c r="SPK21" i="28"/>
  <c r="SPS21" i="28"/>
  <c r="SQA21" i="28"/>
  <c r="SQI21" i="28"/>
  <c r="SQQ21" i="28"/>
  <c r="SQY21" i="28"/>
  <c r="SRG21" i="28"/>
  <c r="SRO21" i="28"/>
  <c r="SRW21" i="28"/>
  <c r="SSE21" i="28"/>
  <c r="SSM21" i="28"/>
  <c r="SSU21" i="28"/>
  <c r="STC21" i="28"/>
  <c r="STK21" i="28"/>
  <c r="STS21" i="28"/>
  <c r="SUA21" i="28"/>
  <c r="SUI21" i="28"/>
  <c r="SUQ21" i="28"/>
  <c r="SUY21" i="28"/>
  <c r="SVG21" i="28"/>
  <c r="SVO21" i="28"/>
  <c r="SVW21" i="28"/>
  <c r="SWE21" i="28"/>
  <c r="SWM21" i="28"/>
  <c r="SWU21" i="28"/>
  <c r="SXC21" i="28"/>
  <c r="SXK21" i="28"/>
  <c r="SXS21" i="28"/>
  <c r="SYA21" i="28"/>
  <c r="SYI21" i="28"/>
  <c r="SYQ21" i="28"/>
  <c r="SYY21" i="28"/>
  <c r="SZD21" i="28"/>
  <c r="SZI21" i="28"/>
  <c r="SZO21" i="28"/>
  <c r="SZT21" i="28"/>
  <c r="SZY21" i="28"/>
  <c r="TAE21" i="28"/>
  <c r="TAJ21" i="28"/>
  <c r="TAO21" i="28"/>
  <c r="TAU21" i="28"/>
  <c r="TAZ21" i="28"/>
  <c r="TBE21" i="28"/>
  <c r="TBK21" i="28"/>
  <c r="TBP21" i="28"/>
  <c r="TBU21" i="28"/>
  <c r="TCA21" i="28"/>
  <c r="TCF21" i="28"/>
  <c r="TCK21" i="28"/>
  <c r="TCQ21" i="28"/>
  <c r="TCV21" i="28"/>
  <c r="TDA21" i="28"/>
  <c r="TDG21" i="28"/>
  <c r="TDL21" i="28"/>
  <c r="TDQ21" i="28"/>
  <c r="TDW21" i="28"/>
  <c r="TEB21" i="28"/>
  <c r="TEG21" i="28"/>
  <c r="TEM21" i="28"/>
  <c r="TER21" i="28"/>
  <c r="TEW21" i="28"/>
  <c r="TFC21" i="28"/>
  <c r="TFH21" i="28"/>
  <c r="TFM21" i="28"/>
  <c r="TFS21" i="28"/>
  <c r="TFX21" i="28"/>
  <c r="TGC21" i="28"/>
  <c r="TGI21" i="28"/>
  <c r="TGN21" i="28"/>
  <c r="TGS21" i="28"/>
  <c r="TGY21" i="28"/>
  <c r="THD21" i="28"/>
  <c r="THI21" i="28"/>
  <c r="THO21" i="28"/>
  <c r="THT21" i="28"/>
  <c r="THY21" i="28"/>
  <c r="TIE21" i="28"/>
  <c r="TIJ21" i="28"/>
  <c r="TIO21" i="28"/>
  <c r="TIU21" i="28"/>
  <c r="TIZ21" i="28"/>
  <c r="TJE21" i="28"/>
  <c r="TJK21" i="28"/>
  <c r="TJP21" i="28"/>
  <c r="TJU21" i="28"/>
  <c r="TKA21" i="28"/>
  <c r="TKF21" i="28"/>
  <c r="TKK21" i="28"/>
  <c r="TKQ21" i="28"/>
  <c r="TKV21" i="28"/>
  <c r="TLA21" i="28"/>
  <c r="TLG21" i="28"/>
  <c r="TLL21" i="28"/>
  <c r="TLQ21" i="28"/>
  <c r="TLW21" i="28"/>
  <c r="TMB21" i="28"/>
  <c r="TMG21" i="28"/>
  <c r="TMM21" i="28"/>
  <c r="TMR21" i="28"/>
  <c r="TMW21" i="28"/>
  <c r="TNC21" i="28"/>
  <c r="TNH21" i="28"/>
  <c r="TNM21" i="28"/>
  <c r="TNS21" i="28"/>
  <c r="TNX21" i="28"/>
  <c r="TOC21" i="28"/>
  <c r="TOI21" i="28"/>
  <c r="TON21" i="28"/>
  <c r="TOS21" i="28"/>
  <c r="TOY21" i="28"/>
  <c r="TPD21" i="28"/>
  <c r="TPI21" i="28"/>
  <c r="TPO21" i="28"/>
  <c r="TPT21" i="28"/>
  <c r="TPY21" i="28"/>
  <c r="TQE21" i="28"/>
  <c r="TQJ21" i="28"/>
  <c r="TQO21" i="28"/>
  <c r="TQU21" i="28"/>
  <c r="TQZ21" i="28"/>
  <c r="TRE21" i="28"/>
  <c r="TRK21" i="28"/>
  <c r="TRP21" i="28"/>
  <c r="TRU21" i="28"/>
  <c r="TSA21" i="28"/>
  <c r="TSF21" i="28"/>
  <c r="TSK21" i="28"/>
  <c r="TSQ21" i="28"/>
  <c r="TSV21" i="28"/>
  <c r="TTA21" i="28"/>
  <c r="TTG21" i="28"/>
  <c r="TTL21" i="28"/>
  <c r="TTQ21" i="28"/>
  <c r="TTW21" i="28"/>
  <c r="TUB21" i="28"/>
  <c r="TUG21" i="28"/>
  <c r="TUM21" i="28"/>
  <c r="TUR21" i="28"/>
  <c r="TUW21" i="28"/>
  <c r="TVC21" i="28"/>
  <c r="TVH21" i="28"/>
  <c r="TVM21" i="28"/>
  <c r="TVS21" i="28"/>
  <c r="TVX21" i="28"/>
  <c r="TWC21" i="28"/>
  <c r="TWI21" i="28"/>
  <c r="TWN21" i="28"/>
  <c r="TWS21" i="28"/>
  <c r="TWY21" i="28"/>
  <c r="TXD21" i="28"/>
  <c r="TXI21" i="28"/>
  <c r="TXO21" i="28"/>
  <c r="TXT21" i="28"/>
  <c r="TXY21" i="28"/>
  <c r="TYE21" i="28"/>
  <c r="TYJ21" i="28"/>
  <c r="TYO21" i="28"/>
  <c r="TYT21" i="28"/>
  <c r="TYX21" i="28"/>
  <c r="TZB21" i="28"/>
  <c r="TZF21" i="28"/>
  <c r="TZJ21" i="28"/>
  <c r="TZN21" i="28"/>
  <c r="TZR21" i="28"/>
  <c r="TZV21" i="28"/>
  <c r="TZZ21" i="28"/>
  <c r="UAD21" i="28"/>
  <c r="UAH21" i="28"/>
  <c r="UAL21" i="28"/>
  <c r="UAP21" i="28"/>
  <c r="UAT21" i="28"/>
  <c r="UAX21" i="28"/>
  <c r="UBB21" i="28"/>
  <c r="UBF21" i="28"/>
  <c r="UBJ21" i="28"/>
  <c r="UBN21" i="28"/>
  <c r="UBR21" i="28"/>
  <c r="UBV21" i="28"/>
  <c r="UBZ21" i="28"/>
  <c r="UCD21" i="28"/>
  <c r="UCH21" i="28"/>
  <c r="UCL21" i="28"/>
  <c r="UCP21" i="28"/>
  <c r="UCT21" i="28"/>
  <c r="UCX21" i="28"/>
  <c r="UDB21" i="28"/>
  <c r="UDF21" i="28"/>
  <c r="UDJ21" i="28"/>
  <c r="UDN21" i="28"/>
  <c r="UDR21" i="28"/>
  <c r="UDV21" i="28"/>
  <c r="UDZ21" i="28"/>
  <c r="UED21" i="28"/>
  <c r="UEH21" i="28"/>
  <c r="UEL21" i="28"/>
  <c r="UEP21" i="28"/>
  <c r="UET21" i="28"/>
  <c r="UEX21" i="28"/>
  <c r="UFB21" i="28"/>
  <c r="UFF21" i="28"/>
  <c r="UFJ21" i="28"/>
  <c r="UFN21" i="28"/>
  <c r="UFR21" i="28"/>
  <c r="UFV21" i="28"/>
  <c r="UFZ21" i="28"/>
  <c r="UGD21" i="28"/>
  <c r="UGH21" i="28"/>
  <c r="UGL21" i="28"/>
  <c r="UGP21" i="28"/>
  <c r="UGT21" i="28"/>
  <c r="UGX21" i="28"/>
  <c r="UHB21" i="28"/>
  <c r="UHF21" i="28"/>
  <c r="UHJ21" i="28"/>
  <c r="UHN21" i="28"/>
  <c r="UHR21" i="28"/>
  <c r="UHV21" i="28"/>
  <c r="UHZ21" i="28"/>
  <c r="UID21" i="28"/>
  <c r="UIH21" i="28"/>
  <c r="UIL21" i="28"/>
  <c r="UIP21" i="28"/>
  <c r="UIT21" i="28"/>
  <c r="UIX21" i="28"/>
  <c r="UJB21" i="28"/>
  <c r="UJF21" i="28"/>
  <c r="UJJ21" i="28"/>
  <c r="UJN21" i="28"/>
  <c r="UJR21" i="28"/>
  <c r="UJV21" i="28"/>
  <c r="UJZ21" i="28"/>
  <c r="UKD21" i="28"/>
  <c r="UKH21" i="28"/>
  <c r="UKL21" i="28"/>
  <c r="UKP21" i="28"/>
  <c r="UKT21" i="28"/>
  <c r="UKX21" i="28"/>
  <c r="ULB21" i="28"/>
  <c r="ULF21" i="28"/>
  <c r="ULJ21" i="28"/>
  <c r="ULN21" i="28"/>
  <c r="ULR21" i="28"/>
  <c r="ULV21" i="28"/>
  <c r="ULZ21" i="28"/>
  <c r="UMD21" i="28"/>
  <c r="UMH21" i="28"/>
  <c r="UML21" i="28"/>
  <c r="UMP21" i="28"/>
  <c r="UMT21" i="28"/>
  <c r="UMX21" i="28"/>
  <c r="UNB21" i="28"/>
  <c r="UNF21" i="28"/>
  <c r="UNJ21" i="28"/>
  <c r="UNN21" i="28"/>
  <c r="UNR21" i="28"/>
  <c r="UNV21" i="28"/>
  <c r="UNZ21" i="28"/>
  <c r="UOD21" i="28"/>
  <c r="UOH21" i="28"/>
  <c r="UOL21" i="28"/>
  <c r="UOP21" i="28"/>
  <c r="UOT21" i="28"/>
  <c r="UOX21" i="28"/>
  <c r="UPB21" i="28"/>
  <c r="UPF21" i="28"/>
  <c r="UPJ21" i="28"/>
  <c r="UPN21" i="28"/>
  <c r="UPR21" i="28"/>
  <c r="UPV21" i="28"/>
  <c r="UPZ21" i="28"/>
  <c r="UQD21" i="28"/>
  <c r="UQH21" i="28"/>
  <c r="UQL21" i="28"/>
  <c r="UQP21" i="28"/>
  <c r="UQT21" i="28"/>
  <c r="UQX21" i="28"/>
  <c r="URB21" i="28"/>
  <c r="URF21" i="28"/>
  <c r="URJ21" i="28"/>
  <c r="URN21" i="28"/>
  <c r="URR21" i="28"/>
  <c r="URV21" i="28"/>
  <c r="URZ21" i="28"/>
  <c r="USD21" i="28"/>
  <c r="USH21" i="28"/>
  <c r="USL21" i="28"/>
  <c r="USP21" i="28"/>
  <c r="UST21" i="28"/>
  <c r="USX21" i="28"/>
  <c r="UTB21" i="28"/>
  <c r="UTF21" i="28"/>
  <c r="UTJ21" i="28"/>
  <c r="UTN21" i="28"/>
  <c r="UTR21" i="28"/>
  <c r="UTV21" i="28"/>
  <c r="UTZ21" i="28"/>
  <c r="UUD21" i="28"/>
  <c r="UUH21" i="28"/>
  <c r="UUL21" i="28"/>
  <c r="UUP21" i="28"/>
  <c r="UUT21" i="28"/>
  <c r="UUX21" i="28"/>
  <c r="UVB21" i="28"/>
  <c r="UVF21" i="28"/>
  <c r="UVJ21" i="28"/>
  <c r="UVN21" i="28"/>
  <c r="UVR21" i="28"/>
  <c r="UVV21" i="28"/>
  <c r="UVZ21" i="28"/>
  <c r="UWD21" i="28"/>
  <c r="UWH21" i="28"/>
  <c r="UWL21" i="28"/>
  <c r="UWP21" i="28"/>
  <c r="UWT21" i="28"/>
  <c r="UWX21" i="28"/>
  <c r="UXB21" i="28"/>
  <c r="UXF21" i="28"/>
  <c r="UXJ21" i="28"/>
  <c r="UXN21" i="28"/>
  <c r="UXR21" i="28"/>
  <c r="UXV21" i="28"/>
  <c r="UXZ21" i="28"/>
  <c r="UYD21" i="28"/>
  <c r="UYH21" i="28"/>
  <c r="UYL21" i="28"/>
  <c r="UYP21" i="28"/>
  <c r="UYT21" i="28"/>
  <c r="UYX21" i="28"/>
  <c r="UZB21" i="28"/>
  <c r="UZF21" i="28"/>
  <c r="UZJ21" i="28"/>
  <c r="UZN21" i="28"/>
  <c r="UZR21" i="28"/>
  <c r="UZV21" i="28"/>
  <c r="UZZ21" i="28"/>
  <c r="VAD21" i="28"/>
  <c r="VAH21" i="28"/>
  <c r="VAL21" i="28"/>
  <c r="VAP21" i="28"/>
  <c r="VAT21" i="28"/>
  <c r="VAX21" i="28"/>
  <c r="VBB21" i="28"/>
  <c r="VBF21" i="28"/>
  <c r="VBJ21" i="28"/>
  <c r="VBN21" i="28"/>
  <c r="VBR21" i="28"/>
  <c r="VBV21" i="28"/>
  <c r="VBZ21" i="28"/>
  <c r="VCD21" i="28"/>
  <c r="VCH21" i="28"/>
  <c r="VCL21" i="28"/>
  <c r="VCP21" i="28"/>
  <c r="VCT21" i="28"/>
  <c r="VCX21" i="28"/>
  <c r="VDB21" i="28"/>
  <c r="VDF21" i="28"/>
  <c r="VDJ21" i="28"/>
  <c r="VDN21" i="28"/>
  <c r="VDR21" i="28"/>
  <c r="VDV21" i="28"/>
  <c r="VDZ21" i="28"/>
  <c r="VED21" i="28"/>
  <c r="VEH21" i="28"/>
  <c r="VEL21" i="28"/>
  <c r="VEP21" i="28"/>
  <c r="VET21" i="28"/>
  <c r="VEX21" i="28"/>
  <c r="VFB21" i="28"/>
  <c r="VFF21" i="28"/>
  <c r="VFJ21" i="28"/>
  <c r="VFN21" i="28"/>
  <c r="VFR21" i="28"/>
  <c r="VFV21" i="28"/>
  <c r="VFZ21" i="28"/>
  <c r="VGD21" i="28"/>
  <c r="VGH21" i="28"/>
  <c r="VGL21" i="28"/>
  <c r="VGP21" i="28"/>
  <c r="VGT21" i="28"/>
  <c r="VGX21" i="28"/>
  <c r="VHB21" i="28"/>
  <c r="VHF21" i="28"/>
  <c r="VHJ21" i="28"/>
  <c r="VHN21" i="28"/>
  <c r="VHR21" i="28"/>
  <c r="VHV21" i="28"/>
  <c r="VHZ21" i="28"/>
  <c r="VID21" i="28"/>
  <c r="VIH21" i="28"/>
  <c r="VIL21" i="28"/>
  <c r="VIP21" i="28"/>
  <c r="VIT21" i="28"/>
  <c r="VIX21" i="28"/>
  <c r="VJB21" i="28"/>
  <c r="VJF21" i="28"/>
  <c r="VJJ21" i="28"/>
  <c r="VJN21" i="28"/>
  <c r="VJR21" i="28"/>
  <c r="VJV21" i="28"/>
  <c r="VJZ21" i="28"/>
  <c r="VKD21" i="28"/>
  <c r="VKH21" i="28"/>
  <c r="VKL21" i="28"/>
  <c r="VKP21" i="28"/>
  <c r="VKT21" i="28"/>
  <c r="VKX21" i="28"/>
  <c r="VLB21" i="28"/>
  <c r="VLF21" i="28"/>
  <c r="VLJ21" i="28"/>
  <c r="VLN21" i="28"/>
  <c r="VLR21" i="28"/>
  <c r="VLV21" i="28"/>
  <c r="VLZ21" i="28"/>
  <c r="VMD21" i="28"/>
  <c r="VMH21" i="28"/>
  <c r="VML21" i="28"/>
  <c r="VMP21" i="28"/>
  <c r="VMT21" i="28"/>
  <c r="VMX21" i="28"/>
  <c r="VNB21" i="28"/>
  <c r="VNF21" i="28"/>
  <c r="VNJ21" i="28"/>
  <c r="VNN21" i="28"/>
  <c r="VNR21" i="28"/>
  <c r="VNV21" i="28"/>
  <c r="VNZ21" i="28"/>
  <c r="VOD21" i="28"/>
  <c r="VOH21" i="28"/>
  <c r="VOL21" i="28"/>
  <c r="VOP21" i="28"/>
  <c r="VOT21" i="28"/>
  <c r="VOX21" i="28"/>
  <c r="VPB21" i="28"/>
  <c r="VPF21" i="28"/>
  <c r="VPJ21" i="28"/>
  <c r="VPN21" i="28"/>
  <c r="VPR21" i="28"/>
  <c r="VPV21" i="28"/>
  <c r="VPZ21" i="28"/>
  <c r="VQD21" i="28"/>
  <c r="VQH21" i="28"/>
  <c r="VQL21" i="28"/>
  <c r="VQP21" i="28"/>
  <c r="VQT21" i="28"/>
  <c r="VQX21" i="28"/>
  <c r="VRB21" i="28"/>
  <c r="VRF21" i="28"/>
  <c r="VRJ21" i="28"/>
  <c r="VRN21" i="28"/>
  <c r="VRR21" i="28"/>
  <c r="VRV21" i="28"/>
  <c r="VRZ21" i="28"/>
  <c r="VSD21" i="28"/>
  <c r="VSH21" i="28"/>
  <c r="VSL21" i="28"/>
  <c r="VSP21" i="28"/>
  <c r="VST21" i="28"/>
  <c r="VSX21" i="28"/>
  <c r="VTB21" i="28"/>
  <c r="VTF21" i="28"/>
  <c r="VTJ21" i="28"/>
  <c r="VTN21" i="28"/>
  <c r="VTR21" i="28"/>
  <c r="VTV21" i="28"/>
  <c r="VTZ21" i="28"/>
  <c r="VUD21" i="28"/>
  <c r="VUH21" i="28"/>
  <c r="VUL21" i="28"/>
  <c r="VUP21" i="28"/>
  <c r="VUT21" i="28"/>
  <c r="VUX21" i="28"/>
  <c r="VVB21" i="28"/>
  <c r="VVF21" i="28"/>
  <c r="VVJ21" i="28"/>
  <c r="VVN21" i="28"/>
  <c r="VVR21" i="28"/>
  <c r="VVV21" i="28"/>
  <c r="VVZ21" i="28"/>
  <c r="VWD21" i="28"/>
  <c r="VWH21" i="28"/>
  <c r="VWL21" i="28"/>
  <c r="VWP21" i="28"/>
  <c r="VWT21" i="28"/>
  <c r="VWX21" i="28"/>
  <c r="VXB21" i="28"/>
  <c r="VXF21" i="28"/>
  <c r="VXJ21" i="28"/>
  <c r="VXN21" i="28"/>
  <c r="VXR21" i="28"/>
  <c r="VXV21" i="28"/>
  <c r="VXZ21" i="28"/>
  <c r="VYD21" i="28"/>
  <c r="VYH21" i="28"/>
  <c r="VYL21" i="28"/>
  <c r="VYP21" i="28"/>
  <c r="VYT21" i="28"/>
  <c r="VYX21" i="28"/>
  <c r="VZB21" i="28"/>
  <c r="VZF21" i="28"/>
  <c r="VZJ21" i="28"/>
  <c r="VZN21" i="28"/>
  <c r="VZR21" i="28"/>
  <c r="VZV21" i="28"/>
  <c r="VZZ21" i="28"/>
  <c r="WAD21" i="28"/>
  <c r="WAH21" i="28"/>
  <c r="WAL21" i="28"/>
  <c r="WAP21" i="28"/>
  <c r="WAT21" i="28"/>
  <c r="WAX21" i="28"/>
  <c r="WBB21" i="28"/>
  <c r="WBF21" i="28"/>
  <c r="WBJ21" i="28"/>
  <c r="WBN21" i="28"/>
  <c r="WBR21" i="28"/>
  <c r="WBV21" i="28"/>
  <c r="WBZ21" i="28"/>
  <c r="WCD21" i="28"/>
  <c r="WCH21" i="28"/>
  <c r="WCL21" i="28"/>
  <c r="WCP21" i="28"/>
  <c r="WCT21" i="28"/>
  <c r="WCX21" i="28"/>
  <c r="WDB21" i="28"/>
  <c r="WDF21" i="28"/>
  <c r="WDJ21" i="28"/>
  <c r="WDN21" i="28"/>
  <c r="WDR21" i="28"/>
  <c r="WDV21" i="28"/>
  <c r="WDZ21" i="28"/>
  <c r="WED21" i="28"/>
  <c r="WEH21" i="28"/>
  <c r="WEL21" i="28"/>
  <c r="WEP21" i="28"/>
  <c r="WET21" i="28"/>
  <c r="WEX21" i="28"/>
  <c r="WFB21" i="28"/>
  <c r="WFF21" i="28"/>
  <c r="WFJ21" i="28"/>
  <c r="WFN21" i="28"/>
  <c r="WFR21" i="28"/>
  <c r="WFV21" i="28"/>
  <c r="WFZ21" i="28"/>
  <c r="WGD21" i="28"/>
  <c r="WGH21" i="28"/>
  <c r="WGL21" i="28"/>
  <c r="WGP21" i="28"/>
  <c r="WGT21" i="28"/>
  <c r="WGX21" i="28"/>
  <c r="WHB21" i="28"/>
  <c r="WHF21" i="28"/>
  <c r="WHJ21" i="28"/>
  <c r="WHN21" i="28"/>
  <c r="WHR21" i="28"/>
  <c r="WHV21" i="28"/>
  <c r="WHZ21" i="28"/>
  <c r="WID21" i="28"/>
  <c r="WIH21" i="28"/>
  <c r="WIL21" i="28"/>
  <c r="WIP21" i="28"/>
  <c r="WIT21" i="28"/>
  <c r="WIX21" i="28"/>
  <c r="WJB21" i="28"/>
  <c r="WJF21" i="28"/>
  <c r="WJJ21" i="28"/>
  <c r="WJN21" i="28"/>
  <c r="WJR21" i="28"/>
  <c r="WJV21" i="28"/>
  <c r="WJZ21" i="28"/>
  <c r="WKD21" i="28"/>
  <c r="WKH21" i="28"/>
  <c r="WKL21" i="28"/>
  <c r="WKP21" i="28"/>
  <c r="WKT21" i="28"/>
  <c r="WKX21" i="28"/>
  <c r="WLB21" i="28"/>
  <c r="WLF21" i="28"/>
  <c r="WLJ21" i="28"/>
  <c r="WLN21" i="28"/>
  <c r="WLR21" i="28"/>
  <c r="WLV21" i="28"/>
  <c r="WLZ21" i="28"/>
  <c r="WMD21" i="28"/>
  <c r="WMH21" i="28"/>
  <c r="WML21" i="28"/>
  <c r="WMP21" i="28"/>
  <c r="WMT21" i="28"/>
  <c r="WMX21" i="28"/>
  <c r="WNB21" i="28"/>
  <c r="WNF21" i="28"/>
  <c r="WNJ21" i="28"/>
  <c r="WNN21" i="28"/>
  <c r="WNR21" i="28"/>
  <c r="WNV21" i="28"/>
  <c r="WNZ21" i="28"/>
  <c r="WOD21" i="28"/>
  <c r="WOH21" i="28"/>
  <c r="WOL21" i="28"/>
  <c r="WOP21" i="28"/>
  <c r="WOT21" i="28"/>
  <c r="WOX21" i="28"/>
  <c r="WPB21" i="28"/>
  <c r="WPF21" i="28"/>
  <c r="WPJ21" i="28"/>
  <c r="WPN21" i="28"/>
  <c r="WPR21" i="28"/>
  <c r="WPV21" i="28"/>
  <c r="WPZ21" i="28"/>
  <c r="WQD21" i="28"/>
  <c r="WQH21" i="28"/>
  <c r="WQL21" i="28"/>
  <c r="WQP21" i="28"/>
  <c r="WQT21" i="28"/>
  <c r="WQX21" i="28"/>
  <c r="WRB21" i="28"/>
  <c r="WRF21" i="28"/>
  <c r="WRJ21" i="28"/>
  <c r="WRN21" i="28"/>
  <c r="WRR21" i="28"/>
  <c r="WRV21" i="28"/>
  <c r="WRZ21" i="28"/>
  <c r="WSD21" i="28"/>
  <c r="WSH21" i="28"/>
  <c r="WSL21" i="28"/>
  <c r="WSP21" i="28"/>
  <c r="WST21" i="28"/>
  <c r="WSX21" i="28"/>
  <c r="WTB21" i="28"/>
  <c r="WTF21" i="28"/>
  <c r="WTJ21" i="28"/>
  <c r="WTN21" i="28"/>
  <c r="WTR21" i="28"/>
  <c r="WTV21" i="28"/>
  <c r="WTZ21" i="28"/>
  <c r="WUD21" i="28"/>
  <c r="WUH21" i="28"/>
  <c r="WUL21" i="28"/>
  <c r="WUP21" i="28"/>
  <c r="WUT21" i="28"/>
  <c r="WUX21" i="28"/>
  <c r="WVB21" i="28"/>
  <c r="WVF21" i="28"/>
  <c r="WVJ21" i="28"/>
  <c r="WVN21" i="28"/>
  <c r="WVR21" i="28"/>
  <c r="WVV21" i="28"/>
  <c r="WVZ21" i="28"/>
  <c r="WWD21" i="28"/>
  <c r="WWH21" i="28"/>
  <c r="WWL21" i="28"/>
  <c r="WWP21" i="28"/>
  <c r="WWT21" i="28"/>
  <c r="WWX21" i="28"/>
  <c r="WXB21" i="28"/>
  <c r="WXF21" i="28"/>
  <c r="WXJ21" i="28"/>
  <c r="WXN21" i="28"/>
  <c r="WXR21" i="28"/>
  <c r="WXV21" i="28"/>
  <c r="WXZ21" i="28"/>
  <c r="WYD21" i="28"/>
  <c r="WYH21" i="28"/>
  <c r="WYL21" i="28"/>
  <c r="WYP21" i="28"/>
  <c r="WYT21" i="28"/>
  <c r="WYX21" i="28"/>
  <c r="WZB21" i="28"/>
  <c r="WZF21" i="28"/>
  <c r="WZJ21" i="28"/>
  <c r="WZN21" i="28"/>
  <c r="WZR21" i="28"/>
  <c r="WZV21" i="28"/>
  <c r="WZZ21" i="28"/>
  <c r="XAD21" i="28"/>
  <c r="XAH21" i="28"/>
  <c r="XAL21" i="28"/>
  <c r="XAP21" i="28"/>
  <c r="XAT21" i="28"/>
  <c r="XAX21" i="28"/>
  <c r="XBB21" i="28"/>
  <c r="XBF21" i="28"/>
  <c r="XBJ21" i="28"/>
  <c r="XBN21" i="28"/>
  <c r="XBR21" i="28"/>
  <c r="XBV21" i="28"/>
  <c r="XBZ21" i="28"/>
  <c r="XCD21" i="28"/>
  <c r="XCH21" i="28"/>
  <c r="XCL21" i="28"/>
  <c r="XCP21" i="28"/>
  <c r="XCT21" i="28"/>
  <c r="XCX21" i="28"/>
  <c r="XDB21" i="28"/>
  <c r="XDF21" i="28"/>
  <c r="XDJ21" i="28"/>
  <c r="XDN21" i="28"/>
  <c r="XDR21" i="28"/>
  <c r="XDV21" i="28"/>
  <c r="XDZ21" i="28"/>
  <c r="XED21" i="28"/>
  <c r="XEH21" i="28"/>
  <c r="XEL21" i="28"/>
  <c r="XEP21" i="28"/>
  <c r="XET21" i="28"/>
  <c r="XEX21" i="28"/>
  <c r="XFB21" i="28"/>
  <c r="BBC21" i="28"/>
  <c r="KMS21" i="28"/>
  <c r="KZQ21" i="28"/>
  <c r="LDI21" i="28"/>
  <c r="LEO21" i="28"/>
  <c r="LFU21" i="28"/>
  <c r="LHA21" i="28"/>
  <c r="LIG21" i="28"/>
  <c r="LJM21" i="28"/>
  <c r="LLI21" i="28"/>
  <c r="LMO21" i="28"/>
  <c r="LNU21" i="28"/>
  <c r="LPA21" i="28"/>
  <c r="LQG21" i="28"/>
  <c r="LRM21" i="28"/>
  <c r="LSS21" i="28"/>
  <c r="LTY21" i="28"/>
  <c r="LVE21" i="28"/>
  <c r="LWK21" i="28"/>
  <c r="LXQ21" i="28"/>
  <c r="LYW21" i="28"/>
  <c r="MAC21" i="28"/>
  <c r="MBI21" i="28"/>
  <c r="MCO21" i="28"/>
  <c r="MDU21" i="28"/>
  <c r="MFA21" i="28"/>
  <c r="MGG21" i="28"/>
  <c r="MHM21" i="28"/>
  <c r="MIS21" i="28"/>
  <c r="MJY21" i="28"/>
  <c r="MLU21" i="28"/>
  <c r="MNA21" i="28"/>
  <c r="MOG21" i="28"/>
  <c r="MPM21" i="28"/>
  <c r="MQS21" i="28"/>
  <c r="MRY21" i="28"/>
  <c r="MTE21" i="28"/>
  <c r="MUK21" i="28"/>
  <c r="MVQ21" i="28"/>
  <c r="MWW21" i="28"/>
  <c r="MYC21" i="28"/>
  <c r="MZI21" i="28"/>
  <c r="NAO21" i="28"/>
  <c r="NBU21" i="28"/>
  <c r="NDA21" i="28"/>
  <c r="NEG21" i="28"/>
  <c r="NEW21" i="28"/>
  <c r="NGC21" i="28"/>
  <c r="NHI21" i="28"/>
  <c r="NIO21" i="28"/>
  <c r="NJU21" i="28"/>
  <c r="NLA21" i="28"/>
  <c r="NMG21" i="28"/>
  <c r="NNM21" i="28"/>
  <c r="NOS21" i="28"/>
  <c r="NPY21" i="28"/>
  <c r="NRE21" i="28"/>
  <c r="NSK21" i="28"/>
  <c r="NTQ21" i="28"/>
  <c r="NUW21" i="28"/>
  <c r="NWC21" i="28"/>
  <c r="NXI21" i="28"/>
  <c r="NYO21" i="28"/>
  <c r="NZU21" i="28"/>
  <c r="OBA21" i="28"/>
  <c r="OCC21" i="28"/>
  <c r="OCX21" i="28"/>
  <c r="ODI21" i="28"/>
  <c r="OED21" i="28"/>
  <c r="OEY21" i="28"/>
  <c r="OFU21" i="28"/>
  <c r="OGP21" i="28"/>
  <c r="OHK21" i="28"/>
  <c r="OIG21" i="28"/>
  <c r="OIQ21" i="28"/>
  <c r="OJM21" i="28"/>
  <c r="OKH21" i="28"/>
  <c r="OLC21" i="28"/>
  <c r="OLY21" i="28"/>
  <c r="OMT21" i="28"/>
  <c r="ONO21" i="28"/>
  <c r="OOK21" i="28"/>
  <c r="OPF21" i="28"/>
  <c r="OQA21" i="28"/>
  <c r="OQW21" i="28"/>
  <c r="OSC21" i="28"/>
  <c r="OSX21" i="28"/>
  <c r="OTI21" i="28"/>
  <c r="OUD21" i="28"/>
  <c r="OUY21" i="28"/>
  <c r="OVU21" i="28"/>
  <c r="OWP21" i="28"/>
  <c r="OXK21" i="28"/>
  <c r="OYG21" i="28"/>
  <c r="OZB21" i="28"/>
  <c r="OZW21" i="28"/>
  <c r="PAS21" i="28"/>
  <c r="PBN21" i="28"/>
  <c r="PCI21" i="28"/>
  <c r="PDE21" i="28"/>
  <c r="PDZ21" i="28"/>
  <c r="PEU21" i="28"/>
  <c r="PFO21" i="28"/>
  <c r="PGM21" i="28"/>
  <c r="PHC21" i="28"/>
  <c r="PHK21" i="28"/>
  <c r="PIA21" i="28"/>
  <c r="PIQ21" i="28"/>
  <c r="PJG21" i="28"/>
  <c r="PJW21" i="28"/>
  <c r="PKM21" i="28"/>
  <c r="PLC21" i="28"/>
  <c r="PLS21" i="28"/>
  <c r="PMI21" i="28"/>
  <c r="PMY21" i="28"/>
  <c r="PNW21" i="28"/>
  <c r="POM21" i="28"/>
  <c r="POU21" i="28"/>
  <c r="PPK21" i="28"/>
  <c r="PQI21" i="28"/>
  <c r="PQY21" i="28"/>
  <c r="PRG21" i="28"/>
  <c r="PRW21" i="28"/>
  <c r="PSM21" i="28"/>
  <c r="PTC21" i="28"/>
  <c r="PTS21" i="28"/>
  <c r="PUI21" i="28"/>
  <c r="PVG21" i="28"/>
  <c r="PVW21" i="28"/>
  <c r="PWM21" i="28"/>
  <c r="PXC21" i="28"/>
  <c r="PXS21" i="28"/>
  <c r="PYI21" i="28"/>
  <c r="PZG21" i="28"/>
  <c r="PZW21" i="28"/>
  <c r="QAM21" i="28"/>
  <c r="QBC21" i="28"/>
  <c r="QBS21" i="28"/>
  <c r="QCI21" i="28"/>
  <c r="QCY21" i="28"/>
  <c r="QDO21" i="28"/>
  <c r="QEE21" i="28"/>
  <c r="QEU21" i="28"/>
  <c r="QFK21" i="28"/>
  <c r="QGA21" i="28"/>
  <c r="QGQ21" i="28"/>
  <c r="QHG21" i="28"/>
  <c r="QHW21" i="28"/>
  <c r="QIM21" i="28"/>
  <c r="QJC21" i="28"/>
  <c r="QJS21" i="28"/>
  <c r="QKI21" i="28"/>
  <c r="QKY21" i="28"/>
  <c r="QLO21" i="28"/>
  <c r="QME21" i="28"/>
  <c r="QMU21" i="28"/>
  <c r="QNS21" i="28"/>
  <c r="QOI21" i="28"/>
  <c r="QPG21" i="28"/>
  <c r="QPW21" i="28"/>
  <c r="QQE21" i="28"/>
  <c r="QQU21" i="28"/>
  <c r="QRK21" i="28"/>
  <c r="QRS21" i="28"/>
  <c r="QSI21" i="28"/>
  <c r="QSY21" i="28"/>
  <c r="QTG21" i="28"/>
  <c r="QTW21" i="28"/>
  <c r="QUM21" i="28"/>
  <c r="QUU21" i="28"/>
  <c r="QVK21" i="28"/>
  <c r="QWA21" i="28"/>
  <c r="QWQ21" i="28"/>
  <c r="QXG21" i="28"/>
  <c r="QXW21" i="28"/>
  <c r="QYM21" i="28"/>
  <c r="QZC21" i="28"/>
  <c r="QZS21" i="28"/>
  <c r="RAI21" i="28"/>
  <c r="RAY21" i="28"/>
  <c r="RBO21" i="28"/>
  <c r="RCE21" i="28"/>
  <c r="RCM21" i="28"/>
  <c r="RDC21" i="28"/>
  <c r="RDS21" i="28"/>
  <c r="REI21" i="28"/>
  <c r="REY21" i="28"/>
  <c r="RFO21" i="28"/>
  <c r="RGE21" i="28"/>
  <c r="RGU21" i="28"/>
  <c r="RHK21" i="28"/>
  <c r="RIA21" i="28"/>
  <c r="RIQ21" i="28"/>
  <c r="RIY21" i="28"/>
  <c r="RJO21" i="28"/>
  <c r="RKE21" i="28"/>
  <c r="RKU21" i="28"/>
  <c r="RLK21" i="28"/>
  <c r="RMA21" i="28"/>
  <c r="RMQ21" i="28"/>
  <c r="RNG21" i="28"/>
  <c r="RNW21" i="28"/>
  <c r="ROM21" i="28"/>
  <c r="RPC21" i="28"/>
  <c r="RPS21" i="28"/>
  <c r="RQI21" i="28"/>
  <c r="RRG21" i="28"/>
  <c r="RRW21" i="28"/>
  <c r="RSM21" i="28"/>
  <c r="RTC21" i="28"/>
  <c r="RTK21" i="28"/>
  <c r="RUA21" i="28"/>
  <c r="RUQ21" i="28"/>
  <c r="RUY21" i="28"/>
  <c r="RVO21" i="28"/>
  <c r="RWE21" i="28"/>
  <c r="RWM21" i="28"/>
  <c r="RXC21" i="28"/>
  <c r="RXS21" i="28"/>
  <c r="RYA21" i="28"/>
  <c r="RYQ21" i="28"/>
  <c r="RZO21" i="28"/>
  <c r="SAE21" i="28"/>
  <c r="SAM21" i="28"/>
  <c r="SBC21" i="28"/>
  <c r="SBS21" i="28"/>
  <c r="SCA21" i="28"/>
  <c r="SCQ21" i="28"/>
  <c r="SDG21" i="28"/>
  <c r="SDO21" i="28"/>
  <c r="SEE21" i="28"/>
  <c r="SEU21" i="28"/>
  <c r="SFC21" i="28"/>
  <c r="SFS21" i="28"/>
  <c r="SGI21" i="28"/>
  <c r="SGY21" i="28"/>
  <c r="SHG21" i="28"/>
  <c r="SHW21" i="28"/>
  <c r="SIM21" i="28"/>
  <c r="SIU21" i="28"/>
  <c r="SJK21" i="28"/>
  <c r="SKI21" i="28"/>
  <c r="SKY21" i="28"/>
  <c r="SLG21" i="28"/>
  <c r="SLW21" i="28"/>
  <c r="SMU21" i="28"/>
  <c r="SNK21" i="28"/>
  <c r="SNS21" i="28"/>
  <c r="SOI21" i="28"/>
  <c r="SOY21" i="28"/>
  <c r="SPG21" i="28"/>
  <c r="SPW21" i="28"/>
  <c r="SQM21" i="28"/>
  <c r="SRC21" i="28"/>
  <c r="SRS21" i="28"/>
  <c r="SSI21" i="28"/>
  <c r="SSY21" i="28"/>
  <c r="STO21" i="28"/>
  <c r="SUE21" i="28"/>
  <c r="SVC21" i="28"/>
  <c r="SVS21" i="28"/>
  <c r="SWI21" i="28"/>
  <c r="SWY21" i="28"/>
  <c r="SXO21" i="28"/>
  <c r="SYE21" i="28"/>
  <c r="SYU21" i="28"/>
  <c r="SZG21" i="28"/>
  <c r="SZQ21" i="28"/>
  <c r="TAB21" i="28"/>
  <c r="TAM21" i="28"/>
  <c r="TAW21" i="28"/>
  <c r="TBH21" i="28"/>
  <c r="TBS21" i="28"/>
  <c r="TCC21" i="28"/>
  <c r="TCN21" i="28"/>
  <c r="TCY21" i="28"/>
  <c r="TDI21" i="28"/>
  <c r="TDT21" i="28"/>
  <c r="TEE21" i="28"/>
  <c r="TEO21" i="28"/>
  <c r="TEZ21" i="28"/>
  <c r="TFK21" i="28"/>
  <c r="TFU21" i="28"/>
  <c r="TGF21" i="28"/>
  <c r="TGQ21" i="28"/>
  <c r="THA21" i="28"/>
  <c r="THL21" i="28"/>
  <c r="THW21" i="28"/>
  <c r="TIG21" i="28"/>
  <c r="TIR21" i="28"/>
  <c r="TJC21" i="28"/>
  <c r="TJM21" i="28"/>
  <c r="TJX21" i="28"/>
  <c r="TKC21" i="28"/>
  <c r="TKN21" i="28"/>
  <c r="TLD21" i="28"/>
  <c r="TLO21" i="28"/>
  <c r="TLT21" i="28"/>
  <c r="TME21" i="28"/>
  <c r="TMO21" i="28"/>
  <c r="TMZ21" i="28"/>
  <c r="TNK21" i="28"/>
  <c r="TNU21" i="28"/>
  <c r="TOF21" i="28"/>
  <c r="TOQ21" i="28"/>
  <c r="TPA21" i="28"/>
  <c r="TPG21" i="28"/>
  <c r="TPQ21" i="28"/>
  <c r="TQB21" i="28"/>
  <c r="TQM21" i="28"/>
  <c r="TQW21" i="28"/>
  <c r="TRM21" i="28"/>
  <c r="TRX21" i="28"/>
  <c r="TSI21" i="28"/>
  <c r="TSS21" i="28"/>
  <c r="TTD21" i="28"/>
  <c r="TTO21" i="28"/>
  <c r="TTY21" i="28"/>
  <c r="TUJ21" i="28"/>
  <c r="TUU21" i="28"/>
  <c r="TVE21" i="28"/>
  <c r="TVP21" i="28"/>
  <c r="TWA21" i="28"/>
  <c r="TWK21" i="28"/>
  <c r="TWV21" i="28"/>
  <c r="TXG21" i="28"/>
  <c r="TXW21" i="28"/>
  <c r="TYG21" i="28"/>
  <c r="TYM21" i="28"/>
  <c r="TYV21" i="28"/>
  <c r="TZD21" i="28"/>
  <c r="TZH21" i="28"/>
  <c r="TZP21" i="28"/>
  <c r="UAB21" i="28"/>
  <c r="UAJ21" i="28"/>
  <c r="UAN21" i="28"/>
  <c r="UAV21" i="28"/>
  <c r="UBH21" i="28"/>
  <c r="UBP21" i="28"/>
  <c r="UBX21" i="28"/>
  <c r="UCF21" i="28"/>
  <c r="UCN21" i="28"/>
  <c r="UCV21" i="28"/>
  <c r="UDH21" i="28"/>
  <c r="UDP21" i="28"/>
  <c r="UDT21" i="28"/>
  <c r="UEB21" i="28"/>
  <c r="UEJ21" i="28"/>
  <c r="UER21" i="28"/>
  <c r="UFD21" i="28"/>
  <c r="UFL21" i="28"/>
  <c r="UFP21" i="28"/>
  <c r="UFX21" i="28"/>
  <c r="UGF21" i="28"/>
  <c r="UGJ21" i="28"/>
  <c r="UGR21" i="28"/>
  <c r="UGZ21" i="28"/>
  <c r="UHD21" i="28"/>
  <c r="UHL21" i="28"/>
  <c r="UHT21" i="28"/>
  <c r="UIB21" i="28"/>
  <c r="UIJ21" i="28"/>
  <c r="UIR21" i="28"/>
  <c r="UIZ21" i="28"/>
  <c r="UJH21" i="28"/>
  <c r="UJP21" i="28"/>
  <c r="UJX21" i="28"/>
  <c r="UKF21" i="28"/>
  <c r="UKN21" i="28"/>
  <c r="UKV21" i="28"/>
  <c r="UKZ21" i="28"/>
  <c r="ULH21" i="28"/>
  <c r="ULP21" i="28"/>
  <c r="ULX21" i="28"/>
  <c r="UMB21" i="28"/>
  <c r="UMJ21" i="28"/>
  <c r="UMV21" i="28"/>
  <c r="UND21" i="28"/>
  <c r="UNH21" i="28"/>
  <c r="UNP21" i="28"/>
  <c r="UOB21" i="28"/>
  <c r="UOJ21" i="28"/>
  <c r="UON21" i="28"/>
  <c r="UOV21" i="28"/>
  <c r="UPD21" i="28"/>
  <c r="UPH21" i="28"/>
  <c r="UPP21" i="28"/>
  <c r="UQB21" i="28"/>
  <c r="UQJ21" i="28"/>
  <c r="UQN21" i="28"/>
  <c r="UQV21" i="28"/>
  <c r="URD21" i="28"/>
  <c r="URH21" i="28"/>
  <c r="URP21" i="28"/>
  <c r="URX21" i="28"/>
  <c r="USB21" i="28"/>
  <c r="USJ21" i="28"/>
  <c r="USR21" i="28"/>
  <c r="USV21" i="28"/>
  <c r="UTD21" i="28"/>
  <c r="UTL21" i="28"/>
  <c r="UTP21" i="28"/>
  <c r="UTX21" i="28"/>
  <c r="UUF21" i="28"/>
  <c r="UUN21" i="28"/>
  <c r="UUV21" i="28"/>
  <c r="UVD21" i="28"/>
  <c r="UVL21" i="28"/>
  <c r="UVT21" i="28"/>
  <c r="UWB21" i="28"/>
  <c r="UWJ21" i="28"/>
  <c r="UWR21" i="28"/>
  <c r="UWZ21" i="28"/>
  <c r="UXH21" i="28"/>
  <c r="UXL21" i="28"/>
  <c r="UXT21" i="28"/>
  <c r="UYB21" i="28"/>
  <c r="UYN21" i="28"/>
  <c r="UYV21" i="28"/>
  <c r="UYZ21" i="28"/>
  <c r="UZH21" i="28"/>
  <c r="UZT21" i="28"/>
  <c r="VAB21" i="28"/>
  <c r="VAJ21" i="28"/>
  <c r="VAR21" i="28"/>
  <c r="VAZ21" i="28"/>
  <c r="VBH21" i="28"/>
  <c r="VBP21" i="28"/>
  <c r="VBX21" i="28"/>
  <c r="VCF21" i="28"/>
  <c r="VCN21" i="28"/>
  <c r="VCZ21" i="28"/>
  <c r="VDH21" i="28"/>
  <c r="VDP21" i="28"/>
  <c r="VDT21" i="28"/>
  <c r="VEB21" i="28"/>
  <c r="VEJ21" i="28"/>
  <c r="VEN21" i="28"/>
  <c r="VEV21" i="28"/>
  <c r="VFD21" i="28"/>
  <c r="VFH21" i="28"/>
  <c r="VFP21" i="28"/>
  <c r="VFX21" i="28"/>
  <c r="VGB21" i="28"/>
  <c r="VGJ21" i="28"/>
  <c r="VGR21" i="28"/>
  <c r="VGZ21" i="28"/>
  <c r="VHH21" i="28"/>
  <c r="VHP21" i="28"/>
  <c r="VHX21" i="28"/>
  <c r="VIJ21" i="28"/>
  <c r="VIR21" i="28"/>
  <c r="VIV21" i="28"/>
  <c r="VJD21" i="28"/>
  <c r="VJL21" i="28"/>
  <c r="VJP21" i="28"/>
  <c r="VJX21" i="28"/>
  <c r="VKJ21" i="28"/>
  <c r="VKR21" i="28"/>
  <c r="VKV21" i="28"/>
  <c r="VLD21" i="28"/>
  <c r="VLL21" i="28"/>
  <c r="VLP21" i="28"/>
  <c r="VLX21" i="28"/>
  <c r="VMF21" i="28"/>
  <c r="VMJ21" i="28"/>
  <c r="VMR21" i="28"/>
  <c r="VMZ21" i="28"/>
  <c r="VND21" i="28"/>
  <c r="VNL21" i="28"/>
  <c r="VNT21" i="28"/>
  <c r="VNX21" i="28"/>
  <c r="VOF21" i="28"/>
  <c r="VON21" i="28"/>
  <c r="VOV21" i="28"/>
  <c r="VPD21" i="28"/>
  <c r="VPL21" i="28"/>
  <c r="VPP21" i="28"/>
  <c r="VPX21" i="28"/>
  <c r="VQF21" i="28"/>
  <c r="VQR21" i="28"/>
  <c r="VQZ21" i="28"/>
  <c r="VRD21" i="28"/>
  <c r="VRL21" i="28"/>
  <c r="VRT21" i="28"/>
  <c r="VRX21" i="28"/>
  <c r="VSF21" i="28"/>
  <c r="VSN21" i="28"/>
  <c r="VSR21" i="28"/>
  <c r="VSZ21" i="28"/>
  <c r="VTL21" i="28"/>
  <c r="VTT21" i="28"/>
  <c r="VUB21" i="28"/>
  <c r="VUJ21" i="28"/>
  <c r="VUR21" i="28"/>
  <c r="VUZ21" i="28"/>
  <c r="VVH21" i="28"/>
  <c r="VVP21" i="28"/>
  <c r="VVT21" i="28"/>
  <c r="VWB21" i="28"/>
  <c r="VWJ21" i="28"/>
  <c r="VWN21" i="28"/>
  <c r="VWV21" i="28"/>
  <c r="VXD21" i="28"/>
  <c r="VXH21" i="28"/>
  <c r="VXP21" i="28"/>
  <c r="VXX21" i="28"/>
  <c r="VYB21" i="28"/>
  <c r="VYJ21" i="28"/>
  <c r="VYR21" i="28"/>
  <c r="VYV21" i="28"/>
  <c r="VZD21" i="28"/>
  <c r="VZP21" i="28"/>
  <c r="VZX21" i="28"/>
  <c r="WAF21" i="28"/>
  <c r="WAN21" i="28"/>
  <c r="WAV21" i="28"/>
  <c r="WAZ21" i="28"/>
  <c r="WBH21" i="28"/>
  <c r="WBP21" i="28"/>
  <c r="WBT21" i="28"/>
  <c r="WCB21" i="28"/>
  <c r="WCJ21" i="28"/>
  <c r="WCN21" i="28"/>
  <c r="WCV21" i="28"/>
  <c r="WDH21" i="28"/>
  <c r="WDP21" i="28"/>
  <c r="WDT21" i="28"/>
  <c r="WEB21" i="28"/>
  <c r="WEJ21" i="28"/>
  <c r="WEN21" i="28"/>
  <c r="WEV21" i="28"/>
  <c r="WFD21" i="28"/>
  <c r="WFH21" i="28"/>
  <c r="WFP21" i="28"/>
  <c r="WGB21" i="28"/>
  <c r="WGJ21" i="28"/>
  <c r="WGN21" i="28"/>
  <c r="WGV21" i="28"/>
  <c r="WHD21" i="28"/>
  <c r="WHL21" i="28"/>
  <c r="WHT21" i="28"/>
  <c r="WIB21" i="28"/>
  <c r="WIJ21" i="28"/>
  <c r="WIR21" i="28"/>
  <c r="WIZ21" i="28"/>
  <c r="WJL21" i="28"/>
  <c r="WJT21" i="28"/>
  <c r="WKF21" i="28"/>
  <c r="WKN21" i="28"/>
  <c r="WKV21" i="28"/>
  <c r="WLD21" i="28"/>
  <c r="WLL21" i="28"/>
  <c r="WLT21" i="28"/>
  <c r="WLX21" i="28"/>
  <c r="WMF21" i="28"/>
  <c r="WMN21" i="28"/>
  <c r="WMZ21" i="28"/>
  <c r="WNH21" i="28"/>
  <c r="WNL21" i="28"/>
  <c r="WNT21" i="28"/>
  <c r="WOB21" i="28"/>
  <c r="WOF21" i="28"/>
  <c r="WON21" i="28"/>
  <c r="WOV21" i="28"/>
  <c r="WOZ21" i="28"/>
  <c r="WPH21" i="28"/>
  <c r="WPL21" i="28"/>
  <c r="WPT21" i="28"/>
  <c r="WQB21" i="28"/>
  <c r="WQN21" i="28"/>
  <c r="WQV21" i="28"/>
  <c r="WQZ21" i="28"/>
  <c r="WRH21" i="28"/>
  <c r="WRP21" i="28"/>
  <c r="WRT21" i="28"/>
  <c r="WSB21" i="28"/>
  <c r="WSJ21" i="28"/>
  <c r="WSN21" i="28"/>
  <c r="WSV21" i="28"/>
  <c r="WTD21" i="28"/>
  <c r="WTL21" i="28"/>
  <c r="WTT21" i="28"/>
  <c r="WUB21" i="28"/>
  <c r="WUJ21" i="28"/>
  <c r="WUR21" i="28"/>
  <c r="WUZ21" i="28"/>
  <c r="WVH21" i="28"/>
  <c r="WVP21" i="28"/>
  <c r="WVX21" i="28"/>
  <c r="WWB21" i="28"/>
  <c r="WWJ21" i="28"/>
  <c r="WWR21" i="28"/>
  <c r="WWV21" i="28"/>
  <c r="WXD21" i="28"/>
  <c r="WXL21" i="28"/>
  <c r="WXT21" i="28"/>
  <c r="WXX21" i="28"/>
  <c r="WYF21" i="28"/>
  <c r="WYN21" i="28"/>
  <c r="WYR21" i="28"/>
  <c r="WYZ21" i="28"/>
  <c r="WZL21" i="28"/>
  <c r="WZT21" i="28"/>
  <c r="XAB21" i="28"/>
  <c r="XAJ21" i="28"/>
  <c r="XAR21" i="28"/>
  <c r="XAZ21" i="28"/>
  <c r="XBH21" i="28"/>
  <c r="XBP21" i="28"/>
  <c r="XBT21" i="28"/>
  <c r="XCB21" i="28"/>
  <c r="XCJ21" i="28"/>
  <c r="XCN21" i="28"/>
  <c r="XCV21" i="28"/>
  <c r="XDD21" i="28"/>
  <c r="XDH21" i="28"/>
  <c r="XDP21" i="28"/>
  <c r="XDX21" i="28"/>
  <c r="XEB21" i="28"/>
  <c r="XEJ21" i="28"/>
  <c r="XER21" i="28"/>
  <c r="XEV21" i="28"/>
  <c r="XFD21" i="28"/>
  <c r="GHL21" i="28"/>
  <c r="GQC21" i="28"/>
  <c r="GSO21" i="28"/>
  <c r="GVA21" i="28"/>
  <c r="GXM21" i="28"/>
  <c r="GZY21" i="28"/>
  <c r="HCK21" i="28"/>
  <c r="HEW21" i="28"/>
  <c r="HHI21" i="28"/>
  <c r="HIO21" i="28"/>
  <c r="HLA21" i="28"/>
  <c r="HNM21" i="28"/>
  <c r="HOS21" i="28"/>
  <c r="HRE21" i="28"/>
  <c r="HTQ21" i="28"/>
  <c r="HWC21" i="28"/>
  <c r="HYO21" i="28"/>
  <c r="IBA21" i="28"/>
  <c r="IDM21" i="28"/>
  <c r="IFY21" i="28"/>
  <c r="IIK21" i="28"/>
  <c r="IKW21" i="28"/>
  <c r="INI21" i="28"/>
  <c r="IPU21" i="28"/>
  <c r="ISG21" i="28"/>
  <c r="IUS21" i="28"/>
  <c r="IVY21" i="28"/>
  <c r="IXR21" i="28"/>
  <c r="JAD21" i="28"/>
  <c r="JBU21" i="28"/>
  <c r="JDL21" i="28"/>
  <c r="JEG21" i="28"/>
  <c r="JFX21" i="28"/>
  <c r="JHN21" i="28"/>
  <c r="JIJ21" i="28"/>
  <c r="JJZ21" i="28"/>
  <c r="JLQ21" i="28"/>
  <c r="JML21" i="28"/>
  <c r="JOC21" i="28"/>
  <c r="JPT21" i="28"/>
  <c r="JRJ21" i="28"/>
  <c r="JTV21" i="28"/>
  <c r="JVM21" i="28"/>
  <c r="JXD21" i="28"/>
  <c r="JYT21" i="28"/>
  <c r="KAK21" i="28"/>
  <c r="KBR21" i="28"/>
  <c r="KCX21" i="28"/>
  <c r="KED21" i="28"/>
  <c r="KFJ21" i="28"/>
  <c r="KGP21" i="28"/>
  <c r="KHV21" i="28"/>
  <c r="KJB21" i="28"/>
  <c r="KKH21" i="28"/>
  <c r="KLN21" i="28"/>
  <c r="KMT21" i="28"/>
  <c r="KNZ21" i="28"/>
  <c r="KPF21" i="28"/>
  <c r="KQL21" i="28"/>
  <c r="KRR21" i="28"/>
  <c r="KSX21" i="28"/>
  <c r="KUT21" i="28"/>
  <c r="KVZ21" i="28"/>
  <c r="KXF21" i="28"/>
  <c r="KYL21" i="28"/>
  <c r="KZR21" i="28"/>
  <c r="LAX21" i="28"/>
  <c r="LCD21" i="28"/>
  <c r="LDJ21" i="28"/>
  <c r="LEP21" i="28"/>
  <c r="LGL21" i="28"/>
  <c r="LIH21" i="28"/>
  <c r="LJN21" i="28"/>
  <c r="LKT21" i="28"/>
  <c r="LLZ21" i="28"/>
  <c r="LNF21" i="28"/>
  <c r="LOL21" i="28"/>
  <c r="LQH21" i="28"/>
  <c r="LRN21" i="28"/>
  <c r="LST21" i="28"/>
  <c r="LTZ21" i="28"/>
  <c r="LVF21" i="28"/>
  <c r="LWL21" i="28"/>
  <c r="LXR21" i="28"/>
  <c r="LYX21" i="28"/>
  <c r="MAD21" i="28"/>
  <c r="MBJ21" i="28"/>
  <c r="MCP21" i="28"/>
  <c r="MDV21" i="28"/>
  <c r="MFR21" i="28"/>
  <c r="MGX21" i="28"/>
  <c r="MID21" i="28"/>
  <c r="MJJ21" i="28"/>
  <c r="MKP21" i="28"/>
  <c r="MLV21" i="28"/>
  <c r="MNB21" i="28"/>
  <c r="MOH21" i="28"/>
  <c r="MPN21" i="28"/>
  <c r="MQT21" i="28"/>
  <c r="MRZ21" i="28"/>
  <c r="MTF21" i="28"/>
  <c r="MUL21" i="28"/>
  <c r="MVR21" i="28"/>
  <c r="MWX21" i="28"/>
  <c r="MYD21" i="28"/>
  <c r="MZJ21" i="28"/>
  <c r="NAP21" i="28"/>
  <c r="NBV21" i="28"/>
  <c r="NDB21" i="28"/>
  <c r="NDR21" i="28"/>
  <c r="NEX21" i="28"/>
  <c r="NGT21" i="28"/>
  <c r="NHZ21" i="28"/>
  <c r="NJF21" i="28"/>
  <c r="NKL21" i="28"/>
  <c r="NLR21" i="28"/>
  <c r="NMX21" i="28"/>
  <c r="NOD21" i="28"/>
  <c r="NPJ21" i="28"/>
  <c r="NQP21" i="28"/>
  <c r="NRV21" i="28"/>
  <c r="NTB21" i="28"/>
  <c r="NUH21" i="28"/>
  <c r="NVN21" i="28"/>
  <c r="NWT21" i="28"/>
  <c r="NXZ21" i="28"/>
  <c r="NZF21" i="28"/>
  <c r="OAL21" i="28"/>
  <c r="OBR21" i="28"/>
  <c r="OCO21" i="28"/>
  <c r="ODJ21" i="28"/>
  <c r="OEE21" i="28"/>
  <c r="OFA21" i="28"/>
  <c r="OFV21" i="28"/>
  <c r="OGQ21" i="28"/>
  <c r="OHM21" i="28"/>
  <c r="OIH21" i="28"/>
  <c r="OJC21" i="28"/>
  <c r="OJN21" i="28"/>
  <c r="OKI21" i="28"/>
  <c r="OLE21" i="28"/>
  <c r="OLO21" i="28"/>
  <c r="OMK21" i="28"/>
  <c r="ONF21" i="28"/>
  <c r="OOA21" i="28"/>
  <c r="OOW21" i="28"/>
  <c r="OPR21" i="28"/>
  <c r="OQM21" i="28"/>
  <c r="ORI21" i="28"/>
  <c r="OSD21" i="28"/>
  <c r="OSY21" i="28"/>
  <c r="OTU21" i="28"/>
  <c r="OUP21" i="28"/>
  <c r="OVK21" i="28"/>
  <c r="OWG21" i="28"/>
  <c r="OXB21" i="28"/>
  <c r="OXW21" i="28"/>
  <c r="OYS21" i="28"/>
  <c r="OZN21" i="28"/>
  <c r="PAI21" i="28"/>
  <c r="PBE21" i="28"/>
  <c r="PBZ21" i="28"/>
  <c r="PCU21" i="28"/>
  <c r="PDQ21" i="28"/>
  <c r="PEL21" i="28"/>
  <c r="PFG21" i="28"/>
  <c r="PFX21" i="28"/>
  <c r="PGN21" i="28"/>
  <c r="PHD21" i="28"/>
  <c r="PHT21" i="28"/>
  <c r="PIJ21" i="28"/>
  <c r="PIZ21" i="28"/>
  <c r="PJP21" i="28"/>
  <c r="PKF21" i="28"/>
  <c r="PKV21" i="28"/>
  <c r="PLL21" i="28"/>
  <c r="PMB21" i="28"/>
  <c r="PMR21" i="28"/>
  <c r="PNH21" i="28"/>
  <c r="PNX21" i="28"/>
  <c r="PON21" i="28"/>
  <c r="PPD21" i="28"/>
  <c r="PPT21" i="28"/>
  <c r="PQJ21" i="28"/>
  <c r="PQZ21" i="28"/>
  <c r="PRP21" i="28"/>
  <c r="PSF21" i="28"/>
  <c r="PSV21" i="28"/>
  <c r="PTL21" i="28"/>
  <c r="PUB21" i="28"/>
  <c r="PUR21" i="28"/>
  <c r="PVH21" i="28"/>
  <c r="PVX21" i="28"/>
  <c r="PWN21" i="28"/>
  <c r="PXD21" i="28"/>
  <c r="PXT21" i="28"/>
  <c r="PYJ21" i="28"/>
  <c r="PYZ21" i="28"/>
  <c r="PZP21" i="28"/>
  <c r="QAF21" i="28"/>
  <c r="QAV21" i="28"/>
  <c r="QBL21" i="28"/>
  <c r="QBT21" i="28"/>
  <c r="QCJ21" i="28"/>
  <c r="QCZ21" i="28"/>
  <c r="QDP21" i="28"/>
  <c r="QEF21" i="28"/>
  <c r="QEV21" i="28"/>
  <c r="QFL21" i="28"/>
  <c r="QGB21" i="28"/>
  <c r="QGR21" i="28"/>
  <c r="QHH21" i="28"/>
  <c r="QHX21" i="28"/>
  <c r="QIN21" i="28"/>
  <c r="QJD21" i="28"/>
  <c r="QJT21" i="28"/>
  <c r="QKJ21" i="28"/>
  <c r="QKZ21" i="28"/>
  <c r="QLP21" i="28"/>
  <c r="QMF21" i="28"/>
  <c r="QMV21" i="28"/>
  <c r="QNL21" i="28"/>
  <c r="QOB21" i="28"/>
  <c r="QOR21" i="28"/>
  <c r="QPH21" i="28"/>
  <c r="QPX21" i="28"/>
  <c r="QQV21" i="28"/>
  <c r="QRL21" i="28"/>
  <c r="QSB21" i="28"/>
  <c r="QSR21" i="28"/>
  <c r="QTH21" i="28"/>
  <c r="QTX21" i="28"/>
  <c r="QUN21" i="28"/>
  <c r="QVD21" i="28"/>
  <c r="QVT21" i="28"/>
  <c r="QWJ21" i="28"/>
  <c r="QWZ21" i="28"/>
  <c r="QXP21" i="28"/>
  <c r="QYF21" i="28"/>
  <c r="QYV21" i="28"/>
  <c r="QZL21" i="28"/>
  <c r="RAB21" i="28"/>
  <c r="RAR21" i="28"/>
  <c r="RBH21" i="28"/>
  <c r="RBX21" i="28"/>
  <c r="RCV21" i="28"/>
  <c r="RDL21" i="28"/>
  <c r="REB21" i="28"/>
  <c r="RER21" i="28"/>
  <c r="RFH21" i="28"/>
  <c r="RFX21" i="28"/>
  <c r="RGN21" i="28"/>
  <c r="RHD21" i="28"/>
  <c r="RHT21" i="28"/>
  <c r="RIJ21" i="28"/>
  <c r="RIZ21" i="28"/>
  <c r="RJP21" i="28"/>
  <c r="RKF21" i="28"/>
  <c r="RKV21" i="28"/>
  <c r="RLL21" i="28"/>
  <c r="RMB21" i="28"/>
  <c r="RMR21" i="28"/>
  <c r="RNH21" i="28"/>
  <c r="RNX21" i="28"/>
  <c r="RON21" i="28"/>
  <c r="RPD21" i="28"/>
  <c r="RPT21" i="28"/>
  <c r="RQJ21" i="28"/>
  <c r="RQZ21" i="28"/>
  <c r="RRP21" i="28"/>
  <c r="RSF21" i="28"/>
  <c r="RSV21" i="28"/>
  <c r="RTL21" i="28"/>
  <c r="RUB21" i="28"/>
  <c r="RUR21" i="28"/>
  <c r="RVH21" i="28"/>
  <c r="RVX21" i="28"/>
  <c r="RWN21" i="28"/>
  <c r="RXD21" i="28"/>
  <c r="RXL21" i="28"/>
  <c r="RYB21" i="28"/>
  <c r="RYR21" i="28"/>
  <c r="RZH21" i="28"/>
  <c r="RZP21" i="28"/>
  <c r="SAF21" i="28"/>
  <c r="SAV21" i="28"/>
  <c r="SBL21" i="28"/>
  <c r="SBT21" i="28"/>
  <c r="SCJ21" i="28"/>
  <c r="SCZ21" i="28"/>
  <c r="SDP21" i="28"/>
  <c r="SEF21" i="28"/>
  <c r="SEV21" i="28"/>
  <c r="SFL21" i="28"/>
  <c r="SGB21" i="28"/>
  <c r="SGR21" i="28"/>
  <c r="SHH21" i="28"/>
  <c r="SHX21" i="28"/>
  <c r="SIN21" i="28"/>
  <c r="SJD21" i="28"/>
  <c r="SJT21" i="28"/>
  <c r="SKJ21" i="28"/>
  <c r="SKZ21" i="28"/>
  <c r="SLP21" i="28"/>
  <c r="SMF21" i="28"/>
  <c r="SMV21" i="28"/>
  <c r="SNL21" i="28"/>
  <c r="SOJ21" i="28"/>
  <c r="SOZ21" i="28"/>
  <c r="SPH21" i="28"/>
  <c r="SPX21" i="28"/>
  <c r="SQN21" i="28"/>
  <c r="SQV21" i="28"/>
  <c r="SRL21" i="28"/>
  <c r="SSB21" i="28"/>
  <c r="SSR21" i="28"/>
  <c r="STH21" i="28"/>
  <c r="STX21" i="28"/>
  <c r="SUN21" i="28"/>
  <c r="SVD21" i="28"/>
  <c r="SVT21" i="28"/>
  <c r="SWJ21" i="28"/>
  <c r="SWZ21" i="28"/>
  <c r="SXP21" i="28"/>
  <c r="SYF21" i="28"/>
  <c r="SYV21" i="28"/>
  <c r="SZH21" i="28"/>
  <c r="SZS21" i="28"/>
  <c r="TAC21" i="28"/>
  <c r="TAN21" i="28"/>
  <c r="TAY21" i="28"/>
  <c r="TBD21" i="28"/>
  <c r="TBO21" i="28"/>
  <c r="TBY21" i="28"/>
  <c r="TCE21" i="28"/>
  <c r="TCO21" i="28"/>
  <c r="TCZ21" i="28"/>
  <c r="TDE21" i="28"/>
  <c r="TDP21" i="28"/>
  <c r="TEA21" i="28"/>
  <c r="TEF21" i="28"/>
  <c r="TEQ21" i="28"/>
  <c r="TFA21" i="28"/>
  <c r="TFL21" i="28"/>
  <c r="TFW21" i="28"/>
  <c r="TGG21" i="28"/>
  <c r="TGM21" i="28"/>
  <c r="TGW21" i="28"/>
  <c r="THH21" i="28"/>
  <c r="THM21" i="28"/>
  <c r="THX21" i="28"/>
  <c r="TII21" i="28"/>
  <c r="TIS21" i="28"/>
  <c r="TJD21" i="28"/>
  <c r="TJO21" i="28"/>
  <c r="TKE21" i="28"/>
  <c r="TKO21" i="28"/>
  <c r="TKZ21" i="28"/>
  <c r="TLK21" i="28"/>
  <c r="TLU21" i="28"/>
  <c r="TMF21" i="28"/>
  <c r="TMQ21" i="28"/>
  <c r="TNA21" i="28"/>
  <c r="TNL21" i="28"/>
  <c r="TNW21" i="28"/>
  <c r="TOB21" i="28"/>
  <c r="TOM21" i="28"/>
  <c r="TOW21" i="28"/>
  <c r="TPH21" i="28"/>
  <c r="TPS21" i="28"/>
  <c r="TQC21" i="28"/>
  <c r="TQI21" i="28"/>
  <c r="TQS21" i="28"/>
  <c r="TRD21" i="28"/>
  <c r="TRI21" i="28"/>
  <c r="TRT21" i="28"/>
  <c r="TSJ21" i="28"/>
  <c r="TSU21" i="28"/>
  <c r="TTE21" i="28"/>
  <c r="TTP21" i="28"/>
  <c r="TUF21" i="28"/>
  <c r="TUQ21" i="28"/>
  <c r="TVA21" i="28"/>
  <c r="TVL21" i="28"/>
  <c r="TVQ21" i="28"/>
  <c r="TWB21" i="28"/>
  <c r="TWM21" i="28"/>
  <c r="TWR21" i="28"/>
  <c r="TXC21" i="28"/>
  <c r="TXM21" i="28"/>
  <c r="TXS21" i="28"/>
  <c r="TYC21" i="28"/>
  <c r="TYN21" i="28"/>
  <c r="TYW21" i="28"/>
  <c r="TZE21" i="28"/>
  <c r="TZM21" i="28"/>
  <c r="TZQ21" i="28"/>
  <c r="TZY21" i="28"/>
  <c r="UAG21" i="28"/>
  <c r="UAO21" i="28"/>
  <c r="UAS21" i="28"/>
  <c r="UBA21" i="28"/>
  <c r="UBI21" i="28"/>
  <c r="UBM21" i="28"/>
  <c r="UBU21" i="28"/>
  <c r="UCC21" i="28"/>
  <c r="UCG21" i="28"/>
  <c r="UCO21" i="28"/>
  <c r="UCW21" i="28"/>
  <c r="UDE21" i="28"/>
  <c r="UDM21" i="28"/>
  <c r="UDU21" i="28"/>
  <c r="UEC21" i="28"/>
  <c r="UEK21" i="28"/>
  <c r="UES21" i="28"/>
  <c r="UFA21" i="28"/>
  <c r="UFE21" i="28"/>
  <c r="UFM21" i="28"/>
  <c r="UFY21" i="28"/>
  <c r="UGG21" i="28"/>
  <c r="UGO21" i="28"/>
  <c r="UGW21" i="28"/>
  <c r="UHE21" i="28"/>
  <c r="UHM21" i="28"/>
  <c r="UHU21" i="28"/>
  <c r="UIC21" i="28"/>
  <c r="UIO21" i="28"/>
  <c r="UIW21" i="28"/>
  <c r="UJI21" i="28"/>
  <c r="UJQ21" i="28"/>
  <c r="UJY21" i="28"/>
  <c r="UKG21" i="28"/>
  <c r="UKO21" i="28"/>
  <c r="UKW21" i="28"/>
  <c r="ULE21" i="28"/>
  <c r="ULM21" i="28"/>
  <c r="ULU21" i="28"/>
  <c r="UMC21" i="28"/>
  <c r="UMK21" i="28"/>
  <c r="UMS21" i="28"/>
  <c r="UNE21" i="28"/>
  <c r="UNM21" i="28"/>
  <c r="UNQ21" i="28"/>
  <c r="UNY21" i="28"/>
  <c r="UOG21" i="28"/>
  <c r="UOK21" i="28"/>
  <c r="UOS21" i="28"/>
  <c r="UPE21" i="28"/>
  <c r="UPM21" i="28"/>
  <c r="UPQ21" i="28"/>
  <c r="UPY21" i="28"/>
  <c r="UQG21" i="28"/>
  <c r="UQK21" i="28"/>
  <c r="UQS21" i="28"/>
  <c r="URA21" i="28"/>
  <c r="URE21" i="28"/>
  <c r="URM21" i="28"/>
  <c r="URU21" i="28"/>
  <c r="URY21" i="28"/>
  <c r="USG21" i="28"/>
  <c r="USO21" i="28"/>
  <c r="USS21" i="28"/>
  <c r="UTA21" i="28"/>
  <c r="UTI21" i="28"/>
  <c r="UTQ21" i="28"/>
  <c r="UTU21" i="28"/>
  <c r="UUC21" i="28"/>
  <c r="UUK21" i="28"/>
  <c r="UUO21" i="28"/>
  <c r="UUW21" i="28"/>
  <c r="UVE21" i="28"/>
  <c r="UVI21" i="28"/>
  <c r="UVQ21" i="28"/>
  <c r="UVY21" i="28"/>
  <c r="UWC21" i="28"/>
  <c r="UWK21" i="28"/>
  <c r="UWS21" i="28"/>
  <c r="UWW21" i="28"/>
  <c r="UXE21" i="28"/>
  <c r="UXM21" i="28"/>
  <c r="UXQ21" i="28"/>
  <c r="UXY21" i="28"/>
  <c r="UYG21" i="28"/>
  <c r="UYK21" i="28"/>
  <c r="UYS21" i="28"/>
  <c r="UZA21" i="28"/>
  <c r="UZM21" i="28"/>
  <c r="UZU21" i="28"/>
  <c r="UZY21" i="28"/>
  <c r="VAG21" i="28"/>
  <c r="VAO21" i="28"/>
  <c r="VAS21" i="28"/>
  <c r="VBA21" i="28"/>
  <c r="VBI21" i="28"/>
  <c r="VBQ21" i="28"/>
  <c r="VBY21" i="28"/>
  <c r="VCG21" i="28"/>
  <c r="VCO21" i="28"/>
  <c r="VCS21" i="28"/>
  <c r="VDA21" i="28"/>
  <c r="VDI21" i="28"/>
  <c r="VDM21" i="28"/>
  <c r="VDU21" i="28"/>
  <c r="VEG21" i="28"/>
  <c r="VEO21" i="28"/>
  <c r="VES21" i="28"/>
  <c r="VFA21" i="28"/>
  <c r="VFI21" i="28"/>
  <c r="VFM21" i="28"/>
  <c r="VFU21" i="28"/>
  <c r="VGC21" i="28"/>
  <c r="VGG21" i="28"/>
  <c r="VGO21" i="28"/>
  <c r="VGW21" i="28"/>
  <c r="VHA21" i="28"/>
  <c r="VHI21" i="28"/>
  <c r="VHQ21" i="28"/>
  <c r="VHU21" i="28"/>
  <c r="VIC21" i="28"/>
  <c r="VIK21" i="28"/>
  <c r="VIS21" i="28"/>
  <c r="VJA21" i="28"/>
  <c r="VJE21" i="28"/>
  <c r="VJM21" i="28"/>
  <c r="VJU21" i="28"/>
  <c r="VJY21" i="28"/>
  <c r="VKG21" i="28"/>
  <c r="VKO21" i="28"/>
  <c r="VKS21" i="28"/>
  <c r="VLA21" i="28"/>
  <c r="VLI21" i="28"/>
  <c r="VLQ21" i="28"/>
  <c r="VLU21" i="28"/>
  <c r="VMC21" i="28"/>
  <c r="VMK21" i="28"/>
  <c r="VMO21" i="28"/>
  <c r="VMW21" i="28"/>
  <c r="VNE21" i="28"/>
  <c r="VNI21" i="28"/>
  <c r="VNQ21" i="28"/>
  <c r="VNY21" i="28"/>
  <c r="VOC21" i="28"/>
  <c r="VOK21" i="28"/>
  <c r="VOS21" i="28"/>
  <c r="VPA21" i="28"/>
  <c r="VPI21" i="28"/>
  <c r="VPQ21" i="28"/>
  <c r="VPY21" i="28"/>
  <c r="VQG21" i="28"/>
  <c r="VQO21" i="28"/>
  <c r="VQW21" i="28"/>
  <c r="VRA21" i="28"/>
  <c r="VRI21" i="28"/>
  <c r="VRQ21" i="28"/>
  <c r="VRY21" i="28"/>
  <c r="VSC21" i="28"/>
  <c r="VSK21" i="28"/>
  <c r="VSS21" i="28"/>
  <c r="VSW21" i="28"/>
  <c r="VTE21" i="28"/>
  <c r="VTM21" i="28"/>
  <c r="VTQ21" i="28"/>
  <c r="VTY21" i="28"/>
  <c r="VUK21" i="28"/>
  <c r="VUS21" i="28"/>
  <c r="VUW21" i="28"/>
  <c r="VVE21" i="28"/>
  <c r="VVM21" i="28"/>
  <c r="VVU21" i="28"/>
  <c r="VWC21" i="28"/>
  <c r="VWK21" i="28"/>
  <c r="VWS21" i="28"/>
  <c r="VXA21" i="28"/>
  <c r="VXI21" i="28"/>
  <c r="VXQ21" i="28"/>
  <c r="VXY21" i="28"/>
  <c r="VYG21" i="28"/>
  <c r="VYO21" i="28"/>
  <c r="VYW21" i="28"/>
  <c r="VZE21" i="28"/>
  <c r="VZM21" i="28"/>
  <c r="VZU21" i="28"/>
  <c r="WAC21" i="28"/>
  <c r="WAO21" i="28"/>
  <c r="WAW21" i="28"/>
  <c r="WBE21" i="28"/>
  <c r="WBM21" i="28"/>
  <c r="WBU21" i="28"/>
  <c r="WBY21" i="28"/>
  <c r="WCG21" i="28"/>
  <c r="WCO21" i="28"/>
  <c r="WCS21" i="28"/>
  <c r="WDA21" i="28"/>
  <c r="WDI21" i="28"/>
  <c r="WDM21" i="28"/>
  <c r="WDU21" i="28"/>
  <c r="WEC21" i="28"/>
  <c r="WEG21" i="28"/>
  <c r="WEO21" i="28"/>
  <c r="WEW21" i="28"/>
  <c r="WFE21" i="28"/>
  <c r="WFM21" i="28"/>
  <c r="WFU21" i="28"/>
  <c r="WGC21" i="28"/>
  <c r="WGK21" i="28"/>
  <c r="WGS21" i="28"/>
  <c r="WHA21" i="28"/>
  <c r="WHI21" i="28"/>
  <c r="WHQ21" i="28"/>
  <c r="WHY21" i="28"/>
  <c r="WIG21" i="28"/>
  <c r="WIO21" i="28"/>
  <c r="WIW21" i="28"/>
  <c r="WJE21" i="28"/>
  <c r="WJM21" i="28"/>
  <c r="WJU21" i="28"/>
  <c r="WKC21" i="28"/>
  <c r="WKG21" i="28"/>
  <c r="WKO21" i="28"/>
  <c r="WKW21" i="28"/>
  <c r="WLA21" i="28"/>
  <c r="WLI21" i="28"/>
  <c r="WLQ21" i="28"/>
  <c r="WLU21" i="28"/>
  <c r="WMC21" i="28"/>
  <c r="WMK21" i="28"/>
  <c r="WMW21" i="28"/>
  <c r="WNE21" i="28"/>
  <c r="WNI21" i="28"/>
  <c r="WNQ21" i="28"/>
  <c r="WOC21" i="28"/>
  <c r="WOK21" i="28"/>
  <c r="WOO21" i="28"/>
  <c r="WOW21" i="28"/>
  <c r="WPE21" i="28"/>
  <c r="WPM21" i="28"/>
  <c r="WPU21" i="28"/>
  <c r="WQG21" i="28"/>
  <c r="WQO21" i="28"/>
  <c r="WQW21" i="28"/>
  <c r="WRE21" i="28"/>
  <c r="WRI21" i="28"/>
  <c r="WRQ21" i="28"/>
  <c r="WRY21" i="28"/>
  <c r="WSG21" i="28"/>
  <c r="WSO21" i="28"/>
  <c r="WTA21" i="28"/>
  <c r="WTI21" i="28"/>
  <c r="AMR21" i="28"/>
  <c r="BPC21" i="28"/>
  <c r="CEE21" i="28"/>
  <c r="CQF21" i="28"/>
  <c r="DAB21" i="28"/>
  <c r="DIY21" i="28"/>
  <c r="DNK21" i="28"/>
  <c r="DRS21" i="28"/>
  <c r="DWB21" i="28"/>
  <c r="DZN21" i="28"/>
  <c r="ECT21" i="28"/>
  <c r="EGA21" i="28"/>
  <c r="EJJ21" i="28"/>
  <c r="EMP21" i="28"/>
  <c r="EPW21" i="28"/>
  <c r="ETF21" i="28"/>
  <c r="EWL21" i="28"/>
  <c r="EZS21" i="28"/>
  <c r="FDB21" i="28"/>
  <c r="FGH21" i="28"/>
  <c r="FJO21" i="28"/>
  <c r="FMX21" i="28"/>
  <c r="FQD21" i="28"/>
  <c r="FSU21" i="28"/>
  <c r="FVD21" i="28"/>
  <c r="FWU21" i="28"/>
  <c r="FYL21" i="28"/>
  <c r="GAB21" i="28"/>
  <c r="GBS21" i="28"/>
  <c r="GDJ21" i="28"/>
  <c r="GEZ21" i="28"/>
  <c r="GGQ21" i="28"/>
  <c r="GIH21" i="28"/>
  <c r="GJX21" i="28"/>
  <c r="GLO21" i="28"/>
  <c r="GNA21" i="28"/>
  <c r="GOG21" i="28"/>
  <c r="GPM21" i="28"/>
  <c r="GQS21" i="28"/>
  <c r="GRY21" i="28"/>
  <c r="GTE21" i="28"/>
  <c r="GUK21" i="28"/>
  <c r="GVQ21" i="28"/>
  <c r="GWW21" i="28"/>
  <c r="GYC21" i="28"/>
  <c r="GZI21" i="28"/>
  <c r="HAO21" i="28"/>
  <c r="HBU21" i="28"/>
  <c r="HDA21" i="28"/>
  <c r="HEG21" i="28"/>
  <c r="HFM21" i="28"/>
  <c r="HGS21" i="28"/>
  <c r="HHY21" i="28"/>
  <c r="HJE21" i="28"/>
  <c r="HKK21" i="28"/>
  <c r="HLQ21" i="28"/>
  <c r="HMW21" i="28"/>
  <c r="HOC21" i="28"/>
  <c r="HPI21" i="28"/>
  <c r="HQO21" i="28"/>
  <c r="HRU21" i="28"/>
  <c r="HTA21" i="28"/>
  <c r="HUG21" i="28"/>
  <c r="HVM21" i="28"/>
  <c r="HWS21" i="28"/>
  <c r="HXY21" i="28"/>
  <c r="HZE21" i="28"/>
  <c r="IAK21" i="28"/>
  <c r="IBQ21" i="28"/>
  <c r="ICW21" i="28"/>
  <c r="IEC21" i="28"/>
  <c r="IFI21" i="28"/>
  <c r="IGO21" i="28"/>
  <c r="IHU21" i="28"/>
  <c r="IJA21" i="28"/>
  <c r="IKG21" i="28"/>
  <c r="ILM21" i="28"/>
  <c r="IMS21" i="28"/>
  <c r="INY21" i="28"/>
  <c r="IPE21" i="28"/>
  <c r="IQK21" i="28"/>
  <c r="IRQ21" i="28"/>
  <c r="ISW21" i="28"/>
  <c r="IUC21" i="28"/>
  <c r="IVI21" i="28"/>
  <c r="IWL21" i="28"/>
  <c r="IXH21" i="28"/>
  <c r="IYC21" i="28"/>
  <c r="IYX21" i="28"/>
  <c r="IZT21" i="28"/>
  <c r="JAO21" i="28"/>
  <c r="JBJ21" i="28"/>
  <c r="JCF21" i="28"/>
  <c r="JDA21" i="28"/>
  <c r="JDV21" i="28"/>
  <c r="JER21" i="28"/>
  <c r="JFM21" i="28"/>
  <c r="JGH21" i="28"/>
  <c r="JHD21" i="28"/>
  <c r="JHY21" i="28"/>
  <c r="JIT21" i="28"/>
  <c r="JJP21" i="28"/>
  <c r="JKK21" i="28"/>
  <c r="JLF21" i="28"/>
  <c r="JMB21" i="28"/>
  <c r="JMW21" i="28"/>
  <c r="JNR21" i="28"/>
  <c r="JON21" i="28"/>
  <c r="JPI21" i="28"/>
  <c r="JQD21" i="28"/>
  <c r="JQZ21" i="28"/>
  <c r="JRU21" i="28"/>
  <c r="JSP21" i="28"/>
  <c r="JTL21" i="28"/>
  <c r="JUG21" i="28"/>
  <c r="JVB21" i="28"/>
  <c r="JVX21" i="28"/>
  <c r="JWS21" i="28"/>
  <c r="JXN21" i="28"/>
  <c r="JYJ21" i="28"/>
  <c r="JZE21" i="28"/>
  <c r="JZZ21" i="28"/>
  <c r="KAT21" i="28"/>
  <c r="KBJ21" i="28"/>
  <c r="KBZ21" i="28"/>
  <c r="KCP21" i="28"/>
  <c r="KDF21" i="28"/>
  <c r="KDV21" i="28"/>
  <c r="KEL21" i="28"/>
  <c r="KFB21" i="28"/>
  <c r="KFR21" i="28"/>
  <c r="KGH21" i="28"/>
  <c r="KGX21" i="28"/>
  <c r="KHN21" i="28"/>
  <c r="KID21" i="28"/>
  <c r="KIT21" i="28"/>
  <c r="KJJ21" i="28"/>
  <c r="KJZ21" i="28"/>
  <c r="KKP21" i="28"/>
  <c r="KLF21" i="28"/>
  <c r="KLV21" i="28"/>
  <c r="KML21" i="28"/>
  <c r="KNB21" i="28"/>
  <c r="KNR21" i="28"/>
  <c r="KOH21" i="28"/>
  <c r="KOX21" i="28"/>
  <c r="KPN21" i="28"/>
  <c r="KQD21" i="28"/>
  <c r="KQT21" i="28"/>
  <c r="KRJ21" i="28"/>
  <c r="KRZ21" i="28"/>
  <c r="KSP21" i="28"/>
  <c r="KTF21" i="28"/>
  <c r="KTV21" i="28"/>
  <c r="KUL21" i="28"/>
  <c r="KVB21" i="28"/>
  <c r="KVR21" i="28"/>
  <c r="KWH21" i="28"/>
  <c r="KWX21" i="28"/>
  <c r="KXN21" i="28"/>
  <c r="KYD21" i="28"/>
  <c r="KYT21" i="28"/>
  <c r="KZJ21" i="28"/>
  <c r="KZZ21" i="28"/>
  <c r="LAP21" i="28"/>
  <c r="LBF21" i="28"/>
  <c r="LBV21" i="28"/>
  <c r="LCL21" i="28"/>
  <c r="LDB21" i="28"/>
  <c r="LDR21" i="28"/>
  <c r="LEH21" i="28"/>
  <c r="LEX21" i="28"/>
  <c r="LFN21" i="28"/>
  <c r="LGD21" i="28"/>
  <c r="LGT21" i="28"/>
  <c r="LHJ21" i="28"/>
  <c r="LHZ21" i="28"/>
  <c r="LIP21" i="28"/>
  <c r="LJF21" i="28"/>
  <c r="LJV21" i="28"/>
  <c r="LKL21" i="28"/>
  <c r="LLB21" i="28"/>
  <c r="LLR21" i="28"/>
  <c r="LMH21" i="28"/>
  <c r="LMX21" i="28"/>
  <c r="LNN21" i="28"/>
  <c r="LOD21" i="28"/>
  <c r="LOT21" i="28"/>
  <c r="LPJ21" i="28"/>
  <c r="LPZ21" i="28"/>
  <c r="LQP21" i="28"/>
  <c r="LRF21" i="28"/>
  <c r="LRV21" i="28"/>
  <c r="LSL21" i="28"/>
  <c r="LTB21" i="28"/>
  <c r="LTR21" i="28"/>
  <c r="LUH21" i="28"/>
  <c r="LUX21" i="28"/>
  <c r="LVN21" i="28"/>
  <c r="LWD21" i="28"/>
  <c r="LWT21" i="28"/>
  <c r="LXJ21" i="28"/>
  <c r="LXZ21" i="28"/>
  <c r="LYP21" i="28"/>
  <c r="LZF21" i="28"/>
  <c r="LZV21" i="28"/>
  <c r="MAL21" i="28"/>
  <c r="MBB21" i="28"/>
  <c r="MBR21" i="28"/>
  <c r="MCH21" i="28"/>
  <c r="MCX21" i="28"/>
  <c r="MDN21" i="28"/>
  <c r="MED21" i="28"/>
  <c r="MET21" i="28"/>
  <c r="MFJ21" i="28"/>
  <c r="MFZ21" i="28"/>
  <c r="MGP21" i="28"/>
  <c r="MHF21" i="28"/>
  <c r="MHV21" i="28"/>
  <c r="MIL21" i="28"/>
  <c r="MJB21" i="28"/>
  <c r="MJR21" i="28"/>
  <c r="MKH21" i="28"/>
  <c r="MKX21" i="28"/>
  <c r="MLN21" i="28"/>
  <c r="MMD21" i="28"/>
  <c r="MMT21" i="28"/>
  <c r="MNJ21" i="28"/>
  <c r="MNZ21" i="28"/>
  <c r="MOP21" i="28"/>
  <c r="MPF21" i="28"/>
  <c r="MPV21" i="28"/>
  <c r="MQL21" i="28"/>
  <c r="MRB21" i="28"/>
  <c r="MRR21" i="28"/>
  <c r="MSH21" i="28"/>
  <c r="MSX21" i="28"/>
  <c r="MTN21" i="28"/>
  <c r="MUD21" i="28"/>
  <c r="MUT21" i="28"/>
  <c r="MVJ21" i="28"/>
  <c r="MVZ21" i="28"/>
  <c r="MWP21" i="28"/>
  <c r="MXF21" i="28"/>
  <c r="MXV21" i="28"/>
  <c r="MYL21" i="28"/>
  <c r="MZB21" i="28"/>
  <c r="MZR21" i="28"/>
  <c r="NAH21" i="28"/>
  <c r="NAX21" i="28"/>
  <c r="NBN21" i="28"/>
  <c r="NCD21" i="28"/>
  <c r="NCT21" i="28"/>
  <c r="NDJ21" i="28"/>
  <c r="NDZ21" i="28"/>
  <c r="NEP21" i="28"/>
  <c r="NFF21" i="28"/>
  <c r="NFV21" i="28"/>
  <c r="NGL21" i="28"/>
  <c r="NHB21" i="28"/>
  <c r="NHR21" i="28"/>
  <c r="NIH21" i="28"/>
  <c r="NIX21" i="28"/>
  <c r="NJN21" i="28"/>
  <c r="NKD21" i="28"/>
  <c r="NKT21" i="28"/>
  <c r="NLJ21" i="28"/>
  <c r="NLZ21" i="28"/>
  <c r="NMP21" i="28"/>
  <c r="NNF21" i="28"/>
  <c r="NNV21" i="28"/>
  <c r="NOL21" i="28"/>
  <c r="NPB21" i="28"/>
  <c r="NPR21" i="28"/>
  <c r="NQH21" i="28"/>
  <c r="NQX21" i="28"/>
  <c r="NRN21" i="28"/>
  <c r="NSD21" i="28"/>
  <c r="NST21" i="28"/>
  <c r="NTJ21" i="28"/>
  <c r="NTZ21" i="28"/>
  <c r="NUP21" i="28"/>
  <c r="NVF21" i="28"/>
  <c r="NVV21" i="28"/>
  <c r="NWL21" i="28"/>
  <c r="NXB21" i="28"/>
  <c r="NXR21" i="28"/>
  <c r="NYH21" i="28"/>
  <c r="NYX21" i="28"/>
  <c r="NZN21" i="28"/>
  <c r="OAD21" i="28"/>
  <c r="OAT21" i="28"/>
  <c r="OBJ21" i="28"/>
  <c r="OBY21" i="28"/>
  <c r="OCI21" i="28"/>
  <c r="OCT21" i="28"/>
  <c r="ODE21" i="28"/>
  <c r="ODO21" i="28"/>
  <c r="ODZ21" i="28"/>
  <c r="OEK21" i="28"/>
  <c r="OEU21" i="28"/>
  <c r="OFF21" i="28"/>
  <c r="OFQ21" i="28"/>
  <c r="OGA21" i="28"/>
  <c r="OGL21" i="28"/>
  <c r="OGW21" i="28"/>
  <c r="OHG21" i="28"/>
  <c r="OHR21" i="28"/>
  <c r="OIC21" i="28"/>
  <c r="OIM21" i="28"/>
  <c r="OIX21" i="28"/>
  <c r="OJI21" i="28"/>
  <c r="OJS21" i="28"/>
  <c r="OKD21" i="28"/>
  <c r="OKO21" i="28"/>
  <c r="OKY21" i="28"/>
  <c r="OLJ21" i="28"/>
  <c r="OLU21" i="28"/>
  <c r="OME21" i="28"/>
  <c r="OMP21" i="28"/>
  <c r="ONA21" i="28"/>
  <c r="ONK21" i="28"/>
  <c r="ONV21" i="28"/>
  <c r="OOG21" i="28"/>
  <c r="OOQ21" i="28"/>
  <c r="OPB21" i="28"/>
  <c r="OPM21" i="28"/>
  <c r="OPW21" i="28"/>
  <c r="OQH21" i="28"/>
  <c r="OQS21" i="28"/>
  <c r="ORC21" i="28"/>
  <c r="ORN21" i="28"/>
  <c r="ORY21" i="28"/>
  <c r="OSI21" i="28"/>
  <c r="OST21" i="28"/>
  <c r="OTE21" i="28"/>
  <c r="OTO21" i="28"/>
  <c r="OTZ21" i="28"/>
  <c r="OUK21" i="28"/>
  <c r="OUU21" i="28"/>
  <c r="OVF21" i="28"/>
  <c r="OVQ21" i="28"/>
  <c r="OWA21" i="28"/>
  <c r="OWL21" i="28"/>
  <c r="OWW21" i="28"/>
  <c r="OXG21" i="28"/>
  <c r="OXR21" i="28"/>
  <c r="OYC21" i="28"/>
  <c r="OYM21" i="28"/>
  <c r="OYX21" i="28"/>
  <c r="OZI21" i="28"/>
  <c r="OZS21" i="28"/>
  <c r="PAD21" i="28"/>
  <c r="PAO21" i="28"/>
  <c r="PAY21" i="28"/>
  <c r="PBJ21" i="28"/>
  <c r="PBU21" i="28"/>
  <c r="PCE21" i="28"/>
  <c r="PCP21" i="28"/>
  <c r="PDA21" i="28"/>
  <c r="PDK21" i="28"/>
  <c r="PDV21" i="28"/>
  <c r="PEG21" i="28"/>
  <c r="PEQ21" i="28"/>
  <c r="PFB21" i="28"/>
  <c r="PFL21" i="28"/>
  <c r="PFT21" i="28"/>
  <c r="PGB21" i="28"/>
  <c r="PGJ21" i="28"/>
  <c r="PGR21" i="28"/>
  <c r="PGZ21" i="28"/>
  <c r="PHH21" i="28"/>
  <c r="PHP21" i="28"/>
  <c r="PHX21" i="28"/>
  <c r="PIF21" i="28"/>
  <c r="PIN21" i="28"/>
  <c r="PIV21" i="28"/>
  <c r="PJD21" i="28"/>
  <c r="PJL21" i="28"/>
  <c r="PJT21" i="28"/>
  <c r="PKB21" i="28"/>
  <c r="PKJ21" i="28"/>
  <c r="PKR21" i="28"/>
  <c r="PKZ21" i="28"/>
  <c r="PLH21" i="28"/>
  <c r="PLP21" i="28"/>
  <c r="PLX21" i="28"/>
  <c r="PMF21" i="28"/>
  <c r="PMN21" i="28"/>
  <c r="PMV21" i="28"/>
  <c r="PND21" i="28"/>
  <c r="PNL21" i="28"/>
  <c r="PNT21" i="28"/>
  <c r="POB21" i="28"/>
  <c r="POJ21" i="28"/>
  <c r="POR21" i="28"/>
  <c r="POZ21" i="28"/>
  <c r="PPH21" i="28"/>
  <c r="PPP21" i="28"/>
  <c r="PPX21" i="28"/>
  <c r="PQF21" i="28"/>
  <c r="PQN21" i="28"/>
  <c r="PQV21" i="28"/>
  <c r="PRD21" i="28"/>
  <c r="PRL21" i="28"/>
  <c r="PRT21" i="28"/>
  <c r="PSB21" i="28"/>
  <c r="PSJ21" i="28"/>
  <c r="PSR21" i="28"/>
  <c r="PSZ21" i="28"/>
  <c r="PTH21" i="28"/>
  <c r="PTP21" i="28"/>
  <c r="PTX21" i="28"/>
  <c r="PUF21" i="28"/>
  <c r="PUN21" i="28"/>
  <c r="PUV21" i="28"/>
  <c r="PVD21" i="28"/>
  <c r="PVL21" i="28"/>
  <c r="PVT21" i="28"/>
  <c r="PWB21" i="28"/>
  <c r="PWJ21" i="28"/>
  <c r="PWR21" i="28"/>
  <c r="PWZ21" i="28"/>
  <c r="PXH21" i="28"/>
  <c r="PXP21" i="28"/>
  <c r="PXX21" i="28"/>
  <c r="PYF21" i="28"/>
  <c r="PYN21" i="28"/>
  <c r="PYV21" i="28"/>
  <c r="PZD21" i="28"/>
  <c r="PZL21" i="28"/>
  <c r="PZT21" i="28"/>
  <c r="QAB21" i="28"/>
  <c r="QAJ21" i="28"/>
  <c r="QAR21" i="28"/>
  <c r="QAZ21" i="28"/>
  <c r="QBH21" i="28"/>
  <c r="QBP21" i="28"/>
  <c r="QBX21" i="28"/>
  <c r="QCF21" i="28"/>
  <c r="QCN21" i="28"/>
  <c r="QCV21" i="28"/>
  <c r="QDD21" i="28"/>
  <c r="QDL21" i="28"/>
  <c r="QDT21" i="28"/>
  <c r="QEB21" i="28"/>
  <c r="QEJ21" i="28"/>
  <c r="QER21" i="28"/>
  <c r="QEZ21" i="28"/>
  <c r="QFH21" i="28"/>
  <c r="QFP21" i="28"/>
  <c r="QFX21" i="28"/>
  <c r="QGF21" i="28"/>
  <c r="QGN21" i="28"/>
  <c r="QGV21" i="28"/>
  <c r="QHD21" i="28"/>
  <c r="QHL21" i="28"/>
  <c r="QHT21" i="28"/>
  <c r="QIB21" i="28"/>
  <c r="QIJ21" i="28"/>
  <c r="QIR21" i="28"/>
  <c r="QIZ21" i="28"/>
  <c r="QJH21" i="28"/>
  <c r="QJP21" i="28"/>
  <c r="QJX21" i="28"/>
  <c r="QKF21" i="28"/>
  <c r="QKN21" i="28"/>
  <c r="QKV21" i="28"/>
  <c r="QLD21" i="28"/>
  <c r="QLL21" i="28"/>
  <c r="QLT21" i="28"/>
  <c r="QMB21" i="28"/>
  <c r="QMJ21" i="28"/>
  <c r="QMR21" i="28"/>
  <c r="QMZ21" i="28"/>
  <c r="QNH21" i="28"/>
  <c r="QNP21" i="28"/>
  <c r="QNX21" i="28"/>
  <c r="QOF21" i="28"/>
  <c r="QON21" i="28"/>
  <c r="QOV21" i="28"/>
  <c r="QPD21" i="28"/>
  <c r="QPL21" i="28"/>
  <c r="QPT21" i="28"/>
  <c r="QQB21" i="28"/>
  <c r="QQJ21" i="28"/>
  <c r="QQR21" i="28"/>
  <c r="QQZ21" i="28"/>
  <c r="QRH21" i="28"/>
  <c r="QRP21" i="28"/>
  <c r="QRX21" i="28"/>
  <c r="QSF21" i="28"/>
  <c r="QSN21" i="28"/>
  <c r="QSV21" i="28"/>
  <c r="QTD21" i="28"/>
  <c r="QTL21" i="28"/>
  <c r="QTT21" i="28"/>
  <c r="QUB21" i="28"/>
  <c r="QUJ21" i="28"/>
  <c r="QUR21" i="28"/>
  <c r="QUZ21" i="28"/>
  <c r="QVH21" i="28"/>
  <c r="QVP21" i="28"/>
  <c r="QVX21" i="28"/>
  <c r="QWF21" i="28"/>
  <c r="QWN21" i="28"/>
  <c r="QWV21" i="28"/>
  <c r="QXD21" i="28"/>
  <c r="QXL21" i="28"/>
  <c r="QXT21" i="28"/>
  <c r="QYB21" i="28"/>
  <c r="QYJ21" i="28"/>
  <c r="QYR21" i="28"/>
  <c r="QYZ21" i="28"/>
  <c r="QZH21" i="28"/>
  <c r="QZP21" i="28"/>
  <c r="QZX21" i="28"/>
  <c r="RAF21" i="28"/>
  <c r="RAN21" i="28"/>
  <c r="RAV21" i="28"/>
  <c r="RBD21" i="28"/>
  <c r="RBL21" i="28"/>
  <c r="RBT21" i="28"/>
  <c r="RCB21" i="28"/>
  <c r="RCJ21" i="28"/>
  <c r="RCR21" i="28"/>
  <c r="RCZ21" i="28"/>
  <c r="RDH21" i="28"/>
  <c r="RDP21" i="28"/>
  <c r="RDX21" i="28"/>
  <c r="REF21" i="28"/>
  <c r="REN21" i="28"/>
  <c r="REV21" i="28"/>
  <c r="RFD21" i="28"/>
  <c r="RFL21" i="28"/>
  <c r="RFT21" i="28"/>
  <c r="RGB21" i="28"/>
  <c r="RGJ21" i="28"/>
  <c r="RGR21" i="28"/>
  <c r="RGZ21" i="28"/>
  <c r="RHH21" i="28"/>
  <c r="RHP21" i="28"/>
  <c r="RHX21" i="28"/>
  <c r="RIF21" i="28"/>
  <c r="RIN21" i="28"/>
  <c r="RIV21" i="28"/>
  <c r="RJD21" i="28"/>
  <c r="RJL21" i="28"/>
  <c r="RJT21" i="28"/>
  <c r="RKB21" i="28"/>
  <c r="RKJ21" i="28"/>
  <c r="RKR21" i="28"/>
  <c r="RKZ21" i="28"/>
  <c r="RLH21" i="28"/>
  <c r="RLP21" i="28"/>
  <c r="RLX21" i="28"/>
  <c r="RMF21" i="28"/>
  <c r="RMN21" i="28"/>
  <c r="RMV21" i="28"/>
  <c r="RND21" i="28"/>
  <c r="RNL21" i="28"/>
  <c r="RNT21" i="28"/>
  <c r="ROB21" i="28"/>
  <c r="ROJ21" i="28"/>
  <c r="ROR21" i="28"/>
  <c r="ROZ21" i="28"/>
  <c r="RPH21" i="28"/>
  <c r="RPP21" i="28"/>
  <c r="RPX21" i="28"/>
  <c r="RQF21" i="28"/>
  <c r="RQN21" i="28"/>
  <c r="RQV21" i="28"/>
  <c r="RRD21" i="28"/>
  <c r="RRL21" i="28"/>
  <c r="RRT21" i="28"/>
  <c r="RSB21" i="28"/>
  <c r="RSJ21" i="28"/>
  <c r="RSR21" i="28"/>
  <c r="RSZ21" i="28"/>
  <c r="RTH21" i="28"/>
  <c r="RTP21" i="28"/>
  <c r="RTX21" i="28"/>
  <c r="RUF21" i="28"/>
  <c r="RUN21" i="28"/>
  <c r="RUV21" i="28"/>
  <c r="RVD21" i="28"/>
  <c r="RVL21" i="28"/>
  <c r="RVT21" i="28"/>
  <c r="RWB21" i="28"/>
  <c r="RWJ21" i="28"/>
  <c r="RWR21" i="28"/>
  <c r="RWZ21" i="28"/>
  <c r="RXH21" i="28"/>
  <c r="RXP21" i="28"/>
  <c r="RXX21" i="28"/>
  <c r="RYF21" i="28"/>
  <c r="RYN21" i="28"/>
  <c r="RYV21" i="28"/>
  <c r="RZD21" i="28"/>
  <c r="RZL21" i="28"/>
  <c r="RZT21" i="28"/>
  <c r="SAB21" i="28"/>
  <c r="SAJ21" i="28"/>
  <c r="SAR21" i="28"/>
  <c r="SAZ21" i="28"/>
  <c r="SBH21" i="28"/>
  <c r="SBP21" i="28"/>
  <c r="SBX21" i="28"/>
  <c r="SCF21" i="28"/>
  <c r="SCN21" i="28"/>
  <c r="SCV21" i="28"/>
  <c r="SDD21" i="28"/>
  <c r="SDL21" i="28"/>
  <c r="SDT21" i="28"/>
  <c r="SEB21" i="28"/>
  <c r="SEJ21" i="28"/>
  <c r="SER21" i="28"/>
  <c r="SEZ21" i="28"/>
  <c r="SFH21" i="28"/>
  <c r="SFP21" i="28"/>
  <c r="SFX21" i="28"/>
  <c r="SGF21" i="28"/>
  <c r="SGN21" i="28"/>
  <c r="SGV21" i="28"/>
  <c r="SHD21" i="28"/>
  <c r="SHL21" i="28"/>
  <c r="SHT21" i="28"/>
  <c r="SIB21" i="28"/>
  <c r="SIJ21" i="28"/>
  <c r="SIR21" i="28"/>
  <c r="SIZ21" i="28"/>
  <c r="SJH21" i="28"/>
  <c r="SJP21" i="28"/>
  <c r="SJX21" i="28"/>
  <c r="SKF21" i="28"/>
  <c r="SKN21" i="28"/>
  <c r="SKV21" i="28"/>
  <c r="SLD21" i="28"/>
  <c r="SLL21" i="28"/>
  <c r="SLT21" i="28"/>
  <c r="SMB21" i="28"/>
  <c r="SMJ21" i="28"/>
  <c r="SMR21" i="28"/>
  <c r="SMZ21" i="28"/>
  <c r="SNH21" i="28"/>
  <c r="SNP21" i="28"/>
  <c r="SNX21" i="28"/>
  <c r="SOF21" i="28"/>
  <c r="SON21" i="28"/>
  <c r="SOV21" i="28"/>
  <c r="SPD21" i="28"/>
  <c r="SPL21" i="28"/>
  <c r="SPT21" i="28"/>
  <c r="SQB21" i="28"/>
  <c r="SQJ21" i="28"/>
  <c r="SQR21" i="28"/>
  <c r="SQZ21" i="28"/>
  <c r="SRH21" i="28"/>
  <c r="SRP21" i="28"/>
  <c r="SRX21" i="28"/>
  <c r="SSF21" i="28"/>
  <c r="SSN21" i="28"/>
  <c r="SSV21" i="28"/>
  <c r="STD21" i="28"/>
  <c r="STL21" i="28"/>
  <c r="STT21" i="28"/>
  <c r="SUB21" i="28"/>
  <c r="SUJ21" i="28"/>
  <c r="SUR21" i="28"/>
  <c r="SUZ21" i="28"/>
  <c r="SVH21" i="28"/>
  <c r="SVP21" i="28"/>
  <c r="SVX21" i="28"/>
  <c r="SWF21" i="28"/>
  <c r="SWN21" i="28"/>
  <c r="SWV21" i="28"/>
  <c r="SXD21" i="28"/>
  <c r="SXL21" i="28"/>
  <c r="SXT21" i="28"/>
  <c r="SYB21" i="28"/>
  <c r="SYJ21" i="28"/>
  <c r="SYR21" i="28"/>
  <c r="SYZ21" i="28"/>
  <c r="SZE21" i="28"/>
  <c r="SZK21" i="28"/>
  <c r="SZP21" i="28"/>
  <c r="SZU21" i="28"/>
  <c r="TAA21" i="28"/>
  <c r="TAF21" i="28"/>
  <c r="TAK21" i="28"/>
  <c r="TAQ21" i="28"/>
  <c r="TAV21" i="28"/>
  <c r="TBA21" i="28"/>
  <c r="TBG21" i="28"/>
  <c r="TBL21" i="28"/>
  <c r="TBQ21" i="28"/>
  <c r="TBW21" i="28"/>
  <c r="TCB21" i="28"/>
  <c r="TCG21" i="28"/>
  <c r="TCM21" i="28"/>
  <c r="TCR21" i="28"/>
  <c r="TCW21" i="28"/>
  <c r="TDC21" i="28"/>
  <c r="TDH21" i="28"/>
  <c r="TDM21" i="28"/>
  <c r="TDS21" i="28"/>
  <c r="TDX21" i="28"/>
  <c r="TEC21" i="28"/>
  <c r="TEI21" i="28"/>
  <c r="TEN21" i="28"/>
  <c r="TES21" i="28"/>
  <c r="TEY21" i="28"/>
  <c r="TFD21" i="28"/>
  <c r="TFI21" i="28"/>
  <c r="TFO21" i="28"/>
  <c r="TFT21" i="28"/>
  <c r="TFY21" i="28"/>
  <c r="TGE21" i="28"/>
  <c r="TGJ21" i="28"/>
  <c r="TGO21" i="28"/>
  <c r="TGU21" i="28"/>
  <c r="TGZ21" i="28"/>
  <c r="THE21" i="28"/>
  <c r="THK21" i="28"/>
  <c r="THP21" i="28"/>
  <c r="THU21" i="28"/>
  <c r="TIA21" i="28"/>
  <c r="TIF21" i="28"/>
  <c r="TIK21" i="28"/>
  <c r="TIQ21" i="28"/>
  <c r="TIV21" i="28"/>
  <c r="TJA21" i="28"/>
  <c r="TJG21" i="28"/>
  <c r="TJL21" i="28"/>
  <c r="TJQ21" i="28"/>
  <c r="TJW21" i="28"/>
  <c r="TKB21" i="28"/>
  <c r="TKG21" i="28"/>
  <c r="TKM21" i="28"/>
  <c r="TKR21" i="28"/>
  <c r="TKW21" i="28"/>
  <c r="TLC21" i="28"/>
  <c r="TLH21" i="28"/>
  <c r="TLM21" i="28"/>
  <c r="TLS21" i="28"/>
  <c r="TLX21" i="28"/>
  <c r="TMC21" i="28"/>
  <c r="TMI21" i="28"/>
  <c r="TMN21" i="28"/>
  <c r="TMS21" i="28"/>
  <c r="TMY21" i="28"/>
  <c r="TND21" i="28"/>
  <c r="TNI21" i="28"/>
  <c r="TNO21" i="28"/>
  <c r="TNT21" i="28"/>
  <c r="TNY21" i="28"/>
  <c r="TOE21" i="28"/>
  <c r="TOJ21" i="28"/>
  <c r="TOO21" i="28"/>
  <c r="TOU21" i="28"/>
  <c r="TOZ21" i="28"/>
  <c r="TPE21" i="28"/>
  <c r="TPK21" i="28"/>
  <c r="TPP21" i="28"/>
  <c r="TPU21" i="28"/>
  <c r="TQA21" i="28"/>
  <c r="TQF21" i="28"/>
  <c r="TQK21" i="28"/>
  <c r="TQQ21" i="28"/>
  <c r="TQV21" i="28"/>
  <c r="TRA21" i="28"/>
  <c r="TRG21" i="28"/>
  <c r="TRL21" i="28"/>
  <c r="TRQ21" i="28"/>
  <c r="TRW21" i="28"/>
  <c r="TSB21" i="28"/>
  <c r="TSG21" i="28"/>
  <c r="TSM21" i="28"/>
  <c r="TSR21" i="28"/>
  <c r="TSW21" i="28"/>
  <c r="TTC21" i="28"/>
  <c r="TTH21" i="28"/>
  <c r="TTM21" i="28"/>
  <c r="TTS21" i="28"/>
  <c r="TTX21" i="28"/>
  <c r="TUC21" i="28"/>
  <c r="TUI21" i="28"/>
  <c r="TUN21" i="28"/>
  <c r="TUS21" i="28"/>
  <c r="TUY21" i="28"/>
  <c r="TVD21" i="28"/>
  <c r="TVI21" i="28"/>
  <c r="TVO21" i="28"/>
  <c r="TVT21" i="28"/>
  <c r="TVY21" i="28"/>
  <c r="TWE21" i="28"/>
  <c r="TWJ21" i="28"/>
  <c r="TWO21" i="28"/>
  <c r="TWU21" i="28"/>
  <c r="TWZ21" i="28"/>
  <c r="TXE21" i="28"/>
  <c r="TXK21" i="28"/>
  <c r="TXP21" i="28"/>
  <c r="TXU21" i="28"/>
  <c r="TYA21" i="28"/>
  <c r="TYF21" i="28"/>
  <c r="TYK21" i="28"/>
  <c r="TYQ21" i="28"/>
  <c r="TYU21" i="28"/>
  <c r="TYY21" i="28"/>
  <c r="TZC21" i="28"/>
  <c r="TZG21" i="28"/>
  <c r="TZK21" i="28"/>
  <c r="TZO21" i="28"/>
  <c r="TZS21" i="28"/>
  <c r="TZW21" i="28"/>
  <c r="UAA21" i="28"/>
  <c r="UAE21" i="28"/>
  <c r="UAI21" i="28"/>
  <c r="UAM21" i="28"/>
  <c r="UAQ21" i="28"/>
  <c r="UAU21" i="28"/>
  <c r="UAY21" i="28"/>
  <c r="UBC21" i="28"/>
  <c r="UBG21" i="28"/>
  <c r="UBK21" i="28"/>
  <c r="UBO21" i="28"/>
  <c r="UBS21" i="28"/>
  <c r="UBW21" i="28"/>
  <c r="UCA21" i="28"/>
  <c r="UCE21" i="28"/>
  <c r="UCI21" i="28"/>
  <c r="UCM21" i="28"/>
  <c r="UCQ21" i="28"/>
  <c r="UCU21" i="28"/>
  <c r="UCY21" i="28"/>
  <c r="UDC21" i="28"/>
  <c r="UDG21" i="28"/>
  <c r="UDK21" i="28"/>
  <c r="UDO21" i="28"/>
  <c r="UDS21" i="28"/>
  <c r="UDW21" i="28"/>
  <c r="UEA21" i="28"/>
  <c r="UEE21" i="28"/>
  <c r="UEI21" i="28"/>
  <c r="UEM21" i="28"/>
  <c r="UEQ21" i="28"/>
  <c r="UEU21" i="28"/>
  <c r="UEY21" i="28"/>
  <c r="UFC21" i="28"/>
  <c r="UFG21" i="28"/>
  <c r="UFK21" i="28"/>
  <c r="UFO21" i="28"/>
  <c r="UFS21" i="28"/>
  <c r="UFW21" i="28"/>
  <c r="UGA21" i="28"/>
  <c r="UGE21" i="28"/>
  <c r="UGI21" i="28"/>
  <c r="UGM21" i="28"/>
  <c r="UGQ21" i="28"/>
  <c r="UGU21" i="28"/>
  <c r="UGY21" i="28"/>
  <c r="UHC21" i="28"/>
  <c r="UHG21" i="28"/>
  <c r="UHK21" i="28"/>
  <c r="UHO21" i="28"/>
  <c r="UHS21" i="28"/>
  <c r="UHW21" i="28"/>
  <c r="UIA21" i="28"/>
  <c r="UIE21" i="28"/>
  <c r="UII21" i="28"/>
  <c r="UIM21" i="28"/>
  <c r="UIQ21" i="28"/>
  <c r="UIU21" i="28"/>
  <c r="UIY21" i="28"/>
  <c r="UJC21" i="28"/>
  <c r="UJG21" i="28"/>
  <c r="UJK21" i="28"/>
  <c r="UJO21" i="28"/>
  <c r="UJS21" i="28"/>
  <c r="UJW21" i="28"/>
  <c r="UKA21" i="28"/>
  <c r="UKE21" i="28"/>
  <c r="UKI21" i="28"/>
  <c r="UKM21" i="28"/>
  <c r="UKQ21" i="28"/>
  <c r="UKU21" i="28"/>
  <c r="UKY21" i="28"/>
  <c r="ULC21" i="28"/>
  <c r="ULG21" i="28"/>
  <c r="ULK21" i="28"/>
  <c r="ULO21" i="28"/>
  <c r="ULS21" i="28"/>
  <c r="ULW21" i="28"/>
  <c r="UMA21" i="28"/>
  <c r="UME21" i="28"/>
  <c r="UMI21" i="28"/>
  <c r="UMM21" i="28"/>
  <c r="UMQ21" i="28"/>
  <c r="UMU21" i="28"/>
  <c r="UMY21" i="28"/>
  <c r="UNC21" i="28"/>
  <c r="UNG21" i="28"/>
  <c r="UNK21" i="28"/>
  <c r="UNO21" i="28"/>
  <c r="UNS21" i="28"/>
  <c r="UNW21" i="28"/>
  <c r="UOA21" i="28"/>
  <c r="UOE21" i="28"/>
  <c r="UOI21" i="28"/>
  <c r="UOM21" i="28"/>
  <c r="UOQ21" i="28"/>
  <c r="UOU21" i="28"/>
  <c r="UOY21" i="28"/>
  <c r="UPC21" i="28"/>
  <c r="UPG21" i="28"/>
  <c r="UPK21" i="28"/>
  <c r="UPO21" i="28"/>
  <c r="UPS21" i="28"/>
  <c r="UPW21" i="28"/>
  <c r="UQA21" i="28"/>
  <c r="UQE21" i="28"/>
  <c r="UQI21" i="28"/>
  <c r="UQM21" i="28"/>
  <c r="UQQ21" i="28"/>
  <c r="UQU21" i="28"/>
  <c r="UQY21" i="28"/>
  <c r="URC21" i="28"/>
  <c r="URG21" i="28"/>
  <c r="URK21" i="28"/>
  <c r="URO21" i="28"/>
  <c r="URS21" i="28"/>
  <c r="URW21" i="28"/>
  <c r="USA21" i="28"/>
  <c r="USE21" i="28"/>
  <c r="USI21" i="28"/>
  <c r="USM21" i="28"/>
  <c r="USQ21" i="28"/>
  <c r="USU21" i="28"/>
  <c r="USY21" i="28"/>
  <c r="UTC21" i="28"/>
  <c r="UTG21" i="28"/>
  <c r="UTK21" i="28"/>
  <c r="UTO21" i="28"/>
  <c r="UTS21" i="28"/>
  <c r="UTW21" i="28"/>
  <c r="UUA21" i="28"/>
  <c r="UUE21" i="28"/>
  <c r="UUI21" i="28"/>
  <c r="UUM21" i="28"/>
  <c r="UUQ21" i="28"/>
  <c r="UUU21" i="28"/>
  <c r="UUY21" i="28"/>
  <c r="UVC21" i="28"/>
  <c r="UVG21" i="28"/>
  <c r="UVK21" i="28"/>
  <c r="UVO21" i="28"/>
  <c r="UVS21" i="28"/>
  <c r="UVW21" i="28"/>
  <c r="UWA21" i="28"/>
  <c r="UWE21" i="28"/>
  <c r="UWI21" i="28"/>
  <c r="UWM21" i="28"/>
  <c r="UWQ21" i="28"/>
  <c r="UWU21" i="28"/>
  <c r="UWY21" i="28"/>
  <c r="UXC21" i="28"/>
  <c r="UXG21" i="28"/>
  <c r="UXK21" i="28"/>
  <c r="UXO21" i="28"/>
  <c r="UXS21" i="28"/>
  <c r="UXW21" i="28"/>
  <c r="UYA21" i="28"/>
  <c r="UYE21" i="28"/>
  <c r="UYI21" i="28"/>
  <c r="UYM21" i="28"/>
  <c r="UYQ21" i="28"/>
  <c r="UYU21" i="28"/>
  <c r="UYY21" i="28"/>
  <c r="UZC21" i="28"/>
  <c r="UZG21" i="28"/>
  <c r="UZK21" i="28"/>
  <c r="UZO21" i="28"/>
  <c r="UZS21" i="28"/>
  <c r="UZW21" i="28"/>
  <c r="VAA21" i="28"/>
  <c r="VAE21" i="28"/>
  <c r="VAI21" i="28"/>
  <c r="VAM21" i="28"/>
  <c r="VAQ21" i="28"/>
  <c r="VAU21" i="28"/>
  <c r="VAY21" i="28"/>
  <c r="VBC21" i="28"/>
  <c r="VBG21" i="28"/>
  <c r="VBK21" i="28"/>
  <c r="VBO21" i="28"/>
  <c r="VBS21" i="28"/>
  <c r="VBW21" i="28"/>
  <c r="VCA21" i="28"/>
  <c r="VCE21" i="28"/>
  <c r="VCI21" i="28"/>
  <c r="VCM21" i="28"/>
  <c r="VCQ21" i="28"/>
  <c r="VCU21" i="28"/>
  <c r="VCY21" i="28"/>
  <c r="VDC21" i="28"/>
  <c r="VDG21" i="28"/>
  <c r="VDK21" i="28"/>
  <c r="VDO21" i="28"/>
  <c r="VDS21" i="28"/>
  <c r="VDW21" i="28"/>
  <c r="VEA21" i="28"/>
  <c r="VEE21" i="28"/>
  <c r="VEI21" i="28"/>
  <c r="VEM21" i="28"/>
  <c r="VEQ21" i="28"/>
  <c r="VEU21" i="28"/>
  <c r="VEY21" i="28"/>
  <c r="VFC21" i="28"/>
  <c r="VFG21" i="28"/>
  <c r="VFK21" i="28"/>
  <c r="VFO21" i="28"/>
  <c r="VFS21" i="28"/>
  <c r="VFW21" i="28"/>
  <c r="VGA21" i="28"/>
  <c r="VGE21" i="28"/>
  <c r="VGI21" i="28"/>
  <c r="VGM21" i="28"/>
  <c r="VGQ21" i="28"/>
  <c r="VGU21" i="28"/>
  <c r="VGY21" i="28"/>
  <c r="VHC21" i="28"/>
  <c r="VHG21" i="28"/>
  <c r="VHK21" i="28"/>
  <c r="VHO21" i="28"/>
  <c r="VHS21" i="28"/>
  <c r="VHW21" i="28"/>
  <c r="VIA21" i="28"/>
  <c r="VIE21" i="28"/>
  <c r="VII21" i="28"/>
  <c r="VIM21" i="28"/>
  <c r="VIQ21" i="28"/>
  <c r="VIU21" i="28"/>
  <c r="VIY21" i="28"/>
  <c r="VJC21" i="28"/>
  <c r="VJG21" i="28"/>
  <c r="VJK21" i="28"/>
  <c r="VJO21" i="28"/>
  <c r="VJS21" i="28"/>
  <c r="VJW21" i="28"/>
  <c r="VKA21" i="28"/>
  <c r="VKE21" i="28"/>
  <c r="VKI21" i="28"/>
  <c r="VKM21" i="28"/>
  <c r="VKQ21" i="28"/>
  <c r="VKU21" i="28"/>
  <c r="VKY21" i="28"/>
  <c r="VLC21" i="28"/>
  <c r="VLG21" i="28"/>
  <c r="VLK21" i="28"/>
  <c r="VLO21" i="28"/>
  <c r="VLS21" i="28"/>
  <c r="VLW21" i="28"/>
  <c r="VMA21" i="28"/>
  <c r="VME21" i="28"/>
  <c r="VMI21" i="28"/>
  <c r="VMM21" i="28"/>
  <c r="VMQ21" i="28"/>
  <c r="VMU21" i="28"/>
  <c r="VMY21" i="28"/>
  <c r="VNC21" i="28"/>
  <c r="VNG21" i="28"/>
  <c r="VNK21" i="28"/>
  <c r="VNO21" i="28"/>
  <c r="VNS21" i="28"/>
  <c r="VNW21" i="28"/>
  <c r="VOA21" i="28"/>
  <c r="VOE21" i="28"/>
  <c r="VOI21" i="28"/>
  <c r="VOM21" i="28"/>
  <c r="VOQ21" i="28"/>
  <c r="VOU21" i="28"/>
  <c r="VOY21" i="28"/>
  <c r="VPC21" i="28"/>
  <c r="VPG21" i="28"/>
  <c r="VPK21" i="28"/>
  <c r="VPO21" i="28"/>
  <c r="VPS21" i="28"/>
  <c r="VPW21" i="28"/>
  <c r="VQA21" i="28"/>
  <c r="VQE21" i="28"/>
  <c r="VQI21" i="28"/>
  <c r="VQM21" i="28"/>
  <c r="VQQ21" i="28"/>
  <c r="VQU21" i="28"/>
  <c r="VQY21" i="28"/>
  <c r="VRC21" i="28"/>
  <c r="VRG21" i="28"/>
  <c r="VRK21" i="28"/>
  <c r="VRO21" i="28"/>
  <c r="VRS21" i="28"/>
  <c r="VRW21" i="28"/>
  <c r="VSA21" i="28"/>
  <c r="VSE21" i="28"/>
  <c r="VSI21" i="28"/>
  <c r="VSM21" i="28"/>
  <c r="VSQ21" i="28"/>
  <c r="VSU21" i="28"/>
  <c r="VSY21" i="28"/>
  <c r="VTC21" i="28"/>
  <c r="VTG21" i="28"/>
  <c r="VTK21" i="28"/>
  <c r="VTO21" i="28"/>
  <c r="VTS21" i="28"/>
  <c r="VTW21" i="28"/>
  <c r="VUA21" i="28"/>
  <c r="VUE21" i="28"/>
  <c r="VUI21" i="28"/>
  <c r="VUM21" i="28"/>
  <c r="VUQ21" i="28"/>
  <c r="VUU21" i="28"/>
  <c r="VUY21" i="28"/>
  <c r="VVC21" i="28"/>
  <c r="VVG21" i="28"/>
  <c r="VVK21" i="28"/>
  <c r="VVO21" i="28"/>
  <c r="VVS21" i="28"/>
  <c r="VVW21" i="28"/>
  <c r="VWA21" i="28"/>
  <c r="VWE21" i="28"/>
  <c r="VWI21" i="28"/>
  <c r="VWM21" i="28"/>
  <c r="VWQ21" i="28"/>
  <c r="VWU21" i="28"/>
  <c r="VWY21" i="28"/>
  <c r="VXC21" i="28"/>
  <c r="VXG21" i="28"/>
  <c r="VXK21" i="28"/>
  <c r="VXO21" i="28"/>
  <c r="VXS21" i="28"/>
  <c r="VXW21" i="28"/>
  <c r="VYA21" i="28"/>
  <c r="VYE21" i="28"/>
  <c r="VYI21" i="28"/>
  <c r="VYM21" i="28"/>
  <c r="VYQ21" i="28"/>
  <c r="VYU21" i="28"/>
  <c r="VYY21" i="28"/>
  <c r="VZC21" i="28"/>
  <c r="VZG21" i="28"/>
  <c r="VZK21" i="28"/>
  <c r="VZO21" i="28"/>
  <c r="VZS21" i="28"/>
  <c r="VZW21" i="28"/>
  <c r="WAA21" i="28"/>
  <c r="WAE21" i="28"/>
  <c r="WAI21" i="28"/>
  <c r="WAM21" i="28"/>
  <c r="WAQ21" i="28"/>
  <c r="WAU21" i="28"/>
  <c r="WAY21" i="28"/>
  <c r="WBC21" i="28"/>
  <c r="WBG21" i="28"/>
  <c r="WBK21" i="28"/>
  <c r="WBO21" i="28"/>
  <c r="WBS21" i="28"/>
  <c r="WBW21" i="28"/>
  <c r="WCA21" i="28"/>
  <c r="WCE21" i="28"/>
  <c r="WCI21" i="28"/>
  <c r="WCM21" i="28"/>
  <c r="WCQ21" i="28"/>
  <c r="WCU21" i="28"/>
  <c r="WCY21" i="28"/>
  <c r="WDC21" i="28"/>
  <c r="WDG21" i="28"/>
  <c r="WDK21" i="28"/>
  <c r="WDO21" i="28"/>
  <c r="WDS21" i="28"/>
  <c r="WDW21" i="28"/>
  <c r="WEA21" i="28"/>
  <c r="WEE21" i="28"/>
  <c r="WEI21" i="28"/>
  <c r="WEM21" i="28"/>
  <c r="WEQ21" i="28"/>
  <c r="WEU21" i="28"/>
  <c r="WEY21" i="28"/>
  <c r="WFC21" i="28"/>
  <c r="WFG21" i="28"/>
  <c r="WFK21" i="28"/>
  <c r="WFO21" i="28"/>
  <c r="WFS21" i="28"/>
  <c r="WFW21" i="28"/>
  <c r="WGA21" i="28"/>
  <c r="WGE21" i="28"/>
  <c r="WGI21" i="28"/>
  <c r="WGM21" i="28"/>
  <c r="WGQ21" i="28"/>
  <c r="WGU21" i="28"/>
  <c r="WGY21" i="28"/>
  <c r="WHC21" i="28"/>
  <c r="WHG21" i="28"/>
  <c r="WHK21" i="28"/>
  <c r="WHO21" i="28"/>
  <c r="WHS21" i="28"/>
  <c r="WHW21" i="28"/>
  <c r="WIA21" i="28"/>
  <c r="WIE21" i="28"/>
  <c r="WII21" i="28"/>
  <c r="WIM21" i="28"/>
  <c r="WIQ21" i="28"/>
  <c r="WIU21" i="28"/>
  <c r="WIY21" i="28"/>
  <c r="WJC21" i="28"/>
  <c r="WJG21" i="28"/>
  <c r="WJK21" i="28"/>
  <c r="WJO21" i="28"/>
  <c r="WJS21" i="28"/>
  <c r="WJW21" i="28"/>
  <c r="WKA21" i="28"/>
  <c r="WKE21" i="28"/>
  <c r="WKI21" i="28"/>
  <c r="WKM21" i="28"/>
  <c r="WKQ21" i="28"/>
  <c r="WKU21" i="28"/>
  <c r="WKY21" i="28"/>
  <c r="WLC21" i="28"/>
  <c r="WLG21" i="28"/>
  <c r="WLK21" i="28"/>
  <c r="WLO21" i="28"/>
  <c r="WLS21" i="28"/>
  <c r="WLW21" i="28"/>
  <c r="WMA21" i="28"/>
  <c r="WME21" i="28"/>
  <c r="WMI21" i="28"/>
  <c r="WMM21" i="28"/>
  <c r="WMQ21" i="28"/>
  <c r="WMU21" i="28"/>
  <c r="WMY21" i="28"/>
  <c r="WNC21" i="28"/>
  <c r="WNG21" i="28"/>
  <c r="WNK21" i="28"/>
  <c r="WNO21" i="28"/>
  <c r="WNS21" i="28"/>
  <c r="WNW21" i="28"/>
  <c r="WOA21" i="28"/>
  <c r="WOE21" i="28"/>
  <c r="WOI21" i="28"/>
  <c r="WOM21" i="28"/>
  <c r="WOQ21" i="28"/>
  <c r="WOU21" i="28"/>
  <c r="WOY21" i="28"/>
  <c r="WPC21" i="28"/>
  <c r="WPG21" i="28"/>
  <c r="WPK21" i="28"/>
  <c r="WPO21" i="28"/>
  <c r="WPS21" i="28"/>
  <c r="WPW21" i="28"/>
  <c r="WQA21" i="28"/>
  <c r="WQE21" i="28"/>
  <c r="WQI21" i="28"/>
  <c r="WQM21" i="28"/>
  <c r="WQQ21" i="28"/>
  <c r="WQU21" i="28"/>
  <c r="WQY21" i="28"/>
  <c r="WRC21" i="28"/>
  <c r="WRG21" i="28"/>
  <c r="WRK21" i="28"/>
  <c r="WRO21" i="28"/>
  <c r="WRS21" i="28"/>
  <c r="WRW21" i="28"/>
  <c r="WSA21" i="28"/>
  <c r="WSE21" i="28"/>
  <c r="WSI21" i="28"/>
  <c r="WSM21" i="28"/>
  <c r="WSQ21" i="28"/>
  <c r="WSU21" i="28"/>
  <c r="WSY21" i="28"/>
  <c r="WTC21" i="28"/>
  <c r="WTG21" i="28"/>
  <c r="WTK21" i="28"/>
  <c r="WTO21" i="28"/>
  <c r="WTS21" i="28"/>
  <c r="WTW21" i="28"/>
  <c r="WUA21" i="28"/>
  <c r="WUE21" i="28"/>
  <c r="WUI21" i="28"/>
  <c r="WUM21" i="28"/>
  <c r="WUQ21" i="28"/>
  <c r="WUU21" i="28"/>
  <c r="WUY21" i="28"/>
  <c r="WVC21" i="28"/>
  <c r="WVG21" i="28"/>
  <c r="WVK21" i="28"/>
  <c r="WVO21" i="28"/>
  <c r="WVS21" i="28"/>
  <c r="WVW21" i="28"/>
  <c r="WWA21" i="28"/>
  <c r="WWE21" i="28"/>
  <c r="WWI21" i="28"/>
  <c r="WWM21" i="28"/>
  <c r="WWQ21" i="28"/>
  <c r="WWU21" i="28"/>
  <c r="WWY21" i="28"/>
  <c r="WXC21" i="28"/>
  <c r="WXG21" i="28"/>
  <c r="WXK21" i="28"/>
  <c r="WXO21" i="28"/>
  <c r="WXS21" i="28"/>
  <c r="WXW21" i="28"/>
  <c r="WYA21" i="28"/>
  <c r="WYE21" i="28"/>
  <c r="WYI21" i="28"/>
  <c r="WYM21" i="28"/>
  <c r="WYQ21" i="28"/>
  <c r="WYU21" i="28"/>
  <c r="WYY21" i="28"/>
  <c r="WZC21" i="28"/>
  <c r="WZG21" i="28"/>
  <c r="WZK21" i="28"/>
  <c r="WZO21" i="28"/>
  <c r="WZS21" i="28"/>
  <c r="WZW21" i="28"/>
  <c r="XAA21" i="28"/>
  <c r="XAE21" i="28"/>
  <c r="XAI21" i="28"/>
  <c r="XAM21" i="28"/>
  <c r="XAQ21" i="28"/>
  <c r="XAU21" i="28"/>
  <c r="XAY21" i="28"/>
  <c r="XBC21" i="28"/>
  <c r="XBG21" i="28"/>
  <c r="XBK21" i="28"/>
  <c r="XBO21" i="28"/>
  <c r="XBS21" i="28"/>
  <c r="XBW21" i="28"/>
  <c r="XCA21" i="28"/>
  <c r="XCE21" i="28"/>
  <c r="XCI21" i="28"/>
  <c r="XCM21" i="28"/>
  <c r="XCQ21" i="28"/>
  <c r="XCU21" i="28"/>
  <c r="XCY21" i="28"/>
  <c r="XDC21" i="28"/>
  <c r="XDG21" i="28"/>
  <c r="XDK21" i="28"/>
  <c r="XDO21" i="28"/>
  <c r="XDS21" i="28"/>
  <c r="XDW21" i="28"/>
  <c r="XEA21" i="28"/>
  <c r="XEE21" i="28"/>
  <c r="XEI21" i="28"/>
  <c r="XEM21" i="28"/>
  <c r="XEQ21" i="28"/>
  <c r="XEU21" i="28"/>
  <c r="XEY21" i="28"/>
  <c r="XFC21" i="28"/>
  <c r="BXD21" i="28"/>
  <c r="CKG21" i="28"/>
  <c r="CUU21" i="28"/>
  <c r="DEQ21" i="28"/>
  <c r="DKZ21" i="28"/>
  <c r="DPL21" i="28"/>
  <c r="DTT21" i="28"/>
  <c r="DXS21" i="28"/>
  <c r="EBB21" i="28"/>
  <c r="EEH21" i="28"/>
  <c r="EHO21" i="28"/>
  <c r="EKX21" i="28"/>
  <c r="EOD21" i="28"/>
  <c r="ERK21" i="28"/>
  <c r="EUT21" i="28"/>
  <c r="EXZ21" i="28"/>
  <c r="FBG21" i="28"/>
  <c r="FEP21" i="28"/>
  <c r="FHV21" i="28"/>
  <c r="FLC21" i="28"/>
  <c r="FOL21" i="28"/>
  <c r="FRN21" i="28"/>
  <c r="FTZ21" i="28"/>
  <c r="FVX21" i="28"/>
  <c r="FXO21" i="28"/>
  <c r="FZF21" i="28"/>
  <c r="GAV21" i="28"/>
  <c r="GCM21" i="28"/>
  <c r="GED21" i="28"/>
  <c r="GFT21" i="28"/>
  <c r="GHK21" i="28"/>
  <c r="GJB21" i="28"/>
  <c r="GKR21" i="28"/>
  <c r="GMI21" i="28"/>
  <c r="GNP21" i="28"/>
  <c r="GOV21" i="28"/>
  <c r="GQB21" i="28"/>
  <c r="GRH21" i="28"/>
  <c r="GSN21" i="28"/>
  <c r="GTT21" i="28"/>
  <c r="GUZ21" i="28"/>
  <c r="GWF21" i="28"/>
  <c r="GXL21" i="28"/>
  <c r="GYR21" i="28"/>
  <c r="GZX21" i="28"/>
  <c r="HBD21" i="28"/>
  <c r="HCJ21" i="28"/>
  <c r="HDP21" i="28"/>
  <c r="HEV21" i="28"/>
  <c r="HGB21" i="28"/>
  <c r="HHH21" i="28"/>
  <c r="HIN21" i="28"/>
  <c r="HJT21" i="28"/>
  <c r="HKZ21" i="28"/>
  <c r="HMF21" i="28"/>
  <c r="HNL21" i="28"/>
  <c r="HOR21" i="28"/>
  <c r="HPX21" i="28"/>
  <c r="HRD21" i="28"/>
  <c r="HSJ21" i="28"/>
  <c r="HTP21" i="28"/>
  <c r="HUV21" i="28"/>
  <c r="HWB21" i="28"/>
  <c r="HXH21" i="28"/>
  <c r="HYN21" i="28"/>
  <c r="HZT21" i="28"/>
  <c r="IAZ21" i="28"/>
  <c r="ICF21" i="28"/>
  <c r="IDL21" i="28"/>
  <c r="IER21" i="28"/>
  <c r="IFX21" i="28"/>
  <c r="IHD21" i="28"/>
  <c r="IIJ21" i="28"/>
  <c r="IJP21" i="28"/>
  <c r="IKV21" i="28"/>
  <c r="IMB21" i="28"/>
  <c r="INH21" i="28"/>
  <c r="ION21" i="28"/>
  <c r="IPT21" i="28"/>
  <c r="IQZ21" i="28"/>
  <c r="ISF21" i="28"/>
  <c r="ITL21" i="28"/>
  <c r="IUR21" i="28"/>
  <c r="IVX21" i="28"/>
  <c r="IWV21" i="28"/>
  <c r="IXQ21" i="28"/>
  <c r="IYL21" i="28"/>
  <c r="IZH21" i="28"/>
  <c r="JAC21" i="28"/>
  <c r="JAX21" i="28"/>
  <c r="JBT21" i="28"/>
  <c r="JCO21" i="28"/>
  <c r="JDJ21" i="28"/>
  <c r="JEF21" i="28"/>
  <c r="JFA21" i="28"/>
  <c r="JFV21" i="28"/>
  <c r="JGR21" i="28"/>
  <c r="JHM21" i="28"/>
  <c r="JIH21" i="28"/>
  <c r="JJD21" i="28"/>
  <c r="JJY21" i="28"/>
  <c r="JKT21" i="28"/>
  <c r="JLP21" i="28"/>
  <c r="JMK21" i="28"/>
  <c r="JNF21" i="28"/>
  <c r="JOB21" i="28"/>
  <c r="JOW21" i="28"/>
  <c r="JPR21" i="28"/>
  <c r="JQN21" i="28"/>
  <c r="JRI21" i="28"/>
  <c r="JSD21" i="28"/>
  <c r="JSZ21" i="28"/>
  <c r="JTU21" i="28"/>
  <c r="JUP21" i="28"/>
  <c r="JVL21" i="28"/>
  <c r="JWG21" i="28"/>
  <c r="JXB21" i="28"/>
  <c r="JXX21" i="28"/>
  <c r="JYS21" i="28"/>
  <c r="JZN21" i="28"/>
  <c r="KAJ21" i="28"/>
  <c r="KBA21" i="28"/>
  <c r="KBQ21" i="28"/>
  <c r="KCG21" i="28"/>
  <c r="KCW21" i="28"/>
  <c r="KDM21" i="28"/>
  <c r="KEC21" i="28"/>
  <c r="KES21" i="28"/>
  <c r="KFI21" i="28"/>
  <c r="KFY21" i="28"/>
  <c r="KGO21" i="28"/>
  <c r="KHE21" i="28"/>
  <c r="KHU21" i="28"/>
  <c r="KIK21" i="28"/>
  <c r="KJA21" i="28"/>
  <c r="KJQ21" i="28"/>
  <c r="KKG21" i="28"/>
  <c r="KKW21" i="28"/>
  <c r="KLM21" i="28"/>
  <c r="KMC21" i="28"/>
  <c r="KNI21" i="28"/>
  <c r="KNY21" i="28"/>
  <c r="KOO21" i="28"/>
  <c r="KPE21" i="28"/>
  <c r="KPU21" i="28"/>
  <c r="KQK21" i="28"/>
  <c r="KRA21" i="28"/>
  <c r="KRQ21" i="28"/>
  <c r="KSG21" i="28"/>
  <c r="KSW21" i="28"/>
  <c r="KTM21" i="28"/>
  <c r="KUC21" i="28"/>
  <c r="KUS21" i="28"/>
  <c r="KVI21" i="28"/>
  <c r="KVY21" i="28"/>
  <c r="KWO21" i="28"/>
  <c r="KXE21" i="28"/>
  <c r="KXU21" i="28"/>
  <c r="KYK21" i="28"/>
  <c r="KZA21" i="28"/>
  <c r="LAG21" i="28"/>
  <c r="LAW21" i="28"/>
  <c r="LBM21" i="28"/>
  <c r="LCC21" i="28"/>
  <c r="LCS21" i="28"/>
  <c r="LDY21" i="28"/>
  <c r="LFE21" i="28"/>
  <c r="LGK21" i="28"/>
  <c r="LHQ21" i="28"/>
  <c r="LIW21" i="28"/>
  <c r="LKC21" i="28"/>
  <c r="LKS21" i="28"/>
  <c r="LLY21" i="28"/>
  <c r="LNE21" i="28"/>
  <c r="LOK21" i="28"/>
  <c r="LPQ21" i="28"/>
  <c r="LQW21" i="28"/>
  <c r="LSC21" i="28"/>
  <c r="LTI21" i="28"/>
  <c r="LUO21" i="28"/>
  <c r="LVU21" i="28"/>
  <c r="LXA21" i="28"/>
  <c r="LYG21" i="28"/>
  <c r="LZM21" i="28"/>
  <c r="MAS21" i="28"/>
  <c r="MBY21" i="28"/>
  <c r="MDE21" i="28"/>
  <c r="MEK21" i="28"/>
  <c r="MFQ21" i="28"/>
  <c r="MGW21" i="28"/>
  <c r="MIC21" i="28"/>
  <c r="MJI21" i="28"/>
  <c r="MKO21" i="28"/>
  <c r="MLE21" i="28"/>
  <c r="MMK21" i="28"/>
  <c r="MNQ21" i="28"/>
  <c r="MOW21" i="28"/>
  <c r="MQC21" i="28"/>
  <c r="MRI21" i="28"/>
  <c r="MSO21" i="28"/>
  <c r="MTU21" i="28"/>
  <c r="MVA21" i="28"/>
  <c r="MWG21" i="28"/>
  <c r="MXM21" i="28"/>
  <c r="MYS21" i="28"/>
  <c r="MZY21" i="28"/>
  <c r="NBE21" i="28"/>
  <c r="NCK21" i="28"/>
  <c r="NDQ21" i="28"/>
  <c r="NFM21" i="28"/>
  <c r="NGS21" i="28"/>
  <c r="NHY21" i="28"/>
  <c r="NJE21" i="28"/>
  <c r="NKK21" i="28"/>
  <c r="NLQ21" i="28"/>
  <c r="NMW21" i="28"/>
  <c r="NOC21" i="28"/>
  <c r="NPI21" i="28"/>
  <c r="NQO21" i="28"/>
  <c r="NRU21" i="28"/>
  <c r="NTA21" i="28"/>
  <c r="NUG21" i="28"/>
  <c r="NVM21" i="28"/>
  <c r="NWS21" i="28"/>
  <c r="NXY21" i="28"/>
  <c r="NZE21" i="28"/>
  <c r="OAK21" i="28"/>
  <c r="OBQ21" i="28"/>
  <c r="OCM21" i="28"/>
  <c r="ODS21" i="28"/>
  <c r="OEO21" i="28"/>
  <c r="OFJ21" i="28"/>
  <c r="OGE21" i="28"/>
  <c r="OHA21" i="28"/>
  <c r="OHV21" i="28"/>
  <c r="OJB21" i="28"/>
  <c r="OJW21" i="28"/>
  <c r="OKS21" i="28"/>
  <c r="OLN21" i="28"/>
  <c r="OMI21" i="28"/>
  <c r="ONE21" i="28"/>
  <c r="ONZ21" i="28"/>
  <c r="OOU21" i="28"/>
  <c r="OPQ21" i="28"/>
  <c r="OQL21" i="28"/>
  <c r="ORG21" i="28"/>
  <c r="ORR21" i="28"/>
  <c r="OSM21" i="28"/>
  <c r="OTS21" i="28"/>
  <c r="OUO21" i="28"/>
  <c r="OVJ21" i="28"/>
  <c r="OWE21" i="28"/>
  <c r="OXA21" i="28"/>
  <c r="OXV21" i="28"/>
  <c r="OYQ21" i="28"/>
  <c r="OZM21" i="28"/>
  <c r="PAH21" i="28"/>
  <c r="PBC21" i="28"/>
  <c r="PBY21" i="28"/>
  <c r="PCT21" i="28"/>
  <c r="PDO21" i="28"/>
  <c r="PEK21" i="28"/>
  <c r="PFF21" i="28"/>
  <c r="PFW21" i="28"/>
  <c r="PGE21" i="28"/>
  <c r="PGU21" i="28"/>
  <c r="PHS21" i="28"/>
  <c r="PII21" i="28"/>
  <c r="PIY21" i="28"/>
  <c r="PJO21" i="28"/>
  <c r="PKE21" i="28"/>
  <c r="PKU21" i="28"/>
  <c r="PLK21" i="28"/>
  <c r="PMA21" i="28"/>
  <c r="PMQ21" i="28"/>
  <c r="PNG21" i="28"/>
  <c r="PNO21" i="28"/>
  <c r="POE21" i="28"/>
  <c r="PPC21" i="28"/>
  <c r="PPS21" i="28"/>
  <c r="PQA21" i="28"/>
  <c r="PQQ21" i="28"/>
  <c r="PRO21" i="28"/>
  <c r="PSE21" i="28"/>
  <c r="PSU21" i="28"/>
  <c r="PTK21" i="28"/>
  <c r="PUA21" i="28"/>
  <c r="PUQ21" i="28"/>
  <c r="PUY21" i="28"/>
  <c r="PVO21" i="28"/>
  <c r="PWE21" i="28"/>
  <c r="PWU21" i="28"/>
  <c r="PXK21" i="28"/>
  <c r="PYA21" i="28"/>
  <c r="PYQ21" i="28"/>
  <c r="PYY21" i="28"/>
  <c r="PZO21" i="28"/>
  <c r="QAE21" i="28"/>
  <c r="QAU21" i="28"/>
  <c r="QBK21" i="28"/>
  <c r="QCA21" i="28"/>
  <c r="QCQ21" i="28"/>
  <c r="QDG21" i="28"/>
  <c r="QDW21" i="28"/>
  <c r="QEM21" i="28"/>
  <c r="QFC21" i="28"/>
  <c r="QFS21" i="28"/>
  <c r="QGI21" i="28"/>
  <c r="QGY21" i="28"/>
  <c r="QHO21" i="28"/>
  <c r="QIE21" i="28"/>
  <c r="QIU21" i="28"/>
  <c r="QJK21" i="28"/>
  <c r="QKA21" i="28"/>
  <c r="QKQ21" i="28"/>
  <c r="QLG21" i="28"/>
  <c r="QLW21" i="28"/>
  <c r="QMM21" i="28"/>
  <c r="QNC21" i="28"/>
  <c r="QNK21" i="28"/>
  <c r="QOA21" i="28"/>
  <c r="QOQ21" i="28"/>
  <c r="QOY21" i="28"/>
  <c r="QPO21" i="28"/>
  <c r="QQM21" i="28"/>
  <c r="QRC21" i="28"/>
  <c r="QSA21" i="28"/>
  <c r="QSQ21" i="28"/>
  <c r="QTO21" i="28"/>
  <c r="QUE21" i="28"/>
  <c r="QVC21" i="28"/>
  <c r="QVS21" i="28"/>
  <c r="QWI21" i="28"/>
  <c r="QWY21" i="28"/>
  <c r="QXO21" i="28"/>
  <c r="QYE21" i="28"/>
  <c r="QYU21" i="28"/>
  <c r="QZK21" i="28"/>
  <c r="RAA21" i="28"/>
  <c r="RAQ21" i="28"/>
  <c r="RBG21" i="28"/>
  <c r="RBW21" i="28"/>
  <c r="RCU21" i="28"/>
  <c r="RDK21" i="28"/>
  <c r="REA21" i="28"/>
  <c r="REQ21" i="28"/>
  <c r="RFG21" i="28"/>
  <c r="RFW21" i="28"/>
  <c r="RGM21" i="28"/>
  <c r="RHC21" i="28"/>
  <c r="RHS21" i="28"/>
  <c r="RII21" i="28"/>
  <c r="RJG21" i="28"/>
  <c r="RJW21" i="28"/>
  <c r="RKM21" i="28"/>
  <c r="RLC21" i="28"/>
  <c r="RLS21" i="28"/>
  <c r="RMI21" i="28"/>
  <c r="RMY21" i="28"/>
  <c r="RNO21" i="28"/>
  <c r="ROE21" i="28"/>
  <c r="ROU21" i="28"/>
  <c r="RPK21" i="28"/>
  <c r="RQA21" i="28"/>
  <c r="RQQ21" i="28"/>
  <c r="RQY21" i="28"/>
  <c r="RRO21" i="28"/>
  <c r="RSE21" i="28"/>
  <c r="RSU21" i="28"/>
  <c r="RTS21" i="28"/>
  <c r="RUI21" i="28"/>
  <c r="RVG21" i="28"/>
  <c r="RVW21" i="28"/>
  <c r="RWU21" i="28"/>
  <c r="RXK21" i="28"/>
  <c r="RYI21" i="28"/>
  <c r="RYY21" i="28"/>
  <c r="RZG21" i="28"/>
  <c r="RZW21" i="28"/>
  <c r="SAU21" i="28"/>
  <c r="SBK21" i="28"/>
  <c r="SCI21" i="28"/>
  <c r="SCY21" i="28"/>
  <c r="SDW21" i="28"/>
  <c r="SEM21" i="28"/>
  <c r="SFK21" i="28"/>
  <c r="SGA21" i="28"/>
  <c r="SGQ21" i="28"/>
  <c r="SHO21" i="28"/>
  <c r="SIE21" i="28"/>
  <c r="SJC21" i="28"/>
  <c r="SJS21" i="28"/>
  <c r="SKA21" i="28"/>
  <c r="SKQ21" i="28"/>
  <c r="SLO21" i="28"/>
  <c r="SME21" i="28"/>
  <c r="SMM21" i="28"/>
  <c r="SNC21" i="28"/>
  <c r="SOA21" i="28"/>
  <c r="SOQ21" i="28"/>
  <c r="SPO21" i="28"/>
  <c r="SQE21" i="28"/>
  <c r="SQU21" i="28"/>
  <c r="SRK21" i="28"/>
  <c r="SSA21" i="28"/>
  <c r="SSQ21" i="28"/>
  <c r="STG21" i="28"/>
  <c r="STW21" i="28"/>
  <c r="SUM21" i="28"/>
  <c r="SUU21" i="28"/>
  <c r="SVK21" i="28"/>
  <c r="SWA21" i="28"/>
  <c r="SWQ21" i="28"/>
  <c r="SXG21" i="28"/>
  <c r="SXW21" i="28"/>
  <c r="SYM21" i="28"/>
  <c r="SZA21" i="28"/>
  <c r="SZL21" i="28"/>
  <c r="SZW21" i="28"/>
  <c r="TAG21" i="28"/>
  <c r="TAR21" i="28"/>
  <c r="TBC21" i="28"/>
  <c r="TBM21" i="28"/>
  <c r="TBX21" i="28"/>
  <c r="TCI21" i="28"/>
  <c r="TCS21" i="28"/>
  <c r="TDD21" i="28"/>
  <c r="TDO21" i="28"/>
  <c r="TDY21" i="28"/>
  <c r="TEJ21" i="28"/>
  <c r="TEU21" i="28"/>
  <c r="TFE21" i="28"/>
  <c r="TFP21" i="28"/>
  <c r="TGA21" i="28"/>
  <c r="TGK21" i="28"/>
  <c r="TGV21" i="28"/>
  <c r="THG21" i="28"/>
  <c r="THQ21" i="28"/>
  <c r="TIB21" i="28"/>
  <c r="TIM21" i="28"/>
  <c r="TIW21" i="28"/>
  <c r="TJH21" i="28"/>
  <c r="TJS21" i="28"/>
  <c r="TKI21" i="28"/>
  <c r="TKS21" i="28"/>
  <c r="TKY21" i="28"/>
  <c r="TLI21" i="28"/>
  <c r="TLY21" i="28"/>
  <c r="TMJ21" i="28"/>
  <c r="TMU21" i="28"/>
  <c r="TNE21" i="28"/>
  <c r="TNP21" i="28"/>
  <c r="TOA21" i="28"/>
  <c r="TOK21" i="28"/>
  <c r="TOV21" i="28"/>
  <c r="TPL21" i="28"/>
  <c r="TPW21" i="28"/>
  <c r="TQG21" i="28"/>
  <c r="TQR21" i="28"/>
  <c r="TRC21" i="28"/>
  <c r="TRH21" i="28"/>
  <c r="TRS21" i="28"/>
  <c r="TSC21" i="28"/>
  <c r="TSN21" i="28"/>
  <c r="TSY21" i="28"/>
  <c r="TTI21" i="28"/>
  <c r="TTT21" i="28"/>
  <c r="TUE21" i="28"/>
  <c r="TUO21" i="28"/>
  <c r="TUZ21" i="28"/>
  <c r="TVK21" i="28"/>
  <c r="TVU21" i="28"/>
  <c r="TWF21" i="28"/>
  <c r="TWQ21" i="28"/>
  <c r="TXA21" i="28"/>
  <c r="TXL21" i="28"/>
  <c r="TXQ21" i="28"/>
  <c r="TYB21" i="28"/>
  <c r="TYR21" i="28"/>
  <c r="TYZ21" i="28"/>
  <c r="TZL21" i="28"/>
  <c r="TZT21" i="28"/>
  <c r="TZX21" i="28"/>
  <c r="UAF21" i="28"/>
  <c r="UAR21" i="28"/>
  <c r="UAZ21" i="28"/>
  <c r="UBD21" i="28"/>
  <c r="UBL21" i="28"/>
  <c r="UBT21" i="28"/>
  <c r="UCB21" i="28"/>
  <c r="UCJ21" i="28"/>
  <c r="UCR21" i="28"/>
  <c r="UCZ21" i="28"/>
  <c r="UDD21" i="28"/>
  <c r="UDL21" i="28"/>
  <c r="UDX21" i="28"/>
  <c r="UEF21" i="28"/>
  <c r="UEN21" i="28"/>
  <c r="UEV21" i="28"/>
  <c r="UEZ21" i="28"/>
  <c r="UFH21" i="28"/>
  <c r="UFT21" i="28"/>
  <c r="UGB21" i="28"/>
  <c r="UGN21" i="28"/>
  <c r="UGV21" i="28"/>
  <c r="UHH21" i="28"/>
  <c r="UHP21" i="28"/>
  <c r="UHX21" i="28"/>
  <c r="UIF21" i="28"/>
  <c r="UIN21" i="28"/>
  <c r="UIV21" i="28"/>
  <c r="UJD21" i="28"/>
  <c r="UJL21" i="28"/>
  <c r="UJT21" i="28"/>
  <c r="UKB21" i="28"/>
  <c r="UKJ21" i="28"/>
  <c r="UKR21" i="28"/>
  <c r="ULD21" i="28"/>
  <c r="ULL21" i="28"/>
  <c r="ULT21" i="28"/>
  <c r="UMF21" i="28"/>
  <c r="UMN21" i="28"/>
  <c r="UMR21" i="28"/>
  <c r="UMZ21" i="28"/>
  <c r="UNL21" i="28"/>
  <c r="UNT21" i="28"/>
  <c r="UNX21" i="28"/>
  <c r="UOF21" i="28"/>
  <c r="UOR21" i="28"/>
  <c r="UOZ21" i="28"/>
  <c r="UPL21" i="28"/>
  <c r="UPT21" i="28"/>
  <c r="UPX21" i="28"/>
  <c r="UQF21" i="28"/>
  <c r="UQR21" i="28"/>
  <c r="UQZ21" i="28"/>
  <c r="URL21" i="28"/>
  <c r="URT21" i="28"/>
  <c r="USF21" i="28"/>
  <c r="USN21" i="28"/>
  <c r="USZ21" i="28"/>
  <c r="UTH21" i="28"/>
  <c r="UTT21" i="28"/>
  <c r="UUB21" i="28"/>
  <c r="UUJ21" i="28"/>
  <c r="UUR21" i="28"/>
  <c r="UUZ21" i="28"/>
  <c r="UVH21" i="28"/>
  <c r="UVP21" i="28"/>
  <c r="UVX21" i="28"/>
  <c r="UWF21" i="28"/>
  <c r="UWN21" i="28"/>
  <c r="UWV21" i="28"/>
  <c r="UXD21" i="28"/>
  <c r="UXP21" i="28"/>
  <c r="UXX21" i="28"/>
  <c r="UYF21" i="28"/>
  <c r="UYJ21" i="28"/>
  <c r="UYR21" i="28"/>
  <c r="UZD21" i="28"/>
  <c r="UZL21" i="28"/>
  <c r="UZP21" i="28"/>
  <c r="UZX21" i="28"/>
  <c r="VAF21" i="28"/>
  <c r="VAN21" i="28"/>
  <c r="VAV21" i="28"/>
  <c r="VBD21" i="28"/>
  <c r="VBL21" i="28"/>
  <c r="VBT21" i="28"/>
  <c r="VCB21" i="28"/>
  <c r="VCJ21" i="28"/>
  <c r="VCR21" i="28"/>
  <c r="VCV21" i="28"/>
  <c r="VDD21" i="28"/>
  <c r="VDL21" i="28"/>
  <c r="VDX21" i="28"/>
  <c r="VEF21" i="28"/>
  <c r="VER21" i="28"/>
  <c r="VEZ21" i="28"/>
  <c r="VFL21" i="28"/>
  <c r="VFT21" i="28"/>
  <c r="VGF21" i="28"/>
  <c r="VGN21" i="28"/>
  <c r="VGV21" i="28"/>
  <c r="VHD21" i="28"/>
  <c r="VHL21" i="28"/>
  <c r="VHT21" i="28"/>
  <c r="VIB21" i="28"/>
  <c r="VIF21" i="28"/>
  <c r="VIN21" i="28"/>
  <c r="VIZ21" i="28"/>
  <c r="VJH21" i="28"/>
  <c r="VJT21" i="28"/>
  <c r="VKB21" i="28"/>
  <c r="VKF21" i="28"/>
  <c r="VKN21" i="28"/>
  <c r="VKZ21" i="28"/>
  <c r="VLH21" i="28"/>
  <c r="VLT21" i="28"/>
  <c r="VMB21" i="28"/>
  <c r="VMN21" i="28"/>
  <c r="VMV21" i="28"/>
  <c r="VNH21" i="28"/>
  <c r="VNP21" i="28"/>
  <c r="VOB21" i="28"/>
  <c r="VOJ21" i="28"/>
  <c r="VOR21" i="28"/>
  <c r="VOZ21" i="28"/>
  <c r="VPH21" i="28"/>
  <c r="VPT21" i="28"/>
  <c r="VQB21" i="28"/>
  <c r="VQJ21" i="28"/>
  <c r="VQN21" i="28"/>
  <c r="VQV21" i="28"/>
  <c r="VRH21" i="28"/>
  <c r="VRP21" i="28"/>
  <c r="VSB21" i="28"/>
  <c r="VSJ21" i="28"/>
  <c r="VSV21" i="28"/>
  <c r="VTD21" i="28"/>
  <c r="VTH21" i="28"/>
  <c r="VTP21" i="28"/>
  <c r="VTX21" i="28"/>
  <c r="VUF21" i="28"/>
  <c r="VUN21" i="28"/>
  <c r="VUV21" i="28"/>
  <c r="VVD21" i="28"/>
  <c r="VVL21" i="28"/>
  <c r="VVX21" i="28"/>
  <c r="VWF21" i="28"/>
  <c r="VWR21" i="28"/>
  <c r="VWZ21" i="28"/>
  <c r="VXL21" i="28"/>
  <c r="VXT21" i="28"/>
  <c r="VYF21" i="28"/>
  <c r="VYN21" i="28"/>
  <c r="VYZ21" i="28"/>
  <c r="VZH21" i="28"/>
  <c r="VZL21" i="28"/>
  <c r="VZT21" i="28"/>
  <c r="WAB21" i="28"/>
  <c r="WAJ21" i="28"/>
  <c r="WAR21" i="28"/>
  <c r="WBD21" i="28"/>
  <c r="WBL21" i="28"/>
  <c r="WBX21" i="28"/>
  <c r="WCF21" i="28"/>
  <c r="WCR21" i="28"/>
  <c r="WCZ21" i="28"/>
  <c r="WDD21" i="28"/>
  <c r="WDL21" i="28"/>
  <c r="WDX21" i="28"/>
  <c r="WEF21" i="28"/>
  <c r="WER21" i="28"/>
  <c r="WEZ21" i="28"/>
  <c r="WFL21" i="28"/>
  <c r="WFT21" i="28"/>
  <c r="WFX21" i="28"/>
  <c r="WGF21" i="28"/>
  <c r="WGR21" i="28"/>
  <c r="WGZ21" i="28"/>
  <c r="WHH21" i="28"/>
  <c r="WHP21" i="28"/>
  <c r="WHX21" i="28"/>
  <c r="WIF21" i="28"/>
  <c r="WIN21" i="28"/>
  <c r="WIV21" i="28"/>
  <c r="WJD21" i="28"/>
  <c r="WJH21" i="28"/>
  <c r="WJP21" i="28"/>
  <c r="WJX21" i="28"/>
  <c r="WKB21" i="28"/>
  <c r="WKJ21" i="28"/>
  <c r="WKR21" i="28"/>
  <c r="WKZ21" i="28"/>
  <c r="WLH21" i="28"/>
  <c r="WLP21" i="28"/>
  <c r="WMB21" i="28"/>
  <c r="WMJ21" i="28"/>
  <c r="WMR21" i="28"/>
  <c r="WMV21" i="28"/>
  <c r="WND21" i="28"/>
  <c r="WNP21" i="28"/>
  <c r="WNX21" i="28"/>
  <c r="WOJ21" i="28"/>
  <c r="WOR21" i="28"/>
  <c r="WPD21" i="28"/>
  <c r="WPP21" i="28"/>
  <c r="WPX21" i="28"/>
  <c r="WQF21" i="28"/>
  <c r="WQJ21" i="28"/>
  <c r="WQR21" i="28"/>
  <c r="WRD21" i="28"/>
  <c r="WRL21" i="28"/>
  <c r="WRX21" i="28"/>
  <c r="WSF21" i="28"/>
  <c r="WSR21" i="28"/>
  <c r="WSZ21" i="28"/>
  <c r="WTH21" i="28"/>
  <c r="WTP21" i="28"/>
  <c r="WTX21" i="28"/>
  <c r="WUF21" i="28"/>
  <c r="WUN21" i="28"/>
  <c r="WUV21" i="28"/>
  <c r="WVD21" i="28"/>
  <c r="WVL21" i="28"/>
  <c r="WVT21" i="28"/>
  <c r="WWF21" i="28"/>
  <c r="WWN21" i="28"/>
  <c r="WWZ21" i="28"/>
  <c r="WXH21" i="28"/>
  <c r="WXP21" i="28"/>
  <c r="WYB21" i="28"/>
  <c r="WYJ21" i="28"/>
  <c r="WYV21" i="28"/>
  <c r="WZD21" i="28"/>
  <c r="WZH21" i="28"/>
  <c r="WZP21" i="28"/>
  <c r="WZX21" i="28"/>
  <c r="XAF21" i="28"/>
  <c r="XAN21" i="28"/>
  <c r="XAV21" i="28"/>
  <c r="XBD21" i="28"/>
  <c r="XBL21" i="28"/>
  <c r="XBX21" i="28"/>
  <c r="XCF21" i="28"/>
  <c r="XCR21" i="28"/>
  <c r="XCZ21" i="28"/>
  <c r="XDL21" i="28"/>
  <c r="XDT21" i="28"/>
  <c r="XEF21" i="28"/>
  <c r="XEN21" i="28"/>
  <c r="XEZ21" i="28"/>
  <c r="BBY21" i="28"/>
  <c r="BXP21" i="28"/>
  <c r="CKS21" i="28"/>
  <c r="CVD21" i="28"/>
  <c r="DEZ21" i="28"/>
  <c r="DLD21" i="28"/>
  <c r="DPM21" i="28"/>
  <c r="DTY21" i="28"/>
  <c r="DXV21" i="28"/>
  <c r="EBC21" i="28"/>
  <c r="EEL21" i="28"/>
  <c r="EHR21" i="28"/>
  <c r="EKY21" i="28"/>
  <c r="EOH21" i="28"/>
  <c r="ERN21" i="28"/>
  <c r="EUU21" i="28"/>
  <c r="EYD21" i="28"/>
  <c r="FBJ21" i="28"/>
  <c r="FEQ21" i="28"/>
  <c r="FHZ21" i="28"/>
  <c r="FLF21" i="28"/>
  <c r="FOM21" i="28"/>
  <c r="FRO21" i="28"/>
  <c r="FUA21" i="28"/>
  <c r="FVZ21" i="28"/>
  <c r="FXP21" i="28"/>
  <c r="FZG21" i="28"/>
  <c r="GAX21" i="28"/>
  <c r="GCN21" i="28"/>
  <c r="GEE21" i="28"/>
  <c r="GFV21" i="28"/>
  <c r="GJC21" i="28"/>
  <c r="GKT21" i="28"/>
  <c r="GMJ21" i="28"/>
  <c r="GNQ21" i="28"/>
  <c r="GOW21" i="28"/>
  <c r="GRI21" i="28"/>
  <c r="GTU21" i="28"/>
  <c r="GWG21" i="28"/>
  <c r="GYS21" i="28"/>
  <c r="HBE21" i="28"/>
  <c r="HDQ21" i="28"/>
  <c r="HGC21" i="28"/>
  <c r="HJU21" i="28"/>
  <c r="HMG21" i="28"/>
  <c r="HPY21" i="28"/>
  <c r="HSK21" i="28"/>
  <c r="HUW21" i="28"/>
  <c r="HXI21" i="28"/>
  <c r="HZU21" i="28"/>
  <c r="ICG21" i="28"/>
  <c r="IES21" i="28"/>
  <c r="IHE21" i="28"/>
  <c r="IJQ21" i="28"/>
  <c r="IMC21" i="28"/>
  <c r="IOO21" i="28"/>
  <c r="IRA21" i="28"/>
  <c r="ITM21" i="28"/>
  <c r="IWW21" i="28"/>
  <c r="IYN21" i="28"/>
  <c r="IZI21" i="28"/>
  <c r="JAZ21" i="28"/>
  <c r="JCP21" i="28"/>
  <c r="JFB21" i="28"/>
  <c r="JGS21" i="28"/>
  <c r="JJE21" i="28"/>
  <c r="JKV21" i="28"/>
  <c r="JNH21" i="28"/>
  <c r="JOX21" i="28"/>
  <c r="JQO21" i="28"/>
  <c r="JSF21" i="28"/>
  <c r="JTA21" i="28"/>
  <c r="JUR21" i="28"/>
  <c r="JWH21" i="28"/>
  <c r="JXY21" i="28"/>
  <c r="JZP21" i="28"/>
  <c r="KBB21" i="28"/>
  <c r="KCH21" i="28"/>
  <c r="KDN21" i="28"/>
  <c r="KET21" i="28"/>
  <c r="KFZ21" i="28"/>
  <c r="KHF21" i="28"/>
  <c r="KIL21" i="28"/>
  <c r="KJR21" i="28"/>
  <c r="KKX21" i="28"/>
  <c r="KMD21" i="28"/>
  <c r="KNJ21" i="28"/>
  <c r="KOP21" i="28"/>
  <c r="KPV21" i="28"/>
  <c r="KRB21" i="28"/>
  <c r="KSH21" i="28"/>
  <c r="KTN21" i="28"/>
  <c r="KUD21" i="28"/>
  <c r="KVJ21" i="28"/>
  <c r="KWP21" i="28"/>
  <c r="KXV21" i="28"/>
  <c r="KZB21" i="28"/>
  <c r="LAH21" i="28"/>
  <c r="LBN21" i="28"/>
  <c r="LCT21" i="28"/>
  <c r="LDZ21" i="28"/>
  <c r="LFF21" i="28"/>
  <c r="LFV21" i="28"/>
  <c r="LHB21" i="28"/>
  <c r="LHR21" i="28"/>
  <c r="LIX21" i="28"/>
  <c r="LKD21" i="28"/>
  <c r="LLJ21" i="28"/>
  <c r="LMP21" i="28"/>
  <c r="LNV21" i="28"/>
  <c r="LPB21" i="28"/>
  <c r="LPR21" i="28"/>
  <c r="LQX21" i="28"/>
  <c r="LSD21" i="28"/>
  <c r="LTJ21" i="28"/>
  <c r="LUP21" i="28"/>
  <c r="LVV21" i="28"/>
  <c r="LXB21" i="28"/>
  <c r="LYH21" i="28"/>
  <c r="LZN21" i="28"/>
  <c r="MAT21" i="28"/>
  <c r="MBZ21" i="28"/>
  <c r="MDF21" i="28"/>
  <c r="MEL21" i="28"/>
  <c r="MFB21" i="28"/>
  <c r="MGH21" i="28"/>
  <c r="MHN21" i="28"/>
  <c r="MIT21" i="28"/>
  <c r="MJZ21" i="28"/>
  <c r="MLF21" i="28"/>
  <c r="MML21" i="28"/>
  <c r="MNR21" i="28"/>
  <c r="MOX21" i="28"/>
  <c r="MQD21" i="28"/>
  <c r="MRJ21" i="28"/>
  <c r="MSP21" i="28"/>
  <c r="MTV21" i="28"/>
  <c r="MVB21" i="28"/>
  <c r="MWH21" i="28"/>
  <c r="MXN21" i="28"/>
  <c r="MYT21" i="28"/>
  <c r="MZZ21" i="28"/>
  <c r="NBF21" i="28"/>
  <c r="NCL21" i="28"/>
  <c r="NEH21" i="28"/>
  <c r="NFN21" i="28"/>
  <c r="NGD21" i="28"/>
  <c r="NHJ21" i="28"/>
  <c r="NIP21" i="28"/>
  <c r="NJV21" i="28"/>
  <c r="NLB21" i="28"/>
  <c r="NMH21" i="28"/>
  <c r="NNN21" i="28"/>
  <c r="NOT21" i="28"/>
  <c r="NPZ21" i="28"/>
  <c r="NRF21" i="28"/>
  <c r="NSL21" i="28"/>
  <c r="NTR21" i="28"/>
  <c r="NUX21" i="28"/>
  <c r="NWD21" i="28"/>
  <c r="NXJ21" i="28"/>
  <c r="NYP21" i="28"/>
  <c r="NZV21" i="28"/>
  <c r="OBB21" i="28"/>
  <c r="OCD21" i="28"/>
  <c r="OCY21" i="28"/>
  <c r="ODU21" i="28"/>
  <c r="OEP21" i="28"/>
  <c r="OFK21" i="28"/>
  <c r="OGG21" i="28"/>
  <c r="OHB21" i="28"/>
  <c r="OHW21" i="28"/>
  <c r="OIS21" i="28"/>
  <c r="OJY21" i="28"/>
  <c r="OKT21" i="28"/>
  <c r="OLZ21" i="28"/>
  <c r="OMU21" i="28"/>
  <c r="ONQ21" i="28"/>
  <c r="OOL21" i="28"/>
  <c r="OPG21" i="28"/>
  <c r="OQC21" i="28"/>
  <c r="OQX21" i="28"/>
  <c r="ORS21" i="28"/>
  <c r="OSO21" i="28"/>
  <c r="OTJ21" i="28"/>
  <c r="OUE21" i="28"/>
  <c r="OVA21" i="28"/>
  <c r="OVV21" i="28"/>
  <c r="OWQ21" i="28"/>
  <c r="OXM21" i="28"/>
  <c r="OYH21" i="28"/>
  <c r="OZC21" i="28"/>
  <c r="OZY21" i="28"/>
  <c r="PAT21" i="28"/>
  <c r="PBO21" i="28"/>
  <c r="PCK21" i="28"/>
  <c r="PDF21" i="28"/>
  <c r="PEA21" i="28"/>
  <c r="PEW21" i="28"/>
  <c r="PFP21" i="28"/>
  <c r="PGF21" i="28"/>
  <c r="PGV21" i="28"/>
  <c r="PHL21" i="28"/>
  <c r="PIB21" i="28"/>
  <c r="PIR21" i="28"/>
  <c r="PJH21" i="28"/>
  <c r="PJX21" i="28"/>
  <c r="PKN21" i="28"/>
  <c r="PLD21" i="28"/>
  <c r="PLT21" i="28"/>
  <c r="PMJ21" i="28"/>
  <c r="PMZ21" i="28"/>
  <c r="PNP21" i="28"/>
  <c r="POF21" i="28"/>
  <c r="POV21" i="28"/>
  <c r="PPL21" i="28"/>
  <c r="PQB21" i="28"/>
  <c r="PQR21" i="28"/>
  <c r="PRH21" i="28"/>
  <c r="PRX21" i="28"/>
  <c r="PSN21" i="28"/>
  <c r="PTD21" i="28"/>
  <c r="PTT21" i="28"/>
  <c r="PUJ21" i="28"/>
  <c r="PUZ21" i="28"/>
  <c r="PVP21" i="28"/>
  <c r="PWF21" i="28"/>
  <c r="PWV21" i="28"/>
  <c r="PXL21" i="28"/>
  <c r="PYB21" i="28"/>
  <c r="PYR21" i="28"/>
  <c r="PZH21" i="28"/>
  <c r="PZX21" i="28"/>
  <c r="QAN21" i="28"/>
  <c r="QBD21" i="28"/>
  <c r="QCB21" i="28"/>
  <c r="QCR21" i="28"/>
  <c r="QDH21" i="28"/>
  <c r="QDX21" i="28"/>
  <c r="QEN21" i="28"/>
  <c r="QFD21" i="28"/>
  <c r="QFT21" i="28"/>
  <c r="QGJ21" i="28"/>
  <c r="QGZ21" i="28"/>
  <c r="QHP21" i="28"/>
  <c r="QIF21" i="28"/>
  <c r="QIV21" i="28"/>
  <c r="QJL21" i="28"/>
  <c r="QKB21" i="28"/>
  <c r="QKR21" i="28"/>
  <c r="QLH21" i="28"/>
  <c r="QLX21" i="28"/>
  <c r="QMN21" i="28"/>
  <c r="QND21" i="28"/>
  <c r="QNT21" i="28"/>
  <c r="QOJ21" i="28"/>
  <c r="QOZ21" i="28"/>
  <c r="QPP21" i="28"/>
  <c r="QQF21" i="28"/>
  <c r="QQN21" i="28"/>
  <c r="QRD21" i="28"/>
  <c r="QRT21" i="28"/>
  <c r="QSJ21" i="28"/>
  <c r="QSZ21" i="28"/>
  <c r="QTP21" i="28"/>
  <c r="QUF21" i="28"/>
  <c r="QUV21" i="28"/>
  <c r="QVL21" i="28"/>
  <c r="QWB21" i="28"/>
  <c r="QWR21" i="28"/>
  <c r="QXH21" i="28"/>
  <c r="QXX21" i="28"/>
  <c r="QYN21" i="28"/>
  <c r="QZD21" i="28"/>
  <c r="QZT21" i="28"/>
  <c r="RAJ21" i="28"/>
  <c r="RAZ21" i="28"/>
  <c r="RBP21" i="28"/>
  <c r="RCF21" i="28"/>
  <c r="RCN21" i="28"/>
  <c r="RDD21" i="28"/>
  <c r="RDT21" i="28"/>
  <c r="REJ21" i="28"/>
  <c r="REZ21" i="28"/>
  <c r="RFP21" i="28"/>
  <c r="RGF21" i="28"/>
  <c r="RGV21" i="28"/>
  <c r="RHL21" i="28"/>
  <c r="RIB21" i="28"/>
  <c r="RIR21" i="28"/>
  <c r="RJH21" i="28"/>
  <c r="RJX21" i="28"/>
  <c r="RKN21" i="28"/>
  <c r="RLD21" i="28"/>
  <c r="RLT21" i="28"/>
  <c r="RMJ21" i="28"/>
  <c r="RMZ21" i="28"/>
  <c r="RNP21" i="28"/>
  <c r="ROF21" i="28"/>
  <c r="ROV21" i="28"/>
  <c r="RPL21" i="28"/>
  <c r="RQB21" i="28"/>
  <c r="RQR21" i="28"/>
  <c r="RRH21" i="28"/>
  <c r="RRX21" i="28"/>
  <c r="RSN21" i="28"/>
  <c r="RTD21" i="28"/>
  <c r="RTT21" i="28"/>
  <c r="RUJ21" i="28"/>
  <c r="RUZ21" i="28"/>
  <c r="RVP21" i="28"/>
  <c r="RWF21" i="28"/>
  <c r="RWV21" i="28"/>
  <c r="RXT21" i="28"/>
  <c r="RYJ21" i="28"/>
  <c r="RYZ21" i="28"/>
  <c r="RZX21" i="28"/>
  <c r="SAN21" i="28"/>
  <c r="SBD21" i="28"/>
  <c r="SCB21" i="28"/>
  <c r="SCR21" i="28"/>
  <c r="SDH21" i="28"/>
  <c r="SDX21" i="28"/>
  <c r="SEN21" i="28"/>
  <c r="SFD21" i="28"/>
  <c r="SFT21" i="28"/>
  <c r="SGJ21" i="28"/>
  <c r="SGZ21" i="28"/>
  <c r="SHP21" i="28"/>
  <c r="SIF21" i="28"/>
  <c r="SIV21" i="28"/>
  <c r="SJL21" i="28"/>
  <c r="SKB21" i="28"/>
  <c r="SKR21" i="28"/>
  <c r="SLH21" i="28"/>
  <c r="SLX21" i="28"/>
  <c r="SMN21" i="28"/>
  <c r="SND21" i="28"/>
  <c r="SNT21" i="28"/>
  <c r="SOB21" i="28"/>
  <c r="SOR21" i="28"/>
  <c r="SPP21" i="28"/>
  <c r="SQF21" i="28"/>
  <c r="SRD21" i="28"/>
  <c r="SRT21" i="28"/>
  <c r="SSJ21" i="28"/>
  <c r="SSZ21" i="28"/>
  <c r="STP21" i="28"/>
  <c r="SUF21" i="28"/>
  <c r="SUV21" i="28"/>
  <c r="SVL21" i="28"/>
  <c r="SWB21" i="28"/>
  <c r="SWR21" i="28"/>
  <c r="SXH21" i="28"/>
  <c r="SXX21" i="28"/>
  <c r="SYN21" i="28"/>
  <c r="SZC21" i="28"/>
  <c r="SZM21" i="28"/>
  <c r="SZX21" i="28"/>
  <c r="TAI21" i="28"/>
  <c r="TAS21" i="28"/>
  <c r="TBI21" i="28"/>
  <c r="TBT21" i="28"/>
  <c r="TCJ21" i="28"/>
  <c r="TCU21" i="28"/>
  <c r="TDK21" i="28"/>
  <c r="TDU21" i="28"/>
  <c r="TEK21" i="28"/>
  <c r="TEV21" i="28"/>
  <c r="TFG21" i="28"/>
  <c r="TFQ21" i="28"/>
  <c r="TGB21" i="28"/>
  <c r="TGR21" i="28"/>
  <c r="THC21" i="28"/>
  <c r="THS21" i="28"/>
  <c r="TIC21" i="28"/>
  <c r="TIN21" i="28"/>
  <c r="TIY21" i="28"/>
  <c r="TJI21" i="28"/>
  <c r="TJT21" i="28"/>
  <c r="TJY21" i="28"/>
  <c r="TKJ21" i="28"/>
  <c r="TKU21" i="28"/>
  <c r="TLE21" i="28"/>
  <c r="TLP21" i="28"/>
  <c r="TMA21" i="28"/>
  <c r="TMK21" i="28"/>
  <c r="TMV21" i="28"/>
  <c r="TNG21" i="28"/>
  <c r="TNQ21" i="28"/>
  <c r="TOG21" i="28"/>
  <c r="TOR21" i="28"/>
  <c r="TPC21" i="28"/>
  <c r="TPM21" i="28"/>
  <c r="TPX21" i="28"/>
  <c r="TQN21" i="28"/>
  <c r="TQY21" i="28"/>
  <c r="TRO21" i="28"/>
  <c r="TRY21" i="28"/>
  <c r="TSE21" i="28"/>
  <c r="TSO21" i="28"/>
  <c r="TSZ21" i="28"/>
  <c r="TTK21" i="28"/>
  <c r="TTU21" i="28"/>
  <c r="TUA21" i="28"/>
  <c r="TUK21" i="28"/>
  <c r="TUV21" i="28"/>
  <c r="TVG21" i="28"/>
  <c r="TVW21" i="28"/>
  <c r="TWG21" i="28"/>
  <c r="TWW21" i="28"/>
  <c r="TXH21" i="28"/>
  <c r="TXX21" i="28"/>
  <c r="TYI21" i="28"/>
  <c r="TYS21" i="28"/>
  <c r="TZA21" i="28"/>
  <c r="TZI21" i="28"/>
  <c r="TZU21" i="28"/>
  <c r="UAC21" i="28"/>
  <c r="UAK21" i="28"/>
  <c r="UAW21" i="28"/>
  <c r="UBE21" i="28"/>
  <c r="UBQ21" i="28"/>
  <c r="UBY21" i="28"/>
  <c r="UCK21" i="28"/>
  <c r="UCS21" i="28"/>
  <c r="UDA21" i="28"/>
  <c r="UDI21" i="28"/>
  <c r="UDQ21" i="28"/>
  <c r="UDY21" i="28"/>
  <c r="UEG21" i="28"/>
  <c r="UEO21" i="28"/>
  <c r="UEW21" i="28"/>
  <c r="UFI21" i="28"/>
  <c r="UFQ21" i="28"/>
  <c r="UFU21" i="28"/>
  <c r="UGC21" i="28"/>
  <c r="UGK21" i="28"/>
  <c r="UGS21" i="28"/>
  <c r="UHA21" i="28"/>
  <c r="UHI21" i="28"/>
  <c r="UHQ21" i="28"/>
  <c r="UHY21" i="28"/>
  <c r="UIG21" i="28"/>
  <c r="UIK21" i="28"/>
  <c r="UIS21" i="28"/>
  <c r="UJA21" i="28"/>
  <c r="UJE21" i="28"/>
  <c r="UJM21" i="28"/>
  <c r="UJU21" i="28"/>
  <c r="UKC21" i="28"/>
  <c r="UKK21" i="28"/>
  <c r="UKS21" i="28"/>
  <c r="ULA21" i="28"/>
  <c r="ULI21" i="28"/>
  <c r="ULQ21" i="28"/>
  <c r="ULY21" i="28"/>
  <c r="UMG21" i="28"/>
  <c r="UMO21" i="28"/>
  <c r="UMW21" i="28"/>
  <c r="UNA21" i="28"/>
  <c r="UNI21" i="28"/>
  <c r="UNU21" i="28"/>
  <c r="UOC21" i="28"/>
  <c r="UOO21" i="28"/>
  <c r="UOW21" i="28"/>
  <c r="UPA21" i="28"/>
  <c r="UPI21" i="28"/>
  <c r="UPU21" i="28"/>
  <c r="UQC21" i="28"/>
  <c r="UQO21" i="28"/>
  <c r="UQW21" i="28"/>
  <c r="URI21" i="28"/>
  <c r="URQ21" i="28"/>
  <c r="USC21" i="28"/>
  <c r="USK21" i="28"/>
  <c r="USW21" i="28"/>
  <c r="UTE21" i="28"/>
  <c r="UTM21" i="28"/>
  <c r="UTY21" i="28"/>
  <c r="UUG21" i="28"/>
  <c r="UUS21" i="28"/>
  <c r="UVA21" i="28"/>
  <c r="UVM21" i="28"/>
  <c r="UVU21" i="28"/>
  <c r="UWG21" i="28"/>
  <c r="UWO21" i="28"/>
  <c r="UXA21" i="28"/>
  <c r="UXI21" i="28"/>
  <c r="UXU21" i="28"/>
  <c r="UYC21" i="28"/>
  <c r="UYO21" i="28"/>
  <c r="UYW21" i="28"/>
  <c r="UZE21" i="28"/>
  <c r="UZI21" i="28"/>
  <c r="UZQ21" i="28"/>
  <c r="VAC21" i="28"/>
  <c r="VAK21" i="28"/>
  <c r="VAW21" i="28"/>
  <c r="VBE21" i="28"/>
  <c r="VBM21" i="28"/>
  <c r="VBU21" i="28"/>
  <c r="VCC21" i="28"/>
  <c r="VCK21" i="28"/>
  <c r="VCW21" i="28"/>
  <c r="VDE21" i="28"/>
  <c r="VDQ21" i="28"/>
  <c r="VDY21" i="28"/>
  <c r="VEC21" i="28"/>
  <c r="VEK21" i="28"/>
  <c r="VEW21" i="28"/>
  <c r="VFE21" i="28"/>
  <c r="VFQ21" i="28"/>
  <c r="VFY21" i="28"/>
  <c r="VGK21" i="28"/>
  <c r="VGS21" i="28"/>
  <c r="VHE21" i="28"/>
  <c r="VHM21" i="28"/>
  <c r="VHY21" i="28"/>
  <c r="VIG21" i="28"/>
  <c r="VIO21" i="28"/>
  <c r="VIW21" i="28"/>
  <c r="VJI21" i="28"/>
  <c r="VJQ21" i="28"/>
  <c r="VKC21" i="28"/>
  <c r="VKK21" i="28"/>
  <c r="VKW21" i="28"/>
  <c r="VLE21" i="28"/>
  <c r="VLM21" i="28"/>
  <c r="VLY21" i="28"/>
  <c r="VMG21" i="28"/>
  <c r="VMS21" i="28"/>
  <c r="VNA21" i="28"/>
  <c r="VNM21" i="28"/>
  <c r="VNU21" i="28"/>
  <c r="VOG21" i="28"/>
  <c r="VOO21" i="28"/>
  <c r="VOW21" i="28"/>
  <c r="VPE21" i="28"/>
  <c r="VPM21" i="28"/>
  <c r="VPU21" i="28"/>
  <c r="VQC21" i="28"/>
  <c r="VQK21" i="28"/>
  <c r="VQS21" i="28"/>
  <c r="VRE21" i="28"/>
  <c r="VRM21" i="28"/>
  <c r="VRU21" i="28"/>
  <c r="VSG21" i="28"/>
  <c r="VSO21" i="28"/>
  <c r="VTA21" i="28"/>
  <c r="VTI21" i="28"/>
  <c r="VTU21" i="28"/>
  <c r="VUC21" i="28"/>
  <c r="VUG21" i="28"/>
  <c r="VUO21" i="28"/>
  <c r="VVA21" i="28"/>
  <c r="VVI21" i="28"/>
  <c r="VVQ21" i="28"/>
  <c r="VVY21" i="28"/>
  <c r="VWG21" i="28"/>
  <c r="VWO21" i="28"/>
  <c r="VWW21" i="28"/>
  <c r="VXE21" i="28"/>
  <c r="VXM21" i="28"/>
  <c r="VXU21" i="28"/>
  <c r="VYC21" i="28"/>
  <c r="VYK21" i="28"/>
  <c r="VYS21" i="28"/>
  <c r="VZA21" i="28"/>
  <c r="VZI21" i="28"/>
  <c r="VZQ21" i="28"/>
  <c r="VZY21" i="28"/>
  <c r="WAG21" i="28"/>
  <c r="WAK21" i="28"/>
  <c r="WAS21" i="28"/>
  <c r="WBA21" i="28"/>
  <c r="WBI21" i="28"/>
  <c r="WBQ21" i="28"/>
  <c r="WCC21" i="28"/>
  <c r="WCK21" i="28"/>
  <c r="WCW21" i="28"/>
  <c r="WDE21" i="28"/>
  <c r="WDQ21" i="28"/>
  <c r="WDY21" i="28"/>
  <c r="WEK21" i="28"/>
  <c r="WES21" i="28"/>
  <c r="WFA21" i="28"/>
  <c r="WFI21" i="28"/>
  <c r="WFQ21" i="28"/>
  <c r="WFY21" i="28"/>
  <c r="WGG21" i="28"/>
  <c r="WGO21" i="28"/>
  <c r="WGW21" i="28"/>
  <c r="WHE21" i="28"/>
  <c r="WHM21" i="28"/>
  <c r="WHU21" i="28"/>
  <c r="WIC21" i="28"/>
  <c r="WIK21" i="28"/>
  <c r="WIS21" i="28"/>
  <c r="WJA21" i="28"/>
  <c r="WJI21" i="28"/>
  <c r="WJQ21" i="28"/>
  <c r="WJY21" i="28"/>
  <c r="WKK21" i="28"/>
  <c r="WKS21" i="28"/>
  <c r="WLE21" i="28"/>
  <c r="WLM21" i="28"/>
  <c r="WLY21" i="28"/>
  <c r="WMG21" i="28"/>
  <c r="WMO21" i="28"/>
  <c r="WMS21" i="28"/>
  <c r="WNA21" i="28"/>
  <c r="WNM21" i="28"/>
  <c r="WNU21" i="28"/>
  <c r="WNY21" i="28"/>
  <c r="WOG21" i="28"/>
  <c r="WOS21" i="28"/>
  <c r="WPA21" i="28"/>
  <c r="WPI21" i="28"/>
  <c r="WPQ21" i="28"/>
  <c r="WPY21" i="28"/>
  <c r="WQC21" i="28"/>
  <c r="WQK21" i="28"/>
  <c r="WQS21" i="28"/>
  <c r="WRA21" i="28"/>
  <c r="WRM21" i="28"/>
  <c r="WRU21" i="28"/>
  <c r="WSC21" i="28"/>
  <c r="WSK21" i="28"/>
  <c r="WSS21" i="28"/>
  <c r="WSW21" i="28"/>
  <c r="WTE21" i="28"/>
  <c r="WTM21" i="28"/>
  <c r="WUC21" i="28"/>
  <c r="WUS21" i="28"/>
  <c r="WVI21" i="28"/>
  <c r="WVY21" i="28"/>
  <c r="WWO21" i="28"/>
  <c r="WXE21" i="28"/>
  <c r="WXU21" i="28"/>
  <c r="WYK21" i="28"/>
  <c r="WZA21" i="28"/>
  <c r="WZQ21" i="28"/>
  <c r="XAG21" i="28"/>
  <c r="XAW21" i="28"/>
  <c r="XBM21" i="28"/>
  <c r="XCC21" i="28"/>
  <c r="XCS21" i="28"/>
  <c r="XDI21" i="28"/>
  <c r="XDY21" i="28"/>
  <c r="XEO21" i="28"/>
  <c r="XDU21" i="28"/>
  <c r="XFA21" i="28"/>
  <c r="WTQ21" i="28"/>
  <c r="WUG21" i="28"/>
  <c r="WUW21" i="28"/>
  <c r="WVM21" i="28"/>
  <c r="WWC21" i="28"/>
  <c r="WWS21" i="28"/>
  <c r="WXI21" i="28"/>
  <c r="WXY21" i="28"/>
  <c r="WYO21" i="28"/>
  <c r="WZE21" i="28"/>
  <c r="WZU21" i="28"/>
  <c r="XAK21" i="28"/>
  <c r="XBA21" i="28"/>
  <c r="XBQ21" i="28"/>
  <c r="XCG21" i="28"/>
  <c r="XCW21" i="28"/>
  <c r="XDM21" i="28"/>
  <c r="XEC21" i="28"/>
  <c r="XES21" i="28"/>
  <c r="WTU21" i="28"/>
  <c r="WUK21" i="28"/>
  <c r="WVA21" i="28"/>
  <c r="WVQ21" i="28"/>
  <c r="WWG21" i="28"/>
  <c r="WWW21" i="28"/>
  <c r="WXM21" i="28"/>
  <c r="WYC21" i="28"/>
  <c r="WYS21" i="28"/>
  <c r="WZI21" i="28"/>
  <c r="WZY21" i="28"/>
  <c r="XAO21" i="28"/>
  <c r="XBE21" i="28"/>
  <c r="XBU21" i="28"/>
  <c r="XCK21" i="28"/>
  <c r="XDA21" i="28"/>
  <c r="XDQ21" i="28"/>
  <c r="XEG21" i="28"/>
  <c r="XEW21" i="28"/>
  <c r="WTY21" i="28"/>
  <c r="WUO21" i="28"/>
  <c r="WVE21" i="28"/>
  <c r="WVU21" i="28"/>
  <c r="WWK21" i="28"/>
  <c r="WXA21" i="28"/>
  <c r="WXQ21" i="28"/>
  <c r="WYG21" i="28"/>
  <c r="WYW21" i="28"/>
  <c r="WZM21" i="28"/>
  <c r="XAC21" i="28"/>
  <c r="XAS21" i="28"/>
  <c r="XBI21" i="28"/>
  <c r="XBY21" i="28"/>
  <c r="XCO21" i="28"/>
  <c r="XDE21" i="28"/>
  <c r="XEK21" i="28"/>
  <c r="F36" i="28"/>
  <c r="F41" i="28"/>
  <c r="F173" i="22"/>
  <c r="F174" i="22"/>
  <c r="F165" i="22"/>
  <c r="F166" i="22"/>
  <c r="H185" i="22"/>
  <c r="H186" i="22"/>
  <c r="F189" i="22"/>
  <c r="F190" i="22"/>
  <c r="E63" i="23" s="1"/>
  <c r="G190" i="22"/>
  <c r="F63" i="23" s="1"/>
  <c r="G189" i="22"/>
  <c r="F176" i="22"/>
  <c r="G176" i="22"/>
  <c r="C102" i="22"/>
  <c r="C106" i="22"/>
  <c r="C101" i="22"/>
  <c r="C105" i="22"/>
  <c r="G26" i="28"/>
  <c r="D79" i="23"/>
  <c r="D68" i="23"/>
  <c r="D58" i="23"/>
  <c r="D50" i="23"/>
  <c r="D28" i="23"/>
  <c r="D39" i="23"/>
  <c r="D21" i="23"/>
  <c r="H180" i="22"/>
  <c r="H188" i="22"/>
  <c r="H172" i="22"/>
  <c r="H164" i="22"/>
  <c r="H168" i="22"/>
  <c r="H184" i="22"/>
  <c r="H196" i="22" s="1"/>
  <c r="J156" i="22"/>
  <c r="I160" i="22"/>
  <c r="G31" i="28" l="1"/>
  <c r="I186" i="22"/>
  <c r="I185" i="22"/>
  <c r="H189" i="22"/>
  <c r="H190" i="22"/>
  <c r="G63" i="23" s="1"/>
  <c r="H176" i="22"/>
  <c r="I180" i="22"/>
  <c r="I188" i="22"/>
  <c r="I172" i="22"/>
  <c r="I164" i="22"/>
  <c r="I168" i="22"/>
  <c r="I184" i="22"/>
  <c r="I196" i="22" s="1"/>
  <c r="K156" i="22"/>
  <c r="J160" i="22"/>
  <c r="J185" i="22" l="1"/>
  <c r="J186" i="22"/>
  <c r="I190" i="22"/>
  <c r="H63" i="23" s="1"/>
  <c r="I189" i="22"/>
  <c r="I176" i="22"/>
  <c r="J180" i="22"/>
  <c r="J188" i="22"/>
  <c r="J172" i="22"/>
  <c r="J164" i="22"/>
  <c r="J168" i="22"/>
  <c r="J184" i="22"/>
  <c r="J196" i="22" s="1"/>
  <c r="L156" i="22"/>
  <c r="K160" i="22"/>
  <c r="H77" i="22"/>
  <c r="G77" i="22"/>
  <c r="S45" i="22"/>
  <c r="S46" i="22"/>
  <c r="S47" i="22"/>
  <c r="S49" i="22"/>
  <c r="S50" i="22"/>
  <c r="S51" i="22"/>
  <c r="S53" i="22"/>
  <c r="S54" i="22"/>
  <c r="S55" i="22"/>
  <c r="S57" i="22"/>
  <c r="S58" i="22"/>
  <c r="S59" i="22"/>
  <c r="S61" i="22"/>
  <c r="S62" i="22"/>
  <c r="S63" i="22"/>
  <c r="S65" i="22"/>
  <c r="S66" i="22"/>
  <c r="S67" i="22"/>
  <c r="S69" i="22"/>
  <c r="S70" i="22"/>
  <c r="S71" i="22"/>
  <c r="R45" i="22"/>
  <c r="R46" i="22"/>
  <c r="R47" i="22"/>
  <c r="R49" i="22"/>
  <c r="R50" i="22"/>
  <c r="R51" i="22"/>
  <c r="R53" i="22"/>
  <c r="R54" i="22"/>
  <c r="R55" i="22"/>
  <c r="R57" i="22"/>
  <c r="R58" i="22"/>
  <c r="R59" i="22"/>
  <c r="R61" i="22"/>
  <c r="R62" i="22"/>
  <c r="R63" i="22"/>
  <c r="R65" i="22"/>
  <c r="R66" i="22"/>
  <c r="R67" i="22"/>
  <c r="R69" i="22"/>
  <c r="R70" i="22"/>
  <c r="R71" i="22"/>
  <c r="R42" i="22"/>
  <c r="R43" i="22"/>
  <c r="R41" i="22"/>
  <c r="S39" i="22"/>
  <c r="R39" i="22"/>
  <c r="F39" i="22"/>
  <c r="A10" i="2" s="1"/>
  <c r="G39" i="22"/>
  <c r="A11" i="2" s="1"/>
  <c r="H39" i="22"/>
  <c r="A12" i="2" s="1"/>
  <c r="I39" i="22"/>
  <c r="A13" i="2" s="1"/>
  <c r="J39" i="22"/>
  <c r="A14" i="2" s="1"/>
  <c r="K39" i="22"/>
  <c r="A15" i="2" s="1"/>
  <c r="Q39" i="22"/>
  <c r="E39" i="22"/>
  <c r="A9" i="2" s="1"/>
  <c r="C65" i="22"/>
  <c r="C66" i="22"/>
  <c r="C67" i="22"/>
  <c r="C69" i="22"/>
  <c r="C70" i="22"/>
  <c r="C71" i="22"/>
  <c r="B68" i="22"/>
  <c r="B72" i="22"/>
  <c r="B73" i="22"/>
  <c r="B74" i="22"/>
  <c r="D65" i="22"/>
  <c r="D66" i="22"/>
  <c r="D67" i="22"/>
  <c r="D68" i="22"/>
  <c r="D69" i="22"/>
  <c r="D70" i="22"/>
  <c r="D71" i="22"/>
  <c r="D72" i="22"/>
  <c r="D73" i="22"/>
  <c r="D74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41" i="22"/>
  <c r="D40" i="22"/>
  <c r="B56" i="22"/>
  <c r="B60" i="22"/>
  <c r="B64" i="22"/>
  <c r="B52" i="22"/>
  <c r="B48" i="22"/>
  <c r="B44" i="22"/>
  <c r="C46" i="22"/>
  <c r="C47" i="22"/>
  <c r="C49" i="22"/>
  <c r="C50" i="22"/>
  <c r="C51" i="22"/>
  <c r="C53" i="22"/>
  <c r="C54" i="22"/>
  <c r="C55" i="22"/>
  <c r="C57" i="22"/>
  <c r="C58" i="22"/>
  <c r="C59" i="22"/>
  <c r="C61" i="22"/>
  <c r="C62" i="22"/>
  <c r="C63" i="22"/>
  <c r="C45" i="22"/>
  <c r="C42" i="22"/>
  <c r="C43" i="22"/>
  <c r="C41" i="22"/>
  <c r="B40" i="22"/>
  <c r="B39" i="22"/>
  <c r="H24" i="21"/>
  <c r="I28" i="22"/>
  <c r="I29" i="22"/>
  <c r="I30" i="22"/>
  <c r="I31" i="22"/>
  <c r="I32" i="22"/>
  <c r="I27" i="22"/>
  <c r="I19" i="22"/>
  <c r="I20" i="22"/>
  <c r="I21" i="22"/>
  <c r="I22" i="22"/>
  <c r="I23" i="22"/>
  <c r="I18" i="22"/>
  <c r="H16" i="22"/>
  <c r="G16" i="22"/>
  <c r="E31" i="22"/>
  <c r="E32" i="22"/>
  <c r="E27" i="22"/>
  <c r="E18" i="22"/>
  <c r="P73" i="22" l="1" a="1"/>
  <c r="P73" i="22" s="1"/>
  <c r="P74" i="22" s="1"/>
  <c r="O73" i="22" a="1"/>
  <c r="O73" i="22" s="1"/>
  <c r="O74" i="22" s="1"/>
  <c r="K186" i="22"/>
  <c r="K185" i="22"/>
  <c r="J189" i="22"/>
  <c r="J190" i="22"/>
  <c r="I63" i="23" s="1"/>
  <c r="J176" i="22"/>
  <c r="E14" i="2"/>
  <c r="G14" i="2"/>
  <c r="I14" i="2"/>
  <c r="K14" i="2"/>
  <c r="M14" i="2"/>
  <c r="O14" i="2"/>
  <c r="Q14" i="2"/>
  <c r="S14" i="2"/>
  <c r="U14" i="2"/>
  <c r="W14" i="2"/>
  <c r="Y14" i="2"/>
  <c r="AA14" i="2"/>
  <c r="AC14" i="2"/>
  <c r="F14" i="2"/>
  <c r="J14" i="2"/>
  <c r="N14" i="2"/>
  <c r="R14" i="2"/>
  <c r="V14" i="2"/>
  <c r="Z14" i="2"/>
  <c r="C14" i="2"/>
  <c r="D14" i="2"/>
  <c r="H14" i="2"/>
  <c r="L14" i="2"/>
  <c r="P14" i="2"/>
  <c r="T14" i="2"/>
  <c r="X14" i="2"/>
  <c r="AB14" i="2"/>
  <c r="E12" i="2"/>
  <c r="G12" i="2"/>
  <c r="I12" i="2"/>
  <c r="K12" i="2"/>
  <c r="M12" i="2"/>
  <c r="O12" i="2"/>
  <c r="Q12" i="2"/>
  <c r="S12" i="2"/>
  <c r="U12" i="2"/>
  <c r="W12" i="2"/>
  <c r="Y12" i="2"/>
  <c r="AA12" i="2"/>
  <c r="AC12" i="2"/>
  <c r="F12" i="2"/>
  <c r="J12" i="2"/>
  <c r="N12" i="2"/>
  <c r="R12" i="2"/>
  <c r="V12" i="2"/>
  <c r="Z12" i="2"/>
  <c r="C12" i="2"/>
  <c r="D12" i="2"/>
  <c r="H12" i="2"/>
  <c r="L12" i="2"/>
  <c r="P12" i="2"/>
  <c r="T12" i="2"/>
  <c r="X12" i="2"/>
  <c r="AB12" i="2"/>
  <c r="E10" i="2"/>
  <c r="G10" i="2"/>
  <c r="I10" i="2"/>
  <c r="K10" i="2"/>
  <c r="M10" i="2"/>
  <c r="O10" i="2"/>
  <c r="Q10" i="2"/>
  <c r="S10" i="2"/>
  <c r="U10" i="2"/>
  <c r="W10" i="2"/>
  <c r="Y10" i="2"/>
  <c r="AA10" i="2"/>
  <c r="AC10" i="2"/>
  <c r="F10" i="2"/>
  <c r="J10" i="2"/>
  <c r="N10" i="2"/>
  <c r="R10" i="2"/>
  <c r="V10" i="2"/>
  <c r="Z10" i="2"/>
  <c r="C10" i="2"/>
  <c r="D10" i="2"/>
  <c r="H10" i="2"/>
  <c r="L10" i="2"/>
  <c r="P10" i="2"/>
  <c r="T10" i="2"/>
  <c r="X10" i="2"/>
  <c r="AB10" i="2"/>
  <c r="M9" i="2"/>
  <c r="O9" i="2"/>
  <c r="Q9" i="2"/>
  <c r="S9" i="2"/>
  <c r="U9" i="2"/>
  <c r="W9" i="2"/>
  <c r="Y9" i="2"/>
  <c r="AA9" i="2"/>
  <c r="AC9" i="2"/>
  <c r="D9" i="2"/>
  <c r="F9" i="2"/>
  <c r="H9" i="2"/>
  <c r="J9" i="2"/>
  <c r="L9" i="2"/>
  <c r="P9" i="2"/>
  <c r="T9" i="2"/>
  <c r="X9" i="2"/>
  <c r="AB9" i="2"/>
  <c r="E9" i="2"/>
  <c r="I9" i="2"/>
  <c r="N9" i="2"/>
  <c r="R9" i="2"/>
  <c r="V9" i="2"/>
  <c r="Z9" i="2"/>
  <c r="C9" i="2"/>
  <c r="G9" i="2"/>
  <c r="K9" i="2"/>
  <c r="E15" i="2"/>
  <c r="G15" i="2"/>
  <c r="I15" i="2"/>
  <c r="K15" i="2"/>
  <c r="M15" i="2"/>
  <c r="O15" i="2"/>
  <c r="D15" i="2"/>
  <c r="H15" i="2"/>
  <c r="L15" i="2"/>
  <c r="P15" i="2"/>
  <c r="R15" i="2"/>
  <c r="T15" i="2"/>
  <c r="V15" i="2"/>
  <c r="X15" i="2"/>
  <c r="Z15" i="2"/>
  <c r="AB15" i="2"/>
  <c r="F15" i="2"/>
  <c r="J15" i="2"/>
  <c r="N15" i="2"/>
  <c r="Q15" i="2"/>
  <c r="S15" i="2"/>
  <c r="U15" i="2"/>
  <c r="W15" i="2"/>
  <c r="Y15" i="2"/>
  <c r="AA15" i="2"/>
  <c r="AC15" i="2"/>
  <c r="C15" i="2"/>
  <c r="E13" i="2"/>
  <c r="G13" i="2"/>
  <c r="I13" i="2"/>
  <c r="K13" i="2"/>
  <c r="M13" i="2"/>
  <c r="O13" i="2"/>
  <c r="Q13" i="2"/>
  <c r="S13" i="2"/>
  <c r="U13" i="2"/>
  <c r="W13" i="2"/>
  <c r="Y13" i="2"/>
  <c r="AA13" i="2"/>
  <c r="AC13" i="2"/>
  <c r="D13" i="2"/>
  <c r="H13" i="2"/>
  <c r="L13" i="2"/>
  <c r="P13" i="2"/>
  <c r="T13" i="2"/>
  <c r="X13" i="2"/>
  <c r="AB13" i="2"/>
  <c r="F13" i="2"/>
  <c r="J13" i="2"/>
  <c r="N13" i="2"/>
  <c r="R13" i="2"/>
  <c r="V13" i="2"/>
  <c r="Z13" i="2"/>
  <c r="C13" i="2"/>
  <c r="E11" i="2"/>
  <c r="G11" i="2"/>
  <c r="I11" i="2"/>
  <c r="K11" i="2"/>
  <c r="M11" i="2"/>
  <c r="O11" i="2"/>
  <c r="Q11" i="2"/>
  <c r="S11" i="2"/>
  <c r="U11" i="2"/>
  <c r="W11" i="2"/>
  <c r="Y11" i="2"/>
  <c r="AA11" i="2"/>
  <c r="AC11" i="2"/>
  <c r="D11" i="2"/>
  <c r="H11" i="2"/>
  <c r="L11" i="2"/>
  <c r="P11" i="2"/>
  <c r="T11" i="2"/>
  <c r="X11" i="2"/>
  <c r="AB11" i="2"/>
  <c r="F11" i="2"/>
  <c r="J11" i="2"/>
  <c r="N11" i="2"/>
  <c r="R11" i="2"/>
  <c r="V11" i="2"/>
  <c r="Z11" i="2"/>
  <c r="C11" i="2"/>
  <c r="K180" i="22"/>
  <c r="K188" i="22"/>
  <c r="K172" i="22"/>
  <c r="K164" i="22"/>
  <c r="K168" i="22"/>
  <c r="K184" i="22"/>
  <c r="K196" i="22" s="1"/>
  <c r="M156" i="22"/>
  <c r="L160" i="22"/>
  <c r="D213" i="22"/>
  <c r="C4" i="23"/>
  <c r="C19" i="28" s="1"/>
  <c r="D2" i="24" s="1"/>
  <c r="U39" i="22"/>
  <c r="B9" i="22"/>
  <c r="E41" i="22" l="1"/>
  <c r="L185" i="22"/>
  <c r="L186" i="22"/>
  <c r="K190" i="22"/>
  <c r="J63" i="23" s="1"/>
  <c r="K189" i="22"/>
  <c r="I71" i="22"/>
  <c r="I69" i="22"/>
  <c r="I66" i="22"/>
  <c r="I63" i="22"/>
  <c r="I61" i="22"/>
  <c r="I58" i="22"/>
  <c r="I55" i="22"/>
  <c r="I53" i="22"/>
  <c r="I50" i="22"/>
  <c r="I49" i="22"/>
  <c r="I46" i="22"/>
  <c r="I43" i="22"/>
  <c r="I41" i="22"/>
  <c r="I70" i="22"/>
  <c r="I67" i="22"/>
  <c r="I65" i="22"/>
  <c r="I62" i="22"/>
  <c r="I59" i="22"/>
  <c r="I57" i="22"/>
  <c r="I54" i="22"/>
  <c r="I51" i="22"/>
  <c r="I47" i="22"/>
  <c r="I45" i="22"/>
  <c r="I42" i="22"/>
  <c r="E71" i="22"/>
  <c r="E69" i="22"/>
  <c r="E66" i="22"/>
  <c r="E63" i="22"/>
  <c r="E61" i="22"/>
  <c r="E58" i="22"/>
  <c r="E55" i="22"/>
  <c r="E53" i="22"/>
  <c r="E49" i="22"/>
  <c r="E46" i="22"/>
  <c r="E43" i="22"/>
  <c r="E50" i="22"/>
  <c r="E47" i="22"/>
  <c r="E45" i="22"/>
  <c r="E42" i="22"/>
  <c r="E70" i="22"/>
  <c r="E67" i="22"/>
  <c r="E65" i="22"/>
  <c r="E62" i="22"/>
  <c r="E59" i="22"/>
  <c r="E57" i="22"/>
  <c r="E54" i="22"/>
  <c r="E51" i="22"/>
  <c r="F71" i="22"/>
  <c r="F69" i="22"/>
  <c r="F66" i="22"/>
  <c r="F63" i="22"/>
  <c r="F61" i="22"/>
  <c r="F58" i="22"/>
  <c r="F55" i="22"/>
  <c r="F53" i="22"/>
  <c r="F50" i="22"/>
  <c r="F47" i="22"/>
  <c r="F45" i="22"/>
  <c r="F42" i="22"/>
  <c r="F67" i="22"/>
  <c r="F62" i="22"/>
  <c r="F57" i="22"/>
  <c r="F51" i="22"/>
  <c r="F46" i="22"/>
  <c r="F41" i="22"/>
  <c r="F43" i="22"/>
  <c r="F70" i="22"/>
  <c r="F65" i="22"/>
  <c r="F59" i="22"/>
  <c r="F54" i="22"/>
  <c r="F49" i="22"/>
  <c r="J71" i="22"/>
  <c r="J69" i="22"/>
  <c r="J66" i="22"/>
  <c r="J63" i="22"/>
  <c r="J61" i="22"/>
  <c r="J58" i="22"/>
  <c r="J55" i="22"/>
  <c r="J53" i="22"/>
  <c r="J50" i="22"/>
  <c r="J47" i="22"/>
  <c r="J45" i="22"/>
  <c r="J42" i="22"/>
  <c r="J70" i="22"/>
  <c r="J65" i="22"/>
  <c r="J59" i="22"/>
  <c r="J54" i="22"/>
  <c r="J49" i="22"/>
  <c r="J43" i="22"/>
  <c r="J46" i="22"/>
  <c r="J67" i="22"/>
  <c r="J62" i="22"/>
  <c r="J57" i="22"/>
  <c r="J51" i="22"/>
  <c r="J41" i="22"/>
  <c r="G70" i="22"/>
  <c r="G67" i="22"/>
  <c r="G65" i="22"/>
  <c r="G62" i="22"/>
  <c r="G59" i="22"/>
  <c r="G57" i="22"/>
  <c r="G54" i="22"/>
  <c r="G51" i="22"/>
  <c r="G47" i="22"/>
  <c r="G45" i="22"/>
  <c r="G42" i="22"/>
  <c r="G71" i="22"/>
  <c r="G69" i="22"/>
  <c r="G66" i="22"/>
  <c r="G63" i="22"/>
  <c r="G61" i="22"/>
  <c r="G58" i="22"/>
  <c r="G55" i="22"/>
  <c r="G53" i="22"/>
  <c r="G50" i="22"/>
  <c r="G49" i="22"/>
  <c r="G46" i="22"/>
  <c r="G43" i="22"/>
  <c r="G41" i="22"/>
  <c r="K70" i="22"/>
  <c r="K67" i="22"/>
  <c r="K65" i="22"/>
  <c r="K62" i="22"/>
  <c r="K59" i="22"/>
  <c r="K57" i="22"/>
  <c r="K54" i="22"/>
  <c r="K51" i="22"/>
  <c r="K47" i="22"/>
  <c r="K45" i="22"/>
  <c r="K42" i="22"/>
  <c r="K71" i="22"/>
  <c r="K49" i="22"/>
  <c r="K46" i="22"/>
  <c r="K43" i="22"/>
  <c r="K41" i="22"/>
  <c r="K69" i="22"/>
  <c r="K66" i="22"/>
  <c r="K63" i="22"/>
  <c r="K61" i="22"/>
  <c r="K58" i="22"/>
  <c r="K55" i="22"/>
  <c r="K53" i="22"/>
  <c r="K50" i="22"/>
  <c r="H70" i="22"/>
  <c r="H67" i="22"/>
  <c r="H65" i="22"/>
  <c r="H62" i="22"/>
  <c r="H59" i="22"/>
  <c r="H57" i="22"/>
  <c r="H54" i="22"/>
  <c r="H51" i="22"/>
  <c r="H49" i="22"/>
  <c r="H46" i="22"/>
  <c r="H43" i="22"/>
  <c r="H41" i="22"/>
  <c r="H69" i="22"/>
  <c r="H63" i="22"/>
  <c r="H58" i="22"/>
  <c r="H53" i="22"/>
  <c r="H47" i="22"/>
  <c r="H42" i="22"/>
  <c r="H71" i="22"/>
  <c r="H66" i="22"/>
  <c r="H61" i="22"/>
  <c r="H55" i="22"/>
  <c r="H50" i="22"/>
  <c r="H45" i="22"/>
  <c r="K176" i="22"/>
  <c r="L180" i="22"/>
  <c r="L188" i="22"/>
  <c r="L172" i="22"/>
  <c r="L164" i="22"/>
  <c r="D75" i="23"/>
  <c r="I129" i="22"/>
  <c r="M129" i="22"/>
  <c r="Q129" i="22"/>
  <c r="U129" i="22"/>
  <c r="Y129" i="22"/>
  <c r="AC129" i="22"/>
  <c r="AG129" i="22"/>
  <c r="F129" i="22"/>
  <c r="J129" i="22"/>
  <c r="N129" i="22"/>
  <c r="R129" i="22"/>
  <c r="V129" i="22"/>
  <c r="Z129" i="22"/>
  <c r="AD129" i="22"/>
  <c r="AH129" i="22"/>
  <c r="E129" i="22"/>
  <c r="C125" i="22"/>
  <c r="G129" i="22"/>
  <c r="K129" i="22"/>
  <c r="O129" i="22"/>
  <c r="S129" i="22"/>
  <c r="W129" i="22"/>
  <c r="AA129" i="22"/>
  <c r="AE129" i="22"/>
  <c r="H129" i="22"/>
  <c r="L129" i="22"/>
  <c r="P129" i="22"/>
  <c r="T129" i="22"/>
  <c r="X129" i="22"/>
  <c r="AB129" i="22"/>
  <c r="AF129" i="22"/>
  <c r="C129" i="22"/>
  <c r="L168" i="22"/>
  <c r="L184" i="22"/>
  <c r="L196" i="22" s="1"/>
  <c r="N156" i="22"/>
  <c r="M160" i="22"/>
  <c r="D208" i="22"/>
  <c r="E213" i="22"/>
  <c r="F96" i="22"/>
  <c r="E148" i="22"/>
  <c r="Q41" i="22" l="1"/>
  <c r="Q69" i="22"/>
  <c r="Q55" i="22"/>
  <c r="Q43" i="22"/>
  <c r="Q62" i="22"/>
  <c r="Q66" i="22"/>
  <c r="Q65" i="22"/>
  <c r="Q57" i="22"/>
  <c r="Q67" i="22"/>
  <c r="Q47" i="22"/>
  <c r="Q49" i="22"/>
  <c r="Q61" i="22"/>
  <c r="Q71" i="22"/>
  <c r="Q51" i="22"/>
  <c r="Q42" i="22"/>
  <c r="Q54" i="22"/>
  <c r="Q45" i="22"/>
  <c r="Q46" i="22"/>
  <c r="Q58" i="22"/>
  <c r="Q59" i="22"/>
  <c r="Q70" i="22"/>
  <c r="Q50" i="22"/>
  <c r="Q53" i="22"/>
  <c r="Q63" i="22"/>
  <c r="M186" i="22"/>
  <c r="M185" i="22"/>
  <c r="L189" i="22"/>
  <c r="K55" i="23" s="1"/>
  <c r="L190" i="22"/>
  <c r="K63" i="23" s="1"/>
  <c r="L176" i="22"/>
  <c r="D55" i="23"/>
  <c r="H55" i="23"/>
  <c r="F55" i="23"/>
  <c r="E55" i="23"/>
  <c r="G55" i="23"/>
  <c r="J55" i="23"/>
  <c r="I55" i="23"/>
  <c r="M180" i="22"/>
  <c r="M188" i="22"/>
  <c r="M172" i="22"/>
  <c r="M164" i="22"/>
  <c r="M168" i="22"/>
  <c r="M184" i="22"/>
  <c r="M196" i="22" s="1"/>
  <c r="F104" i="22"/>
  <c r="F112" i="22" s="1"/>
  <c r="F128" i="22" s="1"/>
  <c r="F100" i="22"/>
  <c r="O156" i="22"/>
  <c r="N160" i="22"/>
  <c r="F208" i="22"/>
  <c r="G96" i="22"/>
  <c r="F148" i="22"/>
  <c r="L69" i="21"/>
  <c r="K69" i="21"/>
  <c r="J69" i="21"/>
  <c r="I69" i="21"/>
  <c r="H69" i="21"/>
  <c r="G69" i="21"/>
  <c r="F69" i="21"/>
  <c r="L65" i="21"/>
  <c r="K65" i="21"/>
  <c r="J65" i="21"/>
  <c r="I65" i="21"/>
  <c r="H65" i="21"/>
  <c r="G65" i="21"/>
  <c r="F65" i="21"/>
  <c r="R65" i="21" s="1"/>
  <c r="L61" i="21"/>
  <c r="K61" i="21"/>
  <c r="J61" i="21"/>
  <c r="I61" i="21"/>
  <c r="H61" i="21"/>
  <c r="G61" i="21"/>
  <c r="F61" i="21"/>
  <c r="L57" i="21"/>
  <c r="K57" i="21"/>
  <c r="J57" i="21"/>
  <c r="I57" i="21"/>
  <c r="H57" i="21"/>
  <c r="G57" i="21"/>
  <c r="F57" i="21"/>
  <c r="R61" i="21" l="1"/>
  <c r="R57" i="21"/>
  <c r="F126" i="22"/>
  <c r="E86" i="23" s="1"/>
  <c r="R69" i="21"/>
  <c r="Q68" i="22"/>
  <c r="Q64" i="22"/>
  <c r="Q60" i="22"/>
  <c r="Q56" i="22"/>
  <c r="Q52" i="22"/>
  <c r="Q48" i="22"/>
  <c r="F125" i="22"/>
  <c r="E75" i="23" s="1"/>
  <c r="N185" i="22"/>
  <c r="N186" i="22"/>
  <c r="M190" i="22"/>
  <c r="L63" i="23" s="1"/>
  <c r="M189" i="22"/>
  <c r="L55" i="23" s="1"/>
  <c r="M176" i="22"/>
  <c r="N180" i="22"/>
  <c r="N188" i="22"/>
  <c r="N172" i="22"/>
  <c r="N164" i="22"/>
  <c r="F213" i="22"/>
  <c r="P156" i="22"/>
  <c r="O160" i="22"/>
  <c r="N168" i="22"/>
  <c r="N184" i="22"/>
  <c r="N196" i="22" s="1"/>
  <c r="F120" i="22"/>
  <c r="G104" i="22"/>
  <c r="G112" i="22" s="1"/>
  <c r="G128" i="22" s="1"/>
  <c r="G100" i="22"/>
  <c r="G126" i="22" s="1"/>
  <c r="G208" i="22"/>
  <c r="H96" i="22"/>
  <c r="G148" i="22"/>
  <c r="G125" i="22" l="1"/>
  <c r="F75" i="23" s="1"/>
  <c r="F86" i="23"/>
  <c r="O186" i="22"/>
  <c r="O185" i="22"/>
  <c r="N189" i="22"/>
  <c r="M55" i="23" s="1"/>
  <c r="N190" i="22"/>
  <c r="M63" i="23" s="1"/>
  <c r="N176" i="22"/>
  <c r="O180" i="22"/>
  <c r="O188" i="22"/>
  <c r="O172" i="22"/>
  <c r="O164" i="22"/>
  <c r="G213" i="22"/>
  <c r="Q156" i="22"/>
  <c r="P160" i="22"/>
  <c r="O168" i="22"/>
  <c r="O184" i="22"/>
  <c r="O196" i="22" s="1"/>
  <c r="H104" i="22"/>
  <c r="H112" i="22" s="1"/>
  <c r="H128" i="22" s="1"/>
  <c r="G120" i="22"/>
  <c r="H100" i="22"/>
  <c r="H126" i="22" s="1"/>
  <c r="H208" i="22"/>
  <c r="I96" i="22"/>
  <c r="H148" i="22"/>
  <c r="J11" i="24"/>
  <c r="K11" i="24" s="1"/>
  <c r="L11" i="24" s="1"/>
  <c r="M11" i="24" s="1"/>
  <c r="N11" i="24" s="1"/>
  <c r="N13" i="24" s="1"/>
  <c r="G30" i="21"/>
  <c r="G29" i="21"/>
  <c r="G28" i="21"/>
  <c r="G27" i="21"/>
  <c r="G26" i="21"/>
  <c r="G25" i="21"/>
  <c r="G86" i="23" l="1"/>
  <c r="H125" i="22"/>
  <c r="G75" i="23" s="1"/>
  <c r="P185" i="22"/>
  <c r="P186" i="22"/>
  <c r="O190" i="22"/>
  <c r="N63" i="23" s="1"/>
  <c r="O189" i="22"/>
  <c r="N55" i="23" s="1"/>
  <c r="O176" i="22"/>
  <c r="P180" i="22"/>
  <c r="P188" i="22"/>
  <c r="P172" i="22"/>
  <c r="P164" i="22"/>
  <c r="H213" i="22"/>
  <c r="R156" i="22"/>
  <c r="Q160" i="22"/>
  <c r="P184" i="22"/>
  <c r="P196" i="22" s="1"/>
  <c r="P168" i="22"/>
  <c r="H120" i="22"/>
  <c r="I104" i="22"/>
  <c r="I112" i="22" s="1"/>
  <c r="I128" i="22" s="1"/>
  <c r="I100" i="22"/>
  <c r="I126" i="22" s="1"/>
  <c r="I208" i="22"/>
  <c r="J96" i="22"/>
  <c r="I148" i="22"/>
  <c r="G53" i="21"/>
  <c r="H53" i="21"/>
  <c r="I53" i="21"/>
  <c r="J53" i="21"/>
  <c r="K53" i="21"/>
  <c r="L53" i="21"/>
  <c r="G49" i="21"/>
  <c r="H49" i="21"/>
  <c r="I49" i="21"/>
  <c r="J49" i="21"/>
  <c r="K49" i="21"/>
  <c r="L49" i="21"/>
  <c r="G45" i="21"/>
  <c r="H45" i="21"/>
  <c r="I45" i="21"/>
  <c r="J45" i="21"/>
  <c r="K45" i="21"/>
  <c r="L45" i="21"/>
  <c r="F53" i="21"/>
  <c r="F49" i="21"/>
  <c r="F45" i="21"/>
  <c r="H41" i="21"/>
  <c r="I41" i="21"/>
  <c r="J41" i="21"/>
  <c r="K41" i="21"/>
  <c r="L41" i="21"/>
  <c r="F41" i="21"/>
  <c r="R45" i="21" l="1"/>
  <c r="R49" i="21"/>
  <c r="R53" i="21"/>
  <c r="L73" i="21"/>
  <c r="L75" i="21" s="1"/>
  <c r="K73" i="21"/>
  <c r="K75" i="21" s="1"/>
  <c r="H86" i="23"/>
  <c r="I125" i="22"/>
  <c r="H75" i="23" s="1"/>
  <c r="Q186" i="22"/>
  <c r="Q185" i="22"/>
  <c r="P189" i="22"/>
  <c r="O55" i="23" s="1"/>
  <c r="P190" i="22"/>
  <c r="O63" i="23" s="1"/>
  <c r="P176" i="22"/>
  <c r="I73" i="21"/>
  <c r="I75" i="21" s="1"/>
  <c r="Q180" i="22"/>
  <c r="Q188" i="22"/>
  <c r="Q172" i="22"/>
  <c r="Q164" i="22"/>
  <c r="I213" i="22"/>
  <c r="S156" i="22"/>
  <c r="R160" i="22"/>
  <c r="Q168" i="22"/>
  <c r="Q184" i="22"/>
  <c r="Q196" i="22" s="1"/>
  <c r="I120" i="22"/>
  <c r="J104" i="22"/>
  <c r="J112" i="22" s="1"/>
  <c r="J128" i="22" s="1"/>
  <c r="J100" i="22"/>
  <c r="J126" i="22" s="1"/>
  <c r="J208" i="22"/>
  <c r="K96" i="22"/>
  <c r="J148" i="22"/>
  <c r="F73" i="21"/>
  <c r="J73" i="21"/>
  <c r="J75" i="21" s="1"/>
  <c r="H73" i="21"/>
  <c r="H75" i="21" s="1"/>
  <c r="J125" i="22" l="1"/>
  <c r="I75" i="23" s="1"/>
  <c r="I86" i="23"/>
  <c r="R185" i="22"/>
  <c r="R186" i="22"/>
  <c r="Q190" i="22"/>
  <c r="P63" i="23" s="1"/>
  <c r="Q189" i="22"/>
  <c r="P55" i="23" s="1"/>
  <c r="Q176" i="22"/>
  <c r="F75" i="21"/>
  <c r="R180" i="22"/>
  <c r="R188" i="22"/>
  <c r="R172" i="22"/>
  <c r="R164" i="22"/>
  <c r="J213" i="22"/>
  <c r="T156" i="22"/>
  <c r="S160" i="22"/>
  <c r="R184" i="22"/>
  <c r="R196" i="22" s="1"/>
  <c r="R168" i="22"/>
  <c r="J120" i="22"/>
  <c r="K104" i="22"/>
  <c r="K112" i="22" s="1"/>
  <c r="K128" i="22" s="1"/>
  <c r="K100" i="22"/>
  <c r="K126" i="22" s="1"/>
  <c r="K208" i="22"/>
  <c r="L96" i="22"/>
  <c r="K148" i="22"/>
  <c r="D9" i="22"/>
  <c r="F22" i="22" l="1"/>
  <c r="F20" i="22"/>
  <c r="F21" i="22"/>
  <c r="F23" i="22"/>
  <c r="F29" i="22"/>
  <c r="F30" i="22"/>
  <c r="F28" i="22"/>
  <c r="F19" i="22"/>
  <c r="K125" i="22"/>
  <c r="J75" i="23" s="1"/>
  <c r="J86" i="23"/>
  <c r="S186" i="22"/>
  <c r="S185" i="22"/>
  <c r="R189" i="22"/>
  <c r="Q55" i="23" s="1"/>
  <c r="R190" i="22"/>
  <c r="Q63" i="23" s="1"/>
  <c r="R176" i="22"/>
  <c r="S180" i="22"/>
  <c r="S188" i="22"/>
  <c r="S172" i="22"/>
  <c r="S164" i="22"/>
  <c r="K213" i="22"/>
  <c r="U156" i="22"/>
  <c r="T160" i="22"/>
  <c r="S168" i="22"/>
  <c r="S184" i="22"/>
  <c r="S196" i="22" s="1"/>
  <c r="K120" i="22"/>
  <c r="L104" i="22"/>
  <c r="L112" i="22" s="1"/>
  <c r="L128" i="22" s="1"/>
  <c r="L100" i="22"/>
  <c r="L126" i="22" s="1"/>
  <c r="L208" i="22"/>
  <c r="M96" i="22"/>
  <c r="L148" i="22"/>
  <c r="E78" i="22"/>
  <c r="V39" i="22"/>
  <c r="F97" i="22"/>
  <c r="G97" i="22" s="1"/>
  <c r="H97" i="22" s="1"/>
  <c r="I97" i="22" s="1"/>
  <c r="J97" i="22" s="1"/>
  <c r="K97" i="22" s="1"/>
  <c r="L97" i="22" s="1"/>
  <c r="M97" i="22" s="1"/>
  <c r="N97" i="22" s="1"/>
  <c r="O97" i="22" s="1"/>
  <c r="P97" i="22" s="1"/>
  <c r="Q97" i="22" s="1"/>
  <c r="R97" i="22" s="1"/>
  <c r="S97" i="22" s="1"/>
  <c r="T97" i="22" s="1"/>
  <c r="U97" i="22" s="1"/>
  <c r="V97" i="22" s="1"/>
  <c r="W97" i="22" s="1"/>
  <c r="X97" i="22" s="1"/>
  <c r="Y97" i="22" s="1"/>
  <c r="Z97" i="22" s="1"/>
  <c r="AA97" i="22" s="1"/>
  <c r="AB97" i="22" s="1"/>
  <c r="AC97" i="22" s="1"/>
  <c r="AD97" i="22" s="1"/>
  <c r="AE97" i="22" s="1"/>
  <c r="AF97" i="22" s="1"/>
  <c r="AG97" i="22" s="1"/>
  <c r="AH97" i="22" s="1"/>
  <c r="B6" i="22"/>
  <c r="K86" i="23" l="1"/>
  <c r="L125" i="22"/>
  <c r="K75" i="23" s="1"/>
  <c r="T185" i="22"/>
  <c r="T186" i="22"/>
  <c r="S190" i="22"/>
  <c r="R63" i="23" s="1"/>
  <c r="S189" i="22"/>
  <c r="R55" i="23" s="1"/>
  <c r="S176" i="22"/>
  <c r="T180" i="22"/>
  <c r="T188" i="22"/>
  <c r="T172" i="22"/>
  <c r="T164" i="22"/>
  <c r="L213" i="22"/>
  <c r="T184" i="22"/>
  <c r="T196" i="22" s="1"/>
  <c r="T168" i="22"/>
  <c r="V156" i="22"/>
  <c r="U160" i="22"/>
  <c r="M104" i="22"/>
  <c r="M112" i="22" s="1"/>
  <c r="M128" i="22" s="1"/>
  <c r="L120" i="22"/>
  <c r="M100" i="22"/>
  <c r="M126" i="22" s="1"/>
  <c r="M208" i="22"/>
  <c r="N96" i="22"/>
  <c r="M148" i="22"/>
  <c r="F78" i="22"/>
  <c r="E87" i="22"/>
  <c r="F132" i="21"/>
  <c r="E8" i="23"/>
  <c r="F32" i="22"/>
  <c r="F31" i="22"/>
  <c r="F27" i="22"/>
  <c r="F18" i="22"/>
  <c r="E33" i="22"/>
  <c r="E24" i="22"/>
  <c r="J17" i="22"/>
  <c r="E17" i="22"/>
  <c r="G100" i="21"/>
  <c r="F100" i="21"/>
  <c r="G95" i="21"/>
  <c r="G92" i="21"/>
  <c r="F92" i="21"/>
  <c r="G89" i="21"/>
  <c r="F89" i="21"/>
  <c r="G84" i="21"/>
  <c r="F84" i="21"/>
  <c r="F31" i="21"/>
  <c r="F22" i="21"/>
  <c r="L86" i="23" l="1"/>
  <c r="M125" i="22"/>
  <c r="L75" i="23" s="1"/>
  <c r="U186" i="22"/>
  <c r="U185" i="22"/>
  <c r="T189" i="22"/>
  <c r="S55" i="23" s="1"/>
  <c r="T190" i="22"/>
  <c r="S63" i="23" s="1"/>
  <c r="T176" i="22"/>
  <c r="H26" i="28"/>
  <c r="E79" i="23"/>
  <c r="E68" i="23"/>
  <c r="E58" i="23"/>
  <c r="E50" i="23"/>
  <c r="E28" i="23"/>
  <c r="E39" i="23"/>
  <c r="E21" i="23"/>
  <c r="U180" i="22"/>
  <c r="U188" i="22"/>
  <c r="U172" i="22"/>
  <c r="U164" i="22"/>
  <c r="M213" i="22"/>
  <c r="F57" i="27"/>
  <c r="U168" i="22"/>
  <c r="U184" i="22"/>
  <c r="U196" i="22" s="1"/>
  <c r="W156" i="22"/>
  <c r="V160" i="22"/>
  <c r="N104" i="22"/>
  <c r="N112" i="22" s="1"/>
  <c r="N128" i="22" s="1"/>
  <c r="M120" i="22"/>
  <c r="N100" i="22"/>
  <c r="N126" i="22" s="1"/>
  <c r="E108" i="22"/>
  <c r="N208" i="22"/>
  <c r="O96" i="22"/>
  <c r="O100" i="22" s="1"/>
  <c r="O126" i="22" s="1"/>
  <c r="N148" i="22"/>
  <c r="G78" i="22"/>
  <c r="F87" i="22"/>
  <c r="J26" i="22"/>
  <c r="K26" i="22" s="1"/>
  <c r="K17" i="22"/>
  <c r="F8" i="23"/>
  <c r="E26" i="22"/>
  <c r="F26" i="22" s="1"/>
  <c r="F17" i="22"/>
  <c r="F33" i="22"/>
  <c r="F24" i="22"/>
  <c r="F108" i="21"/>
  <c r="F122" i="21" s="1"/>
  <c r="G108" i="21"/>
  <c r="G121" i="21" s="1"/>
  <c r="H31" i="28" l="1"/>
  <c r="N125" i="22"/>
  <c r="M75" i="23" s="1"/>
  <c r="M86" i="23"/>
  <c r="O125" i="22"/>
  <c r="N75" i="23" s="1"/>
  <c r="N86" i="23"/>
  <c r="O108" i="22"/>
  <c r="O116" i="22" s="1"/>
  <c r="V185" i="22"/>
  <c r="V186" i="22"/>
  <c r="U190" i="22"/>
  <c r="T63" i="23" s="1"/>
  <c r="U189" i="22"/>
  <c r="T55" i="23" s="1"/>
  <c r="H57" i="27"/>
  <c r="J57" i="27" s="1"/>
  <c r="L57" i="27" s="1"/>
  <c r="N57" i="27" s="1"/>
  <c r="P57" i="27" s="1"/>
  <c r="R57" i="27" s="1"/>
  <c r="T57" i="27" s="1"/>
  <c r="V57" i="27" s="1"/>
  <c r="X57" i="27" s="1"/>
  <c r="U176" i="22"/>
  <c r="I26" i="28"/>
  <c r="F50" i="23"/>
  <c r="F79" i="23"/>
  <c r="F68" i="23"/>
  <c r="F58" i="23"/>
  <c r="O124" i="22"/>
  <c r="O136" i="22" s="1"/>
  <c r="F28" i="23"/>
  <c r="F39" i="23"/>
  <c r="F21" i="23"/>
  <c r="V180" i="22"/>
  <c r="V188" i="22"/>
  <c r="V172" i="22"/>
  <c r="V164" i="22"/>
  <c r="N213" i="22"/>
  <c r="V184" i="22"/>
  <c r="V196" i="22" s="1"/>
  <c r="V168" i="22"/>
  <c r="X156" i="22"/>
  <c r="W160" i="22"/>
  <c r="O104" i="22"/>
  <c r="O112" i="22" s="1"/>
  <c r="O120" i="22" s="1"/>
  <c r="O148" i="22"/>
  <c r="E116" i="22"/>
  <c r="E124" i="22"/>
  <c r="E136" i="22" s="1"/>
  <c r="N120" i="22"/>
  <c r="F108" i="22"/>
  <c r="F121" i="21"/>
  <c r="G122" i="21"/>
  <c r="O208" i="22"/>
  <c r="P96" i="22"/>
  <c r="P100" i="22" s="1"/>
  <c r="P126" i="22" s="1"/>
  <c r="H78" i="22"/>
  <c r="G87" i="22"/>
  <c r="G8" i="23"/>
  <c r="G26" i="22"/>
  <c r="H26" i="22" s="1"/>
  <c r="H17" i="22"/>
  <c r="I31" i="28" l="1"/>
  <c r="O86" i="23"/>
  <c r="P125" i="22"/>
  <c r="O75" i="23" s="1"/>
  <c r="P108" i="22"/>
  <c r="P124" i="22" s="1"/>
  <c r="P136" i="22" s="1"/>
  <c r="W186" i="22"/>
  <c r="W185" i="22"/>
  <c r="V189" i="22"/>
  <c r="U55" i="23" s="1"/>
  <c r="V190" i="22"/>
  <c r="U63" i="23" s="1"/>
  <c r="V176" i="22"/>
  <c r="G124" i="21"/>
  <c r="C110" i="22"/>
  <c r="C114" i="22"/>
  <c r="F124" i="21"/>
  <c r="C109" i="22"/>
  <c r="C113" i="22"/>
  <c r="J26" i="28"/>
  <c r="G79" i="23"/>
  <c r="G68" i="23"/>
  <c r="G58" i="23"/>
  <c r="G50" i="23"/>
  <c r="P116" i="22"/>
  <c r="G28" i="23"/>
  <c r="G39" i="23"/>
  <c r="G21" i="23"/>
  <c r="W180" i="22"/>
  <c r="W188" i="22"/>
  <c r="W172" i="22"/>
  <c r="W164" i="22"/>
  <c r="O213" i="22"/>
  <c r="Y156" i="22"/>
  <c r="X160" i="22"/>
  <c r="W168" i="22"/>
  <c r="W184" i="22"/>
  <c r="W196" i="22" s="1"/>
  <c r="O128" i="22"/>
  <c r="P104" i="22"/>
  <c r="P112" i="22" s="1"/>
  <c r="P128" i="22" s="1"/>
  <c r="P148" i="22"/>
  <c r="F124" i="22"/>
  <c r="F136" i="22" s="1"/>
  <c r="F116" i="22"/>
  <c r="G108" i="22"/>
  <c r="P208" i="22"/>
  <c r="Q96" i="22"/>
  <c r="Q100" i="22" s="1"/>
  <c r="Q126" i="22" s="1"/>
  <c r="I78" i="22"/>
  <c r="H87" i="22"/>
  <c r="H8" i="23"/>
  <c r="J31" i="28" l="1"/>
  <c r="P86" i="23"/>
  <c r="Q125" i="22"/>
  <c r="P75" i="23" s="1"/>
  <c r="Q108" i="22"/>
  <c r="Q116" i="22" s="1"/>
  <c r="X185" i="22"/>
  <c r="X186" i="22"/>
  <c r="W190" i="22"/>
  <c r="V63" i="23" s="1"/>
  <c r="W189" i="22"/>
  <c r="V55" i="23" s="1"/>
  <c r="W176" i="22"/>
  <c r="K26" i="28"/>
  <c r="H50" i="23"/>
  <c r="H79" i="23"/>
  <c r="H68" i="23"/>
  <c r="H58" i="23"/>
  <c r="H28" i="23"/>
  <c r="H39" i="23"/>
  <c r="H21" i="23"/>
  <c r="X180" i="22"/>
  <c r="X188" i="22"/>
  <c r="X172" i="22"/>
  <c r="X164" i="22"/>
  <c r="P213" i="22"/>
  <c r="X184" i="22"/>
  <c r="X196" i="22" s="1"/>
  <c r="X168" i="22"/>
  <c r="Z156" i="22"/>
  <c r="Y160" i="22"/>
  <c r="P120" i="22"/>
  <c r="Q104" i="22"/>
  <c r="Q112" i="22" s="1"/>
  <c r="Q120" i="22" s="1"/>
  <c r="Q148" i="22"/>
  <c r="G124" i="22"/>
  <c r="G136" i="22" s="1"/>
  <c r="G116" i="22"/>
  <c r="H108" i="22"/>
  <c r="Q208" i="22"/>
  <c r="R96" i="22"/>
  <c r="R100" i="22" s="1"/>
  <c r="R126" i="22" s="1"/>
  <c r="J78" i="22"/>
  <c r="I87" i="22"/>
  <c r="I8" i="23"/>
  <c r="K31" i="28" l="1"/>
  <c r="Q124" i="22"/>
  <c r="Q136" i="22" s="1"/>
  <c r="R125" i="22"/>
  <c r="Q75" i="23" s="1"/>
  <c r="Q86" i="23"/>
  <c r="R108" i="22"/>
  <c r="R124" i="22" s="1"/>
  <c r="R136" i="22" s="1"/>
  <c r="Y186" i="22"/>
  <c r="Y185" i="22"/>
  <c r="X189" i="22"/>
  <c r="W55" i="23" s="1"/>
  <c r="X190" i="22"/>
  <c r="W63" i="23" s="1"/>
  <c r="X176" i="22"/>
  <c r="L26" i="28"/>
  <c r="I79" i="23"/>
  <c r="I68" i="23"/>
  <c r="I58" i="23"/>
  <c r="I50" i="23"/>
  <c r="I28" i="23"/>
  <c r="I39" i="23"/>
  <c r="I21" i="23"/>
  <c r="Y180" i="22"/>
  <c r="Y188" i="22"/>
  <c r="Y172" i="22"/>
  <c r="Y164" i="22"/>
  <c r="J87" i="22"/>
  <c r="K78" i="22"/>
  <c r="M78" i="22" s="1"/>
  <c r="Q213" i="22"/>
  <c r="Y168" i="22"/>
  <c r="Y184" i="22"/>
  <c r="Y196" i="22" s="1"/>
  <c r="AA156" i="22"/>
  <c r="Z160" i="22"/>
  <c r="Q128" i="22"/>
  <c r="R104" i="22"/>
  <c r="R112" i="22" s="1"/>
  <c r="R128" i="22" s="1"/>
  <c r="R148" i="22"/>
  <c r="H124" i="22"/>
  <c r="H136" i="22" s="1"/>
  <c r="H116" i="22"/>
  <c r="I108" i="22"/>
  <c r="R208" i="22"/>
  <c r="S96" i="22"/>
  <c r="S100" i="22" s="1"/>
  <c r="S126" i="22" s="1"/>
  <c r="J8" i="23"/>
  <c r="L31" i="28" l="1"/>
  <c r="R116" i="22"/>
  <c r="S125" i="22"/>
  <c r="R75" i="23" s="1"/>
  <c r="R86" i="23"/>
  <c r="S108" i="22"/>
  <c r="S124" i="22" s="1"/>
  <c r="S136" i="22" s="1"/>
  <c r="Z185" i="22"/>
  <c r="Z186" i="22"/>
  <c r="Y190" i="22"/>
  <c r="X63" i="23" s="1"/>
  <c r="Y189" i="22"/>
  <c r="X55" i="23" s="1"/>
  <c r="Y176" i="22"/>
  <c r="M26" i="28"/>
  <c r="J50" i="23"/>
  <c r="J79" i="23"/>
  <c r="J68" i="23"/>
  <c r="J58" i="23"/>
  <c r="J28" i="23"/>
  <c r="J39" i="23"/>
  <c r="J21" i="23"/>
  <c r="Z180" i="22"/>
  <c r="Z188" i="22"/>
  <c r="Z172" i="22"/>
  <c r="Z164" i="22"/>
  <c r="R213" i="22"/>
  <c r="K87" i="22"/>
  <c r="M87" i="22" s="1"/>
  <c r="L78" i="22"/>
  <c r="Z184" i="22"/>
  <c r="Z196" i="22" s="1"/>
  <c r="Z168" i="22"/>
  <c r="AB156" i="22"/>
  <c r="AA160" i="22"/>
  <c r="R120" i="22"/>
  <c r="S104" i="22"/>
  <c r="S112" i="22" s="1"/>
  <c r="S120" i="22" s="1"/>
  <c r="S148" i="22"/>
  <c r="I124" i="22"/>
  <c r="I136" i="22" s="1"/>
  <c r="I116" i="22"/>
  <c r="J108" i="22"/>
  <c r="S208" i="22"/>
  <c r="T96" i="22"/>
  <c r="T100" i="22" s="1"/>
  <c r="T126" i="22" s="1"/>
  <c r="K8" i="23"/>
  <c r="L87" i="22" l="1"/>
  <c r="N87" i="22" s="1"/>
  <c r="N78" i="22"/>
  <c r="M31" i="28"/>
  <c r="S116" i="22"/>
  <c r="S86" i="23"/>
  <c r="T125" i="22"/>
  <c r="S75" i="23" s="1"/>
  <c r="T108" i="22"/>
  <c r="T124" i="22" s="1"/>
  <c r="T136" i="22" s="1"/>
  <c r="AA186" i="22"/>
  <c r="AA185" i="22"/>
  <c r="Z189" i="22"/>
  <c r="Y55" i="23" s="1"/>
  <c r="Z190" i="22"/>
  <c r="Y63" i="23" s="1"/>
  <c r="Z176" i="22"/>
  <c r="N26" i="28"/>
  <c r="K79" i="23"/>
  <c r="K68" i="23"/>
  <c r="K58" i="23"/>
  <c r="K50" i="23"/>
  <c r="K28" i="23"/>
  <c r="K39" i="23"/>
  <c r="K21" i="23"/>
  <c r="AA180" i="22"/>
  <c r="AA188" i="22"/>
  <c r="AA172" i="22"/>
  <c r="AA164" i="22"/>
  <c r="S213" i="22"/>
  <c r="AA168" i="22"/>
  <c r="AA184" i="22"/>
  <c r="AA196" i="22" s="1"/>
  <c r="AC156" i="22"/>
  <c r="AB160" i="22"/>
  <c r="S128" i="22"/>
  <c r="T104" i="22"/>
  <c r="T112" i="22" s="1"/>
  <c r="T128" i="22" s="1"/>
  <c r="T148" i="22"/>
  <c r="J124" i="22"/>
  <c r="J136" i="22" s="1"/>
  <c r="J116" i="22"/>
  <c r="K108" i="22"/>
  <c r="T208" i="22"/>
  <c r="U96" i="22"/>
  <c r="U100" i="22" s="1"/>
  <c r="U126" i="22" s="1"/>
  <c r="L8" i="23"/>
  <c r="N31" i="28" l="1"/>
  <c r="T116" i="22"/>
  <c r="T86" i="23"/>
  <c r="U125" i="22"/>
  <c r="T75" i="23" s="1"/>
  <c r="U108" i="22"/>
  <c r="U124" i="22" s="1"/>
  <c r="U136" i="22" s="1"/>
  <c r="AB185" i="22"/>
  <c r="AB186" i="22"/>
  <c r="AA190" i="22"/>
  <c r="Z63" i="23" s="1"/>
  <c r="AA189" i="22"/>
  <c r="Z55" i="23" s="1"/>
  <c r="AA176" i="22"/>
  <c r="O26" i="28"/>
  <c r="L50" i="23"/>
  <c r="L79" i="23"/>
  <c r="L68" i="23"/>
  <c r="L58" i="23"/>
  <c r="L28" i="23"/>
  <c r="L39" i="23"/>
  <c r="L21" i="23"/>
  <c r="AB180" i="22"/>
  <c r="AB188" i="22"/>
  <c r="AB172" i="22"/>
  <c r="AB164" i="22"/>
  <c r="T213" i="22"/>
  <c r="AB184" i="22"/>
  <c r="AB196" i="22" s="1"/>
  <c r="AB168" i="22"/>
  <c r="AD156" i="22"/>
  <c r="AC160" i="22"/>
  <c r="T120" i="22"/>
  <c r="U104" i="22"/>
  <c r="U112" i="22" s="1"/>
  <c r="U120" i="22" s="1"/>
  <c r="U148" i="22"/>
  <c r="K124" i="22"/>
  <c r="K136" i="22" s="1"/>
  <c r="K116" i="22"/>
  <c r="L108" i="22"/>
  <c r="U208" i="22"/>
  <c r="V96" i="22"/>
  <c r="V100" i="22" s="1"/>
  <c r="V126" i="22" s="1"/>
  <c r="M8" i="23"/>
  <c r="O31" i="28" l="1"/>
  <c r="U116" i="22"/>
  <c r="V125" i="22"/>
  <c r="U75" i="23" s="1"/>
  <c r="U86" i="23"/>
  <c r="V108" i="22"/>
  <c r="V124" i="22" s="1"/>
  <c r="V136" i="22" s="1"/>
  <c r="AC186" i="22"/>
  <c r="AC185" i="22"/>
  <c r="AB189" i="22"/>
  <c r="AA55" i="23" s="1"/>
  <c r="AB190" i="22"/>
  <c r="AA63" i="23" s="1"/>
  <c r="AB176" i="22"/>
  <c r="P26" i="28"/>
  <c r="M79" i="23"/>
  <c r="M68" i="23"/>
  <c r="M58" i="23"/>
  <c r="M50" i="23"/>
  <c r="M28" i="23"/>
  <c r="M39" i="23"/>
  <c r="M21" i="23"/>
  <c r="AC180" i="22"/>
  <c r="AC188" i="22"/>
  <c r="AC172" i="22"/>
  <c r="AC164" i="22"/>
  <c r="U213" i="22"/>
  <c r="AC168" i="22"/>
  <c r="AC184" i="22"/>
  <c r="AC196" i="22" s="1"/>
  <c r="AE156" i="22"/>
  <c r="AD160" i="22"/>
  <c r="U128" i="22"/>
  <c r="V104" i="22"/>
  <c r="V112" i="22" s="1"/>
  <c r="V128" i="22" s="1"/>
  <c r="V148" i="22"/>
  <c r="L124" i="22"/>
  <c r="L136" i="22" s="1"/>
  <c r="L116" i="22"/>
  <c r="N108" i="22"/>
  <c r="M108" i="22"/>
  <c r="V208" i="22"/>
  <c r="W96" i="22"/>
  <c r="W100" i="22" s="1"/>
  <c r="W126" i="22" s="1"/>
  <c r="N8" i="23"/>
  <c r="P31" i="28" l="1"/>
  <c r="V116" i="22"/>
  <c r="W125" i="22"/>
  <c r="V75" i="23" s="1"/>
  <c r="V86" i="23"/>
  <c r="W108" i="22"/>
  <c r="W124" i="22" s="1"/>
  <c r="W136" i="22" s="1"/>
  <c r="AD185" i="22"/>
  <c r="AD186" i="22"/>
  <c r="AC190" i="22"/>
  <c r="AB63" i="23" s="1"/>
  <c r="AC189" i="22"/>
  <c r="AB55" i="23" s="1"/>
  <c r="AC176" i="22"/>
  <c r="Q26" i="28"/>
  <c r="N50" i="23"/>
  <c r="N79" i="23"/>
  <c r="N68" i="23"/>
  <c r="N58" i="23"/>
  <c r="N28" i="23"/>
  <c r="N39" i="23"/>
  <c r="N21" i="23"/>
  <c r="AD180" i="22"/>
  <c r="AD188" i="22"/>
  <c r="O8" i="23"/>
  <c r="AD172" i="22"/>
  <c r="AD164" i="22"/>
  <c r="V213" i="22"/>
  <c r="AD184" i="22"/>
  <c r="AD196" i="22" s="1"/>
  <c r="AD168" i="22"/>
  <c r="AF156" i="22"/>
  <c r="AE160" i="22"/>
  <c r="V120" i="22"/>
  <c r="W104" i="22"/>
  <c r="W112" i="22" s="1"/>
  <c r="W120" i="22" s="1"/>
  <c r="W148" i="22"/>
  <c r="M124" i="22"/>
  <c r="M136" i="22" s="1"/>
  <c r="M116" i="22"/>
  <c r="N124" i="22"/>
  <c r="N136" i="22" s="1"/>
  <c r="N116" i="22"/>
  <c r="W208" i="22"/>
  <c r="X96" i="22"/>
  <c r="X100" i="22" s="1"/>
  <c r="X126" i="22" s="1"/>
  <c r="AI49" i="7"/>
  <c r="AI50" i="7"/>
  <c r="AI51" i="7"/>
  <c r="AI52" i="7"/>
  <c r="AI53" i="7"/>
  <c r="AI54" i="7"/>
  <c r="AI55" i="7"/>
  <c r="AI56" i="7"/>
  <c r="AI57" i="7"/>
  <c r="AI40" i="7"/>
  <c r="AI41" i="7"/>
  <c r="AI42" i="7"/>
  <c r="AI43" i="7"/>
  <c r="AI44" i="7"/>
  <c r="AI45" i="7"/>
  <c r="AI46" i="7"/>
  <c r="AI47" i="7"/>
  <c r="AI48" i="7"/>
  <c r="AI37" i="7"/>
  <c r="AJ37" i="7" s="1"/>
  <c r="AK37" i="7" s="1"/>
  <c r="AL37" i="7" s="1"/>
  <c r="AM37" i="7" s="1"/>
  <c r="AN37" i="7" s="1"/>
  <c r="AO37" i="7" s="1"/>
  <c r="AP37" i="7" s="1"/>
  <c r="AQ37" i="7" s="1"/>
  <c r="AR37" i="7" s="1"/>
  <c r="AS37" i="7" s="1"/>
  <c r="AT37" i="7" s="1"/>
  <c r="AU37" i="7" s="1"/>
  <c r="AV37" i="7" s="1"/>
  <c r="AW37" i="7" s="1"/>
  <c r="AX37" i="7" s="1"/>
  <c r="AY37" i="7" s="1"/>
  <c r="AZ37" i="7" s="1"/>
  <c r="BA37" i="7" s="1"/>
  <c r="BB37" i="7" s="1"/>
  <c r="BC37" i="7" s="1"/>
  <c r="Q31" i="28" l="1"/>
  <c r="W116" i="22"/>
  <c r="W86" i="23"/>
  <c r="X125" i="22"/>
  <c r="W75" i="23" s="1"/>
  <c r="X108" i="22"/>
  <c r="X116" i="22" s="1"/>
  <c r="AE186" i="22"/>
  <c r="AE185" i="22"/>
  <c r="AD189" i="22"/>
  <c r="AC55" i="23" s="1"/>
  <c r="AD190" i="22"/>
  <c r="AC63" i="23" s="1"/>
  <c r="AD176" i="22"/>
  <c r="R26" i="28"/>
  <c r="O79" i="23"/>
  <c r="O68" i="23"/>
  <c r="O58" i="23"/>
  <c r="O50" i="23"/>
  <c r="O28" i="23"/>
  <c r="O39" i="23"/>
  <c r="O21" i="23"/>
  <c r="AE180" i="22"/>
  <c r="AE188" i="22"/>
  <c r="P8" i="23"/>
  <c r="AE172" i="22"/>
  <c r="AE164" i="22"/>
  <c r="W213" i="22"/>
  <c r="AE168" i="22"/>
  <c r="AE184" i="22"/>
  <c r="AE196" i="22" s="1"/>
  <c r="AG156" i="22"/>
  <c r="AF160" i="22"/>
  <c r="W128" i="22"/>
  <c r="X104" i="22"/>
  <c r="X112" i="22" s="1"/>
  <c r="X128" i="22" s="1"/>
  <c r="X148" i="22"/>
  <c r="X208" i="22"/>
  <c r="Y96" i="22"/>
  <c r="Y100" i="22" s="1"/>
  <c r="Y126" i="22" s="1"/>
  <c r="AH40" i="7"/>
  <c r="AG40" i="7" s="1"/>
  <c r="AF40" i="7" s="1"/>
  <c r="AE40" i="7" s="1"/>
  <c r="AD40" i="7" s="1"/>
  <c r="AC40" i="7" s="1"/>
  <c r="AB40" i="7" s="1"/>
  <c r="AA40" i="7" s="1"/>
  <c r="Z40" i="7" s="1"/>
  <c r="Y40" i="7" s="1"/>
  <c r="X40" i="7" s="1"/>
  <c r="W40" i="7" s="1"/>
  <c r="V40" i="7" s="1"/>
  <c r="U40" i="7" s="1"/>
  <c r="T40" i="7" s="1"/>
  <c r="S40" i="7" s="1"/>
  <c r="R40" i="7" s="1"/>
  <c r="Q40" i="7" s="1"/>
  <c r="P40" i="7" s="1"/>
  <c r="O40" i="7" s="1"/>
  <c r="N40" i="7" s="1"/>
  <c r="M40" i="7" s="1"/>
  <c r="L40" i="7" s="1"/>
  <c r="K40" i="7" s="1"/>
  <c r="J40" i="7" s="1"/>
  <c r="I40" i="7" s="1"/>
  <c r="H40" i="7" s="1"/>
  <c r="G40" i="7" s="1"/>
  <c r="F40" i="7" s="1"/>
  <c r="E40" i="7" s="1"/>
  <c r="D40" i="7" s="1"/>
  <c r="AH41" i="7"/>
  <c r="AG41" i="7" s="1"/>
  <c r="AF41" i="7" s="1"/>
  <c r="AE41" i="7" s="1"/>
  <c r="AD41" i="7" s="1"/>
  <c r="AC41" i="7" s="1"/>
  <c r="AB41" i="7" s="1"/>
  <c r="AA41" i="7" s="1"/>
  <c r="Z41" i="7" s="1"/>
  <c r="Y41" i="7" s="1"/>
  <c r="X41" i="7" s="1"/>
  <c r="W41" i="7" s="1"/>
  <c r="V41" i="7" s="1"/>
  <c r="U41" i="7" s="1"/>
  <c r="T41" i="7" s="1"/>
  <c r="S41" i="7" s="1"/>
  <c r="R41" i="7" s="1"/>
  <c r="Q41" i="7" s="1"/>
  <c r="P41" i="7" s="1"/>
  <c r="O41" i="7" s="1"/>
  <c r="N41" i="7" s="1"/>
  <c r="M41" i="7" s="1"/>
  <c r="L41" i="7" s="1"/>
  <c r="K41" i="7" s="1"/>
  <c r="J41" i="7" s="1"/>
  <c r="I41" i="7" s="1"/>
  <c r="H41" i="7" s="1"/>
  <c r="G41" i="7" s="1"/>
  <c r="F41" i="7" s="1"/>
  <c r="E41" i="7" s="1"/>
  <c r="D41" i="7" s="1"/>
  <c r="AH42" i="7"/>
  <c r="AG42" i="7" s="1"/>
  <c r="AF42" i="7" s="1"/>
  <c r="AE42" i="7" s="1"/>
  <c r="AD42" i="7" s="1"/>
  <c r="AC42" i="7" s="1"/>
  <c r="AB42" i="7" s="1"/>
  <c r="AA42" i="7" s="1"/>
  <c r="Z42" i="7" s="1"/>
  <c r="Y42" i="7" s="1"/>
  <c r="X42" i="7" s="1"/>
  <c r="W42" i="7" s="1"/>
  <c r="V42" i="7" s="1"/>
  <c r="U42" i="7" s="1"/>
  <c r="T42" i="7" s="1"/>
  <c r="S42" i="7" s="1"/>
  <c r="R42" i="7" s="1"/>
  <c r="Q42" i="7" s="1"/>
  <c r="P42" i="7" s="1"/>
  <c r="O42" i="7" s="1"/>
  <c r="N42" i="7" s="1"/>
  <c r="M42" i="7" s="1"/>
  <c r="L42" i="7" s="1"/>
  <c r="K42" i="7" s="1"/>
  <c r="J42" i="7" s="1"/>
  <c r="I42" i="7" s="1"/>
  <c r="H42" i="7" s="1"/>
  <c r="G42" i="7" s="1"/>
  <c r="F42" i="7" s="1"/>
  <c r="E42" i="7" s="1"/>
  <c r="D42" i="7" s="1"/>
  <c r="AH43" i="7"/>
  <c r="AG43" i="7" s="1"/>
  <c r="AF43" i="7" s="1"/>
  <c r="AE43" i="7" s="1"/>
  <c r="AD43" i="7" s="1"/>
  <c r="AC43" i="7" s="1"/>
  <c r="AB43" i="7" s="1"/>
  <c r="AA43" i="7" s="1"/>
  <c r="Z43" i="7" s="1"/>
  <c r="Y43" i="7" s="1"/>
  <c r="X43" i="7" s="1"/>
  <c r="W43" i="7" s="1"/>
  <c r="V43" i="7" s="1"/>
  <c r="U43" i="7" s="1"/>
  <c r="T43" i="7" s="1"/>
  <c r="S43" i="7" s="1"/>
  <c r="R43" i="7" s="1"/>
  <c r="Q43" i="7" s="1"/>
  <c r="P43" i="7" s="1"/>
  <c r="O43" i="7" s="1"/>
  <c r="N43" i="7" s="1"/>
  <c r="M43" i="7" s="1"/>
  <c r="L43" i="7" s="1"/>
  <c r="K43" i="7" s="1"/>
  <c r="J43" i="7" s="1"/>
  <c r="I43" i="7" s="1"/>
  <c r="H43" i="7" s="1"/>
  <c r="G43" i="7" s="1"/>
  <c r="F43" i="7" s="1"/>
  <c r="E43" i="7" s="1"/>
  <c r="D43" i="7" s="1"/>
  <c r="AH44" i="7"/>
  <c r="AG44" i="7" s="1"/>
  <c r="AF44" i="7" s="1"/>
  <c r="AE44" i="7" s="1"/>
  <c r="AD44" i="7" s="1"/>
  <c r="AC44" i="7" s="1"/>
  <c r="AB44" i="7" s="1"/>
  <c r="AA44" i="7" s="1"/>
  <c r="Z44" i="7" s="1"/>
  <c r="Y44" i="7" s="1"/>
  <c r="X44" i="7" s="1"/>
  <c r="W44" i="7" s="1"/>
  <c r="V44" i="7" s="1"/>
  <c r="U44" i="7" s="1"/>
  <c r="T44" i="7" s="1"/>
  <c r="S44" i="7" s="1"/>
  <c r="R44" i="7" s="1"/>
  <c r="Q44" i="7" s="1"/>
  <c r="P44" i="7" s="1"/>
  <c r="O44" i="7" s="1"/>
  <c r="N44" i="7" s="1"/>
  <c r="M44" i="7" s="1"/>
  <c r="L44" i="7" s="1"/>
  <c r="K44" i="7" s="1"/>
  <c r="J44" i="7" s="1"/>
  <c r="I44" i="7" s="1"/>
  <c r="H44" i="7" s="1"/>
  <c r="G44" i="7" s="1"/>
  <c r="F44" i="7" s="1"/>
  <c r="E44" i="7" s="1"/>
  <c r="D44" i="7" s="1"/>
  <c r="AH45" i="7"/>
  <c r="AG45" i="7" s="1"/>
  <c r="AF45" i="7" s="1"/>
  <c r="AE45" i="7" s="1"/>
  <c r="AD45" i="7" s="1"/>
  <c r="AC45" i="7" s="1"/>
  <c r="AB45" i="7" s="1"/>
  <c r="AA45" i="7" s="1"/>
  <c r="Z45" i="7" s="1"/>
  <c r="Y45" i="7" s="1"/>
  <c r="X45" i="7" s="1"/>
  <c r="W45" i="7" s="1"/>
  <c r="V45" i="7" s="1"/>
  <c r="U45" i="7" s="1"/>
  <c r="T45" i="7" s="1"/>
  <c r="S45" i="7" s="1"/>
  <c r="R45" i="7" s="1"/>
  <c r="Q45" i="7" s="1"/>
  <c r="P45" i="7" s="1"/>
  <c r="O45" i="7" s="1"/>
  <c r="N45" i="7" s="1"/>
  <c r="M45" i="7" s="1"/>
  <c r="L45" i="7" s="1"/>
  <c r="K45" i="7" s="1"/>
  <c r="J45" i="7" s="1"/>
  <c r="I45" i="7" s="1"/>
  <c r="H45" i="7" s="1"/>
  <c r="G45" i="7" s="1"/>
  <c r="F45" i="7" s="1"/>
  <c r="E45" i="7" s="1"/>
  <c r="D45" i="7" s="1"/>
  <c r="AH46" i="7"/>
  <c r="AG46" i="7" s="1"/>
  <c r="AF46" i="7" s="1"/>
  <c r="AE46" i="7" s="1"/>
  <c r="AD46" i="7" s="1"/>
  <c r="AC46" i="7" s="1"/>
  <c r="AB46" i="7" s="1"/>
  <c r="AA46" i="7" s="1"/>
  <c r="Z46" i="7" s="1"/>
  <c r="Y46" i="7" s="1"/>
  <c r="X46" i="7" s="1"/>
  <c r="W46" i="7" s="1"/>
  <c r="V46" i="7" s="1"/>
  <c r="U46" i="7" s="1"/>
  <c r="T46" i="7" s="1"/>
  <c r="S46" i="7" s="1"/>
  <c r="R46" i="7" s="1"/>
  <c r="Q46" i="7" s="1"/>
  <c r="P46" i="7" s="1"/>
  <c r="O46" i="7" s="1"/>
  <c r="N46" i="7" s="1"/>
  <c r="M46" i="7" s="1"/>
  <c r="L46" i="7" s="1"/>
  <c r="K46" i="7" s="1"/>
  <c r="J46" i="7" s="1"/>
  <c r="I46" i="7" s="1"/>
  <c r="H46" i="7" s="1"/>
  <c r="G46" i="7" s="1"/>
  <c r="F46" i="7" s="1"/>
  <c r="E46" i="7" s="1"/>
  <c r="D46" i="7" s="1"/>
  <c r="AH47" i="7"/>
  <c r="AG47" i="7" s="1"/>
  <c r="AF47" i="7" s="1"/>
  <c r="AE47" i="7" s="1"/>
  <c r="AD47" i="7" s="1"/>
  <c r="AC47" i="7" s="1"/>
  <c r="AB47" i="7" s="1"/>
  <c r="AA47" i="7" s="1"/>
  <c r="Z47" i="7" s="1"/>
  <c r="Y47" i="7" s="1"/>
  <c r="X47" i="7" s="1"/>
  <c r="W47" i="7" s="1"/>
  <c r="V47" i="7" s="1"/>
  <c r="U47" i="7" s="1"/>
  <c r="T47" i="7" s="1"/>
  <c r="S47" i="7" s="1"/>
  <c r="R47" i="7" s="1"/>
  <c r="Q47" i="7" s="1"/>
  <c r="P47" i="7" s="1"/>
  <c r="O47" i="7" s="1"/>
  <c r="N47" i="7" s="1"/>
  <c r="M47" i="7" s="1"/>
  <c r="L47" i="7" s="1"/>
  <c r="K47" i="7" s="1"/>
  <c r="J47" i="7" s="1"/>
  <c r="I47" i="7" s="1"/>
  <c r="H47" i="7" s="1"/>
  <c r="G47" i="7" s="1"/>
  <c r="F47" i="7" s="1"/>
  <c r="E47" i="7" s="1"/>
  <c r="D47" i="7" s="1"/>
  <c r="AH48" i="7"/>
  <c r="AG48" i="7" s="1"/>
  <c r="AF48" i="7" s="1"/>
  <c r="AE48" i="7" s="1"/>
  <c r="AD48" i="7" s="1"/>
  <c r="AC48" i="7" s="1"/>
  <c r="AB48" i="7" s="1"/>
  <c r="AA48" i="7" s="1"/>
  <c r="Z48" i="7" s="1"/>
  <c r="Y48" i="7" s="1"/>
  <c r="X48" i="7" s="1"/>
  <c r="W48" i="7" s="1"/>
  <c r="V48" i="7" s="1"/>
  <c r="U48" i="7" s="1"/>
  <c r="T48" i="7" s="1"/>
  <c r="S48" i="7" s="1"/>
  <c r="R48" i="7" s="1"/>
  <c r="Q48" i="7" s="1"/>
  <c r="P48" i="7" s="1"/>
  <c r="O48" i="7" s="1"/>
  <c r="N48" i="7" s="1"/>
  <c r="M48" i="7" s="1"/>
  <c r="L48" i="7" s="1"/>
  <c r="K48" i="7" s="1"/>
  <c r="J48" i="7" s="1"/>
  <c r="I48" i="7" s="1"/>
  <c r="H48" i="7" s="1"/>
  <c r="G48" i="7" s="1"/>
  <c r="F48" i="7" s="1"/>
  <c r="E48" i="7" s="1"/>
  <c r="D48" i="7" s="1"/>
  <c r="AH49" i="7"/>
  <c r="AG49" i="7" s="1"/>
  <c r="AF49" i="7" s="1"/>
  <c r="AE49" i="7" s="1"/>
  <c r="AD49" i="7" s="1"/>
  <c r="AC49" i="7" s="1"/>
  <c r="AB49" i="7" s="1"/>
  <c r="AA49" i="7" s="1"/>
  <c r="Z49" i="7" s="1"/>
  <c r="Y49" i="7" s="1"/>
  <c r="X49" i="7" s="1"/>
  <c r="W49" i="7" s="1"/>
  <c r="V49" i="7" s="1"/>
  <c r="U49" i="7" s="1"/>
  <c r="T49" i="7" s="1"/>
  <c r="S49" i="7" s="1"/>
  <c r="R49" i="7" s="1"/>
  <c r="Q49" i="7" s="1"/>
  <c r="P49" i="7" s="1"/>
  <c r="O49" i="7" s="1"/>
  <c r="N49" i="7" s="1"/>
  <c r="M49" i="7" s="1"/>
  <c r="L49" i="7" s="1"/>
  <c r="K49" i="7" s="1"/>
  <c r="J49" i="7" s="1"/>
  <c r="I49" i="7" s="1"/>
  <c r="H49" i="7" s="1"/>
  <c r="G49" i="7" s="1"/>
  <c r="F49" i="7" s="1"/>
  <c r="E49" i="7" s="1"/>
  <c r="D49" i="7" s="1"/>
  <c r="AH50" i="7"/>
  <c r="AG50" i="7" s="1"/>
  <c r="AF50" i="7" s="1"/>
  <c r="AE50" i="7" s="1"/>
  <c r="AD50" i="7" s="1"/>
  <c r="AC50" i="7" s="1"/>
  <c r="AB50" i="7" s="1"/>
  <c r="AA50" i="7" s="1"/>
  <c r="Z50" i="7" s="1"/>
  <c r="Y50" i="7" s="1"/>
  <c r="X50" i="7" s="1"/>
  <c r="W50" i="7" s="1"/>
  <c r="V50" i="7" s="1"/>
  <c r="U50" i="7" s="1"/>
  <c r="T50" i="7" s="1"/>
  <c r="S50" i="7" s="1"/>
  <c r="R50" i="7" s="1"/>
  <c r="Q50" i="7" s="1"/>
  <c r="P50" i="7" s="1"/>
  <c r="O50" i="7" s="1"/>
  <c r="N50" i="7" s="1"/>
  <c r="M50" i="7" s="1"/>
  <c r="L50" i="7" s="1"/>
  <c r="K50" i="7" s="1"/>
  <c r="J50" i="7" s="1"/>
  <c r="I50" i="7" s="1"/>
  <c r="H50" i="7" s="1"/>
  <c r="G50" i="7" s="1"/>
  <c r="F50" i="7" s="1"/>
  <c r="E50" i="7" s="1"/>
  <c r="D50" i="7" s="1"/>
  <c r="AH51" i="7"/>
  <c r="AG51" i="7" s="1"/>
  <c r="AF51" i="7" s="1"/>
  <c r="AE51" i="7" s="1"/>
  <c r="AD51" i="7" s="1"/>
  <c r="AC51" i="7" s="1"/>
  <c r="AB51" i="7" s="1"/>
  <c r="AA51" i="7" s="1"/>
  <c r="Z51" i="7" s="1"/>
  <c r="Y51" i="7" s="1"/>
  <c r="X51" i="7" s="1"/>
  <c r="W51" i="7" s="1"/>
  <c r="V51" i="7" s="1"/>
  <c r="U51" i="7" s="1"/>
  <c r="T51" i="7" s="1"/>
  <c r="S51" i="7" s="1"/>
  <c r="R51" i="7" s="1"/>
  <c r="Q51" i="7" s="1"/>
  <c r="P51" i="7" s="1"/>
  <c r="O51" i="7" s="1"/>
  <c r="N51" i="7" s="1"/>
  <c r="M51" i="7" s="1"/>
  <c r="L51" i="7" s="1"/>
  <c r="K51" i="7" s="1"/>
  <c r="J51" i="7" s="1"/>
  <c r="I51" i="7" s="1"/>
  <c r="H51" i="7" s="1"/>
  <c r="G51" i="7" s="1"/>
  <c r="F51" i="7" s="1"/>
  <c r="E51" i="7" s="1"/>
  <c r="D51" i="7" s="1"/>
  <c r="AH52" i="7"/>
  <c r="AG52" i="7" s="1"/>
  <c r="AF52" i="7" s="1"/>
  <c r="AE52" i="7" s="1"/>
  <c r="AD52" i="7" s="1"/>
  <c r="AC52" i="7" s="1"/>
  <c r="AB52" i="7" s="1"/>
  <c r="AA52" i="7" s="1"/>
  <c r="Z52" i="7" s="1"/>
  <c r="Y52" i="7" s="1"/>
  <c r="X52" i="7" s="1"/>
  <c r="W52" i="7" s="1"/>
  <c r="V52" i="7" s="1"/>
  <c r="U52" i="7" s="1"/>
  <c r="T52" i="7" s="1"/>
  <c r="S52" i="7" s="1"/>
  <c r="R52" i="7" s="1"/>
  <c r="Q52" i="7" s="1"/>
  <c r="P52" i="7" s="1"/>
  <c r="O52" i="7" s="1"/>
  <c r="N52" i="7" s="1"/>
  <c r="M52" i="7" s="1"/>
  <c r="L52" i="7" s="1"/>
  <c r="K52" i="7" s="1"/>
  <c r="J52" i="7" s="1"/>
  <c r="I52" i="7" s="1"/>
  <c r="H52" i="7" s="1"/>
  <c r="G52" i="7" s="1"/>
  <c r="F52" i="7" s="1"/>
  <c r="E52" i="7" s="1"/>
  <c r="D52" i="7" s="1"/>
  <c r="AH53" i="7"/>
  <c r="AG53" i="7" s="1"/>
  <c r="AF53" i="7" s="1"/>
  <c r="AE53" i="7" s="1"/>
  <c r="AD53" i="7" s="1"/>
  <c r="AC53" i="7" s="1"/>
  <c r="AB53" i="7" s="1"/>
  <c r="AA53" i="7" s="1"/>
  <c r="Z53" i="7" s="1"/>
  <c r="Y53" i="7" s="1"/>
  <c r="X53" i="7" s="1"/>
  <c r="W53" i="7" s="1"/>
  <c r="V53" i="7" s="1"/>
  <c r="U53" i="7" s="1"/>
  <c r="T53" i="7" s="1"/>
  <c r="S53" i="7" s="1"/>
  <c r="R53" i="7" s="1"/>
  <c r="Q53" i="7" s="1"/>
  <c r="P53" i="7" s="1"/>
  <c r="O53" i="7" s="1"/>
  <c r="N53" i="7" s="1"/>
  <c r="M53" i="7" s="1"/>
  <c r="L53" i="7" s="1"/>
  <c r="K53" i="7" s="1"/>
  <c r="J53" i="7" s="1"/>
  <c r="I53" i="7" s="1"/>
  <c r="H53" i="7" s="1"/>
  <c r="G53" i="7" s="1"/>
  <c r="F53" i="7" s="1"/>
  <c r="E53" i="7" s="1"/>
  <c r="D53" i="7" s="1"/>
  <c r="AH54" i="7"/>
  <c r="AG54" i="7" s="1"/>
  <c r="AF54" i="7" s="1"/>
  <c r="AE54" i="7" s="1"/>
  <c r="AD54" i="7" s="1"/>
  <c r="AC54" i="7" s="1"/>
  <c r="AB54" i="7" s="1"/>
  <c r="AA54" i="7" s="1"/>
  <c r="Z54" i="7" s="1"/>
  <c r="Y54" i="7" s="1"/>
  <c r="X54" i="7" s="1"/>
  <c r="W54" i="7" s="1"/>
  <c r="V54" i="7" s="1"/>
  <c r="U54" i="7" s="1"/>
  <c r="T54" i="7" s="1"/>
  <c r="S54" i="7" s="1"/>
  <c r="R54" i="7" s="1"/>
  <c r="Q54" i="7" s="1"/>
  <c r="P54" i="7" s="1"/>
  <c r="O54" i="7" s="1"/>
  <c r="N54" i="7" s="1"/>
  <c r="M54" i="7" s="1"/>
  <c r="L54" i="7" s="1"/>
  <c r="K54" i="7" s="1"/>
  <c r="J54" i="7" s="1"/>
  <c r="I54" i="7" s="1"/>
  <c r="H54" i="7" s="1"/>
  <c r="G54" i="7" s="1"/>
  <c r="F54" i="7" s="1"/>
  <c r="E54" i="7" s="1"/>
  <c r="D54" i="7" s="1"/>
  <c r="AH55" i="7"/>
  <c r="AG55" i="7" s="1"/>
  <c r="AF55" i="7" s="1"/>
  <c r="AE55" i="7" s="1"/>
  <c r="AD55" i="7" s="1"/>
  <c r="AC55" i="7" s="1"/>
  <c r="AB55" i="7" s="1"/>
  <c r="AA55" i="7" s="1"/>
  <c r="Z55" i="7" s="1"/>
  <c r="Y55" i="7" s="1"/>
  <c r="X55" i="7" s="1"/>
  <c r="W55" i="7" s="1"/>
  <c r="V55" i="7" s="1"/>
  <c r="U55" i="7" s="1"/>
  <c r="T55" i="7" s="1"/>
  <c r="S55" i="7" s="1"/>
  <c r="R55" i="7" s="1"/>
  <c r="Q55" i="7" s="1"/>
  <c r="P55" i="7" s="1"/>
  <c r="O55" i="7" s="1"/>
  <c r="N55" i="7" s="1"/>
  <c r="M55" i="7" s="1"/>
  <c r="L55" i="7" s="1"/>
  <c r="K55" i="7" s="1"/>
  <c r="J55" i="7" s="1"/>
  <c r="I55" i="7" s="1"/>
  <c r="H55" i="7" s="1"/>
  <c r="G55" i="7" s="1"/>
  <c r="F55" i="7" s="1"/>
  <c r="E55" i="7" s="1"/>
  <c r="D55" i="7" s="1"/>
  <c r="AH56" i="7"/>
  <c r="AG56" i="7" s="1"/>
  <c r="AF56" i="7" s="1"/>
  <c r="AE56" i="7" s="1"/>
  <c r="AD56" i="7" s="1"/>
  <c r="AC56" i="7" s="1"/>
  <c r="AB56" i="7" s="1"/>
  <c r="AA56" i="7" s="1"/>
  <c r="Z56" i="7" s="1"/>
  <c r="Y56" i="7" s="1"/>
  <c r="X56" i="7" s="1"/>
  <c r="W56" i="7" s="1"/>
  <c r="V56" i="7" s="1"/>
  <c r="U56" i="7" s="1"/>
  <c r="T56" i="7" s="1"/>
  <c r="S56" i="7" s="1"/>
  <c r="R56" i="7" s="1"/>
  <c r="Q56" i="7" s="1"/>
  <c r="P56" i="7" s="1"/>
  <c r="O56" i="7" s="1"/>
  <c r="N56" i="7" s="1"/>
  <c r="M56" i="7" s="1"/>
  <c r="L56" i="7" s="1"/>
  <c r="K56" i="7" s="1"/>
  <c r="J56" i="7" s="1"/>
  <c r="I56" i="7" s="1"/>
  <c r="H56" i="7" s="1"/>
  <c r="G56" i="7" s="1"/>
  <c r="F56" i="7" s="1"/>
  <c r="E56" i="7" s="1"/>
  <c r="D56" i="7" s="1"/>
  <c r="AH57" i="7"/>
  <c r="AG57" i="7" s="1"/>
  <c r="AF57" i="7" s="1"/>
  <c r="AE57" i="7" s="1"/>
  <c r="AD57" i="7" s="1"/>
  <c r="AC57" i="7" s="1"/>
  <c r="AB57" i="7" s="1"/>
  <c r="AA57" i="7" s="1"/>
  <c r="Z57" i="7" s="1"/>
  <c r="Y57" i="7" s="1"/>
  <c r="X57" i="7" s="1"/>
  <c r="W57" i="7" s="1"/>
  <c r="V57" i="7" s="1"/>
  <c r="U57" i="7" s="1"/>
  <c r="T57" i="7" s="1"/>
  <c r="S57" i="7" s="1"/>
  <c r="R57" i="7" s="1"/>
  <c r="Q57" i="7" s="1"/>
  <c r="P57" i="7" s="1"/>
  <c r="O57" i="7" s="1"/>
  <c r="N57" i="7" s="1"/>
  <c r="M57" i="7" s="1"/>
  <c r="L57" i="7" s="1"/>
  <c r="K57" i="7" s="1"/>
  <c r="J57" i="7" s="1"/>
  <c r="I57" i="7" s="1"/>
  <c r="H57" i="7" s="1"/>
  <c r="G57" i="7" s="1"/>
  <c r="F57" i="7" s="1"/>
  <c r="E57" i="7" s="1"/>
  <c r="D57" i="7" s="1"/>
  <c r="AH38" i="7"/>
  <c r="AG38" i="7" s="1"/>
  <c r="AF38" i="7" s="1"/>
  <c r="AE38" i="7" s="1"/>
  <c r="AD38" i="7" s="1"/>
  <c r="AC38" i="7" s="1"/>
  <c r="AB38" i="7" s="1"/>
  <c r="AA38" i="7" s="1"/>
  <c r="Z38" i="7" s="1"/>
  <c r="Y38" i="7" s="1"/>
  <c r="X38" i="7" s="1"/>
  <c r="W38" i="7" s="1"/>
  <c r="V38" i="7" s="1"/>
  <c r="U38" i="7" s="1"/>
  <c r="T38" i="7" s="1"/>
  <c r="S38" i="7" s="1"/>
  <c r="R38" i="7" s="1"/>
  <c r="Q38" i="7" s="1"/>
  <c r="P38" i="7" s="1"/>
  <c r="O38" i="7" s="1"/>
  <c r="N38" i="7" s="1"/>
  <c r="M38" i="7" s="1"/>
  <c r="L38" i="7" s="1"/>
  <c r="K38" i="7" s="1"/>
  <c r="J38" i="7" s="1"/>
  <c r="I38" i="7" s="1"/>
  <c r="H38" i="7" s="1"/>
  <c r="G38" i="7" s="1"/>
  <c r="F38" i="7" s="1"/>
  <c r="E38" i="7" s="1"/>
  <c r="D38" i="7" s="1"/>
  <c r="AG37" i="7"/>
  <c r="AF37" i="7" s="1"/>
  <c r="AF36" i="7"/>
  <c r="AE36" i="7" s="1"/>
  <c r="AE35" i="7"/>
  <c r="AD35" i="7" s="1"/>
  <c r="AD34" i="7"/>
  <c r="AC34" i="7" s="1"/>
  <c r="AH36" i="7"/>
  <c r="AI36" i="7" s="1"/>
  <c r="AJ36" i="7" s="1"/>
  <c r="AK36" i="7" s="1"/>
  <c r="AL36" i="7" s="1"/>
  <c r="AM36" i="7" s="1"/>
  <c r="AN36" i="7" s="1"/>
  <c r="AO36" i="7" s="1"/>
  <c r="AP36" i="7" s="1"/>
  <c r="AQ36" i="7" s="1"/>
  <c r="AR36" i="7" s="1"/>
  <c r="AS36" i="7" s="1"/>
  <c r="AT36" i="7" s="1"/>
  <c r="AU36" i="7" s="1"/>
  <c r="AV36" i="7" s="1"/>
  <c r="AW36" i="7" s="1"/>
  <c r="AX36" i="7" s="1"/>
  <c r="AY36" i="7" s="1"/>
  <c r="AZ36" i="7" s="1"/>
  <c r="BA36" i="7" s="1"/>
  <c r="BB36" i="7" s="1"/>
  <c r="BC36" i="7" s="1"/>
  <c r="AG35" i="7"/>
  <c r="AH35" i="7" s="1"/>
  <c r="AI35" i="7" s="1"/>
  <c r="AJ35" i="7" s="1"/>
  <c r="AK35" i="7" s="1"/>
  <c r="AL35" i="7" s="1"/>
  <c r="AM35" i="7" s="1"/>
  <c r="AN35" i="7" s="1"/>
  <c r="AO35" i="7" s="1"/>
  <c r="AP35" i="7" s="1"/>
  <c r="AQ35" i="7" s="1"/>
  <c r="AR35" i="7" s="1"/>
  <c r="AS35" i="7" s="1"/>
  <c r="AT35" i="7" s="1"/>
  <c r="AU35" i="7" s="1"/>
  <c r="AV35" i="7" s="1"/>
  <c r="AW35" i="7" s="1"/>
  <c r="AX35" i="7" s="1"/>
  <c r="AY35" i="7" s="1"/>
  <c r="AZ35" i="7" s="1"/>
  <c r="BA35" i="7" s="1"/>
  <c r="BB35" i="7" s="1"/>
  <c r="BC35" i="7" s="1"/>
  <c r="AF34" i="7"/>
  <c r="AG34" i="7" s="1"/>
  <c r="AH34" i="7" s="1"/>
  <c r="AI34" i="7" s="1"/>
  <c r="AJ34" i="7" s="1"/>
  <c r="AK34" i="7" s="1"/>
  <c r="AL34" i="7" s="1"/>
  <c r="AM34" i="7" s="1"/>
  <c r="AN34" i="7" s="1"/>
  <c r="AO34" i="7" s="1"/>
  <c r="AP34" i="7" s="1"/>
  <c r="AQ34" i="7" s="1"/>
  <c r="AR34" i="7" s="1"/>
  <c r="AS34" i="7" s="1"/>
  <c r="AT34" i="7" s="1"/>
  <c r="AU34" i="7" s="1"/>
  <c r="AV34" i="7" s="1"/>
  <c r="AW34" i="7" s="1"/>
  <c r="AX34" i="7" s="1"/>
  <c r="AY34" i="7" s="1"/>
  <c r="AZ34" i="7" s="1"/>
  <c r="BA34" i="7" s="1"/>
  <c r="BB34" i="7" s="1"/>
  <c r="BC34" i="7" s="1"/>
  <c r="AE33" i="7"/>
  <c r="AD32" i="7"/>
  <c r="AC33" i="7"/>
  <c r="AC31" i="7"/>
  <c r="V30" i="2" s="1"/>
  <c r="AB32" i="7"/>
  <c r="AA32" i="7" s="1"/>
  <c r="AB30" i="7"/>
  <c r="AC30" i="7" s="1"/>
  <c r="AA31" i="7"/>
  <c r="AA29" i="7"/>
  <c r="Z30" i="7"/>
  <c r="Z28" i="7"/>
  <c r="Y29" i="7"/>
  <c r="Y27" i="7"/>
  <c r="X28" i="7"/>
  <c r="X26" i="7"/>
  <c r="Y26" i="7" s="1"/>
  <c r="Z26" i="7" s="1"/>
  <c r="W25" i="7"/>
  <c r="W27" i="7"/>
  <c r="V26" i="7"/>
  <c r="U25" i="7"/>
  <c r="V24" i="7"/>
  <c r="U23" i="7"/>
  <c r="T24" i="7"/>
  <c r="R22" i="7"/>
  <c r="S23" i="7"/>
  <c r="N22" i="2" l="1"/>
  <c r="R31" i="28"/>
  <c r="N23" i="2"/>
  <c r="X124" i="22"/>
  <c r="X136" i="22" s="1"/>
  <c r="X86" i="23"/>
  <c r="Y125" i="22"/>
  <c r="X75" i="23" s="1"/>
  <c r="Y108" i="22"/>
  <c r="Y124" i="22" s="1"/>
  <c r="Y136" i="22" s="1"/>
  <c r="AF185" i="22"/>
  <c r="AF186" i="22"/>
  <c r="AE190" i="22"/>
  <c r="AD63" i="23" s="1"/>
  <c r="AE189" i="22"/>
  <c r="AD55" i="23" s="1"/>
  <c r="AE176" i="22"/>
  <c r="T25" i="7"/>
  <c r="S25" i="7" s="1"/>
  <c r="AB33" i="7"/>
  <c r="X29" i="7"/>
  <c r="W29" i="7" s="1"/>
  <c r="P25" i="2" s="1"/>
  <c r="S26" i="28"/>
  <c r="P50" i="23"/>
  <c r="P79" i="23"/>
  <c r="P68" i="23"/>
  <c r="P58" i="23"/>
  <c r="P28" i="23"/>
  <c r="P39" i="23"/>
  <c r="P21" i="23"/>
  <c r="AA26" i="7"/>
  <c r="W24" i="7"/>
  <c r="V27" i="7"/>
  <c r="W28" i="7"/>
  <c r="Z27" i="7"/>
  <c r="R26" i="2"/>
  <c r="AB29" i="7"/>
  <c r="U29" i="2" s="1"/>
  <c r="AD31" i="7"/>
  <c r="W31" i="2" s="1"/>
  <c r="AE32" i="7"/>
  <c r="X32" i="2" s="1"/>
  <c r="AF33" i="7"/>
  <c r="U26" i="7"/>
  <c r="X25" i="7"/>
  <c r="AA28" i="7"/>
  <c r="T28" i="2" s="1"/>
  <c r="Y30" i="7"/>
  <c r="Z31" i="7"/>
  <c r="AD30" i="7"/>
  <c r="Y33" i="2"/>
  <c r="S24" i="7"/>
  <c r="R24" i="7" s="1"/>
  <c r="M22" i="2"/>
  <c r="V23" i="7"/>
  <c r="O22" i="2" s="1"/>
  <c r="AF180" i="22"/>
  <c r="AF188" i="22"/>
  <c r="Q8" i="23"/>
  <c r="AF172" i="22"/>
  <c r="AF164" i="22"/>
  <c r="X213" i="22"/>
  <c r="AF184" i="22"/>
  <c r="AF196" i="22" s="1"/>
  <c r="AF168" i="22"/>
  <c r="AH156" i="22"/>
  <c r="AH160" i="22" s="1"/>
  <c r="AG160" i="22"/>
  <c r="X120" i="22"/>
  <c r="Y104" i="22"/>
  <c r="Y112" i="22" s="1"/>
  <c r="Y120" i="22" s="1"/>
  <c r="Y148" i="22"/>
  <c r="AF34" i="2"/>
  <c r="AJ34" i="2"/>
  <c r="AN34" i="2"/>
  <c r="AR34" i="2"/>
  <c r="AV34" i="2"/>
  <c r="AG34" i="2"/>
  <c r="AK34" i="2"/>
  <c r="AO34" i="2"/>
  <c r="AS34" i="2"/>
  <c r="Z34" i="2"/>
  <c r="Y34" i="2"/>
  <c r="AC34" i="2"/>
  <c r="AD34" i="2"/>
  <c r="AH34" i="2"/>
  <c r="AL34" i="2"/>
  <c r="AP34" i="2"/>
  <c r="AT34" i="2"/>
  <c r="AE34" i="2"/>
  <c r="AI34" i="2"/>
  <c r="AM34" i="2"/>
  <c r="AQ34" i="2"/>
  <c r="AU34" i="2"/>
  <c r="X34" i="2"/>
  <c r="AB34" i="2"/>
  <c r="AA34" i="2"/>
  <c r="U27" i="7"/>
  <c r="T27" i="7" s="1"/>
  <c r="M23" i="2" s="1"/>
  <c r="AB34" i="7"/>
  <c r="U30" i="2" s="1"/>
  <c r="AD36" i="7"/>
  <c r="W34" i="2" s="1"/>
  <c r="X30" i="7"/>
  <c r="Q26" i="2" s="1"/>
  <c r="Z32" i="7"/>
  <c r="S28" i="2" s="1"/>
  <c r="AC35" i="7"/>
  <c r="V31" i="2" s="1"/>
  <c r="AE37" i="7"/>
  <c r="X33" i="2" s="1"/>
  <c r="Y208" i="22"/>
  <c r="Z96" i="22"/>
  <c r="Z100" i="22" s="1"/>
  <c r="Z126" i="22" s="1"/>
  <c r="R23" i="7"/>
  <c r="Q25" i="2" l="1"/>
  <c r="Y31" i="7"/>
  <c r="R27" i="2" s="1"/>
  <c r="W32" i="2"/>
  <c r="V28" i="7"/>
  <c r="O24" i="2" s="1"/>
  <c r="S27" i="2"/>
  <c r="P24" i="2"/>
  <c r="O23" i="2"/>
  <c r="Y116" i="22"/>
  <c r="S31" i="28"/>
  <c r="Z125" i="22"/>
  <c r="Y75" i="23" s="1"/>
  <c r="Y86" i="23"/>
  <c r="G161" i="22"/>
  <c r="G169" i="22" s="1"/>
  <c r="G162" i="22"/>
  <c r="G170" i="22" s="1"/>
  <c r="G166" i="22"/>
  <c r="G174" i="22" s="1"/>
  <c r="G165" i="22"/>
  <c r="G173" i="22" s="1"/>
  <c r="H165" i="22"/>
  <c r="H173" i="22" s="1"/>
  <c r="H166" i="22"/>
  <c r="H174" i="22" s="1"/>
  <c r="I166" i="22"/>
  <c r="I174" i="22" s="1"/>
  <c r="I165" i="22"/>
  <c r="I173" i="22" s="1"/>
  <c r="J165" i="22"/>
  <c r="J173" i="22" s="1"/>
  <c r="J166" i="22"/>
  <c r="J174" i="22" s="1"/>
  <c r="Z108" i="22"/>
  <c r="Z116" i="22" s="1"/>
  <c r="AG186" i="22"/>
  <c r="AG185" i="22"/>
  <c r="AH185" i="22"/>
  <c r="AH186" i="22"/>
  <c r="AF189" i="22"/>
  <c r="AE55" i="23" s="1"/>
  <c r="AF190" i="22"/>
  <c r="AE63" i="23" s="1"/>
  <c r="AF176" i="22"/>
  <c r="AA33" i="7"/>
  <c r="R28" i="2"/>
  <c r="I182" i="22"/>
  <c r="Q182" i="22"/>
  <c r="Y182" i="22"/>
  <c r="AG182" i="22"/>
  <c r="F182" i="22"/>
  <c r="N182" i="22"/>
  <c r="V182" i="22"/>
  <c r="AD182" i="22"/>
  <c r="G182" i="22"/>
  <c r="O182" i="22"/>
  <c r="W182" i="22"/>
  <c r="AE182" i="22"/>
  <c r="H182" i="22"/>
  <c r="P182" i="22"/>
  <c r="X182" i="22"/>
  <c r="AF182" i="22"/>
  <c r="M182" i="22"/>
  <c r="U182" i="22"/>
  <c r="AC182" i="22"/>
  <c r="E178" i="22"/>
  <c r="J182" i="22"/>
  <c r="R182" i="22"/>
  <c r="Z182" i="22"/>
  <c r="AH182" i="22"/>
  <c r="K182" i="22"/>
  <c r="S182" i="22"/>
  <c r="AA182" i="22"/>
  <c r="E182" i="22"/>
  <c r="L182" i="22"/>
  <c r="T182" i="22"/>
  <c r="AB182" i="22"/>
  <c r="H68" i="22"/>
  <c r="F181" i="22"/>
  <c r="N181" i="22"/>
  <c r="V181" i="22"/>
  <c r="AD181" i="22"/>
  <c r="G181" i="22"/>
  <c r="O181" i="22"/>
  <c r="W181" i="22"/>
  <c r="AE181" i="22"/>
  <c r="H181" i="22"/>
  <c r="P181" i="22"/>
  <c r="X181" i="22"/>
  <c r="AF181" i="22"/>
  <c r="M181" i="22"/>
  <c r="U181" i="22"/>
  <c r="AC181" i="22"/>
  <c r="J181" i="22"/>
  <c r="R181" i="22"/>
  <c r="Z181" i="22"/>
  <c r="AH181" i="22"/>
  <c r="K181" i="22"/>
  <c r="S181" i="22"/>
  <c r="AA181" i="22"/>
  <c r="E177" i="22"/>
  <c r="L181" i="22"/>
  <c r="T181" i="22"/>
  <c r="AB181" i="22"/>
  <c r="I181" i="22"/>
  <c r="Q181" i="22"/>
  <c r="Y181" i="22"/>
  <c r="AG181" i="22"/>
  <c r="E181" i="22"/>
  <c r="T26" i="28"/>
  <c r="Q79" i="23"/>
  <c r="Q68" i="23"/>
  <c r="Q58" i="23"/>
  <c r="Q50" i="23"/>
  <c r="Q28" i="23"/>
  <c r="Q39" i="23"/>
  <c r="Q21" i="23"/>
  <c r="Y25" i="7"/>
  <c r="R25" i="2" s="1"/>
  <c r="AF32" i="7"/>
  <c r="X24" i="7"/>
  <c r="Q24" i="2" s="1"/>
  <c r="AE30" i="7"/>
  <c r="AB28" i="7"/>
  <c r="T26" i="7"/>
  <c r="Y32" i="2"/>
  <c r="AG33" i="7"/>
  <c r="Z33" i="2" s="1"/>
  <c r="AE31" i="7"/>
  <c r="X31" i="2" s="1"/>
  <c r="W30" i="2"/>
  <c r="AC29" i="7"/>
  <c r="V29" i="2" s="1"/>
  <c r="U28" i="2"/>
  <c r="AA27" i="7"/>
  <c r="S26" i="2"/>
  <c r="AB26" i="7"/>
  <c r="W23" i="7"/>
  <c r="P22" i="2" s="1"/>
  <c r="AH180" i="22"/>
  <c r="AH188" i="22"/>
  <c r="AG180" i="22"/>
  <c r="AG188" i="22"/>
  <c r="R8" i="23"/>
  <c r="AH172" i="22"/>
  <c r="AH164" i="22"/>
  <c r="AG172" i="22"/>
  <c r="AG164" i="22"/>
  <c r="Y213" i="22"/>
  <c r="AG168" i="22"/>
  <c r="AG184" i="22"/>
  <c r="AG196" i="22" s="1"/>
  <c r="AH184" i="22"/>
  <c r="AH196" i="22" s="1"/>
  <c r="AH168" i="22"/>
  <c r="Y128" i="22"/>
  <c r="Z104" i="22"/>
  <c r="Z112" i="22" s="1"/>
  <c r="Z128" i="22" s="1"/>
  <c r="Z148" i="22"/>
  <c r="AE35" i="2"/>
  <c r="AI35" i="2"/>
  <c r="AM35" i="2"/>
  <c r="AQ35" i="2"/>
  <c r="AU35" i="2"/>
  <c r="AF35" i="2"/>
  <c r="AJ35" i="2"/>
  <c r="AN35" i="2"/>
  <c r="AR35" i="2"/>
  <c r="AV35" i="2"/>
  <c r="AA35" i="2"/>
  <c r="Z35" i="2"/>
  <c r="AG35" i="2"/>
  <c r="AK35" i="2"/>
  <c r="AO35" i="2"/>
  <c r="AS35" i="2"/>
  <c r="AD35" i="2"/>
  <c r="AH35" i="2"/>
  <c r="AL35" i="2"/>
  <c r="AP35" i="2"/>
  <c r="AT35" i="2"/>
  <c r="Y35" i="2"/>
  <c r="AC35" i="2"/>
  <c r="X35" i="2"/>
  <c r="AB35" i="2"/>
  <c r="S27" i="7"/>
  <c r="AC36" i="7"/>
  <c r="V32" i="2" s="1"/>
  <c r="AA34" i="7"/>
  <c r="T30" i="2" s="1"/>
  <c r="AD37" i="7"/>
  <c r="AB35" i="7"/>
  <c r="U31" i="2" s="1"/>
  <c r="Z33" i="7"/>
  <c r="S29" i="2" s="1"/>
  <c r="Y32" i="7"/>
  <c r="X31" i="7"/>
  <c r="Q27" i="2" s="1"/>
  <c r="W30" i="7"/>
  <c r="P26" i="2" s="1"/>
  <c r="V29" i="7"/>
  <c r="O25" i="2" s="1"/>
  <c r="R25" i="7"/>
  <c r="Q24" i="7"/>
  <c r="Z208" i="22"/>
  <c r="AA96" i="22"/>
  <c r="AA100" i="22" s="1"/>
  <c r="AA126" i="22" s="1"/>
  <c r="Q23" i="7"/>
  <c r="V84" i="16"/>
  <c r="U84" i="16"/>
  <c r="T84" i="16"/>
  <c r="S84" i="16"/>
  <c r="R84" i="16"/>
  <c r="Q84" i="16"/>
  <c r="P84" i="16"/>
  <c r="O84" i="16"/>
  <c r="N84" i="16"/>
  <c r="M84" i="16"/>
  <c r="L84" i="16"/>
  <c r="V81" i="16"/>
  <c r="U81" i="16"/>
  <c r="T81" i="16"/>
  <c r="S81" i="16"/>
  <c r="R81" i="16"/>
  <c r="Q81" i="16"/>
  <c r="P81" i="16"/>
  <c r="O81" i="16"/>
  <c r="N81" i="16"/>
  <c r="M81" i="16"/>
  <c r="C81" i="16"/>
  <c r="V78" i="16"/>
  <c r="U78" i="16"/>
  <c r="T78" i="16"/>
  <c r="S78" i="16"/>
  <c r="R78" i="16"/>
  <c r="Q78" i="16"/>
  <c r="P78" i="16"/>
  <c r="O78" i="16"/>
  <c r="N78" i="16"/>
  <c r="M78" i="16"/>
  <c r="L78" i="16"/>
  <c r="V75" i="16"/>
  <c r="U75" i="16"/>
  <c r="T75" i="16"/>
  <c r="S75" i="16"/>
  <c r="R75" i="16"/>
  <c r="Q75" i="16"/>
  <c r="P75" i="16"/>
  <c r="O75" i="16"/>
  <c r="N75" i="16"/>
  <c r="M75" i="16"/>
  <c r="C75" i="16"/>
  <c r="E55" i="16"/>
  <c r="I55" i="16" s="1"/>
  <c r="D53" i="16"/>
  <c r="E44" i="16"/>
  <c r="I44" i="16" s="1"/>
  <c r="D42" i="16"/>
  <c r="E39" i="16"/>
  <c r="G37" i="16" s="1"/>
  <c r="D39" i="16"/>
  <c r="I37" i="16"/>
  <c r="G28" i="16"/>
  <c r="F28" i="16"/>
  <c r="I27" i="16"/>
  <c r="H27" i="16"/>
  <c r="I26" i="16"/>
  <c r="H26" i="16"/>
  <c r="I25" i="16"/>
  <c r="H25" i="16"/>
  <c r="I24" i="16"/>
  <c r="H24" i="16"/>
  <c r="I23" i="16"/>
  <c r="H23" i="16"/>
  <c r="I22" i="16"/>
  <c r="H22" i="16"/>
  <c r="N21" i="16"/>
  <c r="M21" i="16"/>
  <c r="L21" i="16"/>
  <c r="K21" i="16"/>
  <c r="I21" i="16"/>
  <c r="H21" i="16"/>
  <c r="G21" i="16"/>
  <c r="F21" i="16"/>
  <c r="G19" i="16"/>
  <c r="F19" i="16"/>
  <c r="I18" i="16"/>
  <c r="H18" i="16"/>
  <c r="I17" i="16"/>
  <c r="H17" i="16"/>
  <c r="I16" i="16"/>
  <c r="H16" i="16"/>
  <c r="I15" i="16"/>
  <c r="H15" i="16"/>
  <c r="I14" i="16"/>
  <c r="H14" i="16"/>
  <c r="I13" i="16"/>
  <c r="I19" i="16" s="1"/>
  <c r="H13" i="16"/>
  <c r="N12" i="16"/>
  <c r="M12" i="16"/>
  <c r="L12" i="16"/>
  <c r="K12" i="16"/>
  <c r="I12" i="16"/>
  <c r="H12" i="16"/>
  <c r="G12" i="16"/>
  <c r="F12" i="16"/>
  <c r="W11" i="16"/>
  <c r="U11" i="16"/>
  <c r="I11" i="16"/>
  <c r="L11" i="16" s="1"/>
  <c r="N11" i="16" s="1"/>
  <c r="H11" i="16"/>
  <c r="K11" i="16" s="1"/>
  <c r="M11" i="16" s="1"/>
  <c r="T29" i="2" l="1"/>
  <c r="H28" i="16"/>
  <c r="W35" i="2"/>
  <c r="W33" i="2"/>
  <c r="U28" i="7"/>
  <c r="N24" i="2" s="1"/>
  <c r="G23" i="27"/>
  <c r="H19" i="16"/>
  <c r="T27" i="2"/>
  <c r="I28" i="16"/>
  <c r="T31" i="28"/>
  <c r="P23" i="2"/>
  <c r="Z124" i="22"/>
  <c r="Z136" i="22" s="1"/>
  <c r="AA125" i="22"/>
  <c r="Z75" i="23" s="1"/>
  <c r="Z86" i="23"/>
  <c r="AA108" i="22"/>
  <c r="AA124" i="22" s="1"/>
  <c r="AA136" i="22" s="1"/>
  <c r="AG190" i="22"/>
  <c r="AF63" i="23" s="1"/>
  <c r="AG189" i="22"/>
  <c r="AF55" i="23" s="1"/>
  <c r="AH189" i="22"/>
  <c r="AG55" i="23" s="1"/>
  <c r="AH190" i="22"/>
  <c r="AG63" i="23" s="1"/>
  <c r="AG176" i="22"/>
  <c r="AH176" i="22"/>
  <c r="I121" i="22"/>
  <c r="C117" i="22"/>
  <c r="W122" i="22"/>
  <c r="V62" i="23" s="1"/>
  <c r="T121" i="22"/>
  <c r="S54" i="23" s="1"/>
  <c r="R122" i="22"/>
  <c r="Q62" i="23" s="1"/>
  <c r="O121" i="22"/>
  <c r="N54" i="23" s="1"/>
  <c r="M122" i="22"/>
  <c r="L62" i="23" s="1"/>
  <c r="J121" i="22"/>
  <c r="I54" i="23" s="1"/>
  <c r="H122" i="22"/>
  <c r="G62" i="23" s="1"/>
  <c r="E121" i="22"/>
  <c r="D54" i="23" s="1"/>
  <c r="S122" i="22"/>
  <c r="R62" i="23" s="1"/>
  <c r="P121" i="22"/>
  <c r="O54" i="23" s="1"/>
  <c r="N122" i="22"/>
  <c r="M62" i="23" s="1"/>
  <c r="K121" i="22"/>
  <c r="J54" i="23" s="1"/>
  <c r="I122" i="22"/>
  <c r="H62" i="23" s="1"/>
  <c r="F121" i="22"/>
  <c r="E54" i="23" s="1"/>
  <c r="AG121" i="22"/>
  <c r="AF54" i="23" s="1"/>
  <c r="C118" i="22"/>
  <c r="O122" i="22"/>
  <c r="N62" i="23" s="1"/>
  <c r="L121" i="22"/>
  <c r="K54" i="23" s="1"/>
  <c r="J122" i="22"/>
  <c r="I62" i="23" s="1"/>
  <c r="G121" i="22"/>
  <c r="F54" i="23" s="1"/>
  <c r="AH121" i="22"/>
  <c r="AG54" i="23" s="1"/>
  <c r="AF122" i="22"/>
  <c r="AE62" i="23" s="1"/>
  <c r="L122" i="22"/>
  <c r="K62" i="23" s="1"/>
  <c r="N121" i="22"/>
  <c r="M54" i="23" s="1"/>
  <c r="Q122" i="22"/>
  <c r="P62" i="23" s="1"/>
  <c r="S121" i="22"/>
  <c r="R54" i="23" s="1"/>
  <c r="V122" i="22"/>
  <c r="U62" i="23" s="1"/>
  <c r="X121" i="22"/>
  <c r="W54" i="23" s="1"/>
  <c r="AA122" i="22"/>
  <c r="Z62" i="23" s="1"/>
  <c r="M121" i="22"/>
  <c r="L54" i="23" s="1"/>
  <c r="P122" i="22"/>
  <c r="O62" i="23" s="1"/>
  <c r="U122" i="22"/>
  <c r="T62" i="23" s="1"/>
  <c r="Z122" i="22"/>
  <c r="Y62" i="23" s="1"/>
  <c r="AE122" i="22"/>
  <c r="AD62" i="23" s="1"/>
  <c r="T122" i="22"/>
  <c r="S62" i="23" s="1"/>
  <c r="Y122" i="22"/>
  <c r="X62" i="23" s="1"/>
  <c r="AD122" i="22"/>
  <c r="AC62" i="23" s="1"/>
  <c r="C122" i="22"/>
  <c r="X122" i="22"/>
  <c r="W62" i="23" s="1"/>
  <c r="AC122" i="22"/>
  <c r="AB62" i="23" s="1"/>
  <c r="AH122" i="22"/>
  <c r="AG62" i="23" s="1"/>
  <c r="C121" i="22"/>
  <c r="Y121" i="22"/>
  <c r="X54" i="23" s="1"/>
  <c r="AB122" i="22"/>
  <c r="AA62" i="23" s="1"/>
  <c r="AD121" i="22"/>
  <c r="AC54" i="23" s="1"/>
  <c r="AG122" i="22"/>
  <c r="AF62" i="23" s="1"/>
  <c r="F122" i="22"/>
  <c r="E62" i="23" s="1"/>
  <c r="H121" i="22"/>
  <c r="G54" i="23" s="1"/>
  <c r="K122" i="22"/>
  <c r="J62" i="23" s="1"/>
  <c r="E122" i="22"/>
  <c r="D62" i="23" s="1"/>
  <c r="AC121" i="22"/>
  <c r="AB54" i="23" s="1"/>
  <c r="R121" i="22"/>
  <c r="Q54" i="23" s="1"/>
  <c r="W121" i="22"/>
  <c r="V54" i="23" s="1"/>
  <c r="AB121" i="22"/>
  <c r="AA54" i="23" s="1"/>
  <c r="Q121" i="22"/>
  <c r="P54" i="23" s="1"/>
  <c r="V121" i="22"/>
  <c r="U54" i="23" s="1"/>
  <c r="AA121" i="22"/>
  <c r="Z54" i="23" s="1"/>
  <c r="AF121" i="22"/>
  <c r="AE54" i="23" s="1"/>
  <c r="U121" i="22"/>
  <c r="T54" i="23" s="1"/>
  <c r="Z121" i="22"/>
  <c r="Y54" i="23" s="1"/>
  <c r="AE121" i="22"/>
  <c r="AD54" i="23" s="1"/>
  <c r="G122" i="22"/>
  <c r="F62" i="23" s="1"/>
  <c r="H54" i="23"/>
  <c r="H52" i="22"/>
  <c r="L68" i="22"/>
  <c r="V34" i="2"/>
  <c r="H73" i="22" a="1"/>
  <c r="H73" i="22" s="1"/>
  <c r="H56" i="22"/>
  <c r="H60" i="22"/>
  <c r="H48" i="22"/>
  <c r="G64" i="22"/>
  <c r="H40" i="22"/>
  <c r="H44" i="22"/>
  <c r="H64" i="22"/>
  <c r="U26" i="28"/>
  <c r="R50" i="23"/>
  <c r="R79" i="23"/>
  <c r="R68" i="23"/>
  <c r="R58" i="23"/>
  <c r="I73" i="22" a="1"/>
  <c r="I73" i="22" s="1"/>
  <c r="G73" i="22" a="1"/>
  <c r="I44" i="22"/>
  <c r="I60" i="22"/>
  <c r="G44" i="22"/>
  <c r="G60" i="22"/>
  <c r="R28" i="23"/>
  <c r="R39" i="23"/>
  <c r="R21" i="23"/>
  <c r="I52" i="22"/>
  <c r="I68" i="22"/>
  <c r="I40" i="22"/>
  <c r="I56" i="22"/>
  <c r="G68" i="22"/>
  <c r="G56" i="22"/>
  <c r="I48" i="22"/>
  <c r="I64" i="22"/>
  <c r="G48" i="22"/>
  <c r="AC26" i="7"/>
  <c r="AB27" i="7"/>
  <c r="T26" i="2"/>
  <c r="AD29" i="7"/>
  <c r="W29" i="2" s="1"/>
  <c r="AF31" i="7"/>
  <c r="X30" i="2"/>
  <c r="Y24" i="7"/>
  <c r="AG32" i="7"/>
  <c r="Y31" i="2"/>
  <c r="AH33" i="7"/>
  <c r="AA33" i="2" s="1"/>
  <c r="Z32" i="2"/>
  <c r="S26" i="7"/>
  <c r="AC28" i="7"/>
  <c r="V28" i="2" s="1"/>
  <c r="U27" i="2"/>
  <c r="AF30" i="7"/>
  <c r="Z25" i="7"/>
  <c r="S25" i="2" s="1"/>
  <c r="R24" i="2"/>
  <c r="X23" i="7"/>
  <c r="Q22" i="2" s="1"/>
  <c r="S8" i="23"/>
  <c r="Z213" i="22"/>
  <c r="Z120" i="22"/>
  <c r="AA104" i="22"/>
  <c r="AA112" i="22" s="1"/>
  <c r="AA120" i="22" s="1"/>
  <c r="AA148" i="22"/>
  <c r="AF36" i="2"/>
  <c r="AJ36" i="2"/>
  <c r="AN36" i="2"/>
  <c r="AR36" i="2"/>
  <c r="AV36" i="2"/>
  <c r="AG36" i="2"/>
  <c r="AK36" i="2"/>
  <c r="AO36" i="2"/>
  <c r="AS36" i="2"/>
  <c r="Z36" i="2"/>
  <c r="Y36" i="2"/>
  <c r="AC36" i="2"/>
  <c r="AD36" i="2"/>
  <c r="AH36" i="2"/>
  <c r="AL36" i="2"/>
  <c r="AP36" i="2"/>
  <c r="AT36" i="2"/>
  <c r="AE36" i="2"/>
  <c r="AI36" i="2"/>
  <c r="AM36" i="2"/>
  <c r="AQ36" i="2"/>
  <c r="AU36" i="2"/>
  <c r="X36" i="2"/>
  <c r="AB36" i="2"/>
  <c r="W36" i="2"/>
  <c r="AA36" i="2"/>
  <c r="P24" i="7"/>
  <c r="Q25" i="7"/>
  <c r="U29" i="7"/>
  <c r="V30" i="7"/>
  <c r="O26" i="2" s="1"/>
  <c r="W31" i="7"/>
  <c r="X32" i="7"/>
  <c r="Y33" i="7"/>
  <c r="AA35" i="7"/>
  <c r="T31" i="2" s="1"/>
  <c r="AC37" i="7"/>
  <c r="Z34" i="7"/>
  <c r="S30" i="2" s="1"/>
  <c r="AB36" i="7"/>
  <c r="U32" i="2" s="1"/>
  <c r="R27" i="7"/>
  <c r="AA208" i="22"/>
  <c r="AB96" i="22"/>
  <c r="AB100" i="22" s="1"/>
  <c r="AB126" i="22" s="1"/>
  <c r="P23" i="7"/>
  <c r="I66" i="16"/>
  <c r="I49" i="16"/>
  <c r="I48" i="16"/>
  <c r="I47" i="16"/>
  <c r="I46" i="16"/>
  <c r="I60" i="16"/>
  <c r="I59" i="16"/>
  <c r="I58" i="16"/>
  <c r="I57" i="16"/>
  <c r="H44" i="16"/>
  <c r="J44" i="16"/>
  <c r="H55" i="16"/>
  <c r="J55" i="16"/>
  <c r="G44" i="16"/>
  <c r="G55" i="16"/>
  <c r="R29" i="2" l="1"/>
  <c r="N25" i="2"/>
  <c r="Q28" i="2"/>
  <c r="V36" i="2"/>
  <c r="V33" i="2"/>
  <c r="P27" i="2"/>
  <c r="T28" i="7"/>
  <c r="M24" i="2" s="1"/>
  <c r="W43" i="28"/>
  <c r="W44" i="28"/>
  <c r="AA116" i="22"/>
  <c r="U31" i="28"/>
  <c r="Q23" i="2"/>
  <c r="AA86" i="23"/>
  <c r="AB125" i="22"/>
  <c r="AA75" i="23" s="1"/>
  <c r="AB108" i="22"/>
  <c r="AB124" i="22" s="1"/>
  <c r="AB136" i="22" s="1"/>
  <c r="L73" i="22" a="1"/>
  <c r="G52" i="22"/>
  <c r="G72" i="22" s="1"/>
  <c r="G40" i="22"/>
  <c r="G73" i="22"/>
  <c r="L56" i="22"/>
  <c r="L52" i="22"/>
  <c r="L40" i="22"/>
  <c r="L48" i="22"/>
  <c r="L64" i="22"/>
  <c r="L44" i="22"/>
  <c r="L60" i="22"/>
  <c r="U34" i="2"/>
  <c r="V35" i="2"/>
  <c r="H72" i="22"/>
  <c r="H74" i="22" s="1"/>
  <c r="D77" i="23"/>
  <c r="E77" i="23"/>
  <c r="V26" i="28"/>
  <c r="S79" i="23"/>
  <c r="S68" i="23"/>
  <c r="S58" i="23"/>
  <c r="S50" i="23"/>
  <c r="J73" i="22" a="1"/>
  <c r="K73" i="22" a="1"/>
  <c r="I72" i="22"/>
  <c r="I74" i="22" s="1"/>
  <c r="J44" i="22"/>
  <c r="J60" i="22"/>
  <c r="K44" i="22"/>
  <c r="K60" i="22"/>
  <c r="S28" i="23"/>
  <c r="S39" i="23"/>
  <c r="S21" i="23"/>
  <c r="J48" i="22"/>
  <c r="J64" i="22"/>
  <c r="K48" i="22"/>
  <c r="K64" i="22"/>
  <c r="J52" i="22"/>
  <c r="J68" i="22"/>
  <c r="J40" i="22"/>
  <c r="J56" i="22"/>
  <c r="K52" i="22"/>
  <c r="K68" i="22"/>
  <c r="K40" i="22"/>
  <c r="K56" i="22"/>
  <c r="AA25" i="7"/>
  <c r="T25" i="2" s="1"/>
  <c r="AG30" i="7"/>
  <c r="AD28" i="7"/>
  <c r="R26" i="7"/>
  <c r="AI33" i="7"/>
  <c r="AB33" i="2" s="1"/>
  <c r="Z24" i="7"/>
  <c r="S24" i="2" s="1"/>
  <c r="AG31" i="7"/>
  <c r="Z31" i="2" s="1"/>
  <c r="Y30" i="2"/>
  <c r="AE29" i="7"/>
  <c r="X29" i="2" s="1"/>
  <c r="W28" i="2"/>
  <c r="AC27" i="7"/>
  <c r="U26" i="2"/>
  <c r="AH32" i="7"/>
  <c r="AA32" i="2" s="1"/>
  <c r="AD26" i="7"/>
  <c r="K73" i="22"/>
  <c r="Y23" i="7"/>
  <c r="R22" i="2" s="1"/>
  <c r="T8" i="23"/>
  <c r="AA213" i="22"/>
  <c r="AA128" i="22"/>
  <c r="AB104" i="22"/>
  <c r="AB112" i="22" s="1"/>
  <c r="AB128" i="22" s="1"/>
  <c r="AB148" i="22"/>
  <c r="AG37" i="2"/>
  <c r="AK37" i="2"/>
  <c r="AO37" i="2"/>
  <c r="AS37" i="2"/>
  <c r="AD37" i="2"/>
  <c r="AH37" i="2"/>
  <c r="AL37" i="2"/>
  <c r="AP37" i="2"/>
  <c r="Y37" i="2"/>
  <c r="X37" i="2"/>
  <c r="AE37" i="2"/>
  <c r="AI37" i="2"/>
  <c r="AM37" i="2"/>
  <c r="AQ37" i="2"/>
  <c r="AU37" i="2"/>
  <c r="AF37" i="2"/>
  <c r="AJ37" i="2"/>
  <c r="AN37" i="2"/>
  <c r="AR37" i="2"/>
  <c r="AV37" i="2"/>
  <c r="W37" i="2"/>
  <c r="AA37" i="2"/>
  <c r="V37" i="2"/>
  <c r="Z37" i="2"/>
  <c r="AT37" i="2"/>
  <c r="AC37" i="2"/>
  <c r="AB37" i="2"/>
  <c r="S28" i="7"/>
  <c r="Q27" i="7"/>
  <c r="AA36" i="7"/>
  <c r="T32" i="2" s="1"/>
  <c r="Y34" i="7"/>
  <c r="R30" i="2" s="1"/>
  <c r="AB37" i="7"/>
  <c r="Z35" i="7"/>
  <c r="S31" i="2" s="1"/>
  <c r="X33" i="7"/>
  <c r="Q29" i="2" s="1"/>
  <c r="W32" i="7"/>
  <c r="P28" i="2" s="1"/>
  <c r="V31" i="7"/>
  <c r="U30" i="7"/>
  <c r="N26" i="2" s="1"/>
  <c r="T29" i="7"/>
  <c r="M25" i="2" s="1"/>
  <c r="P25" i="7"/>
  <c r="O24" i="7"/>
  <c r="AB208" i="22"/>
  <c r="AC96" i="22"/>
  <c r="AC100" i="22" s="1"/>
  <c r="AC126" i="22" s="1"/>
  <c r="O23" i="7"/>
  <c r="J60" i="16"/>
  <c r="J59" i="16"/>
  <c r="J58" i="16"/>
  <c r="J57" i="16"/>
  <c r="J66" i="16"/>
  <c r="J49" i="16"/>
  <c r="J48" i="16"/>
  <c r="J47" i="16"/>
  <c r="J46" i="16"/>
  <c r="I68" i="16"/>
  <c r="G66" i="16"/>
  <c r="G49" i="16"/>
  <c r="G48" i="16"/>
  <c r="G47" i="16"/>
  <c r="G46" i="16"/>
  <c r="H60" i="16"/>
  <c r="H59" i="16"/>
  <c r="H58" i="16"/>
  <c r="H57" i="16"/>
  <c r="H66" i="16"/>
  <c r="H49" i="16"/>
  <c r="H48" i="16"/>
  <c r="H47" i="16"/>
  <c r="H46" i="16"/>
  <c r="I69" i="16"/>
  <c r="I71" i="16"/>
  <c r="G60" i="16"/>
  <c r="G59" i="16"/>
  <c r="G58" i="16"/>
  <c r="G57" i="16"/>
  <c r="I70" i="16"/>
  <c r="O27" i="2" l="1"/>
  <c r="U36" i="2"/>
  <c r="U33" i="2"/>
  <c r="X43" i="28"/>
  <c r="X44" i="28"/>
  <c r="U37" i="2"/>
  <c r="V27" i="2"/>
  <c r="R23" i="2"/>
  <c r="V31" i="28"/>
  <c r="AB116" i="22"/>
  <c r="AB86" i="23"/>
  <c r="AC125" i="22"/>
  <c r="AB75" i="23" s="1"/>
  <c r="AC108" i="22"/>
  <c r="AC124" i="22" s="1"/>
  <c r="AC136" i="22" s="1"/>
  <c r="F10" i="27"/>
  <c r="G12" i="27"/>
  <c r="I12" i="27" s="1"/>
  <c r="K12" i="27" s="1"/>
  <c r="M12" i="27" s="1"/>
  <c r="O12" i="27" s="1"/>
  <c r="Q12" i="27" s="1"/>
  <c r="S12" i="27" s="1"/>
  <c r="U12" i="27" s="1"/>
  <c r="W12" i="27" s="1"/>
  <c r="Y12" i="27" s="1"/>
  <c r="G60" i="27"/>
  <c r="G30" i="27"/>
  <c r="G21" i="27"/>
  <c r="F29" i="27"/>
  <c r="F19" i="27"/>
  <c r="F60" i="27"/>
  <c r="G29" i="27"/>
  <c r="G19" i="27"/>
  <c r="F50" i="27"/>
  <c r="F28" i="27"/>
  <c r="F18" i="27"/>
  <c r="G35" i="27"/>
  <c r="G26" i="27"/>
  <c r="G15" i="27"/>
  <c r="F34" i="27"/>
  <c r="F24" i="27"/>
  <c r="F13" i="27"/>
  <c r="G34" i="27"/>
  <c r="G24" i="27"/>
  <c r="G13" i="27"/>
  <c r="F32" i="27"/>
  <c r="F23" i="27"/>
  <c r="F12" i="27"/>
  <c r="G32" i="27"/>
  <c r="F31" i="27"/>
  <c r="F22" i="27"/>
  <c r="F11" i="27"/>
  <c r="G31" i="27"/>
  <c r="G22" i="27"/>
  <c r="G11" i="27"/>
  <c r="F30" i="27"/>
  <c r="F21" i="27"/>
  <c r="G50" i="27"/>
  <c r="G28" i="27"/>
  <c r="G18" i="27"/>
  <c r="F48" i="27"/>
  <c r="F27" i="27"/>
  <c r="F16" i="27"/>
  <c r="G48" i="27"/>
  <c r="G27" i="27"/>
  <c r="G16" i="27"/>
  <c r="F35" i="27"/>
  <c r="F26" i="27"/>
  <c r="F15" i="27"/>
  <c r="G74" i="22"/>
  <c r="M73" i="22" a="1"/>
  <c r="M73" i="22" s="1"/>
  <c r="M44" i="22"/>
  <c r="L72" i="22"/>
  <c r="U35" i="2"/>
  <c r="M40" i="22"/>
  <c r="M56" i="22"/>
  <c r="M48" i="22"/>
  <c r="M52" i="22"/>
  <c r="M68" i="22"/>
  <c r="M60" i="22"/>
  <c r="M64" i="22"/>
  <c r="T34" i="2"/>
  <c r="W26" i="28"/>
  <c r="T50" i="23"/>
  <c r="T79" i="23"/>
  <c r="T68" i="23"/>
  <c r="T58" i="23"/>
  <c r="K72" i="22"/>
  <c r="K74" i="22" s="1"/>
  <c r="J72" i="22"/>
  <c r="T28" i="23"/>
  <c r="T39" i="23"/>
  <c r="T21" i="23"/>
  <c r="L73" i="22"/>
  <c r="AE26" i="7"/>
  <c r="AI32" i="7"/>
  <c r="AA31" i="2"/>
  <c r="AA24" i="7"/>
  <c r="AJ33" i="7"/>
  <c r="AC33" i="2" s="1"/>
  <c r="AB32" i="2"/>
  <c r="AB25" i="7"/>
  <c r="U25" i="2" s="1"/>
  <c r="T24" i="2"/>
  <c r="J73" i="22"/>
  <c r="AD27" i="7"/>
  <c r="V26" i="2"/>
  <c r="AF29" i="7"/>
  <c r="Y29" i="2" s="1"/>
  <c r="AH31" i="7"/>
  <c r="Z30" i="2"/>
  <c r="Q26" i="7"/>
  <c r="AE28" i="7"/>
  <c r="X28" i="2" s="1"/>
  <c r="W27" i="2"/>
  <c r="AH30" i="7"/>
  <c r="Z23" i="7"/>
  <c r="S22" i="2" s="1"/>
  <c r="U8" i="23"/>
  <c r="AB213" i="22"/>
  <c r="AB120" i="22"/>
  <c r="AC104" i="22"/>
  <c r="AC112" i="22" s="1"/>
  <c r="AC120" i="22" s="1"/>
  <c r="AC148" i="22"/>
  <c r="AD38" i="2"/>
  <c r="AH38" i="2"/>
  <c r="AL38" i="2"/>
  <c r="AP38" i="2"/>
  <c r="AT38" i="2"/>
  <c r="AE38" i="2"/>
  <c r="AI38" i="2"/>
  <c r="AM38" i="2"/>
  <c r="AQ38" i="2"/>
  <c r="AU38" i="2"/>
  <c r="H38" i="2"/>
  <c r="G38" i="2"/>
  <c r="L38" i="2"/>
  <c r="P38" i="2"/>
  <c r="T38" i="2"/>
  <c r="X38" i="2"/>
  <c r="AB38" i="2"/>
  <c r="I38" i="2"/>
  <c r="M38" i="2"/>
  <c r="Q38" i="2"/>
  <c r="U38" i="2"/>
  <c r="Y38" i="2"/>
  <c r="AC38" i="2"/>
  <c r="AF38" i="2"/>
  <c r="AJ38" i="2"/>
  <c r="AN38" i="2"/>
  <c r="AR38" i="2"/>
  <c r="AV38" i="2"/>
  <c r="AG38" i="2"/>
  <c r="AK38" i="2"/>
  <c r="AO38" i="2"/>
  <c r="AS38" i="2"/>
  <c r="F38" i="2"/>
  <c r="E38" i="2"/>
  <c r="J38" i="2"/>
  <c r="N38" i="2"/>
  <c r="R38" i="2"/>
  <c r="V38" i="2"/>
  <c r="Z38" i="2"/>
  <c r="D38" i="2"/>
  <c r="K38" i="2"/>
  <c r="O38" i="2"/>
  <c r="S38" i="2"/>
  <c r="W38" i="2"/>
  <c r="AA38" i="2"/>
  <c r="C38" i="2"/>
  <c r="R28" i="7"/>
  <c r="P27" i="7"/>
  <c r="N24" i="7"/>
  <c r="O25" i="7"/>
  <c r="S29" i="7"/>
  <c r="T30" i="7"/>
  <c r="M26" i="2" s="1"/>
  <c r="U31" i="7"/>
  <c r="N27" i="2" s="1"/>
  <c r="V32" i="7"/>
  <c r="O28" i="2" s="1"/>
  <c r="W33" i="7"/>
  <c r="P29" i="2" s="1"/>
  <c r="Y35" i="7"/>
  <c r="R31" i="2" s="1"/>
  <c r="AA37" i="7"/>
  <c r="T33" i="2" s="1"/>
  <c r="X34" i="7"/>
  <c r="Q30" i="2" s="1"/>
  <c r="Z36" i="7"/>
  <c r="AC208" i="22"/>
  <c r="AD96" i="22"/>
  <c r="AD100" i="22" s="1"/>
  <c r="AD126" i="22" s="1"/>
  <c r="N23" i="7"/>
  <c r="H69" i="16"/>
  <c r="J68" i="16"/>
  <c r="H71" i="16"/>
  <c r="J70" i="16"/>
  <c r="H68" i="16"/>
  <c r="H70" i="16"/>
  <c r="G69" i="16"/>
  <c r="G71" i="16"/>
  <c r="J69" i="16"/>
  <c r="J71" i="16"/>
  <c r="G68" i="16"/>
  <c r="G70" i="16"/>
  <c r="S34" i="2" l="1"/>
  <c r="S32" i="2"/>
  <c r="Y44" i="28"/>
  <c r="Y43" i="28"/>
  <c r="T36" i="2"/>
  <c r="T37" i="2"/>
  <c r="AC116" i="22"/>
  <c r="W31" i="28"/>
  <c r="S23" i="2"/>
  <c r="L22" i="2"/>
  <c r="L23" i="2"/>
  <c r="I105" i="22"/>
  <c r="M105" i="22"/>
  <c r="Q105" i="22"/>
  <c r="U105" i="22"/>
  <c r="Y105" i="22"/>
  <c r="AC105" i="22"/>
  <c r="AG105" i="22"/>
  <c r="H106" i="22"/>
  <c r="L106" i="22"/>
  <c r="P106" i="22"/>
  <c r="T106" i="22"/>
  <c r="X106" i="22"/>
  <c r="AB106" i="22"/>
  <c r="AF106" i="22"/>
  <c r="F105" i="22"/>
  <c r="J105" i="22"/>
  <c r="N105" i="22"/>
  <c r="T105" i="22"/>
  <c r="AB105" i="22"/>
  <c r="G106" i="22"/>
  <c r="O106" i="22"/>
  <c r="W106" i="22"/>
  <c r="AE106" i="22"/>
  <c r="E105" i="22"/>
  <c r="R113" i="22" s="1"/>
  <c r="R105" i="22"/>
  <c r="Z105" i="22"/>
  <c r="AH105" i="22"/>
  <c r="M106" i="22"/>
  <c r="U106" i="22"/>
  <c r="AC106" i="22"/>
  <c r="E106" i="22"/>
  <c r="Y114" i="22" s="1"/>
  <c r="G105" i="22"/>
  <c r="K105" i="22"/>
  <c r="O105" i="22"/>
  <c r="S105" i="22"/>
  <c r="W105" i="22"/>
  <c r="AA105" i="22"/>
  <c r="AE105" i="22"/>
  <c r="F106" i="22"/>
  <c r="J106" i="22"/>
  <c r="N106" i="22"/>
  <c r="R106" i="22"/>
  <c r="V106" i="22"/>
  <c r="Z106" i="22"/>
  <c r="AD106" i="22"/>
  <c r="H105" i="22"/>
  <c r="L105" i="22"/>
  <c r="P105" i="22"/>
  <c r="X105" i="22"/>
  <c r="AF105" i="22"/>
  <c r="K106" i="22"/>
  <c r="S106" i="22"/>
  <c r="AA106" i="22"/>
  <c r="AH106" i="22"/>
  <c r="V105" i="22"/>
  <c r="AD105" i="22"/>
  <c r="I106" i="22"/>
  <c r="Q106" i="22"/>
  <c r="Y106" i="22"/>
  <c r="AG106" i="22"/>
  <c r="K165" i="22"/>
  <c r="K173" i="22" s="1"/>
  <c r="L165" i="22"/>
  <c r="L173" i="22" s="1"/>
  <c r="L166" i="22"/>
  <c r="L174" i="22" s="1"/>
  <c r="M165" i="22"/>
  <c r="M173" i="22" s="1"/>
  <c r="N166" i="22"/>
  <c r="N174" i="22" s="1"/>
  <c r="O165" i="22"/>
  <c r="O173" i="22" s="1"/>
  <c r="P165" i="22"/>
  <c r="P173" i="22" s="1"/>
  <c r="Q165" i="22"/>
  <c r="Q173" i="22" s="1"/>
  <c r="R165" i="22"/>
  <c r="R173" i="22" s="1"/>
  <c r="S166" i="22"/>
  <c r="S174" i="22" s="1"/>
  <c r="T165" i="22"/>
  <c r="T173" i="22" s="1"/>
  <c r="U165" i="22"/>
  <c r="U173" i="22" s="1"/>
  <c r="V166" i="22"/>
  <c r="V174" i="22" s="1"/>
  <c r="W165" i="22"/>
  <c r="W173" i="22" s="1"/>
  <c r="X165" i="22"/>
  <c r="X173" i="22" s="1"/>
  <c r="Y166" i="22"/>
  <c r="Y174" i="22" s="1"/>
  <c r="Z166" i="22"/>
  <c r="Z174" i="22" s="1"/>
  <c r="AA165" i="22"/>
  <c r="AA173" i="22" s="1"/>
  <c r="AB166" i="22"/>
  <c r="AB174" i="22" s="1"/>
  <c r="AC165" i="22"/>
  <c r="AC173" i="22" s="1"/>
  <c r="AD166" i="22"/>
  <c r="AD174" i="22" s="1"/>
  <c r="AF165" i="22"/>
  <c r="AF173" i="22" s="1"/>
  <c r="AE165" i="22"/>
  <c r="AE173" i="22" s="1"/>
  <c r="K166" i="22"/>
  <c r="K174" i="22" s="1"/>
  <c r="M166" i="22"/>
  <c r="M174" i="22" s="1"/>
  <c r="N165" i="22"/>
  <c r="N173" i="22" s="1"/>
  <c r="O166" i="22"/>
  <c r="O174" i="22" s="1"/>
  <c r="P166" i="22"/>
  <c r="P174" i="22" s="1"/>
  <c r="Q166" i="22"/>
  <c r="Q174" i="22" s="1"/>
  <c r="R166" i="22"/>
  <c r="R174" i="22" s="1"/>
  <c r="S165" i="22"/>
  <c r="S173" i="22" s="1"/>
  <c r="T166" i="22"/>
  <c r="T174" i="22" s="1"/>
  <c r="U166" i="22"/>
  <c r="U174" i="22" s="1"/>
  <c r="V165" i="22"/>
  <c r="V173" i="22" s="1"/>
  <c r="W166" i="22"/>
  <c r="W174" i="22" s="1"/>
  <c r="X166" i="22"/>
  <c r="X174" i="22" s="1"/>
  <c r="Y165" i="22"/>
  <c r="Y173" i="22" s="1"/>
  <c r="Z165" i="22"/>
  <c r="Z173" i="22" s="1"/>
  <c r="AA166" i="22"/>
  <c r="AA174" i="22" s="1"/>
  <c r="AB165" i="22"/>
  <c r="AB173" i="22" s="1"/>
  <c r="AC166" i="22"/>
  <c r="AC174" i="22" s="1"/>
  <c r="AD165" i="22"/>
  <c r="AD173" i="22" s="1"/>
  <c r="AE166" i="22"/>
  <c r="AE174" i="22" s="1"/>
  <c r="AF166" i="22"/>
  <c r="AF174" i="22" s="1"/>
  <c r="AG166" i="22"/>
  <c r="AG174" i="22" s="1"/>
  <c r="AH165" i="22"/>
  <c r="AH173" i="22" s="1"/>
  <c r="AG165" i="22"/>
  <c r="AG173" i="22" s="1"/>
  <c r="AH166" i="22"/>
  <c r="AH174" i="22" s="1"/>
  <c r="AD125" i="22"/>
  <c r="AC75" i="23" s="1"/>
  <c r="AC86" i="23"/>
  <c r="AD108" i="22"/>
  <c r="AD124" i="22" s="1"/>
  <c r="AD136" i="22" s="1"/>
  <c r="I11" i="27"/>
  <c r="K11" i="27" s="1"/>
  <c r="H26" i="27"/>
  <c r="J26" i="27" s="1"/>
  <c r="I16" i="27"/>
  <c r="K16" i="27" s="1"/>
  <c r="H27" i="27"/>
  <c r="J27" i="27" s="1"/>
  <c r="L27" i="27" s="1"/>
  <c r="N27" i="27" s="1"/>
  <c r="P27" i="27" s="1"/>
  <c r="R27" i="27" s="1"/>
  <c r="T27" i="27" s="1"/>
  <c r="V27" i="27" s="1"/>
  <c r="X27" i="27" s="1"/>
  <c r="I18" i="27"/>
  <c r="K18" i="27" s="1"/>
  <c r="I50" i="27"/>
  <c r="K50" i="27" s="1"/>
  <c r="M50" i="27" s="1"/>
  <c r="O50" i="27" s="1"/>
  <c r="Q50" i="27" s="1"/>
  <c r="S50" i="27" s="1"/>
  <c r="U50" i="27" s="1"/>
  <c r="W50" i="27" s="1"/>
  <c r="Y50" i="27" s="1"/>
  <c r="H30" i="27"/>
  <c r="J30" i="27" s="1"/>
  <c r="L30" i="27" s="1"/>
  <c r="N30" i="27" s="1"/>
  <c r="P30" i="27" s="1"/>
  <c r="R30" i="27" s="1"/>
  <c r="T30" i="27" s="1"/>
  <c r="V30" i="27" s="1"/>
  <c r="X30" i="27" s="1"/>
  <c r="H11" i="27"/>
  <c r="J11" i="27" s="1"/>
  <c r="L11" i="27" s="1"/>
  <c r="N11" i="27" s="1"/>
  <c r="P11" i="27" s="1"/>
  <c r="R11" i="27" s="1"/>
  <c r="T11" i="27" s="1"/>
  <c r="V11" i="27" s="1"/>
  <c r="X11" i="27" s="1"/>
  <c r="H31" i="27"/>
  <c r="J31" i="27" s="1"/>
  <c r="L31" i="27" s="1"/>
  <c r="N31" i="27" s="1"/>
  <c r="P31" i="27" s="1"/>
  <c r="R31" i="27" s="1"/>
  <c r="T31" i="27" s="1"/>
  <c r="V31" i="27" s="1"/>
  <c r="X31" i="27" s="1"/>
  <c r="I23" i="27"/>
  <c r="K23" i="27" s="1"/>
  <c r="M23" i="27" s="1"/>
  <c r="O23" i="27" s="1"/>
  <c r="Q23" i="27" s="1"/>
  <c r="S23" i="27" s="1"/>
  <c r="U23" i="27" s="1"/>
  <c r="W23" i="27" s="1"/>
  <c r="Y23" i="27" s="1"/>
  <c r="H12" i="27"/>
  <c r="J12" i="27" s="1"/>
  <c r="L12" i="27" s="1"/>
  <c r="N12" i="27" s="1"/>
  <c r="P12" i="27" s="1"/>
  <c r="R12" i="27" s="1"/>
  <c r="T12" i="27" s="1"/>
  <c r="V12" i="27" s="1"/>
  <c r="X12" i="27" s="1"/>
  <c r="H32" i="27"/>
  <c r="J32" i="27" s="1"/>
  <c r="L32" i="27" s="1"/>
  <c r="N32" i="27" s="1"/>
  <c r="P32" i="27" s="1"/>
  <c r="R32" i="27" s="1"/>
  <c r="T32" i="27" s="1"/>
  <c r="V32" i="27" s="1"/>
  <c r="X32" i="27" s="1"/>
  <c r="I24" i="27"/>
  <c r="K24" i="27" s="1"/>
  <c r="M24" i="27" s="1"/>
  <c r="O24" i="27" s="1"/>
  <c r="Q24" i="27" s="1"/>
  <c r="S24" i="27" s="1"/>
  <c r="U24" i="27" s="1"/>
  <c r="W24" i="27" s="1"/>
  <c r="Y24" i="27" s="1"/>
  <c r="H13" i="27"/>
  <c r="J13" i="27" s="1"/>
  <c r="L13" i="27" s="1"/>
  <c r="N13" i="27" s="1"/>
  <c r="P13" i="27" s="1"/>
  <c r="R13" i="27" s="1"/>
  <c r="T13" i="27" s="1"/>
  <c r="V13" i="27" s="1"/>
  <c r="X13" i="27" s="1"/>
  <c r="H34" i="27"/>
  <c r="J34" i="27" s="1"/>
  <c r="L34" i="27" s="1"/>
  <c r="N34" i="27" s="1"/>
  <c r="P34" i="27" s="1"/>
  <c r="R34" i="27" s="1"/>
  <c r="T34" i="27" s="1"/>
  <c r="V34" i="27" s="1"/>
  <c r="X34" i="27" s="1"/>
  <c r="I26" i="27"/>
  <c r="K26" i="27" s="1"/>
  <c r="H50" i="27"/>
  <c r="J50" i="27" s="1"/>
  <c r="L50" i="27" s="1"/>
  <c r="N50" i="27" s="1"/>
  <c r="P50" i="27" s="1"/>
  <c r="R50" i="27" s="1"/>
  <c r="T50" i="27" s="1"/>
  <c r="V50" i="27" s="1"/>
  <c r="X50" i="27" s="1"/>
  <c r="I29" i="27"/>
  <c r="K29" i="27" s="1"/>
  <c r="M29" i="27" s="1"/>
  <c r="O29" i="27" s="1"/>
  <c r="Q29" i="27" s="1"/>
  <c r="S29" i="27" s="1"/>
  <c r="U29" i="27" s="1"/>
  <c r="W29" i="27" s="1"/>
  <c r="Y29" i="27" s="1"/>
  <c r="H19" i="27"/>
  <c r="J19" i="27" s="1"/>
  <c r="L19" i="27" s="1"/>
  <c r="N19" i="27" s="1"/>
  <c r="P19" i="27" s="1"/>
  <c r="R19" i="27" s="1"/>
  <c r="T19" i="27" s="1"/>
  <c r="V19" i="27" s="1"/>
  <c r="X19" i="27" s="1"/>
  <c r="I30" i="27"/>
  <c r="K30" i="27" s="1"/>
  <c r="M30" i="27" s="1"/>
  <c r="O30" i="27" s="1"/>
  <c r="Q30" i="27" s="1"/>
  <c r="S30" i="27" s="1"/>
  <c r="U30" i="27" s="1"/>
  <c r="W30" i="27" s="1"/>
  <c r="Y30" i="27" s="1"/>
  <c r="H15" i="27"/>
  <c r="H35" i="27"/>
  <c r="J35" i="27" s="1"/>
  <c r="L35" i="27" s="1"/>
  <c r="N35" i="27" s="1"/>
  <c r="P35" i="27" s="1"/>
  <c r="R35" i="27" s="1"/>
  <c r="T35" i="27" s="1"/>
  <c r="V35" i="27" s="1"/>
  <c r="X35" i="27" s="1"/>
  <c r="I27" i="27"/>
  <c r="K27" i="27" s="1"/>
  <c r="M27" i="27" s="1"/>
  <c r="O27" i="27" s="1"/>
  <c r="Q27" i="27" s="1"/>
  <c r="S27" i="27" s="1"/>
  <c r="U27" i="27" s="1"/>
  <c r="W27" i="27" s="1"/>
  <c r="Y27" i="27" s="1"/>
  <c r="H16" i="27"/>
  <c r="J16" i="27" s="1"/>
  <c r="L16" i="27" s="1"/>
  <c r="N16" i="27" s="1"/>
  <c r="P16" i="27" s="1"/>
  <c r="R16" i="27" s="1"/>
  <c r="T16" i="27" s="1"/>
  <c r="V16" i="27" s="1"/>
  <c r="X16" i="27" s="1"/>
  <c r="F177" i="22"/>
  <c r="I28" i="27"/>
  <c r="K28" i="27" s="1"/>
  <c r="M28" i="27" s="1"/>
  <c r="O28" i="27" s="1"/>
  <c r="Q28" i="27" s="1"/>
  <c r="S28" i="27" s="1"/>
  <c r="U28" i="27" s="1"/>
  <c r="W28" i="27" s="1"/>
  <c r="Y28" i="27" s="1"/>
  <c r="F20" i="27"/>
  <c r="I31" i="27"/>
  <c r="K31" i="27" s="1"/>
  <c r="M31" i="27" s="1"/>
  <c r="O31" i="27" s="1"/>
  <c r="Q31" i="27" s="1"/>
  <c r="S31" i="27" s="1"/>
  <c r="U31" i="27" s="1"/>
  <c r="W31" i="27" s="1"/>
  <c r="Y31" i="27" s="1"/>
  <c r="H22" i="27"/>
  <c r="J22" i="27" s="1"/>
  <c r="L22" i="27" s="1"/>
  <c r="N22" i="27" s="1"/>
  <c r="P22" i="27" s="1"/>
  <c r="R22" i="27" s="1"/>
  <c r="T22" i="27" s="1"/>
  <c r="V22" i="27" s="1"/>
  <c r="X22" i="27" s="1"/>
  <c r="I32" i="27"/>
  <c r="K32" i="27" s="1"/>
  <c r="M32" i="27" s="1"/>
  <c r="O32" i="27" s="1"/>
  <c r="Q32" i="27" s="1"/>
  <c r="S32" i="27" s="1"/>
  <c r="U32" i="27" s="1"/>
  <c r="W32" i="27" s="1"/>
  <c r="Y32" i="27" s="1"/>
  <c r="H23" i="27"/>
  <c r="J23" i="27" s="1"/>
  <c r="L23" i="27" s="1"/>
  <c r="I13" i="27"/>
  <c r="K13" i="27" s="1"/>
  <c r="M13" i="27" s="1"/>
  <c r="O13" i="27" s="1"/>
  <c r="Q13" i="27" s="1"/>
  <c r="S13" i="27" s="1"/>
  <c r="U13" i="27" s="1"/>
  <c r="W13" i="27" s="1"/>
  <c r="Y13" i="27" s="1"/>
  <c r="I34" i="27"/>
  <c r="K34" i="27" s="1"/>
  <c r="M34" i="27" s="1"/>
  <c r="O34" i="27" s="1"/>
  <c r="Q34" i="27" s="1"/>
  <c r="S34" i="27" s="1"/>
  <c r="U34" i="27" s="1"/>
  <c r="W34" i="27" s="1"/>
  <c r="Y34" i="27" s="1"/>
  <c r="H24" i="27"/>
  <c r="J24" i="27" s="1"/>
  <c r="L24" i="27" s="1"/>
  <c r="N24" i="27" s="1"/>
  <c r="P24" i="27" s="1"/>
  <c r="R24" i="27" s="1"/>
  <c r="T24" i="27" s="1"/>
  <c r="V24" i="27" s="1"/>
  <c r="X24" i="27" s="1"/>
  <c r="I15" i="27"/>
  <c r="K15" i="27" s="1"/>
  <c r="M15" i="27" s="1"/>
  <c r="O15" i="27" s="1"/>
  <c r="I35" i="27"/>
  <c r="K35" i="27" s="1"/>
  <c r="M35" i="27" s="1"/>
  <c r="O35" i="27" s="1"/>
  <c r="Q35" i="27" s="1"/>
  <c r="S35" i="27" s="1"/>
  <c r="U35" i="27" s="1"/>
  <c r="W35" i="27" s="1"/>
  <c r="Y35" i="27" s="1"/>
  <c r="H28" i="27"/>
  <c r="J28" i="27" s="1"/>
  <c r="L28" i="27" s="1"/>
  <c r="N28" i="27" s="1"/>
  <c r="P28" i="27" s="1"/>
  <c r="R28" i="27" s="1"/>
  <c r="T28" i="27" s="1"/>
  <c r="V28" i="27" s="1"/>
  <c r="X28" i="27" s="1"/>
  <c r="I19" i="27"/>
  <c r="K19" i="27" s="1"/>
  <c r="M19" i="27" s="1"/>
  <c r="O19" i="27" s="1"/>
  <c r="Q19" i="27" s="1"/>
  <c r="S19" i="27" s="1"/>
  <c r="U19" i="27" s="1"/>
  <c r="W19" i="27" s="1"/>
  <c r="Y19" i="27" s="1"/>
  <c r="H60" i="27"/>
  <c r="J60" i="27" s="1"/>
  <c r="L60" i="27" s="1"/>
  <c r="N60" i="27" s="1"/>
  <c r="P60" i="27" s="1"/>
  <c r="R60" i="27" s="1"/>
  <c r="T60" i="27" s="1"/>
  <c r="V60" i="27" s="1"/>
  <c r="X60" i="27" s="1"/>
  <c r="H29" i="27"/>
  <c r="J29" i="27" s="1"/>
  <c r="L29" i="27" s="1"/>
  <c r="N29" i="27" s="1"/>
  <c r="P29" i="27" s="1"/>
  <c r="R29" i="27" s="1"/>
  <c r="T29" i="27" s="1"/>
  <c r="V29" i="27" s="1"/>
  <c r="X29" i="27" s="1"/>
  <c r="I21" i="27"/>
  <c r="K21" i="27" s="1"/>
  <c r="M21" i="27" s="1"/>
  <c r="O21" i="27" s="1"/>
  <c r="I60" i="27"/>
  <c r="K60" i="27" s="1"/>
  <c r="M60" i="27" s="1"/>
  <c r="O60" i="27" s="1"/>
  <c r="Q60" i="27" s="1"/>
  <c r="S60" i="27" s="1"/>
  <c r="U60" i="27" s="1"/>
  <c r="W60" i="27" s="1"/>
  <c r="Y60" i="27" s="1"/>
  <c r="I48" i="27"/>
  <c r="G178" i="22" s="1"/>
  <c r="F178" i="22"/>
  <c r="F25" i="27"/>
  <c r="F59" i="27"/>
  <c r="H21" i="27"/>
  <c r="J21" i="27" s="1"/>
  <c r="F14" i="27"/>
  <c r="E118" i="22"/>
  <c r="D85" i="23" s="1"/>
  <c r="G59" i="27"/>
  <c r="G61" i="27" s="1"/>
  <c r="G25" i="27"/>
  <c r="G20" i="27"/>
  <c r="G14" i="27"/>
  <c r="G17" i="27"/>
  <c r="F9" i="27"/>
  <c r="H10" i="27"/>
  <c r="H18" i="27"/>
  <c r="F17" i="27"/>
  <c r="I22" i="27"/>
  <c r="K22" i="27" s="1"/>
  <c r="E117" i="22"/>
  <c r="D74" i="23" s="1"/>
  <c r="H48" i="27"/>
  <c r="G177" i="22" s="1"/>
  <c r="N73" i="22" a="1"/>
  <c r="N73" i="22" s="1"/>
  <c r="N52" i="22"/>
  <c r="N68" i="22"/>
  <c r="N48" i="22"/>
  <c r="M72" i="22"/>
  <c r="M74" i="22" s="1"/>
  <c r="N44" i="22"/>
  <c r="N60" i="22"/>
  <c r="N64" i="22"/>
  <c r="T35" i="2"/>
  <c r="N40" i="22"/>
  <c r="N56" i="22"/>
  <c r="X26" i="28"/>
  <c r="U79" i="23"/>
  <c r="U68" i="23"/>
  <c r="U58" i="23"/>
  <c r="U50" i="23"/>
  <c r="U28" i="23"/>
  <c r="U39" i="23"/>
  <c r="U21" i="23"/>
  <c r="AI30" i="7"/>
  <c r="AF28" i="7"/>
  <c r="Y28" i="2" s="1"/>
  <c r="X27" i="2"/>
  <c r="AC25" i="7"/>
  <c r="V25" i="2" s="1"/>
  <c r="AK33" i="7"/>
  <c r="AD33" i="2" s="1"/>
  <c r="AC32" i="2"/>
  <c r="J74" i="22"/>
  <c r="AJ32" i="7"/>
  <c r="AB31" i="2"/>
  <c r="L74" i="22"/>
  <c r="P26" i="7"/>
  <c r="AI31" i="7"/>
  <c r="AA30" i="2"/>
  <c r="AG29" i="7"/>
  <c r="Z29" i="2" s="1"/>
  <c r="AE27" i="7"/>
  <c r="W26" i="2"/>
  <c r="AB24" i="7"/>
  <c r="U24" i="2" s="1"/>
  <c r="AF26" i="7"/>
  <c r="AA23" i="7"/>
  <c r="T22" i="2" s="1"/>
  <c r="V8" i="23"/>
  <c r="AC213" i="22"/>
  <c r="AC128" i="22"/>
  <c r="AD104" i="22"/>
  <c r="AD112" i="22" s="1"/>
  <c r="AD128" i="22" s="1"/>
  <c r="AD148" i="22"/>
  <c r="AG39" i="2"/>
  <c r="AK39" i="2"/>
  <c r="AO39" i="2"/>
  <c r="AS39" i="2"/>
  <c r="AD39" i="2"/>
  <c r="AH39" i="2"/>
  <c r="AL39" i="2"/>
  <c r="AP39" i="2"/>
  <c r="AT39" i="2"/>
  <c r="E39" i="2"/>
  <c r="I39" i="2"/>
  <c r="M39" i="2"/>
  <c r="Q39" i="2"/>
  <c r="U39" i="2"/>
  <c r="Y39" i="2"/>
  <c r="AC39" i="2"/>
  <c r="F39" i="2"/>
  <c r="J39" i="2"/>
  <c r="N39" i="2"/>
  <c r="R39" i="2"/>
  <c r="V39" i="2"/>
  <c r="Z39" i="2"/>
  <c r="D39" i="2"/>
  <c r="AE39" i="2"/>
  <c r="AI39" i="2"/>
  <c r="AM39" i="2"/>
  <c r="AQ39" i="2"/>
  <c r="AU39" i="2"/>
  <c r="AF39" i="2"/>
  <c r="AJ39" i="2"/>
  <c r="AN39" i="2"/>
  <c r="AR39" i="2"/>
  <c r="AV39" i="2"/>
  <c r="G39" i="2"/>
  <c r="K39" i="2"/>
  <c r="O39" i="2"/>
  <c r="S39" i="2"/>
  <c r="W39" i="2"/>
  <c r="AA39" i="2"/>
  <c r="C39" i="2"/>
  <c r="H39" i="2"/>
  <c r="L39" i="2"/>
  <c r="P39" i="2"/>
  <c r="T39" i="2"/>
  <c r="X39" i="2"/>
  <c r="AB39" i="2"/>
  <c r="Q28" i="7"/>
  <c r="Y36" i="7"/>
  <c r="R32" i="2" s="1"/>
  <c r="W34" i="7"/>
  <c r="P30" i="2" s="1"/>
  <c r="Z37" i="7"/>
  <c r="S33" i="2" s="1"/>
  <c r="X35" i="7"/>
  <c r="V33" i="7"/>
  <c r="U32" i="7"/>
  <c r="N28" i="2" s="1"/>
  <c r="T31" i="7"/>
  <c r="M27" i="2" s="1"/>
  <c r="S30" i="7"/>
  <c r="R29" i="7"/>
  <c r="N25" i="7"/>
  <c r="M24" i="7"/>
  <c r="O27" i="7"/>
  <c r="AD208" i="22"/>
  <c r="AE96" i="22"/>
  <c r="AE100" i="22" s="1"/>
  <c r="AE126" i="22" s="1"/>
  <c r="M23" i="7"/>
  <c r="J36" i="16"/>
  <c r="Q31" i="2" l="1"/>
  <c r="O29" i="2"/>
  <c r="S36" i="2"/>
  <c r="S37" i="2"/>
  <c r="Z44" i="28"/>
  <c r="Z43" i="28"/>
  <c r="E102" i="22"/>
  <c r="E110" i="22" s="1"/>
  <c r="T23" i="2"/>
  <c r="Y113" i="22"/>
  <c r="S113" i="22"/>
  <c r="R52" i="23" s="1"/>
  <c r="G113" i="22"/>
  <c r="F52" i="23" s="1"/>
  <c r="X114" i="22"/>
  <c r="W60" i="23" s="1"/>
  <c r="M114" i="22"/>
  <c r="L60" i="23" s="1"/>
  <c r="AD116" i="22"/>
  <c r="X31" i="28"/>
  <c r="AB113" i="22"/>
  <c r="AA52" i="23" s="1"/>
  <c r="N113" i="22"/>
  <c r="M52" i="23" s="1"/>
  <c r="X113" i="22"/>
  <c r="W52" i="23" s="1"/>
  <c r="AC113" i="22"/>
  <c r="AB52" i="23" s="1"/>
  <c r="I113" i="22"/>
  <c r="H52" i="23" s="1"/>
  <c r="N23" i="27"/>
  <c r="P23" i="27" s="1"/>
  <c r="R23" i="27" s="1"/>
  <c r="T23" i="27" s="1"/>
  <c r="V23" i="27" s="1"/>
  <c r="X23" i="27" s="1"/>
  <c r="AB114" i="22"/>
  <c r="AA60" i="23" s="1"/>
  <c r="R114" i="22"/>
  <c r="Q60" i="23" s="1"/>
  <c r="H114" i="22"/>
  <c r="G60" i="23" s="1"/>
  <c r="T114" i="22"/>
  <c r="S60" i="23" s="1"/>
  <c r="U114" i="22"/>
  <c r="T60" i="23" s="1"/>
  <c r="G114" i="22"/>
  <c r="F60" i="23" s="1"/>
  <c r="I114" i="22"/>
  <c r="H60" i="23" s="1"/>
  <c r="S114" i="22"/>
  <c r="R60" i="23" s="1"/>
  <c r="M113" i="22"/>
  <c r="L52" i="23" s="1"/>
  <c r="E113" i="22"/>
  <c r="D52" i="23" s="1"/>
  <c r="L113" i="22"/>
  <c r="K52" i="23" s="1"/>
  <c r="AH113" i="22"/>
  <c r="AG52" i="23" s="1"/>
  <c r="W113" i="22"/>
  <c r="V52" i="23" s="1"/>
  <c r="AD113" i="22"/>
  <c r="AC52" i="23" s="1"/>
  <c r="H113" i="22"/>
  <c r="G52" i="23" s="1"/>
  <c r="X52" i="23"/>
  <c r="L114" i="22"/>
  <c r="K60" i="23" s="1"/>
  <c r="AC114" i="22"/>
  <c r="AB60" i="23" s="1"/>
  <c r="AH114" i="22"/>
  <c r="AG60" i="23" s="1"/>
  <c r="W114" i="22"/>
  <c r="V60" i="23" s="1"/>
  <c r="N114" i="22"/>
  <c r="M60" i="23" s="1"/>
  <c r="AD114" i="22"/>
  <c r="AC60" i="23" s="1"/>
  <c r="E114" i="22"/>
  <c r="D60" i="23" s="1"/>
  <c r="U113" i="22"/>
  <c r="T52" i="23" s="1"/>
  <c r="Z113" i="22"/>
  <c r="Y52" i="23" s="1"/>
  <c r="AE113" i="22"/>
  <c r="AD52" i="23" s="1"/>
  <c r="T113" i="22"/>
  <c r="S52" i="23" s="1"/>
  <c r="Q113" i="22"/>
  <c r="P52" i="23" s="1"/>
  <c r="F113" i="22"/>
  <c r="E52" i="23" s="1"/>
  <c r="AA113" i="22"/>
  <c r="Z52" i="23" s="1"/>
  <c r="P113" i="22"/>
  <c r="O52" i="23" s="1"/>
  <c r="J113" i="22"/>
  <c r="I52" i="23" s="1"/>
  <c r="O113" i="22"/>
  <c r="N52" i="23" s="1"/>
  <c r="AG113" i="22"/>
  <c r="AF52" i="23" s="1"/>
  <c r="V113" i="22"/>
  <c r="U52" i="23" s="1"/>
  <c r="K113" i="22"/>
  <c r="J52" i="23" s="1"/>
  <c r="AF113" i="22"/>
  <c r="AE52" i="23" s="1"/>
  <c r="X60" i="23"/>
  <c r="Q52" i="23"/>
  <c r="L24" i="2"/>
  <c r="K22" i="2"/>
  <c r="K23" i="2"/>
  <c r="J114" i="22"/>
  <c r="I60" i="23" s="1"/>
  <c r="Z114" i="22"/>
  <c r="Y60" i="23" s="1"/>
  <c r="O114" i="22"/>
  <c r="N60" i="23" s="1"/>
  <c r="AE114" i="22"/>
  <c r="AD60" i="23" s="1"/>
  <c r="P114" i="22"/>
  <c r="O60" i="23" s="1"/>
  <c r="AF114" i="22"/>
  <c r="AE60" i="23" s="1"/>
  <c r="Q114" i="22"/>
  <c r="P60" i="23" s="1"/>
  <c r="AG114" i="22"/>
  <c r="AF60" i="23" s="1"/>
  <c r="F114" i="22"/>
  <c r="E60" i="23" s="1"/>
  <c r="V114" i="22"/>
  <c r="U60" i="23" s="1"/>
  <c r="K114" i="22"/>
  <c r="J60" i="23" s="1"/>
  <c r="AA114" i="22"/>
  <c r="Z60" i="23" s="1"/>
  <c r="AE125" i="22"/>
  <c r="AD75" i="23" s="1"/>
  <c r="AD86" i="23"/>
  <c r="H162" i="22"/>
  <c r="H170" i="22" s="1"/>
  <c r="AE108" i="22"/>
  <c r="AE116" i="22" s="1"/>
  <c r="H20" i="27"/>
  <c r="I17" i="27"/>
  <c r="H14" i="27"/>
  <c r="J15" i="27"/>
  <c r="L15" i="27" s="1"/>
  <c r="I25" i="27"/>
  <c r="I14" i="27"/>
  <c r="H25" i="27"/>
  <c r="F61" i="27"/>
  <c r="K48" i="27"/>
  <c r="H178" i="22" s="1"/>
  <c r="I59" i="27"/>
  <c r="I61" i="27" s="1"/>
  <c r="F118" i="22"/>
  <c r="E85" i="23" s="1"/>
  <c r="H59" i="27"/>
  <c r="H61" i="27" s="1"/>
  <c r="I20" i="27"/>
  <c r="F33" i="27"/>
  <c r="F46" i="27" s="1"/>
  <c r="J10" i="27"/>
  <c r="H9" i="27"/>
  <c r="F117" i="22"/>
  <c r="E74" i="23" s="1"/>
  <c r="J48" i="27"/>
  <c r="H177" i="22" s="1"/>
  <c r="H17" i="27"/>
  <c r="J18" i="27"/>
  <c r="K25" i="27"/>
  <c r="M26" i="27"/>
  <c r="M16" i="27"/>
  <c r="K14" i="27"/>
  <c r="J25" i="27"/>
  <c r="L26" i="27"/>
  <c r="M22" i="27"/>
  <c r="K20" i="27"/>
  <c r="M11" i="27"/>
  <c r="K17" i="27"/>
  <c r="M18" i="27"/>
  <c r="J20" i="27"/>
  <c r="L21" i="27"/>
  <c r="N72" i="22"/>
  <c r="N74" i="22" s="1"/>
  <c r="S35" i="2"/>
  <c r="Q15" i="27"/>
  <c r="Q21" i="27"/>
  <c r="R34" i="2"/>
  <c r="Y26" i="28"/>
  <c r="V50" i="23"/>
  <c r="V79" i="23"/>
  <c r="V68" i="23"/>
  <c r="V58" i="23"/>
  <c r="V28" i="23"/>
  <c r="V39" i="23"/>
  <c r="V21" i="23"/>
  <c r="AC24" i="7"/>
  <c r="V24" i="2" s="1"/>
  <c r="AF27" i="7"/>
  <c r="X26" i="2"/>
  <c r="AH29" i="7"/>
  <c r="AA29" i="2" s="1"/>
  <c r="AJ31" i="7"/>
  <c r="AB30" i="2"/>
  <c r="AL33" i="7"/>
  <c r="AE33" i="2" s="1"/>
  <c r="AG26" i="7"/>
  <c r="O26" i="7"/>
  <c r="AK32" i="7"/>
  <c r="AD32" i="2" s="1"/>
  <c r="AC31" i="2"/>
  <c r="AD25" i="7"/>
  <c r="W25" i="2" s="1"/>
  <c r="AG28" i="7"/>
  <c r="Z28" i="2" s="1"/>
  <c r="Y27" i="2"/>
  <c r="AJ30" i="7"/>
  <c r="AB23" i="7"/>
  <c r="U22" i="2" s="1"/>
  <c r="W8" i="23"/>
  <c r="AD213" i="22"/>
  <c r="AD120" i="22"/>
  <c r="AE104" i="22"/>
  <c r="AE112" i="22" s="1"/>
  <c r="AE120" i="22" s="1"/>
  <c r="AE148" i="22"/>
  <c r="AF40" i="2"/>
  <c r="AJ40" i="2"/>
  <c r="AN40" i="2"/>
  <c r="AR40" i="2"/>
  <c r="AG40" i="2"/>
  <c r="AM40" i="2"/>
  <c r="AT40" i="2"/>
  <c r="AK40" i="2"/>
  <c r="AS40" i="2"/>
  <c r="F40" i="2"/>
  <c r="J40" i="2"/>
  <c r="N40" i="2"/>
  <c r="R40" i="2"/>
  <c r="V40" i="2"/>
  <c r="Z40" i="2"/>
  <c r="D40" i="2"/>
  <c r="G40" i="2"/>
  <c r="K40" i="2"/>
  <c r="O40" i="2"/>
  <c r="S40" i="2"/>
  <c r="W40" i="2"/>
  <c r="AA40" i="2"/>
  <c r="C40" i="2"/>
  <c r="AD40" i="2"/>
  <c r="AH40" i="2"/>
  <c r="AL40" i="2"/>
  <c r="AP40" i="2"/>
  <c r="AE40" i="2"/>
  <c r="AI40" i="2"/>
  <c r="AQ40" i="2"/>
  <c r="AV40" i="2"/>
  <c r="AO40" i="2"/>
  <c r="AU40" i="2"/>
  <c r="H40" i="2"/>
  <c r="L40" i="2"/>
  <c r="P40" i="2"/>
  <c r="T40" i="2"/>
  <c r="X40" i="2"/>
  <c r="AB40" i="2"/>
  <c r="E40" i="2"/>
  <c r="I40" i="2"/>
  <c r="M40" i="2"/>
  <c r="Q40" i="2"/>
  <c r="U40" i="2"/>
  <c r="Y40" i="2"/>
  <c r="AC40" i="2"/>
  <c r="P28" i="7"/>
  <c r="N27" i="7"/>
  <c r="L24" i="7"/>
  <c r="M25" i="7"/>
  <c r="Q29" i="7"/>
  <c r="R30" i="7"/>
  <c r="S31" i="7"/>
  <c r="L25" i="2" s="1"/>
  <c r="T32" i="7"/>
  <c r="M28" i="2" s="1"/>
  <c r="U33" i="7"/>
  <c r="N29" i="2" s="1"/>
  <c r="W35" i="7"/>
  <c r="P31" i="2" s="1"/>
  <c r="Y37" i="7"/>
  <c r="R33" i="2" s="1"/>
  <c r="V34" i="7"/>
  <c r="O30" i="2" s="1"/>
  <c r="X36" i="7"/>
  <c r="Q32" i="2" s="1"/>
  <c r="AE208" i="22"/>
  <c r="AF96" i="22"/>
  <c r="AF100" i="22" s="1"/>
  <c r="AF126" i="22" s="1"/>
  <c r="L23" i="7"/>
  <c r="K78" i="16"/>
  <c r="F7" i="16" s="1"/>
  <c r="K84" i="16"/>
  <c r="F8" i="16" s="1"/>
  <c r="T22" i="7"/>
  <c r="AA43" i="28" l="1"/>
  <c r="AA44" i="28"/>
  <c r="R36" i="2"/>
  <c r="R37" i="2"/>
  <c r="AE124" i="22"/>
  <c r="AE136" i="22" s="1"/>
  <c r="F101" i="22"/>
  <c r="F109" i="22" s="1"/>
  <c r="E101" i="22"/>
  <c r="E109" i="22" s="1"/>
  <c r="D30" i="23"/>
  <c r="D34" i="23" s="1"/>
  <c r="Y31" i="28"/>
  <c r="U23" i="2"/>
  <c r="K24" i="2"/>
  <c r="G10" i="27" s="1"/>
  <c r="J22" i="2"/>
  <c r="J23" i="2"/>
  <c r="AE86" i="23"/>
  <c r="AF125" i="22"/>
  <c r="AE75" i="23" s="1"/>
  <c r="H161" i="22"/>
  <c r="H169" i="22" s="1"/>
  <c r="I161" i="22"/>
  <c r="I169" i="22" s="1"/>
  <c r="I162" i="22"/>
  <c r="I170" i="22" s="1"/>
  <c r="AF108" i="22"/>
  <c r="AF124" i="22" s="1"/>
  <c r="AF136" i="22" s="1"/>
  <c r="J14" i="27"/>
  <c r="F47" i="27"/>
  <c r="F51" i="27" s="1"/>
  <c r="K59" i="27"/>
  <c r="K61" i="27" s="1"/>
  <c r="G118" i="22"/>
  <c r="F85" i="23" s="1"/>
  <c r="M48" i="27"/>
  <c r="I178" i="22" s="1"/>
  <c r="H33" i="27"/>
  <c r="O26" i="27"/>
  <c r="M25" i="27"/>
  <c r="J17" i="27"/>
  <c r="L18" i="27"/>
  <c r="L48" i="27"/>
  <c r="I177" i="22" s="1"/>
  <c r="G117" i="22"/>
  <c r="F74" i="23" s="1"/>
  <c r="J59" i="27"/>
  <c r="J61" i="27" s="1"/>
  <c r="J9" i="27"/>
  <c r="L10" i="27"/>
  <c r="L20" i="27"/>
  <c r="N21" i="27"/>
  <c r="O18" i="27"/>
  <c r="M17" i="27"/>
  <c r="O11" i="27"/>
  <c r="L25" i="27"/>
  <c r="N26" i="27"/>
  <c r="L14" i="27"/>
  <c r="N15" i="27"/>
  <c r="O22" i="27"/>
  <c r="M20" i="27"/>
  <c r="O16" i="27"/>
  <c r="M14" i="27"/>
  <c r="S21" i="27"/>
  <c r="S15" i="27"/>
  <c r="Q34" i="2"/>
  <c r="R35" i="2"/>
  <c r="Z26" i="28"/>
  <c r="W79" i="23"/>
  <c r="W68" i="23"/>
  <c r="W58" i="23"/>
  <c r="W50" i="23"/>
  <c r="W28" i="23"/>
  <c r="W39" i="23"/>
  <c r="W21" i="23"/>
  <c r="U22" i="7"/>
  <c r="V22" i="7" s="1"/>
  <c r="AE25" i="7"/>
  <c r="X25" i="2" s="1"/>
  <c r="AL32" i="7"/>
  <c r="AH26" i="7"/>
  <c r="AM33" i="7"/>
  <c r="AF33" i="2" s="1"/>
  <c r="AE32" i="2"/>
  <c r="AK31" i="7"/>
  <c r="AD31" i="2" s="1"/>
  <c r="AC30" i="2"/>
  <c r="AI29" i="7"/>
  <c r="AB29" i="2" s="1"/>
  <c r="AG27" i="7"/>
  <c r="Y26" i="2"/>
  <c r="AK30" i="7"/>
  <c r="AH28" i="7"/>
  <c r="AA28" i="2" s="1"/>
  <c r="N26" i="7"/>
  <c r="AD24" i="7"/>
  <c r="W24" i="2" s="1"/>
  <c r="AC23" i="7"/>
  <c r="V22" i="2" s="1"/>
  <c r="X8" i="23"/>
  <c r="AE213" i="22"/>
  <c r="AE128" i="22"/>
  <c r="AF104" i="22"/>
  <c r="AF112" i="22" s="1"/>
  <c r="AF128" i="22" s="1"/>
  <c r="AF148" i="22"/>
  <c r="AE41" i="2"/>
  <c r="AI41" i="2"/>
  <c r="AM41" i="2"/>
  <c r="AQ41" i="2"/>
  <c r="AU41" i="2"/>
  <c r="AF41" i="2"/>
  <c r="AJ41" i="2"/>
  <c r="AN41" i="2"/>
  <c r="AR41" i="2"/>
  <c r="AV41" i="2"/>
  <c r="G41" i="2"/>
  <c r="K41" i="2"/>
  <c r="O41" i="2"/>
  <c r="S41" i="2"/>
  <c r="W41" i="2"/>
  <c r="AA41" i="2"/>
  <c r="C41" i="2"/>
  <c r="H41" i="2"/>
  <c r="L41" i="2"/>
  <c r="P41" i="2"/>
  <c r="T41" i="2"/>
  <c r="X41" i="2"/>
  <c r="AB41" i="2"/>
  <c r="AG41" i="2"/>
  <c r="AK41" i="2"/>
  <c r="AO41" i="2"/>
  <c r="AS41" i="2"/>
  <c r="AD41" i="2"/>
  <c r="AH41" i="2"/>
  <c r="AL41" i="2"/>
  <c r="AP41" i="2"/>
  <c r="AT41" i="2"/>
  <c r="E41" i="2"/>
  <c r="I41" i="2"/>
  <c r="M41" i="2"/>
  <c r="Q41" i="2"/>
  <c r="U41" i="2"/>
  <c r="Y41" i="2"/>
  <c r="AC41" i="2"/>
  <c r="F41" i="2"/>
  <c r="J41" i="2"/>
  <c r="N41" i="2"/>
  <c r="R41" i="2"/>
  <c r="V41" i="2"/>
  <c r="Z41" i="2"/>
  <c r="D41" i="2"/>
  <c r="O28" i="7"/>
  <c r="W36" i="7"/>
  <c r="P32" i="2" s="1"/>
  <c r="U34" i="7"/>
  <c r="N30" i="2" s="1"/>
  <c r="X37" i="7"/>
  <c r="Q33" i="2" s="1"/>
  <c r="V35" i="7"/>
  <c r="O31" i="2" s="1"/>
  <c r="T33" i="7"/>
  <c r="S32" i="7"/>
  <c r="L26" i="2" s="1"/>
  <c r="R31" i="7"/>
  <c r="K25" i="2" s="1"/>
  <c r="Q30" i="7"/>
  <c r="P29" i="7"/>
  <c r="L25" i="7"/>
  <c r="K24" i="7"/>
  <c r="M27" i="7"/>
  <c r="AF208" i="22"/>
  <c r="AG96" i="22"/>
  <c r="AG100" i="22" s="1"/>
  <c r="AG126" i="22" s="1"/>
  <c r="K23" i="7"/>
  <c r="L18" i="16"/>
  <c r="N14" i="16"/>
  <c r="L15" i="16"/>
  <c r="N13" i="16"/>
  <c r="L14" i="16"/>
  <c r="N16" i="16"/>
  <c r="N15" i="16"/>
  <c r="L13" i="16"/>
  <c r="L16" i="16"/>
  <c r="N18" i="16"/>
  <c r="N17" i="16"/>
  <c r="L17" i="16"/>
  <c r="N27" i="16"/>
  <c r="L24" i="16"/>
  <c r="N22" i="16"/>
  <c r="N25" i="16"/>
  <c r="N24" i="16"/>
  <c r="L27" i="16"/>
  <c r="L23" i="16"/>
  <c r="L26" i="16"/>
  <c r="N23" i="16"/>
  <c r="N26" i="16"/>
  <c r="L25" i="16"/>
  <c r="L22" i="16"/>
  <c r="J84" i="16"/>
  <c r="J78" i="16"/>
  <c r="M29" i="2" l="1"/>
  <c r="Q36" i="2"/>
  <c r="Q37" i="2"/>
  <c r="AB43" i="28"/>
  <c r="AB44" i="28"/>
  <c r="Z27" i="2"/>
  <c r="G102" i="22"/>
  <c r="G110" i="22" s="1"/>
  <c r="D81" i="23"/>
  <c r="F102" i="22"/>
  <c r="F110" i="22" s="1"/>
  <c r="D29" i="23"/>
  <c r="D33" i="23" s="1"/>
  <c r="AF116" i="22"/>
  <c r="Z31" i="28"/>
  <c r="V23" i="2"/>
  <c r="L59" i="27"/>
  <c r="L61" i="27" s="1"/>
  <c r="I22" i="2"/>
  <c r="I23" i="2"/>
  <c r="J24" i="2"/>
  <c r="I10" i="27"/>
  <c r="G9" i="27"/>
  <c r="G33" i="27" s="1"/>
  <c r="H47" i="27"/>
  <c r="H49" i="27" s="1"/>
  <c r="H46" i="27"/>
  <c r="AF86" i="23"/>
  <c r="AG125" i="22"/>
  <c r="AF75" i="23" s="1"/>
  <c r="J162" i="22"/>
  <c r="J170" i="22" s="1"/>
  <c r="J161" i="22"/>
  <c r="J169" i="22" s="1"/>
  <c r="D71" i="23"/>
  <c r="AG108" i="22"/>
  <c r="AG116" i="22" s="1"/>
  <c r="E29" i="23"/>
  <c r="H118" i="22"/>
  <c r="G85" i="23" s="1"/>
  <c r="F49" i="27"/>
  <c r="F53" i="27"/>
  <c r="M59" i="27"/>
  <c r="M61" i="27" s="1"/>
  <c r="D82" i="23"/>
  <c r="O48" i="27"/>
  <c r="J178" i="22" s="1"/>
  <c r="J33" i="27"/>
  <c r="L9" i="27"/>
  <c r="N10" i="27"/>
  <c r="H117" i="22"/>
  <c r="G74" i="23" s="1"/>
  <c r="N48" i="27"/>
  <c r="J177" i="22" s="1"/>
  <c r="Q26" i="27"/>
  <c r="O25" i="27"/>
  <c r="L17" i="27"/>
  <c r="N18" i="27"/>
  <c r="Q22" i="27"/>
  <c r="O20" i="27"/>
  <c r="Q11" i="27"/>
  <c r="Q16" i="27"/>
  <c r="O14" i="27"/>
  <c r="N14" i="27"/>
  <c r="P15" i="27"/>
  <c r="N25" i="27"/>
  <c r="P26" i="27"/>
  <c r="Q18" i="27"/>
  <c r="O17" i="27"/>
  <c r="P21" i="27"/>
  <c r="N20" i="27"/>
  <c r="U21" i="27"/>
  <c r="U15" i="27"/>
  <c r="P34" i="2"/>
  <c r="Q35" i="2"/>
  <c r="AA26" i="28"/>
  <c r="X50" i="23"/>
  <c r="X79" i="23"/>
  <c r="X68" i="23"/>
  <c r="X58" i="23"/>
  <c r="X28" i="23"/>
  <c r="X39" i="23"/>
  <c r="X21" i="23"/>
  <c r="AE24" i="7"/>
  <c r="X24" i="2" s="1"/>
  <c r="M26" i="7"/>
  <c r="AI26" i="7"/>
  <c r="AM32" i="7"/>
  <c r="AI28" i="7"/>
  <c r="AB28" i="2" s="1"/>
  <c r="AL30" i="7"/>
  <c r="AH27" i="7"/>
  <c r="Z26" i="2"/>
  <c r="AJ29" i="7"/>
  <c r="AC29" i="2" s="1"/>
  <c r="AL31" i="7"/>
  <c r="AE31" i="2" s="1"/>
  <c r="AD30" i="2"/>
  <c r="AN33" i="7"/>
  <c r="AG33" i="2" s="1"/>
  <c r="AF32" i="2"/>
  <c r="AF25" i="7"/>
  <c r="Y25" i="2" s="1"/>
  <c r="AD23" i="7"/>
  <c r="W22" i="2" s="1"/>
  <c r="W22" i="7"/>
  <c r="Y8" i="23"/>
  <c r="AF213" i="22"/>
  <c r="AF120" i="22"/>
  <c r="AG104" i="22"/>
  <c r="AG112" i="22" s="1"/>
  <c r="AG120" i="22" s="1"/>
  <c r="AG148" i="22"/>
  <c r="AD42" i="2"/>
  <c r="AH42" i="2"/>
  <c r="AL42" i="2"/>
  <c r="AP42" i="2"/>
  <c r="AT42" i="2"/>
  <c r="AE42" i="2"/>
  <c r="AI42" i="2"/>
  <c r="AM42" i="2"/>
  <c r="AQ42" i="2"/>
  <c r="AU42" i="2"/>
  <c r="H42" i="2"/>
  <c r="L42" i="2"/>
  <c r="P42" i="2"/>
  <c r="T42" i="2"/>
  <c r="X42" i="2"/>
  <c r="AB42" i="2"/>
  <c r="E42" i="2"/>
  <c r="I42" i="2"/>
  <c r="M42" i="2"/>
  <c r="Q42" i="2"/>
  <c r="U42" i="2"/>
  <c r="Y42" i="2"/>
  <c r="AC42" i="2"/>
  <c r="AF42" i="2"/>
  <c r="AJ42" i="2"/>
  <c r="AN42" i="2"/>
  <c r="AR42" i="2"/>
  <c r="AV42" i="2"/>
  <c r="AG42" i="2"/>
  <c r="AK42" i="2"/>
  <c r="AO42" i="2"/>
  <c r="AS42" i="2"/>
  <c r="F42" i="2"/>
  <c r="J42" i="2"/>
  <c r="N42" i="2"/>
  <c r="R42" i="2"/>
  <c r="V42" i="2"/>
  <c r="Z42" i="2"/>
  <c r="D42" i="2"/>
  <c r="G42" i="2"/>
  <c r="K42" i="2"/>
  <c r="O42" i="2"/>
  <c r="S42" i="2"/>
  <c r="W42" i="2"/>
  <c r="AA42" i="2"/>
  <c r="C42" i="2"/>
  <c r="N28" i="7"/>
  <c r="L27" i="7"/>
  <c r="J24" i="7"/>
  <c r="K25" i="7"/>
  <c r="O29" i="7"/>
  <c r="P30" i="7"/>
  <c r="Q31" i="7"/>
  <c r="R32" i="7"/>
  <c r="K26" i="2" s="1"/>
  <c r="S33" i="7"/>
  <c r="U35" i="7"/>
  <c r="N31" i="2" s="1"/>
  <c r="W37" i="7"/>
  <c r="P33" i="2" s="1"/>
  <c r="T34" i="7"/>
  <c r="M30" i="2" s="1"/>
  <c r="V36" i="7"/>
  <c r="O32" i="2" s="1"/>
  <c r="AH208" i="22"/>
  <c r="AG208" i="22"/>
  <c r="AH96" i="22"/>
  <c r="AH100" i="22" s="1"/>
  <c r="AH126" i="22" s="1"/>
  <c r="J23" i="7"/>
  <c r="T25" i="16"/>
  <c r="V25" i="16"/>
  <c r="W15" i="16"/>
  <c r="U15" i="16"/>
  <c r="I84" i="16"/>
  <c r="V27" i="16"/>
  <c r="T27" i="16"/>
  <c r="L28" i="16"/>
  <c r="V22" i="16"/>
  <c r="T22" i="16"/>
  <c r="V26" i="16"/>
  <c r="T26" i="16"/>
  <c r="U25" i="16"/>
  <c r="W25" i="16"/>
  <c r="V17" i="16"/>
  <c r="T17" i="16"/>
  <c r="L19" i="16"/>
  <c r="V13" i="16"/>
  <c r="T13" i="16"/>
  <c r="N19" i="16"/>
  <c r="W13" i="16"/>
  <c r="U13" i="16"/>
  <c r="I78" i="16"/>
  <c r="T23" i="16"/>
  <c r="V23" i="16"/>
  <c r="U22" i="16"/>
  <c r="N28" i="16"/>
  <c r="W22" i="16"/>
  <c r="W17" i="16"/>
  <c r="U17" i="16"/>
  <c r="T15" i="16"/>
  <c r="V15" i="16"/>
  <c r="U26" i="16"/>
  <c r="W26" i="16"/>
  <c r="V24" i="16"/>
  <c r="T24" i="16"/>
  <c r="U18" i="16"/>
  <c r="W18" i="16"/>
  <c r="W16" i="16"/>
  <c r="U16" i="16"/>
  <c r="U14" i="16"/>
  <c r="W14" i="16"/>
  <c r="W23" i="16"/>
  <c r="U23" i="16"/>
  <c r="W24" i="16"/>
  <c r="U24" i="16"/>
  <c r="W27" i="16"/>
  <c r="U27" i="16"/>
  <c r="V16" i="16"/>
  <c r="T16" i="16"/>
  <c r="V14" i="16"/>
  <c r="T14" i="16"/>
  <c r="V18" i="16"/>
  <c r="T18" i="16"/>
  <c r="P36" i="2" l="1"/>
  <c r="P37" i="2"/>
  <c r="AC43" i="28"/>
  <c r="AC44" i="28"/>
  <c r="AA27" i="2"/>
  <c r="E30" i="23"/>
  <c r="E81" i="23" s="1"/>
  <c r="D31" i="23"/>
  <c r="D70" i="23"/>
  <c r="D73" i="23" s="1"/>
  <c r="H101" i="22"/>
  <c r="H109" i="22" s="1"/>
  <c r="G101" i="22"/>
  <c r="D84" i="23"/>
  <c r="H102" i="22"/>
  <c r="H110" i="22" s="1"/>
  <c r="F30" i="23"/>
  <c r="F81" i="23" s="1"/>
  <c r="K161" i="22"/>
  <c r="K169" i="22" s="1"/>
  <c r="AA31" i="28"/>
  <c r="AG124" i="22"/>
  <c r="AG136" i="22" s="1"/>
  <c r="W23" i="2"/>
  <c r="E70" i="23"/>
  <c r="D35" i="23"/>
  <c r="G47" i="27"/>
  <c r="G51" i="27" s="1"/>
  <c r="G53" i="27" s="1"/>
  <c r="G46" i="27"/>
  <c r="L27" i="2"/>
  <c r="J25" i="2"/>
  <c r="H22" i="2"/>
  <c r="H23" i="2"/>
  <c r="I24" i="2"/>
  <c r="K10" i="27"/>
  <c r="I9" i="27"/>
  <c r="I33" i="27" s="1"/>
  <c r="H51" i="27"/>
  <c r="H53" i="27" s="1"/>
  <c r="H54" i="27" s="1"/>
  <c r="J47" i="27"/>
  <c r="J51" i="27" s="1"/>
  <c r="J53" i="27" s="1"/>
  <c r="J54" i="27" s="1"/>
  <c r="J46" i="27"/>
  <c r="AH125" i="22"/>
  <c r="AG75" i="23" s="1"/>
  <c r="AG86" i="23"/>
  <c r="K162" i="22"/>
  <c r="K170" i="22" s="1"/>
  <c r="AH108" i="22"/>
  <c r="AH124" i="22" s="1"/>
  <c r="AH136" i="22" s="1"/>
  <c r="E33" i="23"/>
  <c r="I118" i="22"/>
  <c r="H85" i="23" s="1"/>
  <c r="E82" i="23"/>
  <c r="E88" i="23" s="1"/>
  <c r="F82" i="23"/>
  <c r="F88" i="23" s="1"/>
  <c r="E71" i="23"/>
  <c r="O59" i="27"/>
  <c r="O61" i="27" s="1"/>
  <c r="F54" i="27"/>
  <c r="L33" i="27"/>
  <c r="Q48" i="27"/>
  <c r="K178" i="22" s="1"/>
  <c r="N59" i="27"/>
  <c r="N61" i="27" s="1"/>
  <c r="N17" i="27"/>
  <c r="P18" i="27"/>
  <c r="S26" i="27"/>
  <c r="Q25" i="27"/>
  <c r="P48" i="27"/>
  <c r="I117" i="22"/>
  <c r="H74" i="23" s="1"/>
  <c r="P10" i="27"/>
  <c r="N9" i="27"/>
  <c r="S11" i="27"/>
  <c r="R21" i="27"/>
  <c r="P20" i="27"/>
  <c r="S18" i="27"/>
  <c r="Q17" i="27"/>
  <c r="R26" i="27"/>
  <c r="P25" i="27"/>
  <c r="P14" i="27"/>
  <c r="R15" i="27"/>
  <c r="S16" i="27"/>
  <c r="Q14" i="27"/>
  <c r="S22" i="27"/>
  <c r="Q20" i="27"/>
  <c r="P35" i="2"/>
  <c r="W15" i="27"/>
  <c r="W21" i="27"/>
  <c r="O34" i="2"/>
  <c r="F40" i="22"/>
  <c r="F68" i="22"/>
  <c r="F56" i="22"/>
  <c r="AB26" i="28"/>
  <c r="Y79" i="23"/>
  <c r="Y68" i="23"/>
  <c r="Y58" i="23"/>
  <c r="Y50" i="23"/>
  <c r="F73" i="22" a="1"/>
  <c r="Y28" i="23"/>
  <c r="Y21" i="23"/>
  <c r="Y39" i="23"/>
  <c r="F52" i="22"/>
  <c r="AG25" i="7"/>
  <c r="Z25" i="2" s="1"/>
  <c r="Y24" i="2"/>
  <c r="AO33" i="7"/>
  <c r="AH33" i="2" s="1"/>
  <c r="AM31" i="7"/>
  <c r="AE30" i="2"/>
  <c r="AK29" i="7"/>
  <c r="AD29" i="2" s="1"/>
  <c r="AI27" i="7"/>
  <c r="AA26" i="2"/>
  <c r="AM30" i="7"/>
  <c r="AJ28" i="7"/>
  <c r="AC28" i="2" s="1"/>
  <c r="AB27" i="2"/>
  <c r="AJ26" i="7"/>
  <c r="AF24" i="7"/>
  <c r="AN32" i="7"/>
  <c r="AG32" i="2" s="1"/>
  <c r="AF31" i="2"/>
  <c r="L26" i="7"/>
  <c r="X22" i="7"/>
  <c r="AE23" i="7"/>
  <c r="X22" i="2" s="1"/>
  <c r="Z8" i="23"/>
  <c r="AG213" i="22"/>
  <c r="AH213" i="22"/>
  <c r="AG128" i="22"/>
  <c r="AH104" i="22"/>
  <c r="AH112" i="22" s="1"/>
  <c r="AH128" i="22" s="1"/>
  <c r="AH148" i="22"/>
  <c r="AG43" i="2"/>
  <c r="AK43" i="2"/>
  <c r="AO43" i="2"/>
  <c r="AS43" i="2"/>
  <c r="AD43" i="2"/>
  <c r="AH43" i="2"/>
  <c r="AL43" i="2"/>
  <c r="AP43" i="2"/>
  <c r="AT43" i="2"/>
  <c r="E43" i="2"/>
  <c r="I43" i="2"/>
  <c r="M43" i="2"/>
  <c r="Q43" i="2"/>
  <c r="U43" i="2"/>
  <c r="Y43" i="2"/>
  <c r="AC43" i="2"/>
  <c r="F43" i="2"/>
  <c r="J43" i="2"/>
  <c r="N43" i="2"/>
  <c r="R43" i="2"/>
  <c r="V43" i="2"/>
  <c r="Z43" i="2"/>
  <c r="D43" i="2"/>
  <c r="AE43" i="2"/>
  <c r="AI43" i="2"/>
  <c r="AM43" i="2"/>
  <c r="AQ43" i="2"/>
  <c r="AU43" i="2"/>
  <c r="AF43" i="2"/>
  <c r="AJ43" i="2"/>
  <c r="AN43" i="2"/>
  <c r="AR43" i="2"/>
  <c r="AV43" i="2"/>
  <c r="G43" i="2"/>
  <c r="K43" i="2"/>
  <c r="O43" i="2"/>
  <c r="S43" i="2"/>
  <c r="W43" i="2"/>
  <c r="AA43" i="2"/>
  <c r="C43" i="2"/>
  <c r="H43" i="2"/>
  <c r="L43" i="2"/>
  <c r="P43" i="2"/>
  <c r="T43" i="2"/>
  <c r="X43" i="2"/>
  <c r="AB43" i="2"/>
  <c r="M28" i="7"/>
  <c r="U36" i="7"/>
  <c r="N32" i="2" s="1"/>
  <c r="S34" i="7"/>
  <c r="L28" i="2" s="1"/>
  <c r="V37" i="7"/>
  <c r="O33" i="2" s="1"/>
  <c r="T35" i="7"/>
  <c r="M31" i="2" s="1"/>
  <c r="R33" i="7"/>
  <c r="K27" i="2" s="1"/>
  <c r="Q32" i="7"/>
  <c r="J26" i="2" s="1"/>
  <c r="P31" i="7"/>
  <c r="I25" i="2" s="1"/>
  <c r="O30" i="7"/>
  <c r="N29" i="7"/>
  <c r="J25" i="7"/>
  <c r="I24" i="7"/>
  <c r="H24" i="7" s="1"/>
  <c r="G24" i="7" s="1"/>
  <c r="F24" i="7" s="1"/>
  <c r="E24" i="7" s="1"/>
  <c r="D24" i="7" s="1"/>
  <c r="K27" i="7"/>
  <c r="I23" i="7"/>
  <c r="H23" i="7" s="1"/>
  <c r="G23" i="7" s="1"/>
  <c r="F23" i="7" s="1"/>
  <c r="E23" i="7" s="1"/>
  <c r="U28" i="16"/>
  <c r="T19" i="16"/>
  <c r="U19" i="16"/>
  <c r="V19" i="16"/>
  <c r="T28" i="16"/>
  <c r="W28" i="16"/>
  <c r="W19" i="16"/>
  <c r="V28" i="16"/>
  <c r="H84" i="16"/>
  <c r="H78" i="16"/>
  <c r="O36" i="2" l="1"/>
  <c r="O37" i="2"/>
  <c r="AD43" i="28"/>
  <c r="AD44" i="28"/>
  <c r="E34" i="23"/>
  <c r="F34" i="23" s="1"/>
  <c r="E31" i="23"/>
  <c r="G30" i="23"/>
  <c r="G81" i="23" s="1"/>
  <c r="G109" i="22"/>
  <c r="F71" i="23" s="1"/>
  <c r="F29" i="23"/>
  <c r="F33" i="23" s="1"/>
  <c r="G29" i="23"/>
  <c r="G70" i="23" s="1"/>
  <c r="AB31" i="28"/>
  <c r="X23" i="2"/>
  <c r="E73" i="23"/>
  <c r="G49" i="27"/>
  <c r="F77" i="23"/>
  <c r="J49" i="27"/>
  <c r="AH116" i="22"/>
  <c r="G23" i="2"/>
  <c r="G22" i="2"/>
  <c r="I46" i="27"/>
  <c r="I47" i="27"/>
  <c r="H24" i="2"/>
  <c r="M10" i="27"/>
  <c r="K9" i="27"/>
  <c r="K33" i="27" s="1"/>
  <c r="L47" i="27"/>
  <c r="G71" i="23" s="1"/>
  <c r="L46" i="27"/>
  <c r="L162" i="22"/>
  <c r="L170" i="22" s="1"/>
  <c r="L161" i="22"/>
  <c r="L169" i="22" s="1"/>
  <c r="J118" i="22"/>
  <c r="I85" i="23" s="1"/>
  <c r="N33" i="27"/>
  <c r="E84" i="23"/>
  <c r="G82" i="23"/>
  <c r="G54" i="27"/>
  <c r="F84" i="23"/>
  <c r="Q59" i="27"/>
  <c r="Q61" i="27" s="1"/>
  <c r="I102" i="22" s="1"/>
  <c r="I110" i="22" s="1"/>
  <c r="S48" i="27"/>
  <c r="L178" i="22" s="1"/>
  <c r="P59" i="27"/>
  <c r="P61" i="27" s="1"/>
  <c r="K177" i="22"/>
  <c r="P9" i="27"/>
  <c r="R10" i="27"/>
  <c r="P17" i="27"/>
  <c r="R18" i="27"/>
  <c r="J117" i="22"/>
  <c r="I74" i="23" s="1"/>
  <c r="R48" i="27"/>
  <c r="U26" i="27"/>
  <c r="S25" i="27"/>
  <c r="U22" i="27"/>
  <c r="S20" i="27"/>
  <c r="T15" i="27"/>
  <c r="R14" i="27"/>
  <c r="U11" i="27"/>
  <c r="U16" i="27"/>
  <c r="S14" i="27"/>
  <c r="R25" i="27"/>
  <c r="T26" i="27"/>
  <c r="S17" i="27"/>
  <c r="U18" i="27"/>
  <c r="R20" i="27"/>
  <c r="T21" i="27"/>
  <c r="F48" i="22"/>
  <c r="F60" i="22"/>
  <c r="F64" i="22"/>
  <c r="F44" i="22"/>
  <c r="Y21" i="27"/>
  <c r="Y15" i="27"/>
  <c r="O35" i="2"/>
  <c r="N34" i="2"/>
  <c r="AC26" i="28"/>
  <c r="Z50" i="23"/>
  <c r="Z79" i="23"/>
  <c r="Z68" i="23"/>
  <c r="Z58" i="23"/>
  <c r="Z28" i="23"/>
  <c r="Z39" i="23"/>
  <c r="Z21" i="23"/>
  <c r="K26" i="7"/>
  <c r="AO32" i="7"/>
  <c r="AH32" i="2" s="1"/>
  <c r="AK26" i="7"/>
  <c r="AK28" i="7"/>
  <c r="AD28" i="2" s="1"/>
  <c r="AC27" i="2"/>
  <c r="AN30" i="7"/>
  <c r="AJ27" i="7"/>
  <c r="AB26" i="2"/>
  <c r="AL29" i="7"/>
  <c r="AE29" i="2" s="1"/>
  <c r="AN31" i="7"/>
  <c r="AG31" i="2" s="1"/>
  <c r="AF30" i="2"/>
  <c r="AP33" i="7"/>
  <c r="AI33" i="2" s="1"/>
  <c r="AG24" i="7"/>
  <c r="Z24" i="2" s="1"/>
  <c r="AH25" i="7"/>
  <c r="AA25" i="2" s="1"/>
  <c r="AF23" i="7"/>
  <c r="Y22" i="2" s="1"/>
  <c r="Y22" i="7"/>
  <c r="AA8" i="23"/>
  <c r="AH120" i="22"/>
  <c r="AF44" i="2"/>
  <c r="AJ44" i="2"/>
  <c r="AN44" i="2"/>
  <c r="AR44" i="2"/>
  <c r="AV44" i="2"/>
  <c r="AG44" i="2"/>
  <c r="AK44" i="2"/>
  <c r="AO44" i="2"/>
  <c r="AS44" i="2"/>
  <c r="F44" i="2"/>
  <c r="J44" i="2"/>
  <c r="N44" i="2"/>
  <c r="R44" i="2"/>
  <c r="V44" i="2"/>
  <c r="Z44" i="2"/>
  <c r="D44" i="2"/>
  <c r="G44" i="2"/>
  <c r="K44" i="2"/>
  <c r="O44" i="2"/>
  <c r="S44" i="2"/>
  <c r="W44" i="2"/>
  <c r="AA44" i="2"/>
  <c r="C44" i="2"/>
  <c r="AD44" i="2"/>
  <c r="AH44" i="2"/>
  <c r="AL44" i="2"/>
  <c r="AP44" i="2"/>
  <c r="AT44" i="2"/>
  <c r="AE44" i="2"/>
  <c r="AI44" i="2"/>
  <c r="AM44" i="2"/>
  <c r="AQ44" i="2"/>
  <c r="AU44" i="2"/>
  <c r="H44" i="2"/>
  <c r="L44" i="2"/>
  <c r="P44" i="2"/>
  <c r="T44" i="2"/>
  <c r="X44" i="2"/>
  <c r="AB44" i="2"/>
  <c r="E44" i="2"/>
  <c r="I44" i="2"/>
  <c r="M44" i="2"/>
  <c r="Q44" i="2"/>
  <c r="U44" i="2"/>
  <c r="Y44" i="2"/>
  <c r="AC44" i="2"/>
  <c r="L28" i="7"/>
  <c r="J27" i="7"/>
  <c r="I25" i="7"/>
  <c r="H25" i="7" s="1"/>
  <c r="G25" i="7" s="1"/>
  <c r="F25" i="7" s="1"/>
  <c r="E25" i="7" s="1"/>
  <c r="D25" i="7" s="1"/>
  <c r="M29" i="7"/>
  <c r="N30" i="7"/>
  <c r="O31" i="7"/>
  <c r="H25" i="2" s="1"/>
  <c r="P32" i="7"/>
  <c r="I26" i="2" s="1"/>
  <c r="Q33" i="7"/>
  <c r="S35" i="7"/>
  <c r="L29" i="2" s="1"/>
  <c r="U37" i="7"/>
  <c r="N33" i="2" s="1"/>
  <c r="R34" i="7"/>
  <c r="K28" i="2" s="1"/>
  <c r="T36" i="7"/>
  <c r="M32" i="2" s="1"/>
  <c r="G84" i="16"/>
  <c r="G78" i="16"/>
  <c r="AE43" i="28" l="1"/>
  <c r="AE44" i="28"/>
  <c r="N36" i="2"/>
  <c r="N37" i="2"/>
  <c r="E35" i="23"/>
  <c r="G34" i="23"/>
  <c r="G31" i="23"/>
  <c r="F35" i="23"/>
  <c r="G33" i="23"/>
  <c r="J101" i="22"/>
  <c r="J109" i="22" s="1"/>
  <c r="I101" i="22"/>
  <c r="I109" i="22" s="1"/>
  <c r="H71" i="23" s="1"/>
  <c r="F70" i="23"/>
  <c r="F73" i="23" s="1"/>
  <c r="F31" i="23"/>
  <c r="H30" i="23"/>
  <c r="H81" i="23" s="1"/>
  <c r="AC31" i="28"/>
  <c r="Y23" i="2"/>
  <c r="G84" i="23"/>
  <c r="K47" i="27"/>
  <c r="K49" i="27" s="1"/>
  <c r="K46" i="27"/>
  <c r="G77" i="23"/>
  <c r="G24" i="2"/>
  <c r="I51" i="27"/>
  <c r="I53" i="27" s="1"/>
  <c r="I54" i="27" s="1"/>
  <c r="I49" i="27"/>
  <c r="J27" i="2"/>
  <c r="F23" i="2"/>
  <c r="F22" i="2"/>
  <c r="O10" i="27"/>
  <c r="M9" i="27"/>
  <c r="M33" i="27" s="1"/>
  <c r="G73" i="23"/>
  <c r="L49" i="27"/>
  <c r="L51" i="27"/>
  <c r="L53" i="27" s="1"/>
  <c r="L54" i="27" s="1"/>
  <c r="N47" i="27"/>
  <c r="N46" i="27"/>
  <c r="M162" i="22"/>
  <c r="M170" i="22" s="1"/>
  <c r="M161" i="22"/>
  <c r="M169" i="22" s="1"/>
  <c r="H82" i="23"/>
  <c r="K118" i="22"/>
  <c r="J85" i="23" s="1"/>
  <c r="U48" i="27"/>
  <c r="M178" i="22" s="1"/>
  <c r="S59" i="27"/>
  <c r="S61" i="27" s="1"/>
  <c r="J102" i="22" s="1"/>
  <c r="R59" i="27"/>
  <c r="R61" i="27" s="1"/>
  <c r="L177" i="22"/>
  <c r="I29" i="23"/>
  <c r="P33" i="27"/>
  <c r="T48" i="27"/>
  <c r="M177" i="22" s="1"/>
  <c r="K117" i="22"/>
  <c r="J74" i="23" s="1"/>
  <c r="T18" i="27"/>
  <c r="R17" i="27"/>
  <c r="T10" i="27"/>
  <c r="R9" i="27"/>
  <c r="W26" i="27"/>
  <c r="U25" i="27"/>
  <c r="W18" i="27"/>
  <c r="U17" i="27"/>
  <c r="T25" i="27"/>
  <c r="V26" i="27"/>
  <c r="W16" i="27"/>
  <c r="U14" i="27"/>
  <c r="W11" i="27"/>
  <c r="T14" i="27"/>
  <c r="V15" i="27"/>
  <c r="V21" i="27"/>
  <c r="T20" i="27"/>
  <c r="W22" i="27"/>
  <c r="U20" i="27"/>
  <c r="F72" i="22"/>
  <c r="N35" i="2"/>
  <c r="M34" i="2"/>
  <c r="AD26" i="28"/>
  <c r="AA79" i="23"/>
  <c r="AA68" i="23"/>
  <c r="AA58" i="23"/>
  <c r="AA50" i="23"/>
  <c r="AA28" i="23"/>
  <c r="AA39" i="23"/>
  <c r="AA21" i="23"/>
  <c r="AI25" i="7"/>
  <c r="AB25" i="2" s="1"/>
  <c r="AL26" i="7"/>
  <c r="AP32" i="7"/>
  <c r="AH24" i="7"/>
  <c r="AA24" i="2" s="1"/>
  <c r="AQ33" i="7"/>
  <c r="AJ33" i="2" s="1"/>
  <c r="AI32" i="2"/>
  <c r="AO31" i="7"/>
  <c r="AH31" i="2" s="1"/>
  <c r="AG30" i="2"/>
  <c r="AM29" i="7"/>
  <c r="AF29" i="2" s="1"/>
  <c r="AK27" i="7"/>
  <c r="AC26" i="2"/>
  <c r="AO30" i="7"/>
  <c r="AL28" i="7"/>
  <c r="AE28" i="2" s="1"/>
  <c r="AD27" i="2"/>
  <c r="J26" i="7"/>
  <c r="Z22" i="7"/>
  <c r="AG23" i="7"/>
  <c r="Z22" i="2" s="1"/>
  <c r="AB8" i="23"/>
  <c r="AE45" i="2"/>
  <c r="AI45" i="2"/>
  <c r="AM45" i="2"/>
  <c r="AQ45" i="2"/>
  <c r="AU45" i="2"/>
  <c r="AF45" i="2"/>
  <c r="AJ45" i="2"/>
  <c r="AN45" i="2"/>
  <c r="AR45" i="2"/>
  <c r="AV45" i="2"/>
  <c r="G45" i="2"/>
  <c r="K45" i="2"/>
  <c r="O45" i="2"/>
  <c r="S45" i="2"/>
  <c r="W45" i="2"/>
  <c r="AA45" i="2"/>
  <c r="C45" i="2"/>
  <c r="H45" i="2"/>
  <c r="L45" i="2"/>
  <c r="P45" i="2"/>
  <c r="T45" i="2"/>
  <c r="X45" i="2"/>
  <c r="AB45" i="2"/>
  <c r="AG45" i="2"/>
  <c r="AK45" i="2"/>
  <c r="AO45" i="2"/>
  <c r="AS45" i="2"/>
  <c r="AD45" i="2"/>
  <c r="AH45" i="2"/>
  <c r="AL45" i="2"/>
  <c r="AP45" i="2"/>
  <c r="AT45" i="2"/>
  <c r="E45" i="2"/>
  <c r="I45" i="2"/>
  <c r="M45" i="2"/>
  <c r="Q45" i="2"/>
  <c r="U45" i="2"/>
  <c r="Y45" i="2"/>
  <c r="AC45" i="2"/>
  <c r="F45" i="2"/>
  <c r="J45" i="2"/>
  <c r="N45" i="2"/>
  <c r="R45" i="2"/>
  <c r="V45" i="2"/>
  <c r="Z45" i="2"/>
  <c r="D45" i="2"/>
  <c r="K28" i="7"/>
  <c r="S36" i="7"/>
  <c r="L32" i="2" s="1"/>
  <c r="Q34" i="7"/>
  <c r="J28" i="2" s="1"/>
  <c r="T37" i="7"/>
  <c r="M33" i="2" s="1"/>
  <c r="R35" i="7"/>
  <c r="K29" i="2" s="1"/>
  <c r="P33" i="7"/>
  <c r="I27" i="2" s="1"/>
  <c r="O32" i="7"/>
  <c r="H26" i="2" s="1"/>
  <c r="N31" i="7"/>
  <c r="M30" i="7"/>
  <c r="L29" i="7"/>
  <c r="I27" i="7"/>
  <c r="H27" i="7" s="1"/>
  <c r="G27" i="7" s="1"/>
  <c r="F27" i="7" s="1"/>
  <c r="E27" i="7" s="1"/>
  <c r="D27" i="7" s="1"/>
  <c r="F78" i="16"/>
  <c r="F84" i="16"/>
  <c r="AF44" i="28" l="1"/>
  <c r="AF43" i="28"/>
  <c r="G35" i="23"/>
  <c r="J110" i="22"/>
  <c r="I82" i="23" s="1"/>
  <c r="I30" i="23"/>
  <c r="I81" i="23" s="1"/>
  <c r="H29" i="23"/>
  <c r="H70" i="23" s="1"/>
  <c r="H73" i="23" s="1"/>
  <c r="H34" i="23"/>
  <c r="Z23" i="2"/>
  <c r="AD31" i="28"/>
  <c r="M36" i="2"/>
  <c r="M37" i="2"/>
  <c r="I70" i="23"/>
  <c r="H84" i="23"/>
  <c r="K51" i="27"/>
  <c r="K53" i="27" s="1"/>
  <c r="K54" i="27" s="1"/>
  <c r="M47" i="27"/>
  <c r="M49" i="27" s="1"/>
  <c r="M46" i="27"/>
  <c r="R33" i="27"/>
  <c r="R47" i="27" s="1"/>
  <c r="R51" i="27" s="1"/>
  <c r="R53" i="27" s="1"/>
  <c r="R54" i="27" s="1"/>
  <c r="E22" i="2"/>
  <c r="E23" i="2"/>
  <c r="F24" i="2"/>
  <c r="Q10" i="27"/>
  <c r="O9" i="27"/>
  <c r="O33" i="27" s="1"/>
  <c r="G25" i="2"/>
  <c r="L34" i="2"/>
  <c r="L30" i="2"/>
  <c r="P47" i="27"/>
  <c r="P49" i="27" s="1"/>
  <c r="P46" i="27"/>
  <c r="N49" i="27"/>
  <c r="N51" i="27"/>
  <c r="N53" i="27" s="1"/>
  <c r="N54" i="27" s="1"/>
  <c r="U59" i="27"/>
  <c r="U61" i="27" s="1"/>
  <c r="N162" i="22"/>
  <c r="N170" i="22" s="1"/>
  <c r="N161" i="22"/>
  <c r="N169" i="22" s="1"/>
  <c r="T59" i="27"/>
  <c r="T61" i="27" s="1"/>
  <c r="H31" i="23"/>
  <c r="L118" i="22"/>
  <c r="K85" i="23" s="1"/>
  <c r="I71" i="23"/>
  <c r="W48" i="27"/>
  <c r="T178" i="22" s="1"/>
  <c r="Y26" i="27"/>
  <c r="Y25" i="27" s="1"/>
  <c r="W25" i="27"/>
  <c r="T9" i="27"/>
  <c r="V10" i="27"/>
  <c r="T17" i="27"/>
  <c r="V18" i="27"/>
  <c r="V48" i="27"/>
  <c r="R177" i="22" s="1"/>
  <c r="L117" i="22"/>
  <c r="K74" i="23" s="1"/>
  <c r="Y22" i="27"/>
  <c r="W20" i="27"/>
  <c r="Y11" i="27"/>
  <c r="Y16" i="27"/>
  <c r="Y14" i="27" s="1"/>
  <c r="W14" i="27"/>
  <c r="Y18" i="27"/>
  <c r="Y17" i="27" s="1"/>
  <c r="W17" i="27"/>
  <c r="X21" i="27"/>
  <c r="V20" i="27"/>
  <c r="X15" i="27"/>
  <c r="X14" i="27" s="1"/>
  <c r="V14" i="27"/>
  <c r="X26" i="27"/>
  <c r="X25" i="27" s="1"/>
  <c r="V25" i="27"/>
  <c r="M35" i="2"/>
  <c r="AE26" i="28"/>
  <c r="AB50" i="23"/>
  <c r="AB79" i="23"/>
  <c r="AB68" i="23"/>
  <c r="AB58" i="23"/>
  <c r="AB28" i="23"/>
  <c r="AB39" i="23"/>
  <c r="AB21" i="23"/>
  <c r="AI24" i="7"/>
  <c r="AB24" i="2" s="1"/>
  <c r="AQ32" i="7"/>
  <c r="AJ32" i="2" s="1"/>
  <c r="AM26" i="7"/>
  <c r="I26" i="7"/>
  <c r="H26" i="7" s="1"/>
  <c r="G26" i="7" s="1"/>
  <c r="F26" i="7" s="1"/>
  <c r="E26" i="7" s="1"/>
  <c r="D26" i="7" s="1"/>
  <c r="AM28" i="7"/>
  <c r="AF28" i="2" s="1"/>
  <c r="AP30" i="7"/>
  <c r="AL27" i="7"/>
  <c r="AD26" i="2"/>
  <c r="AN29" i="7"/>
  <c r="AG29" i="2" s="1"/>
  <c r="AP31" i="7"/>
  <c r="AI31" i="2" s="1"/>
  <c r="AH30" i="2"/>
  <c r="AR33" i="7"/>
  <c r="AK33" i="2" s="1"/>
  <c r="AJ25" i="7"/>
  <c r="AC25" i="2" s="1"/>
  <c r="AH23" i="7"/>
  <c r="AA22" i="2" s="1"/>
  <c r="AA22" i="7"/>
  <c r="AC8" i="23"/>
  <c r="AF46" i="2"/>
  <c r="AJ46" i="2"/>
  <c r="AN46" i="2"/>
  <c r="AR46" i="2"/>
  <c r="AV46" i="2"/>
  <c r="AG46" i="2"/>
  <c r="AK46" i="2"/>
  <c r="AO46" i="2"/>
  <c r="AS46" i="2"/>
  <c r="F46" i="2"/>
  <c r="J46" i="2"/>
  <c r="N46" i="2"/>
  <c r="R46" i="2"/>
  <c r="V46" i="2"/>
  <c r="Z46" i="2"/>
  <c r="D46" i="2"/>
  <c r="G46" i="2"/>
  <c r="K46" i="2"/>
  <c r="O46" i="2"/>
  <c r="S46" i="2"/>
  <c r="W46" i="2"/>
  <c r="AA46" i="2"/>
  <c r="C46" i="2"/>
  <c r="AD46" i="2"/>
  <c r="AH46" i="2"/>
  <c r="AL46" i="2"/>
  <c r="AP46" i="2"/>
  <c r="AT46" i="2"/>
  <c r="AE46" i="2"/>
  <c r="AI46" i="2"/>
  <c r="AM46" i="2"/>
  <c r="AQ46" i="2"/>
  <c r="AU46" i="2"/>
  <c r="H46" i="2"/>
  <c r="L46" i="2"/>
  <c r="P46" i="2"/>
  <c r="T46" i="2"/>
  <c r="X46" i="2"/>
  <c r="AB46" i="2"/>
  <c r="E46" i="2"/>
  <c r="I46" i="2"/>
  <c r="M46" i="2"/>
  <c r="Q46" i="2"/>
  <c r="U46" i="2"/>
  <c r="Y46" i="2"/>
  <c r="AC46" i="2"/>
  <c r="J28" i="7"/>
  <c r="K29" i="7"/>
  <c r="L30" i="7"/>
  <c r="M31" i="7"/>
  <c r="F25" i="2" s="1"/>
  <c r="N32" i="7"/>
  <c r="G26" i="2" s="1"/>
  <c r="O33" i="7"/>
  <c r="H27" i="2" s="1"/>
  <c r="Q35" i="7"/>
  <c r="J29" i="2" s="1"/>
  <c r="S37" i="7"/>
  <c r="P34" i="7"/>
  <c r="I28" i="2" s="1"/>
  <c r="R36" i="7"/>
  <c r="E84" i="16"/>
  <c r="E78" i="16"/>
  <c r="K30" i="2" l="1"/>
  <c r="K32" i="2"/>
  <c r="L37" i="2"/>
  <c r="L33" i="2"/>
  <c r="AG44" i="28"/>
  <c r="AG43" i="28"/>
  <c r="AE27" i="2"/>
  <c r="I31" i="23"/>
  <c r="I34" i="23"/>
  <c r="L101" i="22"/>
  <c r="L109" i="22" s="1"/>
  <c r="M51" i="27"/>
  <c r="M53" i="27" s="1"/>
  <c r="M54" i="27" s="1"/>
  <c r="O162" i="22"/>
  <c r="O170" i="22" s="1"/>
  <c r="K102" i="22"/>
  <c r="I84" i="23"/>
  <c r="H33" i="23"/>
  <c r="I33" i="23" s="1"/>
  <c r="K101" i="22"/>
  <c r="AA23" i="2"/>
  <c r="AE31" i="28"/>
  <c r="R46" i="27"/>
  <c r="H77" i="23"/>
  <c r="O47" i="27"/>
  <c r="O49" i="27" s="1"/>
  <c r="O46" i="27"/>
  <c r="I77" i="23"/>
  <c r="L36" i="2"/>
  <c r="L31" i="2"/>
  <c r="E24" i="2"/>
  <c r="S10" i="27"/>
  <c r="Q9" i="27"/>
  <c r="Q33" i="27" s="1"/>
  <c r="D22" i="2"/>
  <c r="D23" i="2"/>
  <c r="R49" i="27"/>
  <c r="P51" i="27"/>
  <c r="P53" i="27" s="1"/>
  <c r="P54" i="27" s="1"/>
  <c r="O161" i="22"/>
  <c r="O169" i="22" s="1"/>
  <c r="M118" i="22"/>
  <c r="L85" i="23" s="1"/>
  <c r="T33" i="27"/>
  <c r="P177" i="22"/>
  <c r="W59" i="27"/>
  <c r="W61" i="27" s="1"/>
  <c r="L102" i="22" s="1"/>
  <c r="L110" i="22" s="1"/>
  <c r="S178" i="22"/>
  <c r="AA178" i="22"/>
  <c r="AA177" i="22"/>
  <c r="I73" i="23"/>
  <c r="W178" i="22"/>
  <c r="R178" i="22"/>
  <c r="Y178" i="22"/>
  <c r="U178" i="22"/>
  <c r="P178" i="22"/>
  <c r="Y48" i="27"/>
  <c r="Y59" i="27" s="1"/>
  <c r="Y61" i="27" s="1"/>
  <c r="N178" i="22"/>
  <c r="X178" i="22"/>
  <c r="V178" i="22"/>
  <c r="O178" i="22"/>
  <c r="Z178" i="22"/>
  <c r="V59" i="27"/>
  <c r="V61" i="27" s="1"/>
  <c r="S177" i="22"/>
  <c r="T177" i="22"/>
  <c r="U177" i="22"/>
  <c r="V177" i="22"/>
  <c r="W177" i="22"/>
  <c r="X177" i="22"/>
  <c r="Y177" i="22"/>
  <c r="N177" i="22"/>
  <c r="Z177" i="22"/>
  <c r="O177" i="22"/>
  <c r="X18" i="27"/>
  <c r="X17" i="27" s="1"/>
  <c r="V17" i="27"/>
  <c r="X10" i="27"/>
  <c r="X9" i="27" s="1"/>
  <c r="V9" i="27"/>
  <c r="M117" i="22"/>
  <c r="L74" i="23" s="1"/>
  <c r="X48" i="27"/>
  <c r="AB117" i="22" s="1"/>
  <c r="X20" i="27"/>
  <c r="Y20" i="27"/>
  <c r="Q177" i="22"/>
  <c r="Q178" i="22"/>
  <c r="K34" i="2"/>
  <c r="L35" i="2"/>
  <c r="AF26" i="28"/>
  <c r="AC79" i="23"/>
  <c r="AC68" i="23"/>
  <c r="AC58" i="23"/>
  <c r="AC50" i="23"/>
  <c r="AC28" i="23"/>
  <c r="AC21" i="23"/>
  <c r="AC39" i="23"/>
  <c r="AN26" i="7"/>
  <c r="AR32" i="7"/>
  <c r="AK25" i="7"/>
  <c r="AD25" i="2" s="1"/>
  <c r="AS33" i="7"/>
  <c r="AL33" i="2" s="1"/>
  <c r="AK32" i="2"/>
  <c r="AQ31" i="7"/>
  <c r="AJ31" i="2" s="1"/>
  <c r="AI30" i="2"/>
  <c r="AO29" i="7"/>
  <c r="AH29" i="2" s="1"/>
  <c r="AG28" i="2"/>
  <c r="AM27" i="7"/>
  <c r="AE26" i="2"/>
  <c r="AQ30" i="7"/>
  <c r="AN28" i="7"/>
  <c r="AF27" i="2"/>
  <c r="AJ24" i="7"/>
  <c r="AC24" i="2" s="1"/>
  <c r="AB22" i="7"/>
  <c r="AI23" i="7"/>
  <c r="AB22" i="2" s="1"/>
  <c r="AD8" i="23"/>
  <c r="AB177" i="22"/>
  <c r="AB178" i="22"/>
  <c r="AE47" i="2"/>
  <c r="AI47" i="2"/>
  <c r="AM47" i="2"/>
  <c r="AQ47" i="2"/>
  <c r="AU47" i="2"/>
  <c r="AF47" i="2"/>
  <c r="AJ47" i="2"/>
  <c r="AN47" i="2"/>
  <c r="AR47" i="2"/>
  <c r="AV47" i="2"/>
  <c r="G47" i="2"/>
  <c r="K47" i="2"/>
  <c r="O47" i="2"/>
  <c r="S47" i="2"/>
  <c r="W47" i="2"/>
  <c r="AA47" i="2"/>
  <c r="C47" i="2"/>
  <c r="H47" i="2"/>
  <c r="L47" i="2"/>
  <c r="P47" i="2"/>
  <c r="T47" i="2"/>
  <c r="X47" i="2"/>
  <c r="AB47" i="2"/>
  <c r="AG47" i="2"/>
  <c r="AK47" i="2"/>
  <c r="AO47" i="2"/>
  <c r="AS47" i="2"/>
  <c r="AD47" i="2"/>
  <c r="AH47" i="2"/>
  <c r="AL47" i="2"/>
  <c r="AP47" i="2"/>
  <c r="AT47" i="2"/>
  <c r="E47" i="2"/>
  <c r="I47" i="2"/>
  <c r="M47" i="2"/>
  <c r="Q47" i="2"/>
  <c r="U47" i="2"/>
  <c r="Y47" i="2"/>
  <c r="AC47" i="2"/>
  <c r="F47" i="2"/>
  <c r="J47" i="2"/>
  <c r="N47" i="2"/>
  <c r="R47" i="2"/>
  <c r="V47" i="2"/>
  <c r="Z47" i="2"/>
  <c r="D47" i="2"/>
  <c r="I28" i="7"/>
  <c r="H28" i="7" s="1"/>
  <c r="G28" i="7" s="1"/>
  <c r="F28" i="7" s="1"/>
  <c r="E28" i="7" s="1"/>
  <c r="D28" i="7" s="1"/>
  <c r="Q36" i="7"/>
  <c r="O34" i="7"/>
  <c r="H28" i="2" s="1"/>
  <c r="R37" i="7"/>
  <c r="P35" i="7"/>
  <c r="I29" i="2" s="1"/>
  <c r="N33" i="7"/>
  <c r="M32" i="7"/>
  <c r="F26" i="2" s="1"/>
  <c r="L31" i="7"/>
  <c r="E25" i="2" s="1"/>
  <c r="K30" i="7"/>
  <c r="J29" i="7"/>
  <c r="C78" i="16"/>
  <c r="D78" i="16"/>
  <c r="D84" i="16"/>
  <c r="C84" i="16"/>
  <c r="J30" i="2" l="1"/>
  <c r="J32" i="2"/>
  <c r="K37" i="2"/>
  <c r="K33" i="2"/>
  <c r="AH43" i="28"/>
  <c r="AH44" i="28"/>
  <c r="H35" i="23"/>
  <c r="I35" i="23"/>
  <c r="K29" i="23"/>
  <c r="K70" i="23" s="1"/>
  <c r="K110" i="22"/>
  <c r="J82" i="23" s="1"/>
  <c r="J30" i="23"/>
  <c r="K109" i="22"/>
  <c r="J71" i="23" s="1"/>
  <c r="J29" i="23"/>
  <c r="J33" i="23" s="1"/>
  <c r="O101" i="22"/>
  <c r="O109" i="22" s="1"/>
  <c r="M101" i="22"/>
  <c r="M109" i="22" s="1"/>
  <c r="O102" i="22"/>
  <c r="O110" i="22" s="1"/>
  <c r="M102" i="22"/>
  <c r="M110" i="22" s="1"/>
  <c r="K30" i="23"/>
  <c r="K81" i="23" s="1"/>
  <c r="N102" i="22"/>
  <c r="N110" i="22" s="1"/>
  <c r="N101" i="22"/>
  <c r="N109" i="22" s="1"/>
  <c r="AF31" i="28"/>
  <c r="AB23" i="2"/>
  <c r="O51" i="27"/>
  <c r="O53" i="27" s="1"/>
  <c r="O54" i="27" s="1"/>
  <c r="Q47" i="27"/>
  <c r="Q51" i="27" s="1"/>
  <c r="Q53" i="27" s="1"/>
  <c r="Q54" i="27" s="1"/>
  <c r="Q46" i="27"/>
  <c r="J77" i="23"/>
  <c r="V33" i="27"/>
  <c r="V47" i="27" s="1"/>
  <c r="V49" i="27" s="1"/>
  <c r="D24" i="2"/>
  <c r="U10" i="27"/>
  <c r="S9" i="27"/>
  <c r="S33" i="27" s="1"/>
  <c r="C22" i="2"/>
  <c r="C23" i="2"/>
  <c r="G27" i="2"/>
  <c r="K36" i="2"/>
  <c r="R118" i="22" s="1"/>
  <c r="Q85" i="23" s="1"/>
  <c r="K31" i="2"/>
  <c r="T47" i="27"/>
  <c r="T49" i="27" s="1"/>
  <c r="T46" i="27"/>
  <c r="Q102" i="22"/>
  <c r="Q110" i="22" s="1"/>
  <c r="S102" i="22"/>
  <c r="S110" i="22" s="1"/>
  <c r="U102" i="22"/>
  <c r="U110" i="22" s="1"/>
  <c r="W102" i="22"/>
  <c r="W110" i="22" s="1"/>
  <c r="Y102" i="22"/>
  <c r="Y110" i="22" s="1"/>
  <c r="AA102" i="22"/>
  <c r="AA110" i="22" s="1"/>
  <c r="P102" i="22"/>
  <c r="P110" i="22" s="1"/>
  <c r="R102" i="22"/>
  <c r="R110" i="22" s="1"/>
  <c r="T102" i="22"/>
  <c r="T110" i="22" s="1"/>
  <c r="V102" i="22"/>
  <c r="V110" i="22" s="1"/>
  <c r="X102" i="22"/>
  <c r="X110" i="22" s="1"/>
  <c r="Z102" i="22"/>
  <c r="Z110" i="22" s="1"/>
  <c r="AB102" i="22"/>
  <c r="AB110" i="22" s="1"/>
  <c r="P101" i="22"/>
  <c r="P109" i="22" s="1"/>
  <c r="T101" i="22"/>
  <c r="T109" i="22" s="1"/>
  <c r="X101" i="22"/>
  <c r="X109" i="22" s="1"/>
  <c r="AB101" i="22"/>
  <c r="AB109" i="22" s="1"/>
  <c r="S101" i="22"/>
  <c r="S109" i="22" s="1"/>
  <c r="W101" i="22"/>
  <c r="W109" i="22" s="1"/>
  <c r="AA101" i="22"/>
  <c r="AA109" i="22" s="1"/>
  <c r="R101" i="22"/>
  <c r="R109" i="22" s="1"/>
  <c r="V101" i="22"/>
  <c r="V109" i="22" s="1"/>
  <c r="Z101" i="22"/>
  <c r="Z109" i="22" s="1"/>
  <c r="Q101" i="22"/>
  <c r="Q109" i="22" s="1"/>
  <c r="U101" i="22"/>
  <c r="U109" i="22" s="1"/>
  <c r="Y101" i="22"/>
  <c r="Y109" i="22" s="1"/>
  <c r="P161" i="22"/>
  <c r="P169" i="22" s="1"/>
  <c r="Q161" i="22"/>
  <c r="Q169" i="22" s="1"/>
  <c r="R161" i="22"/>
  <c r="R169" i="22" s="1"/>
  <c r="S161" i="22"/>
  <c r="S169" i="22" s="1"/>
  <c r="T161" i="22"/>
  <c r="T169" i="22" s="1"/>
  <c r="U161" i="22"/>
  <c r="U169" i="22" s="1"/>
  <c r="V161" i="22"/>
  <c r="V169" i="22" s="1"/>
  <c r="W161" i="22"/>
  <c r="W169" i="22" s="1"/>
  <c r="X161" i="22"/>
  <c r="X169" i="22" s="1"/>
  <c r="Y161" i="22"/>
  <c r="Y169" i="22" s="1"/>
  <c r="Z161" i="22"/>
  <c r="Z169" i="22" s="1"/>
  <c r="AA161" i="22"/>
  <c r="AA169" i="22" s="1"/>
  <c r="AB161" i="22"/>
  <c r="AB169" i="22" s="1"/>
  <c r="AC161" i="22"/>
  <c r="AC169" i="22" s="1"/>
  <c r="AD161" i="22"/>
  <c r="AD169" i="22" s="1"/>
  <c r="AE161" i="22"/>
  <c r="AE169" i="22" s="1"/>
  <c r="P162" i="22"/>
  <c r="P170" i="22" s="1"/>
  <c r="Q162" i="22"/>
  <c r="Q170" i="22" s="1"/>
  <c r="R162" i="22"/>
  <c r="R170" i="22" s="1"/>
  <c r="S162" i="22"/>
  <c r="S170" i="22" s="1"/>
  <c r="T162" i="22"/>
  <c r="T170" i="22" s="1"/>
  <c r="U162" i="22"/>
  <c r="U170" i="22" s="1"/>
  <c r="V162" i="22"/>
  <c r="V170" i="22" s="1"/>
  <c r="W162" i="22"/>
  <c r="W170" i="22" s="1"/>
  <c r="X162" i="22"/>
  <c r="X170" i="22" s="1"/>
  <c r="Y162" i="22"/>
  <c r="Y170" i="22" s="1"/>
  <c r="Z162" i="22"/>
  <c r="Z170" i="22" s="1"/>
  <c r="AA162" i="22"/>
  <c r="AA170" i="22" s="1"/>
  <c r="AB162" i="22"/>
  <c r="AB170" i="22" s="1"/>
  <c r="AC162" i="22"/>
  <c r="AC170" i="22" s="1"/>
  <c r="AD162" i="22"/>
  <c r="AD170" i="22" s="1"/>
  <c r="AE162" i="22"/>
  <c r="AE170" i="22" s="1"/>
  <c r="K71" i="23"/>
  <c r="N118" i="22"/>
  <c r="M85" i="23" s="1"/>
  <c r="P118" i="22"/>
  <c r="O85" i="23" s="1"/>
  <c r="V118" i="22"/>
  <c r="U85" i="23" s="1"/>
  <c r="X59" i="27"/>
  <c r="X61" i="27" s="1"/>
  <c r="Z118" i="22"/>
  <c r="Y85" i="23" s="1"/>
  <c r="X118" i="22"/>
  <c r="W85" i="23" s="1"/>
  <c r="T118" i="22"/>
  <c r="S85" i="23" s="1"/>
  <c r="AB118" i="22"/>
  <c r="AA85" i="23" s="1"/>
  <c r="K82" i="23"/>
  <c r="AA118" i="22"/>
  <c r="Z85" i="23" s="1"/>
  <c r="O118" i="22"/>
  <c r="N85" i="23" s="1"/>
  <c r="Y118" i="22"/>
  <c r="X85" i="23" s="1"/>
  <c r="W118" i="22"/>
  <c r="V85" i="23" s="1"/>
  <c r="U118" i="22"/>
  <c r="T85" i="23" s="1"/>
  <c r="S118" i="22"/>
  <c r="R85" i="23" s="1"/>
  <c r="Z117" i="22"/>
  <c r="Y74" i="23" s="1"/>
  <c r="T117" i="22"/>
  <c r="S74" i="23" s="1"/>
  <c r="V117" i="22"/>
  <c r="U74" i="23" s="1"/>
  <c r="W117" i="22"/>
  <c r="V74" i="23" s="1"/>
  <c r="P117" i="22"/>
  <c r="O74" i="23" s="1"/>
  <c r="Y117" i="22"/>
  <c r="X74" i="23" s="1"/>
  <c r="S117" i="22"/>
  <c r="R74" i="23" s="1"/>
  <c r="U117" i="22"/>
  <c r="T74" i="23" s="1"/>
  <c r="N117" i="22"/>
  <c r="M74" i="23" s="1"/>
  <c r="O117" i="22"/>
  <c r="N74" i="23" s="1"/>
  <c r="X117" i="22"/>
  <c r="W74" i="23" s="1"/>
  <c r="AA117" i="22"/>
  <c r="Z74" i="23" s="1"/>
  <c r="R117" i="22"/>
  <c r="Q74" i="23" s="1"/>
  <c r="X33" i="27"/>
  <c r="J34" i="2"/>
  <c r="K35" i="2"/>
  <c r="Q118" i="22" s="1"/>
  <c r="P85" i="23" s="1"/>
  <c r="AA74" i="23"/>
  <c r="AC117" i="22"/>
  <c r="AC118" i="22"/>
  <c r="AG26" i="28"/>
  <c r="AD50" i="23"/>
  <c r="AD79" i="23"/>
  <c r="AD68" i="23"/>
  <c r="AD58" i="23"/>
  <c r="AD28" i="23"/>
  <c r="AD39" i="23"/>
  <c r="AD21" i="23"/>
  <c r="AK24" i="7"/>
  <c r="AD24" i="2" s="1"/>
  <c r="AO28" i="7"/>
  <c r="AH28" i="2" s="1"/>
  <c r="AG27" i="2"/>
  <c r="AR30" i="7"/>
  <c r="AN27" i="7"/>
  <c r="AF26" i="2"/>
  <c r="AP29" i="7"/>
  <c r="AI29" i="2" s="1"/>
  <c r="AR31" i="7"/>
  <c r="AK31" i="2" s="1"/>
  <c r="AJ30" i="2"/>
  <c r="AT33" i="7"/>
  <c r="AM33" i="2" s="1"/>
  <c r="AL25" i="7"/>
  <c r="AE25" i="2" s="1"/>
  <c r="AS32" i="7"/>
  <c r="AL32" i="2" s="1"/>
  <c r="AO26" i="7"/>
  <c r="AJ23" i="7"/>
  <c r="AC22" i="2" s="1"/>
  <c r="AC22" i="7"/>
  <c r="AE8" i="23"/>
  <c r="AC177" i="22"/>
  <c r="AC178" i="22"/>
  <c r="AF48" i="2"/>
  <c r="AJ48" i="2"/>
  <c r="AN48" i="2"/>
  <c r="AR48" i="2"/>
  <c r="AV48" i="2"/>
  <c r="AG48" i="2"/>
  <c r="AK48" i="2"/>
  <c r="AO48" i="2"/>
  <c r="AS48" i="2"/>
  <c r="F48" i="2"/>
  <c r="J48" i="2"/>
  <c r="N48" i="2"/>
  <c r="R48" i="2"/>
  <c r="V48" i="2"/>
  <c r="Z48" i="2"/>
  <c r="D48" i="2"/>
  <c r="G48" i="2"/>
  <c r="K48" i="2"/>
  <c r="O48" i="2"/>
  <c r="S48" i="2"/>
  <c r="W48" i="2"/>
  <c r="AA48" i="2"/>
  <c r="C48" i="2"/>
  <c r="AD48" i="2"/>
  <c r="AH48" i="2"/>
  <c r="AL48" i="2"/>
  <c r="AP48" i="2"/>
  <c r="AT48" i="2"/>
  <c r="AE48" i="2"/>
  <c r="AI48" i="2"/>
  <c r="AM48" i="2"/>
  <c r="AQ48" i="2"/>
  <c r="AU48" i="2"/>
  <c r="H48" i="2"/>
  <c r="L48" i="2"/>
  <c r="P48" i="2"/>
  <c r="T48" i="2"/>
  <c r="X48" i="2"/>
  <c r="AB48" i="2"/>
  <c r="E48" i="2"/>
  <c r="I48" i="2"/>
  <c r="M48" i="2"/>
  <c r="Q48" i="2"/>
  <c r="U48" i="2"/>
  <c r="Y48" i="2"/>
  <c r="AC48" i="2"/>
  <c r="I29" i="7"/>
  <c r="H29" i="7" s="1"/>
  <c r="G29" i="7" s="1"/>
  <c r="F29" i="7" s="1"/>
  <c r="E29" i="7" s="1"/>
  <c r="D29" i="7" s="1"/>
  <c r="J30" i="7"/>
  <c r="K31" i="7"/>
  <c r="L32" i="7"/>
  <c r="E26" i="2" s="1"/>
  <c r="M33" i="7"/>
  <c r="F27" i="2" s="1"/>
  <c r="O35" i="7"/>
  <c r="H29" i="2" s="1"/>
  <c r="Q37" i="7"/>
  <c r="N34" i="7"/>
  <c r="P36" i="7"/>
  <c r="I32" i="2" s="1"/>
  <c r="D81" i="16"/>
  <c r="D75" i="16"/>
  <c r="J37" i="2" l="1"/>
  <c r="J33" i="2"/>
  <c r="AI43" i="28"/>
  <c r="AI44" i="28"/>
  <c r="L29" i="23"/>
  <c r="L70" i="23" s="1"/>
  <c r="AC23" i="2"/>
  <c r="N30" i="23"/>
  <c r="N81" i="23" s="1"/>
  <c r="K33" i="23"/>
  <c r="L30" i="23"/>
  <c r="L81" i="23" s="1"/>
  <c r="J81" i="23"/>
  <c r="J84" i="23" s="1"/>
  <c r="J34" i="23"/>
  <c r="K34" i="23" s="1"/>
  <c r="J31" i="23"/>
  <c r="J70" i="23"/>
  <c r="J73" i="23" s="1"/>
  <c r="AC102" i="22"/>
  <c r="AC110" i="22" s="1"/>
  <c r="K31" i="23"/>
  <c r="K84" i="23"/>
  <c r="M30" i="23"/>
  <c r="M81" i="23" s="1"/>
  <c r="V46" i="27"/>
  <c r="AG31" i="28"/>
  <c r="AF162" i="22"/>
  <c r="AF170" i="22" s="1"/>
  <c r="V51" i="27"/>
  <c r="V53" i="27" s="1"/>
  <c r="V54" i="27" s="1"/>
  <c r="Q49" i="27"/>
  <c r="S47" i="27"/>
  <c r="S49" i="27" s="1"/>
  <c r="S46" i="27"/>
  <c r="X30" i="23"/>
  <c r="X81" i="23" s="1"/>
  <c r="U82" i="23"/>
  <c r="AA82" i="23"/>
  <c r="R82" i="23"/>
  <c r="K77" i="23"/>
  <c r="T51" i="27"/>
  <c r="T53" i="27" s="1"/>
  <c r="T54" i="27" s="1"/>
  <c r="W30" i="23"/>
  <c r="W81" i="23" s="1"/>
  <c r="O30" i="23"/>
  <c r="O81" i="23" s="1"/>
  <c r="J36" i="2"/>
  <c r="J31" i="2"/>
  <c r="D25" i="2"/>
  <c r="G28" i="2"/>
  <c r="C24" i="2"/>
  <c r="W10" i="27"/>
  <c r="U9" i="27"/>
  <c r="U33" i="27" s="1"/>
  <c r="I34" i="2"/>
  <c r="I30" i="2"/>
  <c r="U30" i="23"/>
  <c r="U81" i="23" s="1"/>
  <c r="X47" i="27"/>
  <c r="X51" i="27" s="1"/>
  <c r="X53" i="27" s="1"/>
  <c r="X54" i="27" s="1"/>
  <c r="X46" i="27"/>
  <c r="V30" i="23"/>
  <c r="V81" i="23" s="1"/>
  <c r="Q30" i="23"/>
  <c r="Q81" i="23" s="1"/>
  <c r="X29" i="23"/>
  <c r="Y29" i="23"/>
  <c r="Z29" i="23"/>
  <c r="N29" i="23"/>
  <c r="AF161" i="22"/>
  <c r="AF169" i="22" s="1"/>
  <c r="T30" i="23"/>
  <c r="T81" i="23" s="1"/>
  <c r="K73" i="23"/>
  <c r="T29" i="23"/>
  <c r="AA29" i="23"/>
  <c r="U29" i="23"/>
  <c r="O29" i="23"/>
  <c r="V29" i="23"/>
  <c r="S29" i="23"/>
  <c r="M29" i="23"/>
  <c r="L71" i="23"/>
  <c r="W29" i="23"/>
  <c r="S30" i="23"/>
  <c r="S81" i="23" s="1"/>
  <c r="Y30" i="23"/>
  <c r="Y81" i="23" s="1"/>
  <c r="Z30" i="23"/>
  <c r="Z81" i="23" s="1"/>
  <c r="AA30" i="23"/>
  <c r="AA81" i="23" s="1"/>
  <c r="L82" i="23"/>
  <c r="Q117" i="22"/>
  <c r="P74" i="23" s="1"/>
  <c r="P29" i="23"/>
  <c r="Q71" i="23"/>
  <c r="Y71" i="23"/>
  <c r="Z71" i="23"/>
  <c r="W71" i="23"/>
  <c r="N71" i="23"/>
  <c r="X71" i="23"/>
  <c r="U71" i="23"/>
  <c r="V71" i="23"/>
  <c r="T71" i="23"/>
  <c r="N82" i="23"/>
  <c r="J35" i="2"/>
  <c r="AB85" i="23"/>
  <c r="AB74" i="23"/>
  <c r="AD118" i="22"/>
  <c r="AD117" i="22"/>
  <c r="AH26" i="28"/>
  <c r="AE79" i="23"/>
  <c r="AE68" i="23"/>
  <c r="AE58" i="23"/>
  <c r="AE50" i="23"/>
  <c r="AE28" i="23"/>
  <c r="AE39" i="23"/>
  <c r="AE21" i="23"/>
  <c r="AO27" i="7"/>
  <c r="AG26" i="2"/>
  <c r="AP26" i="7"/>
  <c r="AT32" i="7"/>
  <c r="AM25" i="7"/>
  <c r="AF25" i="2" s="1"/>
  <c r="AE24" i="2"/>
  <c r="AU33" i="7"/>
  <c r="AN33" i="2" s="1"/>
  <c r="AM32" i="2"/>
  <c r="AS31" i="7"/>
  <c r="AL31" i="2" s="1"/>
  <c r="AK30" i="2"/>
  <c r="AQ29" i="7"/>
  <c r="AJ29" i="2" s="1"/>
  <c r="AI28" i="2"/>
  <c r="AS30" i="7"/>
  <c r="AP28" i="7"/>
  <c r="AH27" i="2"/>
  <c r="AL24" i="7"/>
  <c r="AD22" i="7"/>
  <c r="AK23" i="7"/>
  <c r="AD23" i="2" s="1"/>
  <c r="AF8" i="23"/>
  <c r="AD177" i="22"/>
  <c r="AD178" i="22"/>
  <c r="AE49" i="2"/>
  <c r="AI49" i="2"/>
  <c r="AM49" i="2"/>
  <c r="AQ49" i="2"/>
  <c r="AU49" i="2"/>
  <c r="AF49" i="2"/>
  <c r="AJ49" i="2"/>
  <c r="AN49" i="2"/>
  <c r="AR49" i="2"/>
  <c r="AV49" i="2"/>
  <c r="G49" i="2"/>
  <c r="K49" i="2"/>
  <c r="O49" i="2"/>
  <c r="S49" i="2"/>
  <c r="W49" i="2"/>
  <c r="AA49" i="2"/>
  <c r="C49" i="2"/>
  <c r="H49" i="2"/>
  <c r="L49" i="2"/>
  <c r="P49" i="2"/>
  <c r="T49" i="2"/>
  <c r="X49" i="2"/>
  <c r="AB49" i="2"/>
  <c r="AG49" i="2"/>
  <c r="AK49" i="2"/>
  <c r="AO49" i="2"/>
  <c r="AS49" i="2"/>
  <c r="AD49" i="2"/>
  <c r="AH49" i="2"/>
  <c r="AL49" i="2"/>
  <c r="AP49" i="2"/>
  <c r="AT49" i="2"/>
  <c r="E49" i="2"/>
  <c r="I49" i="2"/>
  <c r="M49" i="2"/>
  <c r="AC101" i="22" s="1"/>
  <c r="AC109" i="22" s="1"/>
  <c r="Q49" i="2"/>
  <c r="U49" i="2"/>
  <c r="Y49" i="2"/>
  <c r="AC49" i="2"/>
  <c r="F49" i="2"/>
  <c r="J49" i="2"/>
  <c r="N49" i="2"/>
  <c r="R49" i="2"/>
  <c r="V49" i="2"/>
  <c r="Z49" i="2"/>
  <c r="D49" i="2"/>
  <c r="O36" i="7"/>
  <c r="P37" i="7"/>
  <c r="L33" i="7"/>
  <c r="E27" i="2" s="1"/>
  <c r="I30" i="7"/>
  <c r="H30" i="7" s="1"/>
  <c r="G30" i="7" s="1"/>
  <c r="F30" i="7" s="1"/>
  <c r="E30" i="7" s="1"/>
  <c r="D30" i="7" s="1"/>
  <c r="M34" i="7"/>
  <c r="F28" i="2" s="1"/>
  <c r="N35" i="7"/>
  <c r="G29" i="2" s="1"/>
  <c r="K32" i="7"/>
  <c r="D26" i="2" s="1"/>
  <c r="J31" i="7"/>
  <c r="C25" i="2" s="1"/>
  <c r="E75" i="16"/>
  <c r="E81" i="16"/>
  <c r="S51" i="27" l="1"/>
  <c r="S53" i="27" s="1"/>
  <c r="S54" i="27" s="1"/>
  <c r="I37" i="2"/>
  <c r="I33" i="2"/>
  <c r="H30" i="2"/>
  <c r="H32" i="2"/>
  <c r="AJ43" i="28"/>
  <c r="AJ44" i="28"/>
  <c r="L31" i="23"/>
  <c r="L34" i="23"/>
  <c r="M34" i="23" s="1"/>
  <c r="N34" i="23" s="1"/>
  <c r="O34" i="23" s="1"/>
  <c r="J35" i="23"/>
  <c r="K35" i="23"/>
  <c r="L33" i="23"/>
  <c r="M33" i="23" s="1"/>
  <c r="AB29" i="23"/>
  <c r="AB70" i="23" s="1"/>
  <c r="AB30" i="23"/>
  <c r="AB81" i="23" s="1"/>
  <c r="AH31" i="28"/>
  <c r="O70" i="23"/>
  <c r="T70" i="23"/>
  <c r="N70" i="23"/>
  <c r="P70" i="23"/>
  <c r="M70" i="23"/>
  <c r="U70" i="23"/>
  <c r="Z70" i="23"/>
  <c r="S70" i="23"/>
  <c r="AA70" i="23"/>
  <c r="Y70" i="23"/>
  <c r="W70" i="23"/>
  <c r="W73" i="23" s="1"/>
  <c r="V70" i="23"/>
  <c r="X70" i="23"/>
  <c r="AA84" i="23"/>
  <c r="L84" i="23"/>
  <c r="U84" i="23"/>
  <c r="U47" i="27"/>
  <c r="U51" i="27" s="1"/>
  <c r="U53" i="27" s="1"/>
  <c r="U54" i="27" s="1"/>
  <c r="U46" i="27"/>
  <c r="L77" i="23"/>
  <c r="X49" i="27"/>
  <c r="I36" i="2"/>
  <c r="I31" i="2"/>
  <c r="Y10" i="27"/>
  <c r="Y9" i="27" s="1"/>
  <c r="Y33" i="27" s="1"/>
  <c r="W9" i="27"/>
  <c r="W33" i="27" s="1"/>
  <c r="Q29" i="23"/>
  <c r="AG161" i="22"/>
  <c r="AG169" i="22" s="1"/>
  <c r="AG162" i="22"/>
  <c r="AG170" i="22" s="1"/>
  <c r="L73" i="23"/>
  <c r="S71" i="23"/>
  <c r="O71" i="23"/>
  <c r="AA71" i="23"/>
  <c r="R71" i="23"/>
  <c r="R29" i="23"/>
  <c r="R30" i="23"/>
  <c r="R81" i="23" s="1"/>
  <c r="P30" i="23"/>
  <c r="P81" i="23" s="1"/>
  <c r="M71" i="23"/>
  <c r="W82" i="23"/>
  <c r="AA31" i="23"/>
  <c r="Q82" i="23"/>
  <c r="X82" i="23"/>
  <c r="S82" i="23"/>
  <c r="T82" i="23"/>
  <c r="M82" i="23"/>
  <c r="O82" i="23"/>
  <c r="O84" i="23" s="1"/>
  <c r="Z82" i="23"/>
  <c r="Z84" i="23" s="1"/>
  <c r="Y82" i="23"/>
  <c r="V82" i="23"/>
  <c r="P82" i="23"/>
  <c r="P71" i="23"/>
  <c r="N84" i="23"/>
  <c r="T31" i="23"/>
  <c r="M31" i="23"/>
  <c r="S31" i="23"/>
  <c r="V31" i="23"/>
  <c r="O31" i="23"/>
  <c r="U31" i="23"/>
  <c r="X31" i="23"/>
  <c r="N31" i="23"/>
  <c r="W31" i="23"/>
  <c r="Z31" i="23"/>
  <c r="Y31" i="23"/>
  <c r="AC74" i="23"/>
  <c r="I35" i="2"/>
  <c r="H34" i="2"/>
  <c r="AC85" i="23"/>
  <c r="AB71" i="23"/>
  <c r="AE118" i="22"/>
  <c r="AE117" i="22"/>
  <c r="AI26" i="28"/>
  <c r="AF50" i="23"/>
  <c r="AF79" i="23"/>
  <c r="AF68" i="23"/>
  <c r="AF58" i="23"/>
  <c r="AF28" i="23"/>
  <c r="AF39" i="23"/>
  <c r="AF21" i="23"/>
  <c r="AL23" i="7"/>
  <c r="AE23" i="2" s="1"/>
  <c r="AD22" i="2"/>
  <c r="AM24" i="7"/>
  <c r="AQ28" i="7"/>
  <c r="AT30" i="7"/>
  <c r="AR29" i="7"/>
  <c r="AK29" i="2" s="1"/>
  <c r="AJ28" i="2"/>
  <c r="AT31" i="7"/>
  <c r="AM31" i="2" s="1"/>
  <c r="AL30" i="2"/>
  <c r="AV33" i="7"/>
  <c r="AO33" i="2" s="1"/>
  <c r="AN32" i="2"/>
  <c r="AN25" i="7"/>
  <c r="AG25" i="2" s="1"/>
  <c r="AF24" i="2"/>
  <c r="AU32" i="7"/>
  <c r="AQ26" i="7"/>
  <c r="AP27" i="7"/>
  <c r="AH26" i="2"/>
  <c r="AE22" i="7"/>
  <c r="AB82" i="23"/>
  <c r="AG8" i="23"/>
  <c r="AE177" i="22"/>
  <c r="AE178" i="22"/>
  <c r="AD50" i="2"/>
  <c r="AH50" i="2"/>
  <c r="AL50" i="2"/>
  <c r="AP50" i="2"/>
  <c r="AT50" i="2"/>
  <c r="AE50" i="2"/>
  <c r="AI50" i="2"/>
  <c r="AM50" i="2"/>
  <c r="AQ50" i="2"/>
  <c r="AU50" i="2"/>
  <c r="H50" i="2"/>
  <c r="L50" i="2"/>
  <c r="P50" i="2"/>
  <c r="T50" i="2"/>
  <c r="X50" i="2"/>
  <c r="AB50" i="2"/>
  <c r="E50" i="2"/>
  <c r="I50" i="2"/>
  <c r="M50" i="2"/>
  <c r="AD101" i="22" s="1"/>
  <c r="AD109" i="22" s="1"/>
  <c r="Q50" i="2"/>
  <c r="U50" i="2"/>
  <c r="Y50" i="2"/>
  <c r="AC50" i="2"/>
  <c r="AF50" i="2"/>
  <c r="AJ50" i="2"/>
  <c r="AN50" i="2"/>
  <c r="AR50" i="2"/>
  <c r="AV50" i="2"/>
  <c r="AG50" i="2"/>
  <c r="AK50" i="2"/>
  <c r="AO50" i="2"/>
  <c r="AS50" i="2"/>
  <c r="F50" i="2"/>
  <c r="J50" i="2"/>
  <c r="N50" i="2"/>
  <c r="R50" i="2"/>
  <c r="V50" i="2"/>
  <c r="Z50" i="2"/>
  <c r="D50" i="2"/>
  <c r="G50" i="2"/>
  <c r="K50" i="2"/>
  <c r="O50" i="2"/>
  <c r="S50" i="2"/>
  <c r="W50" i="2"/>
  <c r="AA50" i="2"/>
  <c r="C50" i="2"/>
  <c r="J32" i="7"/>
  <c r="C26" i="2" s="1"/>
  <c r="L34" i="7"/>
  <c r="E28" i="2" s="1"/>
  <c r="I31" i="7"/>
  <c r="H31" i="7" s="1"/>
  <c r="G31" i="7" s="1"/>
  <c r="F31" i="7" s="1"/>
  <c r="E31" i="7" s="1"/>
  <c r="D31" i="7" s="1"/>
  <c r="M35" i="7"/>
  <c r="F29" i="2" s="1"/>
  <c r="K33" i="7"/>
  <c r="D27" i="2" s="1"/>
  <c r="O37" i="7"/>
  <c r="N36" i="7"/>
  <c r="F81" i="16"/>
  <c r="F75" i="16"/>
  <c r="G30" i="2" l="1"/>
  <c r="G32" i="2"/>
  <c r="H37" i="2"/>
  <c r="H33" i="2"/>
  <c r="AI27" i="2"/>
  <c r="AK43" i="28"/>
  <c r="AK44" i="28"/>
  <c r="L35" i="23"/>
  <c r="AD102" i="22"/>
  <c r="AC29" i="23"/>
  <c r="AC70" i="23" s="1"/>
  <c r="AB31" i="23"/>
  <c r="AI31" i="28"/>
  <c r="R70" i="23"/>
  <c r="R77" i="23" s="1"/>
  <c r="Q70" i="23"/>
  <c r="Q73" i="23" s="1"/>
  <c r="AB84" i="23"/>
  <c r="X84" i="23"/>
  <c r="W84" i="23"/>
  <c r="AA73" i="23"/>
  <c r="R84" i="23"/>
  <c r="Q31" i="23"/>
  <c r="Y84" i="23"/>
  <c r="T84" i="23"/>
  <c r="P84" i="23"/>
  <c r="V84" i="23"/>
  <c r="Q84" i="23"/>
  <c r="S84" i="23"/>
  <c r="U49" i="27"/>
  <c r="Y47" i="27"/>
  <c r="Y51" i="27" s="1"/>
  <c r="Y53" i="27" s="1"/>
  <c r="Y54" i="27" s="1"/>
  <c r="Y46" i="27"/>
  <c r="W47" i="27"/>
  <c r="W49" i="27" s="1"/>
  <c r="W46" i="27"/>
  <c r="S77" i="23"/>
  <c r="H36" i="2"/>
  <c r="H31" i="2"/>
  <c r="AA77" i="23"/>
  <c r="Y73" i="23"/>
  <c r="Y77" i="23"/>
  <c r="O73" i="23"/>
  <c r="O77" i="23"/>
  <c r="V73" i="23"/>
  <c r="V77" i="23"/>
  <c r="M73" i="23"/>
  <c r="M77" i="23"/>
  <c r="P77" i="23"/>
  <c r="Z73" i="23"/>
  <c r="Z77" i="23"/>
  <c r="N73" i="23"/>
  <c r="N77" i="23"/>
  <c r="X73" i="23"/>
  <c r="X77" i="23"/>
  <c r="U73" i="23"/>
  <c r="U77" i="23"/>
  <c r="T73" i="23"/>
  <c r="T77" i="23"/>
  <c r="W77" i="23"/>
  <c r="P34" i="23"/>
  <c r="Q34" i="23" s="1"/>
  <c r="R34" i="23" s="1"/>
  <c r="S34" i="23" s="1"/>
  <c r="P31" i="23"/>
  <c r="AH162" i="22"/>
  <c r="AH170" i="22" s="1"/>
  <c r="AH161" i="22"/>
  <c r="AH169" i="22" s="1"/>
  <c r="S73" i="23"/>
  <c r="R31" i="23"/>
  <c r="M84" i="23"/>
  <c r="P73" i="23"/>
  <c r="M35" i="23"/>
  <c r="N33" i="23"/>
  <c r="AD85" i="23"/>
  <c r="G34" i="2"/>
  <c r="H35" i="2"/>
  <c r="AD74" i="23"/>
  <c r="AB73" i="23"/>
  <c r="AB77" i="23"/>
  <c r="AF118" i="22"/>
  <c r="AF117" i="22"/>
  <c r="AJ26" i="28"/>
  <c r="AG79" i="23"/>
  <c r="AG68" i="23"/>
  <c r="AG58" i="23"/>
  <c r="AG50" i="23"/>
  <c r="AC71" i="23"/>
  <c r="AG28" i="23"/>
  <c r="AG21" i="23"/>
  <c r="AG39" i="23"/>
  <c r="AQ27" i="7"/>
  <c r="AI26" i="2"/>
  <c r="AR26" i="7"/>
  <c r="AV32" i="7"/>
  <c r="AO25" i="7"/>
  <c r="AH25" i="2" s="1"/>
  <c r="AG24" i="2"/>
  <c r="AW33" i="7"/>
  <c r="AP33" i="2" s="1"/>
  <c r="AO32" i="2"/>
  <c r="AU31" i="7"/>
  <c r="AN31" i="2" s="1"/>
  <c r="AM30" i="2"/>
  <c r="AS29" i="7"/>
  <c r="AL29" i="2" s="1"/>
  <c r="AK28" i="2"/>
  <c r="AU30" i="7"/>
  <c r="AR28" i="7"/>
  <c r="AJ27" i="2"/>
  <c r="AN24" i="7"/>
  <c r="AM23" i="7"/>
  <c r="AF23" i="2" s="1"/>
  <c r="AE22" i="2"/>
  <c r="AF22" i="7"/>
  <c r="AF177" i="22"/>
  <c r="AF178" i="22"/>
  <c r="AG51" i="2"/>
  <c r="AK51" i="2"/>
  <c r="AO51" i="2"/>
  <c r="AS51" i="2"/>
  <c r="AD51" i="2"/>
  <c r="AH51" i="2"/>
  <c r="AL51" i="2"/>
  <c r="AP51" i="2"/>
  <c r="AT51" i="2"/>
  <c r="E51" i="2"/>
  <c r="I51" i="2"/>
  <c r="M51" i="2"/>
  <c r="Q51" i="2"/>
  <c r="U51" i="2"/>
  <c r="Y51" i="2"/>
  <c r="AC51" i="2"/>
  <c r="F51" i="2"/>
  <c r="J51" i="2"/>
  <c r="N51" i="2"/>
  <c r="R51" i="2"/>
  <c r="V51" i="2"/>
  <c r="Z51" i="2"/>
  <c r="D51" i="2"/>
  <c r="AE51" i="2"/>
  <c r="AI51" i="2"/>
  <c r="AM51" i="2"/>
  <c r="AQ51" i="2"/>
  <c r="AU51" i="2"/>
  <c r="AF51" i="2"/>
  <c r="AJ51" i="2"/>
  <c r="AN51" i="2"/>
  <c r="AR51" i="2"/>
  <c r="AV51" i="2"/>
  <c r="G51" i="2"/>
  <c r="K51" i="2"/>
  <c r="O51" i="2"/>
  <c r="S51" i="2"/>
  <c r="W51" i="2"/>
  <c r="AA51" i="2"/>
  <c r="C51" i="2"/>
  <c r="H51" i="2"/>
  <c r="L51" i="2"/>
  <c r="P51" i="2"/>
  <c r="T51" i="2"/>
  <c r="X51" i="2"/>
  <c r="AB51" i="2"/>
  <c r="M36" i="7"/>
  <c r="N37" i="7"/>
  <c r="J33" i="7"/>
  <c r="C27" i="2" s="1"/>
  <c r="L35" i="7"/>
  <c r="K34" i="7"/>
  <c r="D28" i="2" s="1"/>
  <c r="I32" i="7"/>
  <c r="H32" i="7" s="1"/>
  <c r="G32" i="7" s="1"/>
  <c r="F32" i="7" s="1"/>
  <c r="E32" i="7" s="1"/>
  <c r="D32" i="7" s="1"/>
  <c r="Q22" i="7"/>
  <c r="S21" i="7"/>
  <c r="Q21" i="7"/>
  <c r="R20" i="7"/>
  <c r="S20" i="7" s="1"/>
  <c r="T20" i="7" s="1"/>
  <c r="P20" i="7"/>
  <c r="O20" i="7" s="1"/>
  <c r="N20" i="7" s="1"/>
  <c r="M20" i="7" s="1"/>
  <c r="L20" i="7" s="1"/>
  <c r="K20" i="7" s="1"/>
  <c r="J20" i="7" s="1"/>
  <c r="I20" i="7" s="1"/>
  <c r="H20" i="7" s="1"/>
  <c r="G20" i="7" s="1"/>
  <c r="F20" i="7" s="1"/>
  <c r="E20" i="7" s="1"/>
  <c r="D20" i="7" s="1"/>
  <c r="Q19" i="7"/>
  <c r="R19" i="7" s="1"/>
  <c r="S19" i="7" s="1"/>
  <c r="T19" i="7" s="1"/>
  <c r="U19" i="7" s="1"/>
  <c r="V19" i="7" s="1"/>
  <c r="W19" i="7" s="1"/>
  <c r="X19" i="7" s="1"/>
  <c r="Y19" i="7" s="1"/>
  <c r="Z19" i="7" s="1"/>
  <c r="AA19" i="7" s="1"/>
  <c r="AB19" i="7" s="1"/>
  <c r="AC19" i="7" s="1"/>
  <c r="AD19" i="7" s="1"/>
  <c r="AE19" i="7" s="1"/>
  <c r="AF19" i="7" s="1"/>
  <c r="AG19" i="7" s="1"/>
  <c r="AH19" i="7" s="1"/>
  <c r="AI19" i="7" s="1"/>
  <c r="AJ19" i="7" s="1"/>
  <c r="AK19" i="7" s="1"/>
  <c r="AL19" i="7" s="1"/>
  <c r="AM19" i="7" s="1"/>
  <c r="AN19" i="7" s="1"/>
  <c r="AO19" i="7" s="1"/>
  <c r="AP19" i="7" s="1"/>
  <c r="AQ19" i="7" s="1"/>
  <c r="AR19" i="7" s="1"/>
  <c r="AS19" i="7" s="1"/>
  <c r="AT19" i="7" s="1"/>
  <c r="AU19" i="7" s="1"/>
  <c r="AV19" i="7" s="1"/>
  <c r="AW19" i="7" s="1"/>
  <c r="AX19" i="7" s="1"/>
  <c r="AY19" i="7" s="1"/>
  <c r="AZ19" i="7" s="1"/>
  <c r="BA19" i="7" s="1"/>
  <c r="BB19" i="7" s="1"/>
  <c r="BC19" i="7" s="1"/>
  <c r="O19" i="7"/>
  <c r="N19" i="7" s="1"/>
  <c r="M19" i="7" s="1"/>
  <c r="L19" i="7" s="1"/>
  <c r="K19" i="7" s="1"/>
  <c r="J19" i="7" s="1"/>
  <c r="I19" i="7" s="1"/>
  <c r="H19" i="7" s="1"/>
  <c r="G19" i="7" s="1"/>
  <c r="F19" i="7" s="1"/>
  <c r="E19" i="7" s="1"/>
  <c r="D19" i="7" s="1"/>
  <c r="P18" i="7"/>
  <c r="Q18" i="7" s="1"/>
  <c r="R18" i="7" s="1"/>
  <c r="S18" i="7" s="1"/>
  <c r="T18" i="7" s="1"/>
  <c r="U18" i="7" s="1"/>
  <c r="V18" i="7" s="1"/>
  <c r="W18" i="7" s="1"/>
  <c r="X18" i="7" s="1"/>
  <c r="Y18" i="7" s="1"/>
  <c r="Z18" i="7" s="1"/>
  <c r="AA18" i="7" s="1"/>
  <c r="AB18" i="7" s="1"/>
  <c r="AC18" i="7" s="1"/>
  <c r="AD18" i="7" s="1"/>
  <c r="AE18" i="7" s="1"/>
  <c r="AF18" i="7" s="1"/>
  <c r="AG18" i="7" s="1"/>
  <c r="AH18" i="7" s="1"/>
  <c r="AI18" i="7" s="1"/>
  <c r="AJ18" i="7" s="1"/>
  <c r="AK18" i="7" s="1"/>
  <c r="AL18" i="7" s="1"/>
  <c r="AM18" i="7" s="1"/>
  <c r="AN18" i="7" s="1"/>
  <c r="AO18" i="7" s="1"/>
  <c r="AP18" i="7" s="1"/>
  <c r="AQ18" i="7" s="1"/>
  <c r="AR18" i="7" s="1"/>
  <c r="AS18" i="7" s="1"/>
  <c r="AT18" i="7" s="1"/>
  <c r="AU18" i="7" s="1"/>
  <c r="AV18" i="7" s="1"/>
  <c r="AW18" i="7" s="1"/>
  <c r="AX18" i="7" s="1"/>
  <c r="AY18" i="7" s="1"/>
  <c r="AZ18" i="7" s="1"/>
  <c r="BA18" i="7" s="1"/>
  <c r="BB18" i="7" s="1"/>
  <c r="BC18" i="7" s="1"/>
  <c r="N18" i="7"/>
  <c r="M18" i="7" s="1"/>
  <c r="L18" i="7" s="1"/>
  <c r="K18" i="7" s="1"/>
  <c r="J18" i="7" s="1"/>
  <c r="I18" i="7" s="1"/>
  <c r="H18" i="7" s="1"/>
  <c r="G18" i="7" s="1"/>
  <c r="F18" i="7" s="1"/>
  <c r="E18" i="7" s="1"/>
  <c r="D18" i="7" s="1"/>
  <c r="O17" i="7"/>
  <c r="P17" i="7" s="1"/>
  <c r="Q17" i="7" s="1"/>
  <c r="R17" i="7" s="1"/>
  <c r="S17" i="7" s="1"/>
  <c r="T17" i="7" s="1"/>
  <c r="U17" i="7" s="1"/>
  <c r="V17" i="7" s="1"/>
  <c r="W17" i="7" s="1"/>
  <c r="X17" i="7" s="1"/>
  <c r="Y17" i="7" s="1"/>
  <c r="Z17" i="7" s="1"/>
  <c r="AA17" i="7" s="1"/>
  <c r="AB17" i="7" s="1"/>
  <c r="AC17" i="7" s="1"/>
  <c r="AD17" i="7" s="1"/>
  <c r="AE17" i="7" s="1"/>
  <c r="AF17" i="7" s="1"/>
  <c r="AG17" i="7" s="1"/>
  <c r="AH17" i="7" s="1"/>
  <c r="AI17" i="7" s="1"/>
  <c r="AJ17" i="7" s="1"/>
  <c r="AK17" i="7" s="1"/>
  <c r="AL17" i="7" s="1"/>
  <c r="AM17" i="7" s="1"/>
  <c r="AN17" i="7" s="1"/>
  <c r="AO17" i="7" s="1"/>
  <c r="AP17" i="7" s="1"/>
  <c r="AQ17" i="7" s="1"/>
  <c r="AR17" i="7" s="1"/>
  <c r="AS17" i="7" s="1"/>
  <c r="AT17" i="7" s="1"/>
  <c r="AU17" i="7" s="1"/>
  <c r="AV17" i="7" s="1"/>
  <c r="AW17" i="7" s="1"/>
  <c r="AX17" i="7" s="1"/>
  <c r="AY17" i="7" s="1"/>
  <c r="AZ17" i="7" s="1"/>
  <c r="BA17" i="7" s="1"/>
  <c r="BB17" i="7" s="1"/>
  <c r="BC17" i="7" s="1"/>
  <c r="M17" i="7"/>
  <c r="L17" i="7" s="1"/>
  <c r="K17" i="7" s="1"/>
  <c r="J17" i="7" s="1"/>
  <c r="I17" i="7" s="1"/>
  <c r="H17" i="7" s="1"/>
  <c r="G17" i="7" s="1"/>
  <c r="F17" i="7" s="1"/>
  <c r="E17" i="7" s="1"/>
  <c r="D17" i="7" s="1"/>
  <c r="N16" i="7"/>
  <c r="O16" i="7" s="1"/>
  <c r="P16" i="7" s="1"/>
  <c r="Q16" i="7" s="1"/>
  <c r="R16" i="7" s="1"/>
  <c r="S16" i="7" s="1"/>
  <c r="T16" i="7" s="1"/>
  <c r="U16" i="7" s="1"/>
  <c r="V16" i="7" s="1"/>
  <c r="W16" i="7" s="1"/>
  <c r="X16" i="7" s="1"/>
  <c r="Y16" i="7" s="1"/>
  <c r="Z16" i="7" s="1"/>
  <c r="AA16" i="7" s="1"/>
  <c r="AB16" i="7" s="1"/>
  <c r="AC16" i="7" s="1"/>
  <c r="AD16" i="7" s="1"/>
  <c r="AE16" i="7" s="1"/>
  <c r="AF16" i="7" s="1"/>
  <c r="AG16" i="7" s="1"/>
  <c r="AH16" i="7" s="1"/>
  <c r="AI16" i="7" s="1"/>
  <c r="AJ16" i="7" s="1"/>
  <c r="AK16" i="7" s="1"/>
  <c r="AL16" i="7" s="1"/>
  <c r="AM16" i="7" s="1"/>
  <c r="AN16" i="7" s="1"/>
  <c r="AO16" i="7" s="1"/>
  <c r="AP16" i="7" s="1"/>
  <c r="AQ16" i="7" s="1"/>
  <c r="AR16" i="7" s="1"/>
  <c r="AS16" i="7" s="1"/>
  <c r="AT16" i="7" s="1"/>
  <c r="AU16" i="7" s="1"/>
  <c r="AV16" i="7" s="1"/>
  <c r="AW16" i="7" s="1"/>
  <c r="AX16" i="7" s="1"/>
  <c r="AY16" i="7" s="1"/>
  <c r="AZ16" i="7" s="1"/>
  <c r="BA16" i="7" s="1"/>
  <c r="BB16" i="7" s="1"/>
  <c r="BC16" i="7" s="1"/>
  <c r="L16" i="7"/>
  <c r="K16" i="7" s="1"/>
  <c r="J16" i="7" s="1"/>
  <c r="I16" i="7" s="1"/>
  <c r="H16" i="7" s="1"/>
  <c r="G16" i="7" s="1"/>
  <c r="F16" i="7" s="1"/>
  <c r="E16" i="7" s="1"/>
  <c r="D16" i="7" s="1"/>
  <c r="M15" i="7"/>
  <c r="N15" i="7" s="1"/>
  <c r="O15" i="7" s="1"/>
  <c r="P15" i="7" s="1"/>
  <c r="Q15" i="7" s="1"/>
  <c r="R15" i="7" s="1"/>
  <c r="S15" i="7" s="1"/>
  <c r="T15" i="7" s="1"/>
  <c r="U15" i="7" s="1"/>
  <c r="V15" i="7" s="1"/>
  <c r="W15" i="7" s="1"/>
  <c r="X15" i="7" s="1"/>
  <c r="Y15" i="7" s="1"/>
  <c r="Z15" i="7" s="1"/>
  <c r="AA15" i="7" s="1"/>
  <c r="AB15" i="7" s="1"/>
  <c r="AC15" i="7" s="1"/>
  <c r="AD15" i="7" s="1"/>
  <c r="AE15" i="7" s="1"/>
  <c r="AF15" i="7" s="1"/>
  <c r="AG15" i="7" s="1"/>
  <c r="AH15" i="7" s="1"/>
  <c r="AI15" i="7" s="1"/>
  <c r="AJ15" i="7" s="1"/>
  <c r="AK15" i="7" s="1"/>
  <c r="AL15" i="7" s="1"/>
  <c r="AM15" i="7" s="1"/>
  <c r="AN15" i="7" s="1"/>
  <c r="AO15" i="7" s="1"/>
  <c r="AP15" i="7" s="1"/>
  <c r="AQ15" i="7" s="1"/>
  <c r="AR15" i="7" s="1"/>
  <c r="AS15" i="7" s="1"/>
  <c r="AT15" i="7" s="1"/>
  <c r="AU15" i="7" s="1"/>
  <c r="AV15" i="7" s="1"/>
  <c r="AW15" i="7" s="1"/>
  <c r="AX15" i="7" s="1"/>
  <c r="AY15" i="7" s="1"/>
  <c r="AZ15" i="7" s="1"/>
  <c r="BA15" i="7" s="1"/>
  <c r="BB15" i="7" s="1"/>
  <c r="BC15" i="7" s="1"/>
  <c r="K15" i="7"/>
  <c r="J15" i="7" s="1"/>
  <c r="I15" i="7" s="1"/>
  <c r="H15" i="7" s="1"/>
  <c r="G15" i="7" s="1"/>
  <c r="F15" i="7" s="1"/>
  <c r="E15" i="7" s="1"/>
  <c r="D15" i="7" s="1"/>
  <c r="L14" i="7"/>
  <c r="M14" i="7" s="1"/>
  <c r="N14" i="7" s="1"/>
  <c r="O14" i="7" s="1"/>
  <c r="P14" i="7" s="1"/>
  <c r="Q14" i="7" s="1"/>
  <c r="R14" i="7" s="1"/>
  <c r="S14" i="7" s="1"/>
  <c r="T14" i="7" s="1"/>
  <c r="U14" i="7" s="1"/>
  <c r="V14" i="7" s="1"/>
  <c r="W14" i="7" s="1"/>
  <c r="X14" i="7" s="1"/>
  <c r="Y14" i="7" s="1"/>
  <c r="Z14" i="7" s="1"/>
  <c r="AA14" i="7" s="1"/>
  <c r="AB14" i="7" s="1"/>
  <c r="AC14" i="7" s="1"/>
  <c r="AD14" i="7" s="1"/>
  <c r="AE14" i="7" s="1"/>
  <c r="AF14" i="7" s="1"/>
  <c r="AG14" i="7" s="1"/>
  <c r="AH14" i="7" s="1"/>
  <c r="AI14" i="7" s="1"/>
  <c r="AJ14" i="7" s="1"/>
  <c r="AK14" i="7" s="1"/>
  <c r="AL14" i="7" s="1"/>
  <c r="AM14" i="7" s="1"/>
  <c r="AN14" i="7" s="1"/>
  <c r="AO14" i="7" s="1"/>
  <c r="AP14" i="7" s="1"/>
  <c r="AQ14" i="7" s="1"/>
  <c r="AR14" i="7" s="1"/>
  <c r="AS14" i="7" s="1"/>
  <c r="AT14" i="7" s="1"/>
  <c r="AU14" i="7" s="1"/>
  <c r="AV14" i="7" s="1"/>
  <c r="AW14" i="7" s="1"/>
  <c r="AX14" i="7" s="1"/>
  <c r="AY14" i="7" s="1"/>
  <c r="AZ14" i="7" s="1"/>
  <c r="BA14" i="7" s="1"/>
  <c r="BB14" i="7" s="1"/>
  <c r="BC14" i="7" s="1"/>
  <c r="J14" i="7"/>
  <c r="I14" i="7" s="1"/>
  <c r="H14" i="7" s="1"/>
  <c r="G14" i="7" s="1"/>
  <c r="F14" i="7" s="1"/>
  <c r="E14" i="7" s="1"/>
  <c r="D14" i="7" s="1"/>
  <c r="K13" i="7"/>
  <c r="I13" i="7"/>
  <c r="H13" i="7" s="1"/>
  <c r="G13" i="7" s="1"/>
  <c r="F13" i="7" s="1"/>
  <c r="E13" i="7" s="1"/>
  <c r="D13" i="7" s="1"/>
  <c r="J12" i="7"/>
  <c r="K12" i="7" s="1"/>
  <c r="L12" i="7" s="1"/>
  <c r="M12" i="7" s="1"/>
  <c r="N12" i="7" s="1"/>
  <c r="O12" i="7" s="1"/>
  <c r="P12" i="7" s="1"/>
  <c r="Q12" i="7" s="1"/>
  <c r="R12" i="7" s="1"/>
  <c r="S12" i="7" s="1"/>
  <c r="T12" i="7" s="1"/>
  <c r="U12" i="7" s="1"/>
  <c r="V12" i="7" s="1"/>
  <c r="W12" i="7" s="1"/>
  <c r="X12" i="7" s="1"/>
  <c r="Y12" i="7" s="1"/>
  <c r="Z12" i="7" s="1"/>
  <c r="AA12" i="7" s="1"/>
  <c r="AB12" i="7" s="1"/>
  <c r="AC12" i="7" s="1"/>
  <c r="AD12" i="7" s="1"/>
  <c r="AE12" i="7" s="1"/>
  <c r="AF12" i="7" s="1"/>
  <c r="AG12" i="7" s="1"/>
  <c r="AH12" i="7" s="1"/>
  <c r="AI12" i="7" s="1"/>
  <c r="AJ12" i="7" s="1"/>
  <c r="AK12" i="7" s="1"/>
  <c r="AL12" i="7" s="1"/>
  <c r="AM12" i="7" s="1"/>
  <c r="AN12" i="7" s="1"/>
  <c r="AO12" i="7" s="1"/>
  <c r="AP12" i="7" s="1"/>
  <c r="AQ12" i="7" s="1"/>
  <c r="AR12" i="7" s="1"/>
  <c r="AS12" i="7" s="1"/>
  <c r="AT12" i="7" s="1"/>
  <c r="AU12" i="7" s="1"/>
  <c r="AV12" i="7" s="1"/>
  <c r="AW12" i="7" s="1"/>
  <c r="AX12" i="7" s="1"/>
  <c r="AY12" i="7" s="1"/>
  <c r="AZ12" i="7" s="1"/>
  <c r="BA12" i="7" s="1"/>
  <c r="BB12" i="7" s="1"/>
  <c r="BC12" i="7" s="1"/>
  <c r="H12" i="7"/>
  <c r="G12" i="7" s="1"/>
  <c r="F12" i="7" s="1"/>
  <c r="E12" i="7" s="1"/>
  <c r="D12" i="7" s="1"/>
  <c r="I11" i="7"/>
  <c r="J11" i="7" s="1"/>
  <c r="K11" i="7" s="1"/>
  <c r="L11" i="7" s="1"/>
  <c r="M11" i="7" s="1"/>
  <c r="N11" i="7" s="1"/>
  <c r="O11" i="7" s="1"/>
  <c r="P11" i="7" s="1"/>
  <c r="Q11" i="7" s="1"/>
  <c r="R11" i="7" s="1"/>
  <c r="S11" i="7" s="1"/>
  <c r="T11" i="7" s="1"/>
  <c r="U11" i="7" s="1"/>
  <c r="V11" i="7" s="1"/>
  <c r="W11" i="7" s="1"/>
  <c r="X11" i="7" s="1"/>
  <c r="Y11" i="7" s="1"/>
  <c r="Z11" i="7" s="1"/>
  <c r="AA11" i="7" s="1"/>
  <c r="AB11" i="7" s="1"/>
  <c r="AC11" i="7" s="1"/>
  <c r="AD11" i="7" s="1"/>
  <c r="AE11" i="7" s="1"/>
  <c r="AF11" i="7" s="1"/>
  <c r="AG11" i="7" s="1"/>
  <c r="AH11" i="7" s="1"/>
  <c r="AI11" i="7" s="1"/>
  <c r="AJ11" i="7" s="1"/>
  <c r="AK11" i="7" s="1"/>
  <c r="AL11" i="7" s="1"/>
  <c r="AM11" i="7" s="1"/>
  <c r="AN11" i="7" s="1"/>
  <c r="AO11" i="7" s="1"/>
  <c r="AP11" i="7" s="1"/>
  <c r="AQ11" i="7" s="1"/>
  <c r="AR11" i="7" s="1"/>
  <c r="AS11" i="7" s="1"/>
  <c r="AT11" i="7" s="1"/>
  <c r="AU11" i="7" s="1"/>
  <c r="AV11" i="7" s="1"/>
  <c r="AW11" i="7" s="1"/>
  <c r="AX11" i="7" s="1"/>
  <c r="AY11" i="7" s="1"/>
  <c r="AZ11" i="7" s="1"/>
  <c r="BA11" i="7" s="1"/>
  <c r="BB11" i="7" s="1"/>
  <c r="BC11" i="7" s="1"/>
  <c r="G11" i="7"/>
  <c r="F11" i="7" s="1"/>
  <c r="E11" i="7" s="1"/>
  <c r="D11" i="7" s="1"/>
  <c r="H10" i="7"/>
  <c r="I10" i="7" s="1"/>
  <c r="J10" i="7" s="1"/>
  <c r="K10" i="7" s="1"/>
  <c r="L10" i="7" s="1"/>
  <c r="M10" i="7" s="1"/>
  <c r="N10" i="7" s="1"/>
  <c r="O10" i="7" s="1"/>
  <c r="P10" i="7" s="1"/>
  <c r="Q10" i="7" s="1"/>
  <c r="R10" i="7" s="1"/>
  <c r="S10" i="7" s="1"/>
  <c r="T10" i="7" s="1"/>
  <c r="U10" i="7" s="1"/>
  <c r="V10" i="7" s="1"/>
  <c r="W10" i="7" s="1"/>
  <c r="X10" i="7" s="1"/>
  <c r="Y10" i="7" s="1"/>
  <c r="Z10" i="7" s="1"/>
  <c r="AA10" i="7" s="1"/>
  <c r="AB10" i="7" s="1"/>
  <c r="AC10" i="7" s="1"/>
  <c r="AD10" i="7" s="1"/>
  <c r="AE10" i="7" s="1"/>
  <c r="AF10" i="7" s="1"/>
  <c r="AG10" i="7" s="1"/>
  <c r="AH10" i="7" s="1"/>
  <c r="AI10" i="7" s="1"/>
  <c r="AJ10" i="7" s="1"/>
  <c r="AK10" i="7" s="1"/>
  <c r="AL10" i="7" s="1"/>
  <c r="AM10" i="7" s="1"/>
  <c r="AN10" i="7" s="1"/>
  <c r="AO10" i="7" s="1"/>
  <c r="AP10" i="7" s="1"/>
  <c r="AQ10" i="7" s="1"/>
  <c r="AR10" i="7" s="1"/>
  <c r="AS10" i="7" s="1"/>
  <c r="AT10" i="7" s="1"/>
  <c r="AU10" i="7" s="1"/>
  <c r="AV10" i="7" s="1"/>
  <c r="AW10" i="7" s="1"/>
  <c r="AX10" i="7" s="1"/>
  <c r="AY10" i="7" s="1"/>
  <c r="AZ10" i="7" s="1"/>
  <c r="BA10" i="7" s="1"/>
  <c r="BB10" i="7" s="1"/>
  <c r="BC10" i="7" s="1"/>
  <c r="F10" i="7"/>
  <c r="E10" i="7" s="1"/>
  <c r="D10" i="7" s="1"/>
  <c r="G9" i="7"/>
  <c r="H9" i="7" s="1"/>
  <c r="I9" i="7" s="1"/>
  <c r="J9" i="7" s="1"/>
  <c r="K9" i="7" s="1"/>
  <c r="L9" i="7" s="1"/>
  <c r="M9" i="7" s="1"/>
  <c r="N9" i="7" s="1"/>
  <c r="O9" i="7" s="1"/>
  <c r="P9" i="7" s="1"/>
  <c r="Q9" i="7" s="1"/>
  <c r="R9" i="7" s="1"/>
  <c r="S9" i="7" s="1"/>
  <c r="T9" i="7" s="1"/>
  <c r="U9" i="7" s="1"/>
  <c r="V9" i="7" s="1"/>
  <c r="W9" i="7" s="1"/>
  <c r="X9" i="7" s="1"/>
  <c r="Y9" i="7" s="1"/>
  <c r="Z9" i="7" s="1"/>
  <c r="AA9" i="7" s="1"/>
  <c r="AB9" i="7" s="1"/>
  <c r="AC9" i="7" s="1"/>
  <c r="AD9" i="7" s="1"/>
  <c r="AE9" i="7" s="1"/>
  <c r="AF9" i="7" s="1"/>
  <c r="AG9" i="7" s="1"/>
  <c r="AH9" i="7" s="1"/>
  <c r="AI9" i="7" s="1"/>
  <c r="AJ9" i="7" s="1"/>
  <c r="AK9" i="7" s="1"/>
  <c r="AL9" i="7" s="1"/>
  <c r="AM9" i="7" s="1"/>
  <c r="AN9" i="7" s="1"/>
  <c r="AO9" i="7" s="1"/>
  <c r="AP9" i="7" s="1"/>
  <c r="AQ9" i="7" s="1"/>
  <c r="AR9" i="7" s="1"/>
  <c r="AS9" i="7" s="1"/>
  <c r="AT9" i="7" s="1"/>
  <c r="AU9" i="7" s="1"/>
  <c r="AV9" i="7" s="1"/>
  <c r="AW9" i="7" s="1"/>
  <c r="AX9" i="7" s="1"/>
  <c r="AY9" i="7" s="1"/>
  <c r="AZ9" i="7" s="1"/>
  <c r="BA9" i="7" s="1"/>
  <c r="BB9" i="7" s="1"/>
  <c r="BC9" i="7" s="1"/>
  <c r="E9" i="7"/>
  <c r="D9" i="7" s="1"/>
  <c r="F8" i="7"/>
  <c r="G8" i="7" s="1"/>
  <c r="H8" i="7" s="1"/>
  <c r="I8" i="7" s="1"/>
  <c r="J8" i="7" s="1"/>
  <c r="K8" i="7" s="1"/>
  <c r="L8" i="7" s="1"/>
  <c r="M8" i="7" s="1"/>
  <c r="N8" i="7" s="1"/>
  <c r="O8" i="7" s="1"/>
  <c r="P8" i="7" s="1"/>
  <c r="Q8" i="7" s="1"/>
  <c r="R8" i="7" s="1"/>
  <c r="S8" i="7" s="1"/>
  <c r="T8" i="7" s="1"/>
  <c r="U8" i="7" s="1"/>
  <c r="V8" i="7" s="1"/>
  <c r="W8" i="7" s="1"/>
  <c r="X8" i="7" s="1"/>
  <c r="Y8" i="7" s="1"/>
  <c r="Z8" i="7" s="1"/>
  <c r="AA8" i="7" s="1"/>
  <c r="AB8" i="7" s="1"/>
  <c r="AC8" i="7" s="1"/>
  <c r="AD8" i="7" s="1"/>
  <c r="AE8" i="7" s="1"/>
  <c r="AF8" i="7" s="1"/>
  <c r="AG8" i="7" s="1"/>
  <c r="AH8" i="7" s="1"/>
  <c r="AI8" i="7" s="1"/>
  <c r="AJ8" i="7" s="1"/>
  <c r="AK8" i="7" s="1"/>
  <c r="AL8" i="7" s="1"/>
  <c r="AM8" i="7" s="1"/>
  <c r="AN8" i="7" s="1"/>
  <c r="AO8" i="7" s="1"/>
  <c r="AP8" i="7" s="1"/>
  <c r="AQ8" i="7" s="1"/>
  <c r="AR8" i="7" s="1"/>
  <c r="AS8" i="7" s="1"/>
  <c r="AT8" i="7" s="1"/>
  <c r="AU8" i="7" s="1"/>
  <c r="AV8" i="7" s="1"/>
  <c r="AW8" i="7" s="1"/>
  <c r="AX8" i="7" s="1"/>
  <c r="AY8" i="7" s="1"/>
  <c r="AZ8" i="7" s="1"/>
  <c r="BA8" i="7" s="1"/>
  <c r="BB8" i="7" s="1"/>
  <c r="BC8" i="7" s="1"/>
  <c r="D8" i="7"/>
  <c r="E7" i="7"/>
  <c r="F7" i="7" s="1"/>
  <c r="G7" i="7" s="1"/>
  <c r="H7" i="7" s="1"/>
  <c r="I7" i="7" s="1"/>
  <c r="J7" i="7" s="1"/>
  <c r="K7" i="7" s="1"/>
  <c r="L7" i="7" s="1"/>
  <c r="M7" i="7" s="1"/>
  <c r="N7" i="7" s="1"/>
  <c r="O7" i="7" s="1"/>
  <c r="P7" i="7" s="1"/>
  <c r="Q7" i="7" s="1"/>
  <c r="R7" i="7" s="1"/>
  <c r="F30" i="2" l="1"/>
  <c r="F32" i="2"/>
  <c r="G37" i="2"/>
  <c r="G33" i="2"/>
  <c r="AL43" i="28"/>
  <c r="AL44" i="28"/>
  <c r="AF101" i="22"/>
  <c r="AF109" i="22" s="1"/>
  <c r="AE102" i="22"/>
  <c r="AE101" i="22"/>
  <c r="AD110" i="22"/>
  <c r="AC82" i="23" s="1"/>
  <c r="AC30" i="23"/>
  <c r="AC81" i="23" s="1"/>
  <c r="AJ31" i="28"/>
  <c r="W51" i="27"/>
  <c r="W53" i="27" s="1"/>
  <c r="W54" i="27" s="1"/>
  <c r="Q77" i="23"/>
  <c r="R73" i="23"/>
  <c r="Y49" i="27"/>
  <c r="E29" i="2"/>
  <c r="G36" i="2"/>
  <c r="G31" i="2"/>
  <c r="T34" i="23"/>
  <c r="U34" i="23" s="1"/>
  <c r="V34" i="23" s="1"/>
  <c r="W34" i="23" s="1"/>
  <c r="X34" i="23" s="1"/>
  <c r="Y34" i="23" s="1"/>
  <c r="Z34" i="23" s="1"/>
  <c r="AA34" i="23" s="1"/>
  <c r="AB34" i="23" s="1"/>
  <c r="D27" i="23"/>
  <c r="F43" i="28" s="1"/>
  <c r="N35" i="23"/>
  <c r="O33" i="23"/>
  <c r="L13" i="7"/>
  <c r="G35" i="2"/>
  <c r="F34" i="2"/>
  <c r="AC73" i="23"/>
  <c r="AC77" i="23"/>
  <c r="AE85" i="23"/>
  <c r="AE74" i="23"/>
  <c r="AG118" i="22"/>
  <c r="AG117" i="22"/>
  <c r="P21" i="7"/>
  <c r="T21" i="7"/>
  <c r="AN23" i="7"/>
  <c r="AG23" i="2" s="1"/>
  <c r="AF22" i="2"/>
  <c r="AO24" i="7"/>
  <c r="AS28" i="7"/>
  <c r="AV30" i="7"/>
  <c r="AT29" i="7"/>
  <c r="AM29" i="2" s="1"/>
  <c r="AL28" i="2"/>
  <c r="AV31" i="7"/>
  <c r="AO31" i="2" s="1"/>
  <c r="AN30" i="2"/>
  <c r="AX33" i="7"/>
  <c r="AQ33" i="2" s="1"/>
  <c r="AP32" i="2"/>
  <c r="AP25" i="7"/>
  <c r="AI25" i="2" s="1"/>
  <c r="AH24" i="2"/>
  <c r="AW32" i="7"/>
  <c r="AS26" i="7"/>
  <c r="AR27" i="7"/>
  <c r="AK27" i="2" s="1"/>
  <c r="AJ26" i="2"/>
  <c r="AG22" i="7"/>
  <c r="AG177" i="22"/>
  <c r="AG178" i="22"/>
  <c r="AF52" i="2"/>
  <c r="AJ52" i="2"/>
  <c r="AN52" i="2"/>
  <c r="AR52" i="2"/>
  <c r="AV52" i="2"/>
  <c r="AG52" i="2"/>
  <c r="AK52" i="2"/>
  <c r="AO52" i="2"/>
  <c r="AS52" i="2"/>
  <c r="F52" i="2"/>
  <c r="J52" i="2"/>
  <c r="N52" i="2"/>
  <c r="R52" i="2"/>
  <c r="V52" i="2"/>
  <c r="Z52" i="2"/>
  <c r="D52" i="2"/>
  <c r="G52" i="2"/>
  <c r="K52" i="2"/>
  <c r="O52" i="2"/>
  <c r="S52" i="2"/>
  <c r="W52" i="2"/>
  <c r="AA52" i="2"/>
  <c r="C52" i="2"/>
  <c r="AD52" i="2"/>
  <c r="AH52" i="2"/>
  <c r="AL52" i="2"/>
  <c r="AP52" i="2"/>
  <c r="AT52" i="2"/>
  <c r="AE52" i="2"/>
  <c r="AI52" i="2"/>
  <c r="AM52" i="2"/>
  <c r="AQ52" i="2"/>
  <c r="AU52" i="2"/>
  <c r="H52" i="2"/>
  <c r="L52" i="2"/>
  <c r="P52" i="2"/>
  <c r="T52" i="2"/>
  <c r="X52" i="2"/>
  <c r="AB52" i="2"/>
  <c r="E52" i="2"/>
  <c r="I52" i="2"/>
  <c r="M52" i="2"/>
  <c r="AF102" i="22" s="1"/>
  <c r="AF110" i="22" s="1"/>
  <c r="Q52" i="2"/>
  <c r="U52" i="2"/>
  <c r="Y52" i="2"/>
  <c r="AC52" i="2"/>
  <c r="J34" i="7"/>
  <c r="C28" i="2" s="1"/>
  <c r="K35" i="7"/>
  <c r="D29" i="2" s="1"/>
  <c r="I33" i="7"/>
  <c r="H33" i="7" s="1"/>
  <c r="G33" i="7" s="1"/>
  <c r="F33" i="7" s="1"/>
  <c r="E33" i="7" s="1"/>
  <c r="D33" i="7" s="1"/>
  <c r="M37" i="7"/>
  <c r="L36" i="7"/>
  <c r="U20" i="7"/>
  <c r="P22" i="7"/>
  <c r="S7" i="7"/>
  <c r="E30" i="2" l="1"/>
  <c r="E32" i="2"/>
  <c r="F37" i="2"/>
  <c r="F33" i="2"/>
  <c r="AC84" i="23"/>
  <c r="AC31" i="23"/>
  <c r="AC34" i="23"/>
  <c r="AE29" i="23"/>
  <c r="AE70" i="23" s="1"/>
  <c r="AE110" i="22"/>
  <c r="AD82" i="23" s="1"/>
  <c r="AD30" i="23"/>
  <c r="AD81" i="23" s="1"/>
  <c r="AE109" i="22"/>
  <c r="AD71" i="23" s="1"/>
  <c r="AD29" i="23"/>
  <c r="AH102" i="22"/>
  <c r="AH110" i="22" s="1"/>
  <c r="AG101" i="22"/>
  <c r="AG109" i="22" s="1"/>
  <c r="AG102" i="22"/>
  <c r="AG110" i="22" s="1"/>
  <c r="AE30" i="23"/>
  <c r="AE81" i="23" s="1"/>
  <c r="AH101" i="22"/>
  <c r="AH109" i="22" s="1"/>
  <c r="F36" i="2"/>
  <c r="F31" i="2"/>
  <c r="P33" i="23"/>
  <c r="O35" i="23"/>
  <c r="M13" i="7"/>
  <c r="E34" i="2"/>
  <c r="F35" i="2"/>
  <c r="AE82" i="23"/>
  <c r="AF74" i="23"/>
  <c r="AD77" i="23"/>
  <c r="AF85" i="23"/>
  <c r="AH117" i="22"/>
  <c r="AH118" i="22"/>
  <c r="AE71" i="23"/>
  <c r="AS27" i="7"/>
  <c r="AK26" i="2"/>
  <c r="AT26" i="7"/>
  <c r="AX32" i="7"/>
  <c r="AQ25" i="7"/>
  <c r="AJ25" i="2" s="1"/>
  <c r="AY33" i="7"/>
  <c r="AR33" i="2" s="1"/>
  <c r="AQ32" i="2"/>
  <c r="AW31" i="7"/>
  <c r="AP31" i="2" s="1"/>
  <c r="AO30" i="2"/>
  <c r="AU29" i="7"/>
  <c r="AN29" i="2" s="1"/>
  <c r="AM28" i="2"/>
  <c r="AW30" i="7"/>
  <c r="AT28" i="7"/>
  <c r="AL27" i="2"/>
  <c r="AP24" i="7"/>
  <c r="AI24" i="2" s="1"/>
  <c r="AO23" i="7"/>
  <c r="AH23" i="2" s="1"/>
  <c r="AG22" i="2"/>
  <c r="U21" i="7"/>
  <c r="O21" i="7"/>
  <c r="AH22" i="7"/>
  <c r="AH177" i="22"/>
  <c r="AH178" i="22"/>
  <c r="K36" i="7"/>
  <c r="L37" i="7"/>
  <c r="J35" i="7"/>
  <c r="C29" i="2" s="1"/>
  <c r="I34" i="7"/>
  <c r="H34" i="7" s="1"/>
  <c r="G34" i="7" s="1"/>
  <c r="F34" i="7" s="1"/>
  <c r="E34" i="7" s="1"/>
  <c r="D34" i="7" s="1"/>
  <c r="V20" i="7"/>
  <c r="O22" i="7"/>
  <c r="E31" i="16"/>
  <c r="E32" i="16"/>
  <c r="T7" i="7"/>
  <c r="U7" i="7" s="1"/>
  <c r="V7" i="7" s="1"/>
  <c r="W7" i="7" s="1"/>
  <c r="X7" i="7" s="1"/>
  <c r="Y7" i="7" s="1"/>
  <c r="Z7" i="7" s="1"/>
  <c r="AA7" i="7" s="1"/>
  <c r="AB7" i="7" s="1"/>
  <c r="AC7" i="7" s="1"/>
  <c r="AD7" i="7" s="1"/>
  <c r="AE7" i="7" s="1"/>
  <c r="AF7" i="7" s="1"/>
  <c r="AG7" i="7" s="1"/>
  <c r="AH7" i="7" s="1"/>
  <c r="AI7" i="7" s="1"/>
  <c r="AJ7" i="7" s="1"/>
  <c r="AK7" i="7" s="1"/>
  <c r="AL7" i="7" s="1"/>
  <c r="AM7" i="7" s="1"/>
  <c r="AN7" i="7" s="1"/>
  <c r="AO7" i="7" s="1"/>
  <c r="AP7" i="7" s="1"/>
  <c r="AQ7" i="7" s="1"/>
  <c r="AR7" i="7" s="1"/>
  <c r="AS7" i="7" s="1"/>
  <c r="AT7" i="7" s="1"/>
  <c r="AU7" i="7" s="1"/>
  <c r="AV7" i="7" s="1"/>
  <c r="AW7" i="7" s="1"/>
  <c r="AX7" i="7" s="1"/>
  <c r="AY7" i="7" s="1"/>
  <c r="AZ7" i="7" s="1"/>
  <c r="BA7" i="7" s="1"/>
  <c r="BB7" i="7" s="1"/>
  <c r="BC7" i="7" s="1"/>
  <c r="G81" i="16"/>
  <c r="I36" i="16"/>
  <c r="G75" i="16"/>
  <c r="D30" i="2" l="1"/>
  <c r="D32" i="2"/>
  <c r="E37" i="2"/>
  <c r="E33" i="2"/>
  <c r="AD84" i="23"/>
  <c r="AD34" i="23"/>
  <c r="AE34" i="23" s="1"/>
  <c r="AD70" i="23"/>
  <c r="AD73" i="23" s="1"/>
  <c r="AD31" i="23"/>
  <c r="AE31" i="23"/>
  <c r="AF30" i="23"/>
  <c r="AF81" i="23" s="1"/>
  <c r="AF29" i="23"/>
  <c r="E36" i="2"/>
  <c r="E31" i="2"/>
  <c r="AG29" i="23"/>
  <c r="AG30" i="23"/>
  <c r="AG81" i="23" s="1"/>
  <c r="P35" i="23"/>
  <c r="Q33" i="23"/>
  <c r="AG85" i="23"/>
  <c r="N13" i="7"/>
  <c r="D34" i="2"/>
  <c r="E35" i="2"/>
  <c r="AE84" i="23"/>
  <c r="AE73" i="23"/>
  <c r="AE77" i="23"/>
  <c r="AG74" i="23"/>
  <c r="AF71" i="23"/>
  <c r="AF82" i="23"/>
  <c r="N21" i="7"/>
  <c r="V21" i="7"/>
  <c r="AP23" i="7"/>
  <c r="AI23" i="2" s="1"/>
  <c r="AH22" i="2"/>
  <c r="AQ24" i="7"/>
  <c r="AU28" i="7"/>
  <c r="AM27" i="2"/>
  <c r="AX30" i="7"/>
  <c r="AV29" i="7"/>
  <c r="AO29" i="2" s="1"/>
  <c r="AN28" i="2"/>
  <c r="AX31" i="7"/>
  <c r="AP30" i="2"/>
  <c r="AZ33" i="7"/>
  <c r="AS33" i="2" s="1"/>
  <c r="AR32" i="2"/>
  <c r="AR25" i="7"/>
  <c r="AK25" i="2" s="1"/>
  <c r="AJ24" i="2"/>
  <c r="AY32" i="7"/>
  <c r="AQ31" i="2"/>
  <c r="AU26" i="7"/>
  <c r="AT27" i="7"/>
  <c r="AL26" i="2"/>
  <c r="AI22" i="7"/>
  <c r="I35" i="7"/>
  <c r="H35" i="7" s="1"/>
  <c r="G35" i="7" s="1"/>
  <c r="F35" i="7" s="1"/>
  <c r="E35" i="7" s="1"/>
  <c r="D35" i="7" s="1"/>
  <c r="K37" i="7"/>
  <c r="J36" i="7"/>
  <c r="W20" i="7"/>
  <c r="N22" i="7"/>
  <c r="D33" i="16"/>
  <c r="H81" i="16"/>
  <c r="H75" i="16"/>
  <c r="H36" i="16"/>
  <c r="D37" i="2" l="1"/>
  <c r="D33" i="2"/>
  <c r="C30" i="2"/>
  <c r="C32" i="2"/>
  <c r="AF34" i="23"/>
  <c r="AG34" i="23" s="1"/>
  <c r="AF31" i="23"/>
  <c r="AF70" i="23"/>
  <c r="AF73" i="23" s="1"/>
  <c r="AG70" i="23"/>
  <c r="D36" i="2"/>
  <c r="D31" i="2"/>
  <c r="AG31" i="23"/>
  <c r="R33" i="23"/>
  <c r="Q35" i="23"/>
  <c r="O13" i="7"/>
  <c r="C34" i="2"/>
  <c r="D35" i="2"/>
  <c r="AF77" i="23"/>
  <c r="AF84" i="23"/>
  <c r="AG82" i="23"/>
  <c r="AG71" i="23"/>
  <c r="AU27" i="7"/>
  <c r="AM26" i="2"/>
  <c r="AV26" i="7"/>
  <c r="AZ32" i="7"/>
  <c r="AS25" i="7"/>
  <c r="AL25" i="2" s="1"/>
  <c r="AK24" i="2"/>
  <c r="BA33" i="7"/>
  <c r="AT33" i="2" s="1"/>
  <c r="AS32" i="2"/>
  <c r="AY31" i="7"/>
  <c r="AR31" i="2" s="1"/>
  <c r="AQ30" i="2"/>
  <c r="AW29" i="7"/>
  <c r="AP29" i="2" s="1"/>
  <c r="AO28" i="2"/>
  <c r="AY30" i="7"/>
  <c r="AV28" i="7"/>
  <c r="AN27" i="2"/>
  <c r="AR24" i="7"/>
  <c r="AQ23" i="7"/>
  <c r="AJ23" i="2" s="1"/>
  <c r="AI22" i="2"/>
  <c r="W21" i="7"/>
  <c r="M21" i="7"/>
  <c r="AJ22" i="7"/>
  <c r="I36" i="7"/>
  <c r="H36" i="7" s="1"/>
  <c r="G36" i="7" s="1"/>
  <c r="F36" i="7" s="1"/>
  <c r="E36" i="7" s="1"/>
  <c r="D36" i="7" s="1"/>
  <c r="J37" i="7"/>
  <c r="X20" i="7"/>
  <c r="M22" i="7"/>
  <c r="E54" i="16"/>
  <c r="E52" i="16"/>
  <c r="E45" i="16"/>
  <c r="E42" i="16"/>
  <c r="E56" i="16"/>
  <c r="E53" i="16"/>
  <c r="E43" i="16"/>
  <c r="E41" i="16"/>
  <c r="I75" i="16"/>
  <c r="I81" i="16"/>
  <c r="G36" i="16"/>
  <c r="C37" i="2" l="1"/>
  <c r="C33" i="2"/>
  <c r="C36" i="2"/>
  <c r="C31" i="2"/>
  <c r="S33" i="23"/>
  <c r="R35" i="23"/>
  <c r="AG84" i="23"/>
  <c r="P13" i="7"/>
  <c r="C35" i="2"/>
  <c r="H83" i="22"/>
  <c r="H90" i="22"/>
  <c r="T57" i="22"/>
  <c r="T43" i="22"/>
  <c r="U43" i="22" s="1"/>
  <c r="H84" i="22"/>
  <c r="H91" i="22"/>
  <c r="T58" i="22"/>
  <c r="V69" i="22"/>
  <c r="V67" i="22"/>
  <c r="H80" i="22"/>
  <c r="V54" i="22"/>
  <c r="V45" i="22"/>
  <c r="V50" i="22"/>
  <c r="T55" i="22"/>
  <c r="G93" i="22" s="1"/>
  <c r="V61" i="22"/>
  <c r="T66" i="22"/>
  <c r="V71" i="22"/>
  <c r="V65" i="22"/>
  <c r="AG73" i="23"/>
  <c r="AG77" i="23"/>
  <c r="T70" i="22"/>
  <c r="V70" i="22"/>
  <c r="E40" i="22"/>
  <c r="L21" i="7"/>
  <c r="X21" i="7"/>
  <c r="AR23" i="7"/>
  <c r="AK23" i="2" s="1"/>
  <c r="AJ22" i="2"/>
  <c r="AS24" i="7"/>
  <c r="AW28" i="7"/>
  <c r="AZ30" i="7"/>
  <c r="AX29" i="7"/>
  <c r="AQ29" i="2" s="1"/>
  <c r="AP28" i="2"/>
  <c r="AZ31" i="7"/>
  <c r="AS31" i="2" s="1"/>
  <c r="AR30" i="2"/>
  <c r="BB33" i="7"/>
  <c r="AU33" i="2" s="1"/>
  <c r="AT32" i="2"/>
  <c r="AT25" i="7"/>
  <c r="AM25" i="2" s="1"/>
  <c r="AL24" i="2"/>
  <c r="BA32" i="7"/>
  <c r="AW26" i="7"/>
  <c r="AV27" i="7"/>
  <c r="AN26" i="2"/>
  <c r="AK22" i="7"/>
  <c r="AL22" i="7" s="1"/>
  <c r="AM22" i="7" s="1"/>
  <c r="AN22" i="7" s="1"/>
  <c r="AO22" i="7" s="1"/>
  <c r="AP22" i="7" s="1"/>
  <c r="AQ22" i="7" s="1"/>
  <c r="AR22" i="7" s="1"/>
  <c r="AS22" i="7" s="1"/>
  <c r="AT22" i="7" s="1"/>
  <c r="AU22" i="7" s="1"/>
  <c r="AV22" i="7" s="1"/>
  <c r="AW22" i="7" s="1"/>
  <c r="AX22" i="7" s="1"/>
  <c r="AY22" i="7" s="1"/>
  <c r="AZ22" i="7" s="1"/>
  <c r="BA22" i="7" s="1"/>
  <c r="BB22" i="7" s="1"/>
  <c r="BC22" i="7" s="1"/>
  <c r="I37" i="7"/>
  <c r="H37" i="7" s="1"/>
  <c r="G37" i="7" s="1"/>
  <c r="F37" i="7" s="1"/>
  <c r="E37" i="7" s="1"/>
  <c r="D37" i="7" s="1"/>
  <c r="Y20" i="7"/>
  <c r="L22" i="7"/>
  <c r="J43" i="16"/>
  <c r="H43" i="16"/>
  <c r="G43" i="16"/>
  <c r="I43" i="16"/>
  <c r="H56" i="16"/>
  <c r="G56" i="16"/>
  <c r="J56" i="16"/>
  <c r="I56" i="16"/>
  <c r="J54" i="16"/>
  <c r="H54" i="16"/>
  <c r="G54" i="16"/>
  <c r="I54" i="16"/>
  <c r="I41" i="16"/>
  <c r="G41" i="16"/>
  <c r="H41" i="16"/>
  <c r="J41" i="16"/>
  <c r="I53" i="16"/>
  <c r="G53" i="16"/>
  <c r="H53" i="16"/>
  <c r="J53" i="16"/>
  <c r="G42" i="16"/>
  <c r="H42" i="16"/>
  <c r="I42" i="16"/>
  <c r="J42" i="16"/>
  <c r="J64" i="16" s="1"/>
  <c r="G52" i="16"/>
  <c r="H52" i="16"/>
  <c r="I52" i="16"/>
  <c r="J52" i="16"/>
  <c r="H45" i="16"/>
  <c r="H67" i="16" s="1"/>
  <c r="G45" i="16"/>
  <c r="G67" i="16" s="1"/>
  <c r="J45" i="16"/>
  <c r="J67" i="16" s="1"/>
  <c r="I45" i="16"/>
  <c r="I67" i="16" s="1"/>
  <c r="J75" i="16"/>
  <c r="J81" i="16"/>
  <c r="F36" i="16"/>
  <c r="AO27" i="2" l="1"/>
  <c r="I64" i="16"/>
  <c r="T33" i="23"/>
  <c r="S35" i="23"/>
  <c r="T47" i="22"/>
  <c r="U47" i="22" s="1"/>
  <c r="T61" i="22"/>
  <c r="T71" i="22"/>
  <c r="E73" i="22" a="1"/>
  <c r="E73" i="22" s="1"/>
  <c r="H82" i="22"/>
  <c r="T45" i="22"/>
  <c r="G82" i="22" s="1"/>
  <c r="T53" i="22"/>
  <c r="G91" i="22" s="1"/>
  <c r="V47" i="22"/>
  <c r="V58" i="22"/>
  <c r="E68" i="22"/>
  <c r="T50" i="22"/>
  <c r="U50" i="22" s="1"/>
  <c r="T46" i="22"/>
  <c r="V53" i="22"/>
  <c r="V51" i="22"/>
  <c r="E52" i="22"/>
  <c r="T54" i="22"/>
  <c r="U54" i="22" s="1"/>
  <c r="Q13" i="7"/>
  <c r="E48" i="22"/>
  <c r="G81" i="22"/>
  <c r="V59" i="22"/>
  <c r="E60" i="22"/>
  <c r="H89" i="22"/>
  <c r="T69" i="22"/>
  <c r="V57" i="22"/>
  <c r="E56" i="22"/>
  <c r="E64" i="22"/>
  <c r="T59" i="22"/>
  <c r="E44" i="22"/>
  <c r="V46" i="22"/>
  <c r="Q44" i="22"/>
  <c r="Q72" i="22" s="1"/>
  <c r="T42" i="22"/>
  <c r="G80" i="22" s="1"/>
  <c r="H92" i="22"/>
  <c r="V62" i="22"/>
  <c r="T51" i="22"/>
  <c r="G90" i="22" s="1"/>
  <c r="V66" i="22"/>
  <c r="V64" i="22" s="1"/>
  <c r="T65" i="22"/>
  <c r="V63" i="22"/>
  <c r="V42" i="22"/>
  <c r="T62" i="22"/>
  <c r="T63" i="22"/>
  <c r="T67" i="22"/>
  <c r="V55" i="22"/>
  <c r="H93" i="22"/>
  <c r="H81" i="22"/>
  <c r="V43" i="22"/>
  <c r="U51" i="22"/>
  <c r="U55" i="22"/>
  <c r="U70" i="22"/>
  <c r="U66" i="22"/>
  <c r="U58" i="22"/>
  <c r="V68" i="22"/>
  <c r="U57" i="22"/>
  <c r="AW27" i="7"/>
  <c r="AO26" i="2"/>
  <c r="AX26" i="7"/>
  <c r="BB32" i="7"/>
  <c r="AU32" i="2" s="1"/>
  <c r="AU25" i="7"/>
  <c r="AN25" i="2" s="1"/>
  <c r="AM24" i="2"/>
  <c r="BC33" i="7"/>
  <c r="BA31" i="7"/>
  <c r="AT31" i="2" s="1"/>
  <c r="AS30" i="2"/>
  <c r="AY29" i="7"/>
  <c r="AR29" i="2" s="1"/>
  <c r="BA30" i="7"/>
  <c r="AX28" i="7"/>
  <c r="AQ28" i="2" s="1"/>
  <c r="AP27" i="2"/>
  <c r="AT24" i="7"/>
  <c r="AS23" i="7"/>
  <c r="AL23" i="2" s="1"/>
  <c r="AK22" i="2"/>
  <c r="Y21" i="7"/>
  <c r="K21" i="7"/>
  <c r="Z20" i="7"/>
  <c r="K22" i="7"/>
  <c r="G64" i="16"/>
  <c r="H63" i="16"/>
  <c r="H64" i="16"/>
  <c r="J63" i="16"/>
  <c r="G63" i="16"/>
  <c r="I65" i="16"/>
  <c r="H65" i="16"/>
  <c r="I63" i="16"/>
  <c r="G65" i="16"/>
  <c r="J65" i="16"/>
  <c r="E36" i="16"/>
  <c r="AV33" i="2" l="1"/>
  <c r="U71" i="22"/>
  <c r="U62" i="22"/>
  <c r="U61" i="22"/>
  <c r="T44" i="22"/>
  <c r="U33" i="23"/>
  <c r="D26" i="23" s="1"/>
  <c r="F42" i="28" s="1"/>
  <c r="F44" i="28" s="1"/>
  <c r="T35" i="23"/>
  <c r="G84" i="22"/>
  <c r="T68" i="22"/>
  <c r="V44" i="22"/>
  <c r="U69" i="22"/>
  <c r="U45" i="22"/>
  <c r="U53" i="22"/>
  <c r="U52" i="22" s="1"/>
  <c r="T49" i="22"/>
  <c r="T48" i="22" s="1"/>
  <c r="G89" i="22"/>
  <c r="V56" i="22"/>
  <c r="G83" i="22"/>
  <c r="V60" i="22"/>
  <c r="G92" i="22"/>
  <c r="T52" i="22"/>
  <c r="U46" i="22"/>
  <c r="T60" i="22"/>
  <c r="R13" i="7"/>
  <c r="H88" i="22"/>
  <c r="T56" i="22"/>
  <c r="V52" i="22"/>
  <c r="E72" i="22"/>
  <c r="E74" i="22" s="1"/>
  <c r="V49" i="22"/>
  <c r="V48" i="22" s="1"/>
  <c r="U59" i="22"/>
  <c r="U56" i="22" s="1"/>
  <c r="U42" i="22"/>
  <c r="T64" i="22"/>
  <c r="U65" i="22"/>
  <c r="U63" i="22"/>
  <c r="U67" i="22"/>
  <c r="J21" i="7"/>
  <c r="Z21" i="7"/>
  <c r="AT23" i="7"/>
  <c r="AM23" i="2" s="1"/>
  <c r="AL22" i="2"/>
  <c r="AU24" i="7"/>
  <c r="AN24" i="2" s="1"/>
  <c r="AY28" i="7"/>
  <c r="AQ27" i="2"/>
  <c r="BB30" i="7"/>
  <c r="AZ29" i="7"/>
  <c r="AS29" i="2" s="1"/>
  <c r="AR28" i="2"/>
  <c r="BB31" i="7"/>
  <c r="AT30" i="2"/>
  <c r="AV25" i="7"/>
  <c r="AO25" i="2" s="1"/>
  <c r="BC32" i="7"/>
  <c r="AU31" i="2"/>
  <c r="AY26" i="7"/>
  <c r="AX27" i="7"/>
  <c r="AP26" i="2"/>
  <c r="K75" i="16"/>
  <c r="D7" i="16" s="1"/>
  <c r="L75" i="16"/>
  <c r="K81" i="16"/>
  <c r="D8" i="16" s="1"/>
  <c r="L81" i="16"/>
  <c r="AA20" i="7"/>
  <c r="J22" i="7"/>
  <c r="AV32" i="2" l="1"/>
  <c r="U68" i="22"/>
  <c r="H94" i="22"/>
  <c r="U60" i="22"/>
  <c r="U49" i="22"/>
  <c r="U48" i="22" s="1"/>
  <c r="V33" i="23"/>
  <c r="U35" i="23"/>
  <c r="G88" i="22"/>
  <c r="U44" i="22"/>
  <c r="U64" i="22"/>
  <c r="S13" i="7"/>
  <c r="AY27" i="7"/>
  <c r="AQ26" i="2"/>
  <c r="AZ26" i="7"/>
  <c r="AW25" i="7"/>
  <c r="AP25" i="2" s="1"/>
  <c r="BC31" i="7"/>
  <c r="AU30" i="2"/>
  <c r="BA29" i="7"/>
  <c r="AT29" i="2" s="1"/>
  <c r="BC30" i="7"/>
  <c r="AZ28" i="7"/>
  <c r="AS28" i="2" s="1"/>
  <c r="AR27" i="2"/>
  <c r="AV24" i="7"/>
  <c r="AO24" i="2" s="1"/>
  <c r="AU23" i="7"/>
  <c r="AN23" i="2" s="1"/>
  <c r="AM22" i="2"/>
  <c r="AA21" i="7"/>
  <c r="I21" i="7"/>
  <c r="H21" i="7" s="1"/>
  <c r="G21" i="7" s="1"/>
  <c r="F21" i="7" s="1"/>
  <c r="E21" i="7" s="1"/>
  <c r="D21" i="7" s="1"/>
  <c r="M23" i="16"/>
  <c r="K27" i="16"/>
  <c r="M24" i="16"/>
  <c r="M26" i="16"/>
  <c r="K23" i="16"/>
  <c r="M25" i="16"/>
  <c r="K26" i="16"/>
  <c r="K22" i="16"/>
  <c r="K24" i="16"/>
  <c r="M27" i="16"/>
  <c r="K25" i="16"/>
  <c r="M22" i="16"/>
  <c r="K18" i="16"/>
  <c r="M17" i="16"/>
  <c r="M13" i="16"/>
  <c r="K17" i="16"/>
  <c r="K15" i="16"/>
  <c r="M15" i="16"/>
  <c r="M18" i="16"/>
  <c r="K13" i="16"/>
  <c r="M14" i="16"/>
  <c r="K14" i="16"/>
  <c r="M16" i="16"/>
  <c r="K16" i="16"/>
  <c r="AB20" i="7"/>
  <c r="I22" i="7"/>
  <c r="H22" i="7" s="1"/>
  <c r="G22" i="7" s="1"/>
  <c r="F22" i="7" s="1"/>
  <c r="E22" i="7" s="1"/>
  <c r="D22" i="7" s="1"/>
  <c r="AV30" i="2" l="1"/>
  <c r="AV31" i="2"/>
  <c r="G94" i="22"/>
  <c r="V35" i="23"/>
  <c r="W33" i="23"/>
  <c r="T13" i="7"/>
  <c r="AB21" i="7"/>
  <c r="AV23" i="7"/>
  <c r="AO23" i="2" s="1"/>
  <c r="AN22" i="2"/>
  <c r="AW24" i="7"/>
  <c r="AP24" i="2" s="1"/>
  <c r="BA28" i="7"/>
  <c r="BB29" i="7"/>
  <c r="AU29" i="2" s="1"/>
  <c r="AT28" i="2"/>
  <c r="AX25" i="7"/>
  <c r="AQ25" i="2" s="1"/>
  <c r="BA26" i="7"/>
  <c r="AZ27" i="7"/>
  <c r="AR26" i="2"/>
  <c r="M19" i="16"/>
  <c r="K19" i="16"/>
  <c r="M28" i="16"/>
  <c r="K28" i="16"/>
  <c r="D36" i="16"/>
  <c r="AC20" i="7"/>
  <c r="AS27" i="2" l="1"/>
  <c r="W35" i="23"/>
  <c r="X33" i="23"/>
  <c r="U13" i="7"/>
  <c r="AC21" i="7"/>
  <c r="BA27" i="7"/>
  <c r="AT27" i="2" s="1"/>
  <c r="AS26" i="2"/>
  <c r="BB26" i="7"/>
  <c r="AY25" i="7"/>
  <c r="AR25" i="2" s="1"/>
  <c r="BC29" i="7"/>
  <c r="AU28" i="2"/>
  <c r="BB28" i="7"/>
  <c r="AX24" i="7"/>
  <c r="AQ24" i="2" s="1"/>
  <c r="AW23" i="7"/>
  <c r="AP23" i="2" s="1"/>
  <c r="AO22" i="2"/>
  <c r="AD20" i="7"/>
  <c r="AE20" i="7" s="1"/>
  <c r="AF20" i="7" s="1"/>
  <c r="AG20" i="7" s="1"/>
  <c r="AH20" i="7" s="1"/>
  <c r="AI20" i="7" s="1"/>
  <c r="AJ20" i="7" s="1"/>
  <c r="AK20" i="7" s="1"/>
  <c r="AL20" i="7" s="1"/>
  <c r="AM20" i="7" s="1"/>
  <c r="AN20" i="7" s="1"/>
  <c r="AO20" i="7" s="1"/>
  <c r="AP20" i="7" s="1"/>
  <c r="AQ20" i="7" s="1"/>
  <c r="AR20" i="7" s="1"/>
  <c r="AS20" i="7" s="1"/>
  <c r="AT20" i="7" s="1"/>
  <c r="AU20" i="7" s="1"/>
  <c r="AV20" i="7" s="1"/>
  <c r="AW20" i="7" s="1"/>
  <c r="AX20" i="7" s="1"/>
  <c r="AY20" i="7" s="1"/>
  <c r="AZ20" i="7" s="1"/>
  <c r="BA20" i="7" s="1"/>
  <c r="BB20" i="7" s="1"/>
  <c r="BC20" i="7" s="1"/>
  <c r="AV28" i="2" l="1"/>
  <c r="AV29" i="2"/>
  <c r="X35" i="23"/>
  <c r="Y33" i="23"/>
  <c r="V13" i="7"/>
  <c r="AX23" i="7"/>
  <c r="AQ23" i="2" s="1"/>
  <c r="AP22" i="2"/>
  <c r="AY24" i="7"/>
  <c r="BC28" i="7"/>
  <c r="AZ25" i="7"/>
  <c r="AS25" i="2" s="1"/>
  <c r="AR24" i="2"/>
  <c r="BC26" i="7"/>
  <c r="BB27" i="7"/>
  <c r="AU27" i="2" s="1"/>
  <c r="AT26" i="2"/>
  <c r="AD21" i="7"/>
  <c r="Y35" i="23" l="1"/>
  <c r="Z33" i="23"/>
  <c r="W13" i="7"/>
  <c r="AE21" i="7"/>
  <c r="BC27" i="7"/>
  <c r="AV26" i="2" s="1"/>
  <c r="AU26" i="2"/>
  <c r="BA25" i="7"/>
  <c r="AT25" i="2" s="1"/>
  <c r="AZ24" i="7"/>
  <c r="AS24" i="2" s="1"/>
  <c r="AY23" i="7"/>
  <c r="AR23" i="2" s="1"/>
  <c r="AQ22" i="2"/>
  <c r="AV27" i="2" l="1"/>
  <c r="AA33" i="23"/>
  <c r="Z35" i="23"/>
  <c r="X13" i="7"/>
  <c r="AZ23" i="7"/>
  <c r="AS23" i="2" s="1"/>
  <c r="AR22" i="2"/>
  <c r="BA24" i="7"/>
  <c r="AT24" i="2" s="1"/>
  <c r="BB25" i="7"/>
  <c r="AU25" i="2" s="1"/>
  <c r="AF21" i="7"/>
  <c r="J51" i="16"/>
  <c r="H51" i="16"/>
  <c r="AB33" i="23" l="1"/>
  <c r="AA35" i="23"/>
  <c r="Y13" i="7"/>
  <c r="AG21" i="7"/>
  <c r="BC25" i="7"/>
  <c r="AV25" i="2" s="1"/>
  <c r="BB24" i="7"/>
  <c r="AU24" i="2" s="1"/>
  <c r="BA23" i="7"/>
  <c r="AT23" i="2" s="1"/>
  <c r="AS22" i="2"/>
  <c r="I51" i="16"/>
  <c r="G51" i="16"/>
  <c r="J40" i="16"/>
  <c r="J62" i="16" s="1"/>
  <c r="AB35" i="23" l="1"/>
  <c r="AC33" i="23"/>
  <c r="Z13" i="7"/>
  <c r="BB23" i="7"/>
  <c r="AU23" i="2" s="1"/>
  <c r="AT22" i="2"/>
  <c r="BC24" i="7"/>
  <c r="AV24" i="2" s="1"/>
  <c r="AH21" i="7"/>
  <c r="AG88" i="23"/>
  <c r="O88" i="23"/>
  <c r="AC88" i="23"/>
  <c r="W88" i="23"/>
  <c r="S88" i="23"/>
  <c r="AF88" i="23"/>
  <c r="X88" i="23"/>
  <c r="Z88" i="23"/>
  <c r="AA88" i="23"/>
  <c r="AE88" i="23"/>
  <c r="R88" i="23"/>
  <c r="Y88" i="23"/>
  <c r="AB88" i="23"/>
  <c r="T88" i="23"/>
  <c r="P88" i="23"/>
  <c r="U88" i="23"/>
  <c r="AD88" i="23"/>
  <c r="V88" i="23"/>
  <c r="Q88" i="23"/>
  <c r="N88" i="23"/>
  <c r="H40" i="16"/>
  <c r="H62" i="16" s="1"/>
  <c r="AC35" i="23" l="1"/>
  <c r="AD33" i="23"/>
  <c r="AA13" i="7"/>
  <c r="AI21" i="7"/>
  <c r="BC23" i="7"/>
  <c r="AV22" i="2" s="1"/>
  <c r="AU22" i="2"/>
  <c r="H88" i="23"/>
  <c r="M88" i="23"/>
  <c r="D88" i="23"/>
  <c r="J88" i="23"/>
  <c r="I88" i="23"/>
  <c r="G88" i="23"/>
  <c r="K88" i="23"/>
  <c r="L88" i="23"/>
  <c r="I40" i="16"/>
  <c r="I62" i="16" s="1"/>
  <c r="G40" i="16"/>
  <c r="G62" i="16" s="1"/>
  <c r="D23" i="7"/>
  <c r="AV23" i="2" l="1"/>
  <c r="AD35" i="23"/>
  <c r="AE33" i="23"/>
  <c r="AB13" i="7"/>
  <c r="AJ21" i="7"/>
  <c r="AE35" i="23" l="1"/>
  <c r="AF33" i="23"/>
  <c r="AC13" i="7"/>
  <c r="AK21" i="7"/>
  <c r="AL21" i="7" s="1"/>
  <c r="AM21" i="7" s="1"/>
  <c r="AN21" i="7" s="1"/>
  <c r="AO21" i="7" s="1"/>
  <c r="AP21" i="7" s="1"/>
  <c r="AQ21" i="7" s="1"/>
  <c r="AR21" i="7" s="1"/>
  <c r="AS21" i="7" s="1"/>
  <c r="AT21" i="7" s="1"/>
  <c r="AU21" i="7" s="1"/>
  <c r="AV21" i="7" s="1"/>
  <c r="AW21" i="7" s="1"/>
  <c r="AX21" i="7" s="1"/>
  <c r="AY21" i="7" s="1"/>
  <c r="AZ21" i="7" s="1"/>
  <c r="BA21" i="7" s="1"/>
  <c r="BB21" i="7" s="1"/>
  <c r="BC21" i="7" s="1"/>
  <c r="AF35" i="23" l="1"/>
  <c r="AG33" i="23"/>
  <c r="AG35" i="23" s="1"/>
  <c r="AD13" i="7"/>
  <c r="AE13" i="7" l="1"/>
  <c r="D87" i="23" l="1"/>
  <c r="AF13" i="7"/>
  <c r="AG13" i="7" l="1"/>
  <c r="AH13" i="7" l="1"/>
  <c r="AI13" i="7" l="1"/>
  <c r="AJ13" i="7" l="1"/>
  <c r="AK13" i="7" l="1"/>
  <c r="AL13" i="7" s="1"/>
  <c r="AM13" i="7" s="1"/>
  <c r="AN13" i="7" s="1"/>
  <c r="AO13" i="7" s="1"/>
  <c r="AP13" i="7" s="1"/>
  <c r="AQ13" i="7" s="1"/>
  <c r="AR13" i="7" s="1"/>
  <c r="AS13" i="7" s="1"/>
  <c r="AT13" i="7" s="1"/>
  <c r="AU13" i="7" s="1"/>
  <c r="AV13" i="7" s="1"/>
  <c r="AW13" i="7" s="1"/>
  <c r="AX13" i="7" s="1"/>
  <c r="AY13" i="7" s="1"/>
  <c r="AZ13" i="7" s="1"/>
  <c r="BA13" i="7" s="1"/>
  <c r="BB13" i="7" s="1"/>
  <c r="BC13" i="7" s="1"/>
  <c r="F126" i="21" l="1"/>
  <c r="G126" i="21"/>
  <c r="G41" i="21"/>
  <c r="R41" i="21" s="1"/>
  <c r="G73" i="21"/>
  <c r="F128" i="21" l="1"/>
  <c r="F129" i="21" s="1"/>
  <c r="G128" i="21"/>
  <c r="G129" i="21" s="1"/>
  <c r="R73" i="21"/>
  <c r="R75" i="21" s="1"/>
  <c r="F73" i="22"/>
  <c r="Q73" i="22" s="1"/>
  <c r="G75" i="21"/>
  <c r="T41" i="22" l="1"/>
  <c r="G79" i="22" s="1"/>
  <c r="Q40" i="22"/>
  <c r="V41" i="22"/>
  <c r="H79" i="22"/>
  <c r="F74" i="22"/>
  <c r="Q74" i="22" s="1"/>
  <c r="H85" i="22" l="1"/>
  <c r="U41" i="22"/>
  <c r="U72" i="22" s="1"/>
  <c r="V72" i="22"/>
  <c r="V40" i="22"/>
  <c r="T72" i="22"/>
  <c r="T40" i="22"/>
  <c r="G85" i="22"/>
  <c r="U40" i="22" l="1"/>
  <c r="D76" i="23" l="1"/>
  <c r="E76" i="23" l="1"/>
  <c r="E87" i="23" l="1"/>
  <c r="C5" i="2" l="1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D8" i="22" l="1"/>
  <c r="G18" i="22" s="1"/>
  <c r="E79" i="22" s="1"/>
  <c r="H30" i="22" l="1"/>
  <c r="K30" i="22" s="1"/>
  <c r="H19" i="22"/>
  <c r="N80" i="22" s="1"/>
  <c r="J80" i="22" s="1"/>
  <c r="G27" i="22"/>
  <c r="E88" i="22" s="1"/>
  <c r="H27" i="22"/>
  <c r="N88" i="22" s="1"/>
  <c r="J88" i="22" s="1"/>
  <c r="G29" i="22"/>
  <c r="E90" i="22" s="1"/>
  <c r="G28" i="22"/>
  <c r="J28" i="22" s="1"/>
  <c r="H23" i="22"/>
  <c r="K23" i="22" s="1"/>
  <c r="G19" i="22"/>
  <c r="E80" i="22" s="1"/>
  <c r="G32" i="22"/>
  <c r="H31" i="22"/>
  <c r="K31" i="22" s="1"/>
  <c r="H20" i="22"/>
  <c r="N81" i="22" s="1"/>
  <c r="J81" i="22" s="1"/>
  <c r="G20" i="22"/>
  <c r="M81" i="22" s="1"/>
  <c r="I81" i="22" s="1"/>
  <c r="M79" i="22"/>
  <c r="I79" i="22" s="1"/>
  <c r="H29" i="22"/>
  <c r="N90" i="22" s="1"/>
  <c r="J90" i="22" s="1"/>
  <c r="H22" i="22"/>
  <c r="K22" i="22" s="1"/>
  <c r="H18" i="22"/>
  <c r="F79" i="22" s="1"/>
  <c r="G23" i="22"/>
  <c r="G31" i="22"/>
  <c r="J31" i="22" s="1"/>
  <c r="J18" i="22"/>
  <c r="H32" i="22"/>
  <c r="F93" i="22" s="1"/>
  <c r="H28" i="22"/>
  <c r="F89" i="22" s="1"/>
  <c r="H21" i="22"/>
  <c r="F82" i="22" s="1"/>
  <c r="G22" i="22"/>
  <c r="E83" i="22" s="1"/>
  <c r="G30" i="22"/>
  <c r="J30" i="22" s="1"/>
  <c r="G21" i="22"/>
  <c r="M82" i="22" s="1"/>
  <c r="I82" i="22" s="1"/>
  <c r="N92" i="22"/>
  <c r="J92" i="22" s="1"/>
  <c r="M93" i="22"/>
  <c r="I93" i="22" s="1"/>
  <c r="E93" i="22"/>
  <c r="E84" i="22"/>
  <c r="E82" i="22"/>
  <c r="F80" i="22"/>
  <c r="J23" i="22"/>
  <c r="M84" i="22"/>
  <c r="I84" i="22" s="1"/>
  <c r="J21" i="22"/>
  <c r="J32" i="22"/>
  <c r="K19" i="22"/>
  <c r="K20" i="22"/>
  <c r="K79" i="22"/>
  <c r="F91" i="22" l="1"/>
  <c r="J29" i="22"/>
  <c r="N91" i="22"/>
  <c r="J91" i="22" s="1"/>
  <c r="N79" i="22"/>
  <c r="J79" i="22" s="1"/>
  <c r="F88" i="22"/>
  <c r="K18" i="22"/>
  <c r="K27" i="22"/>
  <c r="J20" i="22"/>
  <c r="N83" i="22"/>
  <c r="J83" i="22" s="1"/>
  <c r="N93" i="22"/>
  <c r="J93" i="22" s="1"/>
  <c r="L93" i="22" s="1"/>
  <c r="K32" i="22"/>
  <c r="J19" i="22"/>
  <c r="J24" i="22" s="1"/>
  <c r="M80" i="22"/>
  <c r="I80" i="22" s="1"/>
  <c r="E81" i="22"/>
  <c r="F84" i="22"/>
  <c r="F92" i="22"/>
  <c r="J27" i="22"/>
  <c r="M88" i="22"/>
  <c r="I88" i="22" s="1"/>
  <c r="K88" i="22" s="1"/>
  <c r="M90" i="22"/>
  <c r="I90" i="22" s="1"/>
  <c r="K90" i="22" s="1"/>
  <c r="M89" i="22"/>
  <c r="I89" i="22" s="1"/>
  <c r="K89" i="22" s="1"/>
  <c r="K28" i="22"/>
  <c r="H33" i="22"/>
  <c r="E89" i="22"/>
  <c r="N84" i="22"/>
  <c r="J84" i="22" s="1"/>
  <c r="L84" i="22" s="1"/>
  <c r="F81" i="22"/>
  <c r="K21" i="22"/>
  <c r="K24" i="22" s="1"/>
  <c r="F83" i="22"/>
  <c r="M83" i="22"/>
  <c r="I83" i="22" s="1"/>
  <c r="K83" i="22" s="1"/>
  <c r="E92" i="22"/>
  <c r="E91" i="22"/>
  <c r="G33" i="22"/>
  <c r="M91" i="22"/>
  <c r="I91" i="22" s="1"/>
  <c r="N89" i="22"/>
  <c r="J89" i="22" s="1"/>
  <c r="E21" i="24" s="1"/>
  <c r="K29" i="22"/>
  <c r="F90" i="22"/>
  <c r="H24" i="22"/>
  <c r="J22" i="22"/>
  <c r="N82" i="22"/>
  <c r="J82" i="22" s="1"/>
  <c r="L82" i="22" s="1"/>
  <c r="M92" i="22"/>
  <c r="I92" i="22" s="1"/>
  <c r="E19" i="24" s="1"/>
  <c r="G24" i="22"/>
  <c r="K93" i="22"/>
  <c r="L92" i="22"/>
  <c r="L90" i="22"/>
  <c r="K80" i="22"/>
  <c r="K84" i="22"/>
  <c r="K81" i="22"/>
  <c r="K82" i="22"/>
  <c r="L81" i="22"/>
  <c r="L83" i="22"/>
  <c r="L80" i="22"/>
  <c r="E15" i="24"/>
  <c r="E85" i="22"/>
  <c r="L91" i="22" l="1"/>
  <c r="J33" i="22"/>
  <c r="L89" i="22"/>
  <c r="I85" i="22"/>
  <c r="K33" i="22"/>
  <c r="K92" i="22"/>
  <c r="F94" i="22"/>
  <c r="F85" i="22"/>
  <c r="E94" i="22"/>
  <c r="I94" i="22"/>
  <c r="K91" i="22"/>
  <c r="E17" i="24"/>
  <c r="E23" i="24" s="1"/>
  <c r="K85" i="22"/>
  <c r="E24" i="24"/>
  <c r="J94" i="22"/>
  <c r="L88" i="22"/>
  <c r="L79" i="22"/>
  <c r="L85" i="22" s="1"/>
  <c r="C193" i="22" s="1"/>
  <c r="J85" i="22"/>
  <c r="L94" i="22" l="1"/>
  <c r="C194" i="22" s="1"/>
  <c r="AG198" i="22" s="1"/>
  <c r="K94" i="22"/>
  <c r="C133" i="22"/>
  <c r="E25" i="24"/>
  <c r="AC197" i="22"/>
  <c r="Q197" i="22"/>
  <c r="S197" i="22"/>
  <c r="M197" i="22"/>
  <c r="AH197" i="22"/>
  <c r="AG197" i="22"/>
  <c r="G197" i="22"/>
  <c r="W197" i="22"/>
  <c r="H197" i="22"/>
  <c r="X197" i="22"/>
  <c r="U197" i="22"/>
  <c r="J197" i="22"/>
  <c r="C201" i="22"/>
  <c r="C205" i="22" s="1"/>
  <c r="N197" i="22"/>
  <c r="K197" i="22"/>
  <c r="AA197" i="22"/>
  <c r="L197" i="22"/>
  <c r="AB197" i="22"/>
  <c r="Y197" i="22"/>
  <c r="R197" i="22"/>
  <c r="C197" i="22"/>
  <c r="I197" i="22"/>
  <c r="V197" i="22"/>
  <c r="O197" i="22"/>
  <c r="AE197" i="22"/>
  <c r="P197" i="22"/>
  <c r="AF197" i="22"/>
  <c r="Z197" i="22"/>
  <c r="AD197" i="22"/>
  <c r="F197" i="22"/>
  <c r="T197" i="22"/>
  <c r="E197" i="22"/>
  <c r="AE198" i="22"/>
  <c r="G198" i="22"/>
  <c r="AB198" i="22" l="1"/>
  <c r="Q198" i="22"/>
  <c r="P198" i="22"/>
  <c r="X198" i="22"/>
  <c r="AC198" i="22"/>
  <c r="Z198" i="22"/>
  <c r="C202" i="22"/>
  <c r="C206" i="22" s="1"/>
  <c r="E210" i="22" s="1"/>
  <c r="M198" i="22"/>
  <c r="Y198" i="22"/>
  <c r="U198" i="22"/>
  <c r="AF198" i="22"/>
  <c r="J198" i="22"/>
  <c r="F198" i="22"/>
  <c r="T198" i="22"/>
  <c r="AH198" i="22"/>
  <c r="AA198" i="22"/>
  <c r="C198" i="22"/>
  <c r="L198" i="22"/>
  <c r="I198" i="22"/>
  <c r="H198" i="22"/>
  <c r="R198" i="22"/>
  <c r="O198" i="22"/>
  <c r="C134" i="22"/>
  <c r="M138" i="22" s="1"/>
  <c r="N198" i="22"/>
  <c r="K198" i="22"/>
  <c r="AD198" i="22"/>
  <c r="W198" i="22"/>
  <c r="V198" i="22"/>
  <c r="S198" i="22"/>
  <c r="E198" i="22"/>
  <c r="S214" i="22"/>
  <c r="R22" i="23" s="1"/>
  <c r="V214" i="22"/>
  <c r="U22" i="23" s="1"/>
  <c r="J137" i="22"/>
  <c r="AC137" i="22"/>
  <c r="AA137" i="22"/>
  <c r="W214" i="22"/>
  <c r="K214" i="22"/>
  <c r="J22" i="23" s="1"/>
  <c r="K137" i="22"/>
  <c r="R214" i="22"/>
  <c r="Q22" i="23" s="1"/>
  <c r="I137" i="22"/>
  <c r="H137" i="22"/>
  <c r="Z137" i="22"/>
  <c r="R137" i="22"/>
  <c r="O137" i="22"/>
  <c r="U214" i="22"/>
  <c r="T22" i="23" s="1"/>
  <c r="AF214" i="22"/>
  <c r="AE22" i="23" s="1"/>
  <c r="Z214" i="22"/>
  <c r="Y22" i="23" s="1"/>
  <c r="AD137" i="22"/>
  <c r="S137" i="22"/>
  <c r="AG214" i="22"/>
  <c r="AF22" i="23" s="1"/>
  <c r="AC214" i="22"/>
  <c r="AB22" i="23" s="1"/>
  <c r="AB214" i="22"/>
  <c r="AA22" i="23" s="1"/>
  <c r="I214" i="22"/>
  <c r="H22" i="23" s="1"/>
  <c r="Y137" i="22"/>
  <c r="AH214" i="22"/>
  <c r="AG22" i="23" s="1"/>
  <c r="X214" i="22"/>
  <c r="W22" i="23" s="1"/>
  <c r="P214" i="22"/>
  <c r="O22" i="23" s="1"/>
  <c r="AE214" i="22"/>
  <c r="AD22" i="23" s="1"/>
  <c r="Q214" i="22"/>
  <c r="P22" i="23" s="1"/>
  <c r="T214" i="22"/>
  <c r="S22" i="23" s="1"/>
  <c r="P137" i="22"/>
  <c r="V137" i="22"/>
  <c r="U137" i="22"/>
  <c r="G137" i="22"/>
  <c r="AG137" i="22"/>
  <c r="C137" i="22"/>
  <c r="T137" i="22"/>
  <c r="Q137" i="22"/>
  <c r="J214" i="22"/>
  <c r="I22" i="23" s="1"/>
  <c r="H214" i="22"/>
  <c r="G22" i="23" s="1"/>
  <c r="N214" i="22"/>
  <c r="M22" i="23" s="1"/>
  <c r="AD214" i="22"/>
  <c r="AC22" i="23" s="1"/>
  <c r="AE137" i="22"/>
  <c r="M214" i="22"/>
  <c r="L22" i="23" s="1"/>
  <c r="L137" i="22"/>
  <c r="Y214" i="22"/>
  <c r="X22" i="23" s="1"/>
  <c r="F137" i="22"/>
  <c r="W137" i="22"/>
  <c r="AA214" i="22"/>
  <c r="Z22" i="23" s="1"/>
  <c r="E214" i="22"/>
  <c r="N137" i="22"/>
  <c r="O214" i="22"/>
  <c r="N22" i="23" s="1"/>
  <c r="L214" i="22"/>
  <c r="K22" i="23" s="1"/>
  <c r="G214" i="22"/>
  <c r="F22" i="23" s="1"/>
  <c r="E137" i="22"/>
  <c r="AH137" i="22"/>
  <c r="X137" i="22"/>
  <c r="AB137" i="22"/>
  <c r="M137" i="22"/>
  <c r="C141" i="22"/>
  <c r="C145" i="22" s="1"/>
  <c r="E149" i="22" s="1"/>
  <c r="F214" i="22"/>
  <c r="E22" i="23" s="1"/>
  <c r="AF137" i="22"/>
  <c r="F210" i="22"/>
  <c r="E209" i="22"/>
  <c r="V22" i="23"/>
  <c r="S215" i="22" l="1"/>
  <c r="R23" i="23" s="1"/>
  <c r="R24" i="23" s="1"/>
  <c r="I215" i="22"/>
  <c r="H23" i="23" s="1"/>
  <c r="H24" i="23" s="1"/>
  <c r="AE215" i="22"/>
  <c r="AD23" i="23" s="1"/>
  <c r="AD24" i="23" s="1"/>
  <c r="K215" i="22"/>
  <c r="J23" i="23" s="1"/>
  <c r="J24" i="23" s="1"/>
  <c r="T215" i="22"/>
  <c r="S23" i="23" s="1"/>
  <c r="S24" i="23" s="1"/>
  <c r="F138" i="22"/>
  <c r="Z138" i="22"/>
  <c r="G215" i="22"/>
  <c r="F23" i="23" s="1"/>
  <c r="F24" i="23" s="1"/>
  <c r="O138" i="22"/>
  <c r="R215" i="22"/>
  <c r="Q23" i="23" s="1"/>
  <c r="Q24" i="23" s="1"/>
  <c r="AB138" i="22"/>
  <c r="U138" i="22"/>
  <c r="AF138" i="22"/>
  <c r="E138" i="22"/>
  <c r="L215" i="22"/>
  <c r="K23" i="23" s="1"/>
  <c r="K24" i="23" s="1"/>
  <c r="AE138" i="22"/>
  <c r="Y138" i="22"/>
  <c r="AG138" i="22"/>
  <c r="F215" i="22"/>
  <c r="E23" i="23" s="1"/>
  <c r="E24" i="23" s="1"/>
  <c r="W138" i="22"/>
  <c r="V215" i="22"/>
  <c r="U23" i="23" s="1"/>
  <c r="U24" i="23" s="1"/>
  <c r="AC138" i="22"/>
  <c r="AG215" i="22"/>
  <c r="AF23" i="23" s="1"/>
  <c r="AF24" i="23" s="1"/>
  <c r="Z215" i="22"/>
  <c r="Y23" i="23" s="1"/>
  <c r="Y24" i="23" s="1"/>
  <c r="Q215" i="22"/>
  <c r="P23" i="23" s="1"/>
  <c r="P24" i="23" s="1"/>
  <c r="AD138" i="22"/>
  <c r="O215" i="22"/>
  <c r="N23" i="23" s="1"/>
  <c r="N24" i="23" s="1"/>
  <c r="T138" i="22"/>
  <c r="K138" i="22"/>
  <c r="AA138" i="22"/>
  <c r="E215" i="22"/>
  <c r="D23" i="23" s="1"/>
  <c r="F23" i="28" s="1"/>
  <c r="H215" i="22"/>
  <c r="G23" i="23" s="1"/>
  <c r="G24" i="23" s="1"/>
  <c r="N215" i="22"/>
  <c r="M23" i="23" s="1"/>
  <c r="M24" i="23" s="1"/>
  <c r="AA215" i="22"/>
  <c r="Z23" i="23" s="1"/>
  <c r="Z24" i="23" s="1"/>
  <c r="X215" i="22"/>
  <c r="W23" i="23" s="1"/>
  <c r="W24" i="23" s="1"/>
  <c r="R138" i="22"/>
  <c r="AB215" i="22"/>
  <c r="AA23" i="23" s="1"/>
  <c r="AA24" i="23" s="1"/>
  <c r="P215" i="22"/>
  <c r="O23" i="23" s="1"/>
  <c r="O24" i="23" s="1"/>
  <c r="X138" i="22"/>
  <c r="U215" i="22"/>
  <c r="T23" i="23" s="1"/>
  <c r="T24" i="23" s="1"/>
  <c r="C142" i="22"/>
  <c r="C146" i="22" s="1"/>
  <c r="E150" i="22" s="1"/>
  <c r="D10" i="23" s="1"/>
  <c r="M215" i="22"/>
  <c r="L23" i="23" s="1"/>
  <c r="L24" i="23" s="1"/>
  <c r="AH215" i="22"/>
  <c r="AG23" i="23" s="1"/>
  <c r="AG24" i="23" s="1"/>
  <c r="G138" i="22"/>
  <c r="L138" i="22"/>
  <c r="S138" i="22"/>
  <c r="W215" i="22"/>
  <c r="V23" i="23" s="1"/>
  <c r="V24" i="23" s="1"/>
  <c r="N138" i="22"/>
  <c r="J138" i="22"/>
  <c r="AC215" i="22"/>
  <c r="AB23" i="23" s="1"/>
  <c r="AB24" i="23" s="1"/>
  <c r="Y215" i="22"/>
  <c r="X23" i="23" s="1"/>
  <c r="X24" i="23" s="1"/>
  <c r="C138" i="22"/>
  <c r="AD215" i="22"/>
  <c r="AC23" i="23" s="1"/>
  <c r="AC24" i="23" s="1"/>
  <c r="I138" i="22"/>
  <c r="J215" i="22"/>
  <c r="I23" i="23" s="1"/>
  <c r="I24" i="23" s="1"/>
  <c r="Q138" i="22"/>
  <c r="AF215" i="22"/>
  <c r="AE23" i="23" s="1"/>
  <c r="AE24" i="23" s="1"/>
  <c r="P138" i="22"/>
  <c r="AH138" i="22"/>
  <c r="V138" i="22"/>
  <c r="H138" i="22"/>
  <c r="R216" i="22"/>
  <c r="F149" i="22"/>
  <c r="D22" i="23"/>
  <c r="AE216" i="22"/>
  <c r="T216" i="22"/>
  <c r="F209" i="22"/>
  <c r="D9" i="23"/>
  <c r="G210" i="22"/>
  <c r="S216" i="22" l="1"/>
  <c r="I216" i="22"/>
  <c r="Q216" i="22"/>
  <c r="H216" i="22"/>
  <c r="G216" i="22"/>
  <c r="K216" i="22"/>
  <c r="O216" i="22"/>
  <c r="F216" i="22"/>
  <c r="Z216" i="22"/>
  <c r="F150" i="22"/>
  <c r="E10" i="23" s="1"/>
  <c r="L216" i="22"/>
  <c r="AF216" i="22"/>
  <c r="AB216" i="22"/>
  <c r="V216" i="22"/>
  <c r="AG216" i="22"/>
  <c r="W216" i="22"/>
  <c r="E216" i="22"/>
  <c r="U216" i="22"/>
  <c r="AD216" i="22"/>
  <c r="X216" i="22"/>
  <c r="N216" i="22"/>
  <c r="Y216" i="22"/>
  <c r="J216" i="22"/>
  <c r="D24" i="23"/>
  <c r="F24" i="28" s="1"/>
  <c r="AA216" i="22"/>
  <c r="M216" i="22"/>
  <c r="AC216" i="22"/>
  <c r="AH216" i="22"/>
  <c r="P216" i="22"/>
  <c r="D69" i="23"/>
  <c r="D72" i="23" s="1"/>
  <c r="G27" i="28"/>
  <c r="I43" i="28" s="1"/>
  <c r="D40" i="23"/>
  <c r="D80" i="23"/>
  <c r="D83" i="23" s="1"/>
  <c r="D41" i="23"/>
  <c r="D13" i="23"/>
  <c r="D44" i="23" s="1"/>
  <c r="D14" i="23"/>
  <c r="D45" i="23" s="1"/>
  <c r="G28" i="28"/>
  <c r="D59" i="23"/>
  <c r="D64" i="23" s="1"/>
  <c r="F22" i="28"/>
  <c r="E9" i="23"/>
  <c r="H27" i="28" s="1"/>
  <c r="J43" i="28" s="1"/>
  <c r="G149" i="22"/>
  <c r="G209" i="22"/>
  <c r="D11" i="23"/>
  <c r="H210" i="22"/>
  <c r="D51" i="23"/>
  <c r="D53" i="23" s="1"/>
  <c r="G150" i="22" l="1"/>
  <c r="H150" i="22" s="1"/>
  <c r="G10" i="23" s="1"/>
  <c r="J28" i="28" s="1"/>
  <c r="L44" i="28" s="1"/>
  <c r="G33" i="28"/>
  <c r="I44" i="28"/>
  <c r="D46" i="23"/>
  <c r="G32" i="28"/>
  <c r="D42" i="23"/>
  <c r="E80" i="23"/>
  <c r="E83" i="23" s="1"/>
  <c r="E41" i="23"/>
  <c r="E45" i="23" s="1"/>
  <c r="E69" i="23"/>
  <c r="E72" i="23" s="1"/>
  <c r="E40" i="23"/>
  <c r="D15" i="23"/>
  <c r="G29" i="28"/>
  <c r="D61" i="23"/>
  <c r="E59" i="23"/>
  <c r="E61" i="23" s="1"/>
  <c r="H28" i="28"/>
  <c r="E51" i="23"/>
  <c r="E64" i="23"/>
  <c r="E13" i="23"/>
  <c r="H149" i="22"/>
  <c r="E14" i="23"/>
  <c r="E11" i="23"/>
  <c r="D56" i="23"/>
  <c r="F9" i="23"/>
  <c r="I27" i="28" s="1"/>
  <c r="K43" i="28" s="1"/>
  <c r="H209" i="22"/>
  <c r="I209" i="22" s="1"/>
  <c r="I210" i="22"/>
  <c r="F10" i="23" l="1"/>
  <c r="G34" i="28"/>
  <c r="H33" i="28"/>
  <c r="J44" i="28"/>
  <c r="E44" i="23"/>
  <c r="E46" i="23" s="1"/>
  <c r="E42" i="23"/>
  <c r="E53" i="23"/>
  <c r="E56" i="23"/>
  <c r="F69" i="23"/>
  <c r="G80" i="23"/>
  <c r="I28" i="28"/>
  <c r="K44" i="28" s="1"/>
  <c r="F80" i="23"/>
  <c r="F87" i="23" s="1"/>
  <c r="H29" i="28"/>
  <c r="H32" i="28"/>
  <c r="G41" i="23"/>
  <c r="E15" i="23"/>
  <c r="F13" i="23"/>
  <c r="F59" i="23"/>
  <c r="F64" i="23" s="1"/>
  <c r="F41" i="23"/>
  <c r="F45" i="23" s="1"/>
  <c r="F14" i="23"/>
  <c r="I149" i="22"/>
  <c r="I150" i="22"/>
  <c r="H10" i="23" s="1"/>
  <c r="F51" i="23"/>
  <c r="F53" i="23" s="1"/>
  <c r="G9" i="23"/>
  <c r="J27" i="28" s="1"/>
  <c r="L43" i="28" s="1"/>
  <c r="F76" i="23"/>
  <c r="F40" i="23"/>
  <c r="J209" i="22"/>
  <c r="K209" i="22" s="1"/>
  <c r="L209" i="22" s="1"/>
  <c r="F11" i="23"/>
  <c r="G59" i="23"/>
  <c r="J210" i="22"/>
  <c r="H34" i="28" l="1"/>
  <c r="I33" i="28"/>
  <c r="J33" i="28" s="1"/>
  <c r="F44" i="23"/>
  <c r="F46" i="23" s="1"/>
  <c r="G69" i="23"/>
  <c r="G72" i="23" s="1"/>
  <c r="K28" i="28"/>
  <c r="H80" i="23"/>
  <c r="F56" i="23"/>
  <c r="G45" i="23"/>
  <c r="G40" i="23"/>
  <c r="G42" i="23" s="1"/>
  <c r="F83" i="23"/>
  <c r="H41" i="23"/>
  <c r="F15" i="23"/>
  <c r="G14" i="23"/>
  <c r="H14" i="23" s="1"/>
  <c r="F61" i="23"/>
  <c r="J149" i="22"/>
  <c r="I9" i="23" s="1"/>
  <c r="L27" i="28" s="1"/>
  <c r="N43" i="28" s="1"/>
  <c r="H9" i="23"/>
  <c r="K27" i="28" s="1"/>
  <c r="M43" i="28" s="1"/>
  <c r="J150" i="22"/>
  <c r="G13" i="23"/>
  <c r="F42" i="23"/>
  <c r="F72" i="23"/>
  <c r="G11" i="23"/>
  <c r="G51" i="23"/>
  <c r="G56" i="23" s="1"/>
  <c r="K210" i="22"/>
  <c r="G87" i="23"/>
  <c r="G83" i="23"/>
  <c r="H59" i="23"/>
  <c r="G61" i="23"/>
  <c r="G64" i="23"/>
  <c r="M209" i="22"/>
  <c r="M44" i="28" l="1"/>
  <c r="J29" i="28"/>
  <c r="H69" i="23"/>
  <c r="I69" i="23"/>
  <c r="K33" i="28"/>
  <c r="G44" i="23"/>
  <c r="G46" i="23" s="1"/>
  <c r="H45" i="23"/>
  <c r="H11" i="23"/>
  <c r="I40" i="23"/>
  <c r="H13" i="23"/>
  <c r="I13" i="23" s="1"/>
  <c r="G15" i="23"/>
  <c r="K150" i="22"/>
  <c r="I10" i="23"/>
  <c r="H40" i="23"/>
  <c r="H42" i="23" s="1"/>
  <c r="H51" i="23"/>
  <c r="K149" i="22"/>
  <c r="G76" i="23"/>
  <c r="G53" i="23"/>
  <c r="I76" i="23"/>
  <c r="I51" i="23"/>
  <c r="H83" i="23"/>
  <c r="H87" i="23"/>
  <c r="H61" i="23"/>
  <c r="H64" i="23"/>
  <c r="L210" i="22"/>
  <c r="N209" i="22"/>
  <c r="K29" i="28" l="1"/>
  <c r="L28" i="28"/>
  <c r="I80" i="23"/>
  <c r="I83" i="23" s="1"/>
  <c r="H53" i="23"/>
  <c r="H56" i="23"/>
  <c r="H15" i="23"/>
  <c r="I41" i="23"/>
  <c r="I42" i="23" s="1"/>
  <c r="I11" i="23"/>
  <c r="I14" i="23"/>
  <c r="I15" i="23" s="1"/>
  <c r="I59" i="23"/>
  <c r="I61" i="23" s="1"/>
  <c r="H44" i="23"/>
  <c r="L149" i="22"/>
  <c r="J9" i="23"/>
  <c r="M27" i="28" s="1"/>
  <c r="O43" i="28" s="1"/>
  <c r="L150" i="22"/>
  <c r="K10" i="23" s="1"/>
  <c r="J10" i="23"/>
  <c r="J80" i="23" s="1"/>
  <c r="H76" i="23"/>
  <c r="H72" i="23"/>
  <c r="I72" i="23"/>
  <c r="I56" i="23"/>
  <c r="I53" i="23"/>
  <c r="M210" i="22"/>
  <c r="O209" i="22"/>
  <c r="N44" i="28" l="1"/>
  <c r="L29" i="28"/>
  <c r="N28" i="28"/>
  <c r="K80" i="23"/>
  <c r="L33" i="28"/>
  <c r="J69" i="23"/>
  <c r="J59" i="23"/>
  <c r="J61" i="23" s="1"/>
  <c r="M28" i="28"/>
  <c r="I87" i="23"/>
  <c r="I64" i="23"/>
  <c r="I45" i="23"/>
  <c r="J41" i="23"/>
  <c r="K41" i="23"/>
  <c r="J14" i="23"/>
  <c r="K14" i="23" s="1"/>
  <c r="J83" i="23"/>
  <c r="I44" i="23"/>
  <c r="H46" i="23"/>
  <c r="J40" i="23"/>
  <c r="J51" i="23"/>
  <c r="M149" i="22"/>
  <c r="K9" i="23"/>
  <c r="N27" i="28" s="1"/>
  <c r="P43" i="28" s="1"/>
  <c r="J11" i="23"/>
  <c r="M150" i="22"/>
  <c r="J13" i="23"/>
  <c r="N210" i="22"/>
  <c r="J64" i="23"/>
  <c r="K59" i="23"/>
  <c r="P209" i="22"/>
  <c r="O44" i="28" l="1"/>
  <c r="P44" i="28"/>
  <c r="M29" i="28"/>
  <c r="K69" i="23"/>
  <c r="M33" i="28"/>
  <c r="J87" i="23"/>
  <c r="J72" i="23"/>
  <c r="J76" i="23"/>
  <c r="J53" i="23"/>
  <c r="J56" i="23"/>
  <c r="J45" i="23"/>
  <c r="K45" i="23" s="1"/>
  <c r="K13" i="23"/>
  <c r="K15" i="23" s="1"/>
  <c r="I46" i="23"/>
  <c r="J42" i="23"/>
  <c r="J44" i="23"/>
  <c r="K40" i="23"/>
  <c r="K51" i="23"/>
  <c r="J15" i="23"/>
  <c r="N150" i="22"/>
  <c r="M10" i="23" s="1"/>
  <c r="N149" i="22"/>
  <c r="L9" i="23"/>
  <c r="O27" i="28" s="1"/>
  <c r="Q43" i="28" s="1"/>
  <c r="K11" i="23"/>
  <c r="L10" i="23"/>
  <c r="K87" i="23"/>
  <c r="K83" i="23"/>
  <c r="O210" i="22"/>
  <c r="K61" i="23"/>
  <c r="K64" i="23"/>
  <c r="Q209" i="22"/>
  <c r="N29" i="28" l="1"/>
  <c r="O28" i="28"/>
  <c r="L80" i="23"/>
  <c r="L83" i="23" s="1"/>
  <c r="P28" i="28"/>
  <c r="M80" i="23"/>
  <c r="L69" i="23"/>
  <c r="N33" i="28"/>
  <c r="K72" i="23"/>
  <c r="K76" i="23"/>
  <c r="K53" i="23"/>
  <c r="K56" i="23"/>
  <c r="J46" i="23"/>
  <c r="L41" i="23"/>
  <c r="L45" i="23" s="1"/>
  <c r="M41" i="23"/>
  <c r="L14" i="23"/>
  <c r="M14" i="23" s="1"/>
  <c r="L51" i="23"/>
  <c r="L40" i="23"/>
  <c r="K44" i="23"/>
  <c r="K46" i="23" s="1"/>
  <c r="K42" i="23"/>
  <c r="L11" i="23"/>
  <c r="O149" i="22"/>
  <c r="M9" i="23"/>
  <c r="P27" i="28" s="1"/>
  <c r="R43" i="28" s="1"/>
  <c r="L59" i="23"/>
  <c r="L61" i="23" s="1"/>
  <c r="O150" i="22"/>
  <c r="L13" i="23"/>
  <c r="M59" i="23"/>
  <c r="P210" i="22"/>
  <c r="R209" i="22"/>
  <c r="R44" i="28" l="1"/>
  <c r="Q44" i="28"/>
  <c r="O29" i="28"/>
  <c r="L15" i="23"/>
  <c r="O33" i="28"/>
  <c r="P33" i="28" s="1"/>
  <c r="M69" i="23"/>
  <c r="L53" i="23"/>
  <c r="L56" i="23"/>
  <c r="L64" i="23"/>
  <c r="L72" i="23"/>
  <c r="L76" i="23"/>
  <c r="L87" i="23"/>
  <c r="M45" i="23"/>
  <c r="P150" i="22"/>
  <c r="O10" i="23" s="1"/>
  <c r="M40" i="23"/>
  <c r="M51" i="23"/>
  <c r="M13" i="23"/>
  <c r="P149" i="22"/>
  <c r="N9" i="23"/>
  <c r="Q27" i="28" s="1"/>
  <c r="S43" i="28" s="1"/>
  <c r="N10" i="23"/>
  <c r="M11" i="23"/>
  <c r="L44" i="23"/>
  <c r="L46" i="23" s="1"/>
  <c r="L42" i="23"/>
  <c r="Q210" i="22"/>
  <c r="M61" i="23"/>
  <c r="M64" i="23"/>
  <c r="M83" i="23"/>
  <c r="M87" i="23"/>
  <c r="S209" i="22"/>
  <c r="P29" i="28" l="1"/>
  <c r="N69" i="23"/>
  <c r="R28" i="28"/>
  <c r="O80" i="23"/>
  <c r="Q28" i="28"/>
  <c r="N80" i="23"/>
  <c r="N83" i="23" s="1"/>
  <c r="M72" i="23"/>
  <c r="M76" i="23"/>
  <c r="M53" i="23"/>
  <c r="M56" i="23"/>
  <c r="N41" i="23"/>
  <c r="N45" i="23" s="1"/>
  <c r="O41" i="23"/>
  <c r="N59" i="23"/>
  <c r="N61" i="23" s="1"/>
  <c r="N11" i="23"/>
  <c r="N14" i="23"/>
  <c r="O14" i="23" s="1"/>
  <c r="N13" i="23"/>
  <c r="M15" i="23"/>
  <c r="Q149" i="22"/>
  <c r="O9" i="23"/>
  <c r="R27" i="28" s="1"/>
  <c r="T43" i="28" s="1"/>
  <c r="Q150" i="22"/>
  <c r="N51" i="23"/>
  <c r="N40" i="23"/>
  <c r="M44" i="23"/>
  <c r="M46" i="23" s="1"/>
  <c r="M42" i="23"/>
  <c r="O59" i="23"/>
  <c r="N87" i="23"/>
  <c r="R210" i="22"/>
  <c r="T209" i="22"/>
  <c r="T44" i="28" l="1"/>
  <c r="S44" i="28"/>
  <c r="Q33" i="28"/>
  <c r="R33" i="28" s="1"/>
  <c r="Q29" i="28"/>
  <c r="O69" i="23"/>
  <c r="N64" i="23"/>
  <c r="N53" i="23"/>
  <c r="N56" i="23"/>
  <c r="N72" i="23"/>
  <c r="N76" i="23"/>
  <c r="O45" i="23"/>
  <c r="O11" i="23"/>
  <c r="O13" i="23"/>
  <c r="O15" i="23" s="1"/>
  <c r="N44" i="23"/>
  <c r="N46" i="23" s="1"/>
  <c r="N42" i="23"/>
  <c r="R150" i="22"/>
  <c r="Q10" i="23" s="1"/>
  <c r="P10" i="23"/>
  <c r="O51" i="23"/>
  <c r="O40" i="23"/>
  <c r="N15" i="23"/>
  <c r="R149" i="22"/>
  <c r="P9" i="23"/>
  <c r="S27" i="28" s="1"/>
  <c r="U43" i="28" s="1"/>
  <c r="O87" i="23"/>
  <c r="O83" i="23"/>
  <c r="S210" i="22"/>
  <c r="O61" i="23"/>
  <c r="O64" i="23"/>
  <c r="U209" i="22"/>
  <c r="R29" i="28" l="1"/>
  <c r="P69" i="23"/>
  <c r="S28" i="28"/>
  <c r="P80" i="23"/>
  <c r="P83" i="23" s="1"/>
  <c r="T28" i="28"/>
  <c r="Q80" i="23"/>
  <c r="O72" i="23"/>
  <c r="O76" i="23"/>
  <c r="O53" i="23"/>
  <c r="O56" i="23"/>
  <c r="P41" i="23"/>
  <c r="P45" i="23" s="1"/>
  <c r="Q41" i="23"/>
  <c r="P13" i="23"/>
  <c r="P14" i="23"/>
  <c r="P59" i="23"/>
  <c r="P61" i="23" s="1"/>
  <c r="O44" i="23"/>
  <c r="O46" i="23" s="1"/>
  <c r="O42" i="23"/>
  <c r="S150" i="22"/>
  <c r="P11" i="23"/>
  <c r="P40" i="23"/>
  <c r="P51" i="23"/>
  <c r="S149" i="22"/>
  <c r="Q9" i="23"/>
  <c r="T27" i="28" s="1"/>
  <c r="V43" i="28" s="1"/>
  <c r="T210" i="22"/>
  <c r="Q59" i="23"/>
  <c r="V209" i="22"/>
  <c r="V44" i="28" l="1"/>
  <c r="S33" i="28"/>
  <c r="U44" i="28"/>
  <c r="S29" i="28"/>
  <c r="T29" i="28"/>
  <c r="Q69" i="23"/>
  <c r="P72" i="23"/>
  <c r="P76" i="23"/>
  <c r="P53" i="23"/>
  <c r="P56" i="23"/>
  <c r="P87" i="23"/>
  <c r="P64" i="23"/>
  <c r="Q45" i="23"/>
  <c r="T33" i="28"/>
  <c r="F38" i="28" s="1"/>
  <c r="P15" i="23"/>
  <c r="P44" i="23"/>
  <c r="P46" i="23" s="1"/>
  <c r="Q14" i="23"/>
  <c r="P42" i="23"/>
  <c r="Q51" i="23"/>
  <c r="Q40" i="23"/>
  <c r="T150" i="22"/>
  <c r="S10" i="23" s="1"/>
  <c r="R10" i="23"/>
  <c r="Q13" i="23"/>
  <c r="Q11" i="23"/>
  <c r="T149" i="22"/>
  <c r="R9" i="23"/>
  <c r="U27" i="28" s="1"/>
  <c r="Q61" i="23"/>
  <c r="Q64" i="23"/>
  <c r="Q83" i="23"/>
  <c r="Q87" i="23"/>
  <c r="U210" i="22"/>
  <c r="W209" i="22"/>
  <c r="U28" i="28" l="1"/>
  <c r="R80" i="23"/>
  <c r="R83" i="23" s="1"/>
  <c r="V28" i="28"/>
  <c r="S80" i="23"/>
  <c r="R69" i="23"/>
  <c r="Q72" i="23"/>
  <c r="Q76" i="23"/>
  <c r="Q53" i="23"/>
  <c r="Q56" i="23"/>
  <c r="R41" i="23"/>
  <c r="R45" i="23" s="1"/>
  <c r="S41" i="23"/>
  <c r="R13" i="23"/>
  <c r="U149" i="22"/>
  <c r="S9" i="23"/>
  <c r="V27" i="28" s="1"/>
  <c r="R14" i="23"/>
  <c r="S14" i="23" s="1"/>
  <c r="R11" i="23"/>
  <c r="Q15" i="23"/>
  <c r="Q44" i="23"/>
  <c r="Q46" i="23" s="1"/>
  <c r="Q42" i="23"/>
  <c r="R59" i="23"/>
  <c r="R61" i="23" s="1"/>
  <c r="R40" i="23"/>
  <c r="R51" i="23"/>
  <c r="U150" i="22"/>
  <c r="V210" i="22"/>
  <c r="S59" i="23"/>
  <c r="X209" i="22"/>
  <c r="U33" i="28" l="1"/>
  <c r="V33" i="28" s="1"/>
  <c r="U29" i="28"/>
  <c r="V29" i="28"/>
  <c r="S69" i="23"/>
  <c r="R53" i="23"/>
  <c r="R56" i="23"/>
  <c r="R87" i="23"/>
  <c r="R72" i="23"/>
  <c r="R76" i="23"/>
  <c r="R64" i="23"/>
  <c r="S45" i="23"/>
  <c r="S13" i="23"/>
  <c r="S15" i="23" s="1"/>
  <c r="S11" i="23"/>
  <c r="R15" i="23"/>
  <c r="V149" i="22"/>
  <c r="T9" i="23"/>
  <c r="W27" i="28" s="1"/>
  <c r="V150" i="22"/>
  <c r="S51" i="23"/>
  <c r="S40" i="23"/>
  <c r="T10" i="23"/>
  <c r="T80" i="23" s="1"/>
  <c r="R44" i="23"/>
  <c r="R46" i="23" s="1"/>
  <c r="R42" i="23"/>
  <c r="S61" i="23"/>
  <c r="S64" i="23"/>
  <c r="W210" i="22"/>
  <c r="S87" i="23"/>
  <c r="S83" i="23"/>
  <c r="Y209" i="22"/>
  <c r="T69" i="23" l="1"/>
  <c r="T14" i="23"/>
  <c r="W28" i="28"/>
  <c r="S72" i="23"/>
  <c r="S76" i="23"/>
  <c r="S53" i="23"/>
  <c r="S56" i="23"/>
  <c r="T41" i="23"/>
  <c r="T45" i="23" s="1"/>
  <c r="T11" i="23"/>
  <c r="T13" i="23"/>
  <c r="W149" i="22"/>
  <c r="U9" i="23"/>
  <c r="X27" i="28" s="1"/>
  <c r="W150" i="22"/>
  <c r="T83" i="23"/>
  <c r="T40" i="23"/>
  <c r="T51" i="23"/>
  <c r="U10" i="23"/>
  <c r="T59" i="23"/>
  <c r="T61" i="23" s="1"/>
  <c r="S44" i="23"/>
  <c r="S46" i="23" s="1"/>
  <c r="S42" i="23"/>
  <c r="X210" i="22"/>
  <c r="Z209" i="22"/>
  <c r="W33" i="28" l="1"/>
  <c r="T15" i="23"/>
  <c r="U69" i="23"/>
  <c r="X28" i="28"/>
  <c r="U80" i="23"/>
  <c r="U83" i="23" s="1"/>
  <c r="W29" i="28"/>
  <c r="T64" i="23"/>
  <c r="T72" i="23"/>
  <c r="T76" i="23"/>
  <c r="T53" i="23"/>
  <c r="T56" i="23"/>
  <c r="T87" i="23"/>
  <c r="U41" i="23"/>
  <c r="U45" i="23" s="1"/>
  <c r="U13" i="23"/>
  <c r="U11" i="23"/>
  <c r="U40" i="23"/>
  <c r="U51" i="23"/>
  <c r="U59" i="23"/>
  <c r="U61" i="23" s="1"/>
  <c r="X150" i="22"/>
  <c r="V10" i="23"/>
  <c r="V80" i="23" s="1"/>
  <c r="U14" i="23"/>
  <c r="T44" i="23"/>
  <c r="T46" i="23" s="1"/>
  <c r="T42" i="23"/>
  <c r="X149" i="22"/>
  <c r="V9" i="23"/>
  <c r="Y27" i="28" s="1"/>
  <c r="Y210" i="22"/>
  <c r="AA209" i="22"/>
  <c r="X33" i="28" l="1"/>
  <c r="X29" i="28"/>
  <c r="V69" i="23"/>
  <c r="V83" i="23"/>
  <c r="Y28" i="28"/>
  <c r="U64" i="23"/>
  <c r="U53" i="23"/>
  <c r="U56" i="23"/>
  <c r="U72" i="23"/>
  <c r="U76" i="23"/>
  <c r="U87" i="23"/>
  <c r="V41" i="23"/>
  <c r="V45" i="23" s="1"/>
  <c r="V11" i="23"/>
  <c r="U15" i="23"/>
  <c r="V13" i="23"/>
  <c r="Y150" i="22"/>
  <c r="X10" i="23" s="1"/>
  <c r="Y149" i="22"/>
  <c r="W9" i="23"/>
  <c r="Z27" i="28" s="1"/>
  <c r="U44" i="23"/>
  <c r="U46" i="23" s="1"/>
  <c r="U42" i="23"/>
  <c r="V14" i="23"/>
  <c r="W10" i="23"/>
  <c r="V59" i="23"/>
  <c r="V61" i="23" s="1"/>
  <c r="V40" i="23"/>
  <c r="V51" i="23"/>
  <c r="Z210" i="22"/>
  <c r="V87" i="23"/>
  <c r="AB209" i="22"/>
  <c r="Y33" i="28" l="1"/>
  <c r="Y29" i="28"/>
  <c r="AA28" i="28"/>
  <c r="X80" i="23"/>
  <c r="Z28" i="28"/>
  <c r="W80" i="23"/>
  <c r="W83" i="23" s="1"/>
  <c r="W69" i="23"/>
  <c r="V64" i="23"/>
  <c r="V53" i="23"/>
  <c r="V56" i="23"/>
  <c r="V72" i="23"/>
  <c r="V76" i="23"/>
  <c r="X41" i="23"/>
  <c r="W41" i="23"/>
  <c r="W45" i="23" s="1"/>
  <c r="W13" i="23"/>
  <c r="W11" i="23"/>
  <c r="V15" i="23"/>
  <c r="W59" i="23"/>
  <c r="W61" i="23" s="1"/>
  <c r="V44" i="23"/>
  <c r="V46" i="23" s="1"/>
  <c r="V42" i="23"/>
  <c r="W14" i="23"/>
  <c r="Z149" i="22"/>
  <c r="X9" i="23"/>
  <c r="AA27" i="28" s="1"/>
  <c r="W40" i="23"/>
  <c r="W51" i="23"/>
  <c r="Z150" i="22"/>
  <c r="Y10" i="23" s="1"/>
  <c r="X59" i="23"/>
  <c r="AA210" i="22"/>
  <c r="AC209" i="22"/>
  <c r="Z33" i="28" l="1"/>
  <c r="AA33" i="28" s="1"/>
  <c r="Z29" i="28"/>
  <c r="AB28" i="28"/>
  <c r="Y80" i="23"/>
  <c r="AA29" i="28"/>
  <c r="X69" i="23"/>
  <c r="W64" i="23"/>
  <c r="W53" i="23"/>
  <c r="W56" i="23"/>
  <c r="W72" i="23"/>
  <c r="W76" i="23"/>
  <c r="W44" i="23"/>
  <c r="W46" i="23" s="1"/>
  <c r="W87" i="23"/>
  <c r="X45" i="23"/>
  <c r="X11" i="23"/>
  <c r="Y41" i="23"/>
  <c r="W15" i="23"/>
  <c r="X13" i="23"/>
  <c r="X14" i="23"/>
  <c r="Y14" i="23" s="1"/>
  <c r="AA149" i="22"/>
  <c r="Y9" i="23"/>
  <c r="AB27" i="28" s="1"/>
  <c r="AA150" i="22"/>
  <c r="Z10" i="23" s="1"/>
  <c r="W42" i="23"/>
  <c r="X51" i="23"/>
  <c r="X40" i="23"/>
  <c r="Y59" i="23"/>
  <c r="AB210" i="22"/>
  <c r="X61" i="23"/>
  <c r="X64" i="23"/>
  <c r="X83" i="23"/>
  <c r="X87" i="23"/>
  <c r="AD209" i="22"/>
  <c r="AB29" i="28" l="1"/>
  <c r="Y69" i="23"/>
  <c r="AC28" i="28"/>
  <c r="Z80" i="23"/>
  <c r="X72" i="23"/>
  <c r="X76" i="23"/>
  <c r="X53" i="23"/>
  <c r="X56" i="23"/>
  <c r="Y45" i="23"/>
  <c r="Y11" i="23"/>
  <c r="AB33" i="28"/>
  <c r="Z41" i="23"/>
  <c r="Y51" i="23"/>
  <c r="Y40" i="23"/>
  <c r="X44" i="23"/>
  <c r="X46" i="23" s="1"/>
  <c r="X42" i="23"/>
  <c r="Y13" i="23"/>
  <c r="AB150" i="22"/>
  <c r="AA10" i="23" s="1"/>
  <c r="AB149" i="22"/>
  <c r="Z9" i="23"/>
  <c r="AC27" i="28" s="1"/>
  <c r="X15" i="23"/>
  <c r="Y83" i="23"/>
  <c r="Y87" i="23"/>
  <c r="Z59" i="23"/>
  <c r="Y61" i="23"/>
  <c r="Y64" i="23"/>
  <c r="AC210" i="22"/>
  <c r="AE209" i="22"/>
  <c r="Z14" i="23"/>
  <c r="AD28" i="28" l="1"/>
  <c r="AA80" i="23"/>
  <c r="AC29" i="28"/>
  <c r="Z69" i="23"/>
  <c r="Y72" i="23"/>
  <c r="Y76" i="23"/>
  <c r="Y53" i="23"/>
  <c r="Y56" i="23"/>
  <c r="Z45" i="23"/>
  <c r="Z11" i="23"/>
  <c r="AC33" i="28"/>
  <c r="AA41" i="23"/>
  <c r="Z13" i="23"/>
  <c r="Z15" i="23" s="1"/>
  <c r="Y44" i="23"/>
  <c r="Y46" i="23" s="1"/>
  <c r="Y42" i="23"/>
  <c r="AC149" i="22"/>
  <c r="AA9" i="23"/>
  <c r="AD27" i="28" s="1"/>
  <c r="Z51" i="23"/>
  <c r="Z40" i="23"/>
  <c r="AC150" i="22"/>
  <c r="AB10" i="23" s="1"/>
  <c r="Y15" i="23"/>
  <c r="AD210" i="22"/>
  <c r="Z83" i="23"/>
  <c r="Z87" i="23"/>
  <c r="AA59" i="23"/>
  <c r="Z61" i="23"/>
  <c r="Z64" i="23"/>
  <c r="AF209" i="22"/>
  <c r="AA14" i="23"/>
  <c r="AA45" i="23" l="1"/>
  <c r="AE28" i="28"/>
  <c r="AB80" i="23"/>
  <c r="AD29" i="28"/>
  <c r="AA69" i="23"/>
  <c r="Z72" i="23"/>
  <c r="Z76" i="23"/>
  <c r="Z53" i="23"/>
  <c r="Z56" i="23"/>
  <c r="AA11" i="23"/>
  <c r="AD33" i="28"/>
  <c r="AB41" i="23"/>
  <c r="AA51" i="23"/>
  <c r="AA40" i="23"/>
  <c r="AD150" i="22"/>
  <c r="AC10" i="23" s="1"/>
  <c r="AA13" i="23"/>
  <c r="AA15" i="23" s="1"/>
  <c r="AD149" i="22"/>
  <c r="AB9" i="23"/>
  <c r="AE27" i="28" s="1"/>
  <c r="Z44" i="23"/>
  <c r="Z46" i="23" s="1"/>
  <c r="Z42" i="23"/>
  <c r="AA87" i="23"/>
  <c r="AA83" i="23"/>
  <c r="AB59" i="23"/>
  <c r="AE210" i="22"/>
  <c r="AA61" i="23"/>
  <c r="AA64" i="23"/>
  <c r="AG209" i="22"/>
  <c r="AB14" i="23"/>
  <c r="AB45" i="23" l="1"/>
  <c r="AF28" i="28"/>
  <c r="AC80" i="23"/>
  <c r="AE29" i="28"/>
  <c r="AB69" i="23"/>
  <c r="AA72" i="23"/>
  <c r="AA76" i="23"/>
  <c r="AA53" i="23"/>
  <c r="AA56" i="23"/>
  <c r="AB11" i="23"/>
  <c r="AE33" i="28"/>
  <c r="AC41" i="23"/>
  <c r="AB13" i="23"/>
  <c r="AB15" i="23" s="1"/>
  <c r="AA44" i="23"/>
  <c r="AA46" i="23" s="1"/>
  <c r="AA42" i="23"/>
  <c r="AB40" i="23"/>
  <c r="AB51" i="23"/>
  <c r="AE150" i="22"/>
  <c r="AE149" i="22"/>
  <c r="AC9" i="23"/>
  <c r="AF27" i="28" s="1"/>
  <c r="AC59" i="23"/>
  <c r="AB83" i="23"/>
  <c r="AB87" i="23"/>
  <c r="AF210" i="22"/>
  <c r="AB61" i="23"/>
  <c r="AB64" i="23"/>
  <c r="AH209" i="22"/>
  <c r="AC14" i="23"/>
  <c r="AC45" i="23" l="1"/>
  <c r="AF29" i="28"/>
  <c r="AC69" i="23"/>
  <c r="AB53" i="23"/>
  <c r="AB56" i="23"/>
  <c r="AB72" i="23"/>
  <c r="AB76" i="23"/>
  <c r="AF33" i="28"/>
  <c r="AC51" i="23"/>
  <c r="AC40" i="23"/>
  <c r="AF150" i="22"/>
  <c r="AE10" i="23" s="1"/>
  <c r="AC13" i="23"/>
  <c r="AC15" i="23" s="1"/>
  <c r="AF149" i="22"/>
  <c r="AD9" i="23"/>
  <c r="AG27" i="28" s="1"/>
  <c r="AB44" i="23"/>
  <c r="AB46" i="23" s="1"/>
  <c r="AB42" i="23"/>
  <c r="AD10" i="23"/>
  <c r="AC11" i="23"/>
  <c r="AG210" i="22"/>
  <c r="AC61" i="23"/>
  <c r="AC64" i="23"/>
  <c r="AC83" i="23"/>
  <c r="AC87" i="23"/>
  <c r="AD69" i="23" l="1"/>
  <c r="AG28" i="28"/>
  <c r="AD80" i="23"/>
  <c r="AD83" i="23" s="1"/>
  <c r="AH28" i="28"/>
  <c r="AE80" i="23"/>
  <c r="AC53" i="23"/>
  <c r="AC56" i="23"/>
  <c r="AC72" i="23"/>
  <c r="AC76" i="23"/>
  <c r="AE41" i="23"/>
  <c r="AD41" i="23"/>
  <c r="AD45" i="23" s="1"/>
  <c r="AD14" i="23"/>
  <c r="AE14" i="23" s="1"/>
  <c r="AD11" i="23"/>
  <c r="AD59" i="23"/>
  <c r="AD61" i="23" s="1"/>
  <c r="AG150" i="22"/>
  <c r="AF10" i="23" s="1"/>
  <c r="AD51" i="23"/>
  <c r="AD40" i="23"/>
  <c r="AD13" i="23"/>
  <c r="AC44" i="23"/>
  <c r="AC46" i="23" s="1"/>
  <c r="AC42" i="23"/>
  <c r="AG149" i="22"/>
  <c r="AE9" i="23"/>
  <c r="AH27" i="28" s="1"/>
  <c r="AE59" i="23"/>
  <c r="AH210" i="22"/>
  <c r="AG33" i="28" l="1"/>
  <c r="AH33" i="28" s="1"/>
  <c r="AG29" i="28"/>
  <c r="AH29" i="28"/>
  <c r="AE69" i="23"/>
  <c r="AI28" i="28"/>
  <c r="AF80" i="23"/>
  <c r="AD72" i="23"/>
  <c r="AD76" i="23"/>
  <c r="AD53" i="23"/>
  <c r="AD56" i="23"/>
  <c r="AD87" i="23"/>
  <c r="AD64" i="23"/>
  <c r="AE45" i="23"/>
  <c r="AE11" i="23"/>
  <c r="AF41" i="23"/>
  <c r="AE51" i="23"/>
  <c r="AE40" i="23"/>
  <c r="AD44" i="23"/>
  <c r="AD46" i="23" s="1"/>
  <c r="AH150" i="22"/>
  <c r="AH149" i="22"/>
  <c r="AF9" i="23"/>
  <c r="AI27" i="28" s="1"/>
  <c r="AE13" i="23"/>
  <c r="AE15" i="23" s="1"/>
  <c r="AD42" i="23"/>
  <c r="AD15" i="23"/>
  <c r="AE61" i="23"/>
  <c r="AE64" i="23"/>
  <c r="AE83" i="23"/>
  <c r="AE87" i="23"/>
  <c r="AF59" i="23"/>
  <c r="AF14" i="23"/>
  <c r="AI29" i="28" l="1"/>
  <c r="AF69" i="23"/>
  <c r="AE72" i="23"/>
  <c r="AE76" i="23"/>
  <c r="AE53" i="23"/>
  <c r="AE56" i="23"/>
  <c r="AF45" i="23"/>
  <c r="AI33" i="28"/>
  <c r="AG9" i="23"/>
  <c r="AJ27" i="28" s="1"/>
  <c r="AF51" i="23"/>
  <c r="AF40" i="23"/>
  <c r="AF13" i="23"/>
  <c r="AF15" i="23" s="1"/>
  <c r="AE44" i="23"/>
  <c r="AE46" i="23" s="1"/>
  <c r="AE42" i="23"/>
  <c r="AF11" i="23"/>
  <c r="AG10" i="23"/>
  <c r="AF83" i="23"/>
  <c r="AF87" i="23"/>
  <c r="AF61" i="23"/>
  <c r="AF64" i="23"/>
  <c r="AJ28" i="28" l="1"/>
  <c r="AG80" i="23"/>
  <c r="AG83" i="23" s="1"/>
  <c r="AG69" i="23"/>
  <c r="AF53" i="23"/>
  <c r="AF56" i="23"/>
  <c r="AF72" i="23"/>
  <c r="AF76" i="23"/>
  <c r="AG41" i="23"/>
  <c r="AG45" i="23" s="1"/>
  <c r="AG14" i="23"/>
  <c r="D18" i="23"/>
  <c r="AG40" i="23"/>
  <c r="AG51" i="23"/>
  <c r="D17" i="23"/>
  <c r="AG59" i="23"/>
  <c r="AG61" i="23" s="1"/>
  <c r="AG13" i="23"/>
  <c r="AG11" i="23"/>
  <c r="AF44" i="23"/>
  <c r="AF42" i="23"/>
  <c r="AJ33" i="28" l="1"/>
  <c r="AG87" i="23"/>
  <c r="AJ29" i="28"/>
  <c r="AG72" i="23"/>
  <c r="AG76" i="23"/>
  <c r="AG64" i="23"/>
  <c r="AG42" i="23"/>
  <c r="AG15" i="23"/>
  <c r="AG44" i="23"/>
  <c r="AG46" i="23" s="1"/>
  <c r="AF46" i="23"/>
  <c r="AG56" i="23"/>
  <c r="AG53" i="23"/>
  <c r="I32" i="28" l="1"/>
  <c r="I34" i="28" s="1"/>
  <c r="J32" i="28" l="1"/>
  <c r="J34" i="28" s="1"/>
  <c r="K32" i="28" l="1"/>
  <c r="K34" i="28" s="1"/>
  <c r="L32" i="28" l="1"/>
  <c r="L34" i="28" s="1"/>
  <c r="M32" i="28" l="1"/>
  <c r="M34" i="28" s="1"/>
  <c r="N32" i="28" l="1"/>
  <c r="N34" i="28" s="1"/>
  <c r="O32" i="28" l="1"/>
  <c r="O34" i="28" s="1"/>
  <c r="P32" i="28" l="1"/>
  <c r="Q32" i="28" s="1"/>
  <c r="Q34" i="28" s="1"/>
  <c r="R32" i="28" l="1"/>
  <c r="S32" i="28" s="1"/>
  <c r="P34" i="28"/>
  <c r="R34" i="28" l="1"/>
  <c r="S34" i="28"/>
  <c r="T32" i="28"/>
  <c r="F37" i="28" s="1"/>
  <c r="F39" i="28" s="1"/>
  <c r="T34" i="28" l="1"/>
  <c r="U32" i="28"/>
  <c r="U34" i="28" l="1"/>
  <c r="V32" i="28"/>
  <c r="W32" i="28" l="1"/>
  <c r="V34" i="28"/>
  <c r="W34" i="28" l="1"/>
  <c r="X32" i="28"/>
  <c r="X34" i="28" l="1"/>
  <c r="Y32" i="28"/>
  <c r="Y34" i="28" l="1"/>
  <c r="Z32" i="28"/>
  <c r="Z34" i="28" l="1"/>
  <c r="AA32" i="28"/>
  <c r="AA34" i="28" l="1"/>
  <c r="AB32" i="28"/>
  <c r="AB34" i="28" l="1"/>
  <c r="AC32" i="28"/>
  <c r="AD32" i="28" l="1"/>
  <c r="AC34" i="28"/>
  <c r="AD34" i="28" l="1"/>
  <c r="AE32" i="28"/>
  <c r="AE34" i="28" l="1"/>
  <c r="AF32" i="28"/>
  <c r="AG32" i="28" l="1"/>
  <c r="AF34" i="28"/>
  <c r="AH32" i="28" l="1"/>
  <c r="AG34" i="28"/>
  <c r="AI32" i="28" l="1"/>
  <c r="AH34" i="28"/>
  <c r="AI34" i="28" l="1"/>
  <c r="AJ32" i="28"/>
  <c r="AJ34" i="28" s="1"/>
  <c r="I29" i="28"/>
</calcChain>
</file>

<file path=xl/comments1.xml><?xml version="1.0" encoding="utf-8"?>
<comments xmlns="http://schemas.openxmlformats.org/spreadsheetml/2006/main">
  <authors>
    <author>Gabriela Křivánková</author>
  </authors>
  <commentList>
    <comment ref="B3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SFŽP:
</t>
        </r>
        <r>
          <rPr>
            <sz val="9"/>
            <color indexed="81"/>
            <rFont val="Tahoma"/>
            <family val="2"/>
            <charset val="238"/>
          </rPr>
          <t xml:space="preserve">V případě, že je žadatel součástí Svazku obcí, bude uvedeno jméno a kontakt na statutárního zástupce příslušného Svazku, vč. podpisu níže.
</t>
        </r>
      </text>
    </comment>
  </commentList>
</comments>
</file>

<file path=xl/comments2.xml><?xml version="1.0" encoding="utf-8"?>
<comments xmlns="http://schemas.openxmlformats.org/spreadsheetml/2006/main">
  <authors>
    <author>Krivankova Gabriela</author>
  </authors>
  <commentList>
    <comment ref="F10" authorId="0">
      <text>
        <r>
          <rPr>
            <b/>
            <sz val="9"/>
            <color indexed="81"/>
            <rFont val="Tahoma"/>
            <family val="2"/>
            <charset val="238"/>
          </rPr>
          <t>SFŽP ČR:
Ocenění VH majetku v souladu se zněním př. č. 18 vyhl. MZe č. 428/2001 Sb., ve znění pozdějších předpisů
a) Metodický pokyn pro orientační ukazatele výpočtu pořizovací (aktualizované) ceny objektů do Vybraných údajů majetkové evidence vodovodů a kanalizací, pro Plány rozvoje vodovodů a kanalizací a pro Plány finacování obnovy vodovodů a kanalizací</t>
        </r>
        <r>
          <rPr>
            <sz val="9"/>
            <color indexed="81"/>
            <rFont val="Tahoma"/>
            <family val="2"/>
            <charset val="238"/>
          </rPr>
          <t>, Ministerstvo zemědělství, Č.j.: 401/2010-15000</t>
        </r>
        <r>
          <rPr>
            <b/>
            <sz val="9"/>
            <color indexed="81"/>
            <rFont val="Tahoma"/>
            <family val="2"/>
            <charset val="238"/>
          </rPr>
          <t xml:space="preserve">
b) vyhl. MF č. 199/2014, kteoru se mění vyhl. č. 441/2013 Sb. k provedení zákona o oceňování majetku (oceňovací vyhláška)  </t>
        </r>
        <r>
          <rPr>
            <sz val="9"/>
            <color indexed="81"/>
            <rFont val="Tahoma"/>
            <family val="2"/>
            <charset val="238"/>
          </rPr>
          <t xml:space="preserve">ve znění pozdějších předpisů
</t>
        </r>
      </text>
    </comment>
  </commentList>
</comments>
</file>

<file path=xl/comments3.xml><?xml version="1.0" encoding="utf-8"?>
<comments xmlns="http://schemas.openxmlformats.org/spreadsheetml/2006/main">
  <authors>
    <author>Gabriela Křivánková</author>
    <author>Rehacek Marek</author>
  </authors>
  <commentList>
    <comment ref="F4" authorId="0">
      <text>
        <r>
          <rPr>
            <sz val="9"/>
            <color indexed="81"/>
            <rFont val="Tahoma"/>
            <family val="2"/>
            <charset val="238"/>
          </rPr>
          <t>Metodický pokyn MZe  reflektuje c.ú. Dle pokynu v cenách roku (2006 nebo) 2009 (pokyn MZe č. j. 401/2010-15000
(rok 2010),
příapdně stanovení hdontoy majetku dle vyhl. MF 441/2013 v dané c.ú.</t>
        </r>
      </text>
    </comment>
    <comment ref="D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SFŽP: </t>
        </r>
        <r>
          <rPr>
            <sz val="9"/>
            <color indexed="81"/>
            <rFont val="Tahoma"/>
            <family val="2"/>
            <charset val="238"/>
          </rPr>
          <t>Vyplnit DPH dle relevantní sazby platné pro rok zpracování hodnoty majetku dle MZe.</t>
        </r>
      </text>
    </comment>
    <comment ref="F6" authorId="0">
      <text>
        <r>
          <rPr>
            <sz val="9"/>
            <color indexed="81"/>
            <rFont val="Tahoma"/>
            <family val="2"/>
            <charset val="238"/>
          </rPr>
          <t xml:space="preserve">Nutné zohlednit správnou sazbu DPH dle inforamce v PFO nebo informace od žadatele - tj. dle jakého pokynu byla zpracována hodnota majetku? S jakou sazbou DPH? Vždy ověřovat.
</t>
        </r>
      </text>
    </comment>
    <comment ref="P11" authorId="1">
      <text>
        <r>
          <rPr>
            <sz val="9"/>
            <color indexed="81"/>
            <rFont val="Tahoma"/>
            <family val="2"/>
            <charset val="238"/>
          </rPr>
          <t>List "Investiční náklady" a hodnota za danou položkou:
vodovodní potrubí 40 let
kanalizační potrubí 60 let
ostatní stavby 40 let
technologie a zařízení 15 let</t>
        </r>
      </text>
    </comment>
    <comment ref="Q11" authorId="1">
      <text>
        <r>
          <rPr>
            <sz val="9"/>
            <color indexed="81"/>
            <rFont val="Tahoma"/>
            <family val="2"/>
            <charset val="238"/>
          </rPr>
          <t xml:space="preserve">Vyhl MZe č. 48/2014, příloha č. 18 - Jsou to doporučené životnosti dle MZe. 
</t>
        </r>
        <r>
          <rPr>
            <b/>
            <u/>
            <sz val="9"/>
            <color indexed="81"/>
            <rFont val="Tahoma"/>
            <family val="2"/>
            <charset val="238"/>
          </rPr>
          <t>doporučené životnosti MZe:</t>
        </r>
        <r>
          <rPr>
            <sz val="9"/>
            <color indexed="81"/>
            <rFont val="Tahoma"/>
            <family val="2"/>
            <charset val="238"/>
          </rPr>
          <t xml:space="preserve">
vodovodní potrubí  80 let,
kanalizační potrubí  90 let,
UV + zdroje vody   45 let
ČOV                       40 let
zařízení 15 let - je nad rámec MZe, které tuto položku nedefinuje </t>
        </r>
      </text>
    </comment>
    <comment ref="B13" authorId="1">
      <text>
        <r>
          <rPr>
            <sz val="9"/>
            <color indexed="81"/>
            <rFont val="Tahoma"/>
            <family val="2"/>
            <charset val="238"/>
          </rPr>
          <t>FA - list "Modul priority 1" - řádek 272</t>
        </r>
      </text>
    </comment>
    <comment ref="B14" authorId="1">
      <text>
        <r>
          <rPr>
            <sz val="9"/>
            <color indexed="81"/>
            <rFont val="Tahoma"/>
            <family val="2"/>
            <charset val="238"/>
          </rPr>
          <t>FA - list "Modul priority 1" - řádek 273</t>
        </r>
      </text>
    </comment>
    <comment ref="B15" authorId="1">
      <text>
        <r>
          <rPr>
            <sz val="9"/>
            <color indexed="81"/>
            <rFont val="Tahoma"/>
            <family val="2"/>
            <charset val="238"/>
          </rPr>
          <t>FA - list "Modul priority 1" - řádek 269</t>
        </r>
      </text>
    </comment>
    <comment ref="B16" authorId="1">
      <text>
        <r>
          <rPr>
            <sz val="9"/>
            <color indexed="81"/>
            <rFont val="Tahoma"/>
            <family val="2"/>
            <charset val="238"/>
          </rPr>
          <t>FA - list "Modul priority 1" - řádek 272</t>
        </r>
      </text>
    </comment>
    <comment ref="B17" authorId="1">
      <text>
        <r>
          <rPr>
            <sz val="9"/>
            <color indexed="81"/>
            <rFont val="Tahoma"/>
            <family val="2"/>
            <charset val="238"/>
          </rPr>
          <t>FA - list "Modul priority 1" - řádek 273</t>
        </r>
      </text>
    </comment>
    <comment ref="B18" authorId="1">
      <text>
        <r>
          <rPr>
            <sz val="9"/>
            <color indexed="81"/>
            <rFont val="Tahoma"/>
            <family val="2"/>
            <charset val="238"/>
          </rPr>
          <t>FA - list "Modul priority 1" - řádek 274</t>
        </r>
      </text>
    </comment>
    <comment ref="B22" authorId="1">
      <text>
        <r>
          <rPr>
            <sz val="9"/>
            <color indexed="81"/>
            <rFont val="Tahoma"/>
            <family val="2"/>
            <charset val="238"/>
          </rPr>
          <t>FA - list "Modul priority 1" - řádek 283</t>
        </r>
      </text>
    </comment>
    <comment ref="B23" authorId="1">
      <text>
        <r>
          <rPr>
            <sz val="9"/>
            <color indexed="81"/>
            <rFont val="Tahoma"/>
            <family val="2"/>
            <charset val="238"/>
          </rPr>
          <t>FA - list "Modul priority 1" - řádek 284</t>
        </r>
      </text>
    </comment>
    <comment ref="B24" authorId="1">
      <text>
        <r>
          <rPr>
            <sz val="9"/>
            <color indexed="81"/>
            <rFont val="Tahoma"/>
            <family val="2"/>
            <charset val="238"/>
          </rPr>
          <t xml:space="preserve">FA - list "Modul priority 1" - řádek 280
</t>
        </r>
      </text>
    </comment>
    <comment ref="B25" authorId="1">
      <text>
        <r>
          <rPr>
            <sz val="9"/>
            <color indexed="81"/>
            <rFont val="Tahoma"/>
            <family val="2"/>
            <charset val="238"/>
          </rPr>
          <t>FA - list "Modul priority 1" - řádek 283</t>
        </r>
      </text>
    </comment>
    <comment ref="B26" authorId="1">
      <text>
        <r>
          <rPr>
            <sz val="9"/>
            <color indexed="81"/>
            <rFont val="Tahoma"/>
            <family val="2"/>
            <charset val="238"/>
          </rPr>
          <t>FA - list "Modul priority 1" - řádek 284</t>
        </r>
      </text>
    </comment>
    <comment ref="B27" authorId="1">
      <text>
        <r>
          <rPr>
            <sz val="9"/>
            <color indexed="81"/>
            <rFont val="Tahoma"/>
            <family val="2"/>
            <charset val="238"/>
          </rPr>
          <t>FA - list "Modul priority 1" - řádek 285</t>
        </r>
      </text>
    </comment>
    <comment ref="D31" authorId="0">
      <text>
        <r>
          <rPr>
            <b/>
            <sz val="9"/>
            <color indexed="81"/>
            <rFont val="Tahoma"/>
            <family val="2"/>
            <charset val="238"/>
          </rPr>
          <t>SFŽP:</t>
        </r>
        <r>
          <rPr>
            <sz val="9"/>
            <color indexed="81"/>
            <rFont val="Tahoma"/>
            <family val="2"/>
            <charset val="238"/>
          </rPr>
          <t xml:space="preserve">
Výchozí rok je rok, na který je zpracována kalkulace, v níž je předpokládaná inflace na kalkulovaný rok již zohledněna.</t>
        </r>
      </text>
    </comment>
    <comment ref="I32" authorId="0">
      <text>
        <r>
          <rPr>
            <b/>
            <sz val="9"/>
            <color indexed="81"/>
            <rFont val="Tahoma"/>
            <family val="2"/>
            <charset val="238"/>
          </rPr>
          <t>Gabriela Křivánková:</t>
        </r>
        <r>
          <rPr>
            <sz val="9"/>
            <color indexed="81"/>
            <rFont val="Tahoma"/>
            <family val="2"/>
            <charset val="238"/>
          </rPr>
          <t xml:space="preserve">
Dořešit - zadáním studie MMD, SOVAK?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238"/>
          </rPr>
          <t>Gabriela Křivánková:</t>
        </r>
        <r>
          <rPr>
            <sz val="9"/>
            <color indexed="81"/>
            <rFont val="Tahoma"/>
            <family val="2"/>
            <charset val="238"/>
          </rPr>
          <t xml:space="preserve">
Myšleno DPH zahrnuté do hodnoty majetku dle MZe</t>
        </r>
      </text>
    </comment>
    <comment ref="I39" authorId="0">
      <text>
        <r>
          <rPr>
            <b/>
            <sz val="9"/>
            <color indexed="81"/>
            <rFont val="Tahoma"/>
            <family val="2"/>
            <charset val="238"/>
          </rPr>
          <t>Gabriela Křivánková:</t>
        </r>
        <r>
          <rPr>
            <sz val="9"/>
            <color indexed="81"/>
            <rFont val="Tahoma"/>
            <family val="2"/>
            <charset val="238"/>
          </rPr>
          <t xml:space="preserve">
Myšleno DPH zahrnuté do hodnoty majetku dle MZe, resp. hodnota majetku dle IN (pouze nová výstavba) vč. DPH platné pro daný rok.</t>
        </r>
      </text>
    </comment>
    <comment ref="B43" authorId="1">
      <text>
        <r>
          <rPr>
            <sz val="9"/>
            <color indexed="81"/>
            <rFont val="Tahoma"/>
            <family val="2"/>
            <charset val="238"/>
          </rPr>
          <t>Vyúčtování všech položek výpočtu cen pro vodné a stočné pro kalendářní rok k cenové úrovni - (kalkulační zisk  [voda pitná skuteč] / 1000)</t>
        </r>
      </text>
    </comment>
    <comment ref="B44" authorId="1">
      <text>
        <r>
          <rPr>
            <sz val="9"/>
            <color indexed="81"/>
            <rFont val="Tahoma"/>
            <family val="2"/>
            <charset val="238"/>
          </rPr>
          <t xml:space="preserve">Vyúčtování všech položek výpočtu cen pro vodné a stočné pro kalendářní rok k cenové úrovni - (voda faktur. pitná, odpadní + srážková [voda pitná skuteč] / 1000)
</t>
        </r>
      </text>
    </comment>
    <comment ref="B45" authorId="1">
      <text>
        <r>
          <rPr>
            <sz val="9"/>
            <color indexed="81"/>
            <rFont val="Tahoma"/>
            <family val="2"/>
            <charset val="238"/>
          </rPr>
          <t>Celkové vyúčtování všech položek výpočtu ceny podle cenových předpisů pro vodné a stočné - ostatní přímé náklady pro kalendářní rok k cenové úrovni - (nájem infrastrukturního majetku  [voda pitná] / 1000)</t>
        </r>
      </text>
    </comment>
    <comment ref="B54" authorId="1">
      <text>
        <r>
          <rPr>
            <sz val="9"/>
            <color indexed="81"/>
            <rFont val="Tahoma"/>
            <family val="2"/>
            <charset val="238"/>
          </rPr>
          <t>Vyúčtování všech položek výpočtu cen pro vodné a stočné pro kalendářní rok k cenové úrovni - (kalkulační zisk  [voda odpadní skuteč] / 1000)</t>
        </r>
      </text>
    </comment>
    <comment ref="B55" authorId="1">
      <text>
        <r>
          <rPr>
            <sz val="9"/>
            <color indexed="81"/>
            <rFont val="Tahoma"/>
            <family val="2"/>
            <charset val="238"/>
          </rPr>
          <t>Vyúčtování všech položek výpočtu cen pro vodné a stočné pro kalendářní rok k cenové úrovni - (voda faktur. pitná, odpadní + srážková [voda odpadní skuteč] / 1000)</t>
        </r>
      </text>
    </comment>
    <comment ref="B56" authorId="1">
      <text>
        <r>
          <rPr>
            <sz val="9"/>
            <color indexed="81"/>
            <rFont val="Tahoma"/>
            <family val="2"/>
            <charset val="238"/>
          </rPr>
          <t xml:space="preserve">Celkové vyúčtování všech položek výpočtu ceny podle cenových předpisů pro vodné a stočné - ostatní přímé náklady pro kalendářní rok k cenové úrovni - (nájem infrastrukturního majetku  [voda odpadní] / 1000)
</t>
        </r>
      </text>
    </comment>
  </commentList>
</comments>
</file>

<file path=xl/comments4.xml><?xml version="1.0" encoding="utf-8"?>
<comments xmlns="http://schemas.openxmlformats.org/spreadsheetml/2006/main">
  <authors>
    <author>Gabriela Křivánková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Gabriela Křivánková:</t>
        </r>
        <r>
          <rPr>
            <sz val="9"/>
            <color indexed="81"/>
            <rFont val="Tahoma"/>
            <family val="2"/>
            <charset val="238"/>
          </rPr>
          <t xml:space="preserve">
Pak skrýt - bílé písmo</t>
        </r>
      </text>
    </comment>
    <comment ref="B117" authorId="0">
      <text>
        <r>
          <rPr>
            <b/>
            <sz val="9"/>
            <color indexed="81"/>
            <rFont val="Tahoma"/>
            <family val="2"/>
            <charset val="238"/>
          </rPr>
          <t>Gabriela Křivánková:</t>
        </r>
        <r>
          <rPr>
            <sz val="9"/>
            <color indexed="81"/>
            <rFont val="Tahoma"/>
            <family val="2"/>
            <charset val="238"/>
          </rPr>
          <t xml:space="preserve">
Nyní je zisk celý součástí zdrojů VHI.. 
Tento blok nechat jen v případě, že zisk nebo jeho část nebude součástí plných odpisů.  Pokud pouze část zisku bude spadat do plných odpisů, nutné vzorec upravit dle kalkulace, tj. Zákl. vst. Data ř. 123-125. 
V takovém případě pak úprava započtení jen poměrné části zisku do zdrojů VHI na listu Zákaldní vstupní data dle položky č. 15 (mj. dle typu provozního modelu).</t>
        </r>
      </text>
    </comment>
    <comment ref="B121" authorId="0">
      <text>
        <r>
          <rPr>
            <b/>
            <sz val="9"/>
            <color indexed="81"/>
            <rFont val="Tahoma"/>
            <family val="2"/>
            <charset val="238"/>
          </rPr>
          <t>Gabriela Křivánková:</t>
        </r>
        <r>
          <rPr>
            <sz val="9"/>
            <color indexed="81"/>
            <rFont val="Tahoma"/>
            <family val="2"/>
            <charset val="238"/>
          </rPr>
          <t xml:space="preserve">
Nyní je zisk celý součástí zdrojů VHI.. 
Tento blok nechat jen v případě, že zisk nebo jeho část nebude součástí plných odpisů.  Pokud pouze část zisku bude spadat do plných odpisů, nutné vzorec upravit dle kalkulace, tj. Zákl. vst. Data ř. 123-125. 
V takovém případě pak úprava započtení jen poměrné části zisku do zdrojů VHI na listu Zákaldní vstupní data dle položky č. 15 (mj. dle typu provozního modelu).</t>
        </r>
      </text>
    </comment>
    <comment ref="B157" authorId="0">
      <text>
        <r>
          <rPr>
            <b/>
            <sz val="9"/>
            <color indexed="81"/>
            <rFont val="Tahoma"/>
            <family val="2"/>
            <charset val="238"/>
          </rPr>
          <t>Gabriela Křivánková:</t>
        </r>
        <r>
          <rPr>
            <sz val="9"/>
            <color indexed="81"/>
            <rFont val="Tahoma"/>
            <family val="2"/>
            <charset val="238"/>
          </rPr>
          <t xml:space="preserve">
Pak skrýt - bílé písmo</t>
        </r>
      </text>
    </comment>
    <comment ref="B177" authorId="0">
      <text>
        <r>
          <rPr>
            <b/>
            <sz val="9"/>
            <color indexed="81"/>
            <rFont val="Tahoma"/>
            <family val="2"/>
            <charset val="238"/>
          </rPr>
          <t>Gabriela Křivánková:</t>
        </r>
        <r>
          <rPr>
            <sz val="9"/>
            <color indexed="81"/>
            <rFont val="Tahoma"/>
            <family val="2"/>
            <charset val="238"/>
          </rPr>
          <t xml:space="preserve">
Nyní je zisk celý součástí zdrojů VHI.. 
Tento blok nechat jen v případě, že zisk nebo jeho část nebude součástí plných odpisů.  Pokud pouze část zisku bude spadat do plných odpisů, nutné vzorec upravit dle kalkulace, tj. Zákl. vst. Data ř. 123-125. 
V takovém případě pak úprava započtení jen poměrné části zisku do zdrojů VHI na listu Zákaldní vstupní data dle položky č. 15 (mj. dle typu provozního modelu).</t>
        </r>
      </text>
    </comment>
    <comment ref="B181" authorId="0">
      <text>
        <r>
          <rPr>
            <b/>
            <sz val="9"/>
            <color indexed="81"/>
            <rFont val="Tahoma"/>
            <family val="2"/>
            <charset val="238"/>
          </rPr>
          <t>Gabriela Křivánková:</t>
        </r>
        <r>
          <rPr>
            <sz val="9"/>
            <color indexed="81"/>
            <rFont val="Tahoma"/>
            <family val="2"/>
            <charset val="238"/>
          </rPr>
          <t xml:space="preserve">
Nyní je zisk celý součástí zdrojů VHI.. 
Tento blok nechat jen v případě, že zisk nebo jeho část nebude součástí plných odpisů.  Pokud pouze část zisku bude spadat do plných odpisů, nutné vzorec upravit dle kalkulace, tj. Zákl. vst. Data ř. 123-125. 
V takovém případě pak úprava započtení jen poměrné části zisku do zdrojů VHI na listu Zákaldní vstupní data dle položky č. 15 (mj. dle typu provozního modelu).</t>
        </r>
      </text>
    </comment>
  </commentList>
</comments>
</file>

<file path=xl/sharedStrings.xml><?xml version="1.0" encoding="utf-8"?>
<sst xmlns="http://schemas.openxmlformats.org/spreadsheetml/2006/main" count="1276" uniqueCount="457">
  <si>
    <t>Pitná voda</t>
  </si>
  <si>
    <t>Úprava vody</t>
  </si>
  <si>
    <t>Stavební část - vodovodní potrubí</t>
  </si>
  <si>
    <t>Stavební část - jiné</t>
  </si>
  <si>
    <t>Zařízení</t>
  </si>
  <si>
    <t>tis. Kč</t>
  </si>
  <si>
    <t>Odpadní voda</t>
  </si>
  <si>
    <t>Výpočet plných odpisů</t>
  </si>
  <si>
    <t>Cena pro vodné</t>
  </si>
  <si>
    <t>Zisk (Výnos) PV</t>
  </si>
  <si>
    <t>Objemy fakturované PV</t>
  </si>
  <si>
    <t>Skutečná cena pro vodné (bez odpisů)</t>
  </si>
  <si>
    <t>Nájemné PV - skutečné</t>
  </si>
  <si>
    <t>tis. Kč/rok</t>
  </si>
  <si>
    <t>Cena pro stočné</t>
  </si>
  <si>
    <t>Zisk (Výnos) OV</t>
  </si>
  <si>
    <t>Objemy fakturované OV</t>
  </si>
  <si>
    <t>Nájemné OV - skutečné</t>
  </si>
  <si>
    <t>roky</t>
  </si>
  <si>
    <t>bez DPH</t>
  </si>
  <si>
    <t>a stočné</t>
  </si>
  <si>
    <t>vč. DPH</t>
  </si>
  <si>
    <t>Rok</t>
  </si>
  <si>
    <t>Indexy</t>
  </si>
  <si>
    <t>#</t>
  </si>
  <si>
    <t>Index</t>
  </si>
  <si>
    <t>MEV</t>
  </si>
  <si>
    <t>celkem</t>
  </si>
  <si>
    <t>Životnost</t>
  </si>
  <si>
    <t>dle FA</t>
  </si>
  <si>
    <t>Doba dožití dle PFO</t>
  </si>
  <si>
    <t>FA</t>
  </si>
  <si>
    <t>PFO</t>
  </si>
  <si>
    <t>Výchozí rok</t>
  </si>
  <si>
    <t>Stavební část - odpadní potrubí</t>
  </si>
  <si>
    <t>Provozní náklady PV (bez nájemného)</t>
  </si>
  <si>
    <t>Index pro pitnou vodu</t>
  </si>
  <si>
    <t>Index pro odpadní vodu</t>
  </si>
  <si>
    <t>%</t>
  </si>
  <si>
    <t>Skutečná cena pro stočné (bez odpisů)</t>
  </si>
  <si>
    <t>Skutečná cena pro vodné a stočné (bez odpisů)</t>
  </si>
  <si>
    <r>
      <t>tis.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/rok</t>
    </r>
  </si>
  <si>
    <t>Index pro pitnou/odpadní vodu</t>
  </si>
  <si>
    <t>Úplné vlastní náklady (vč. nájemného)</t>
  </si>
  <si>
    <t>Provozní náklady OV (bez nájemného)</t>
  </si>
  <si>
    <t xml:space="preserve">Cena pro vodné k pokrytí plných odpisů </t>
  </si>
  <si>
    <t xml:space="preserve">Cena pro stočné k pokrytí plných odpisů </t>
  </si>
  <si>
    <t>Úplné vlastní náklady PV (vč. nájemného)</t>
  </si>
  <si>
    <r>
      <t>Kč/m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3 </t>
    </r>
    <r>
      <rPr>
        <sz val="11"/>
        <color theme="1"/>
        <rFont val="Calibri"/>
        <family val="2"/>
        <charset val="238"/>
        <scheme val="minor"/>
      </rPr>
      <t>bez DPH</t>
    </r>
  </si>
  <si>
    <r>
      <t>Kč/m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3 </t>
    </r>
    <r>
      <rPr>
        <sz val="11"/>
        <color theme="1"/>
        <rFont val="Calibri"/>
        <family val="2"/>
        <charset val="238"/>
        <scheme val="minor"/>
      </rPr>
      <t>vč. DPH</t>
    </r>
  </si>
  <si>
    <r>
      <t>Kč/m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vč. DPH</t>
    </r>
  </si>
  <si>
    <r>
      <t>Kč/m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3 </t>
    </r>
    <r>
      <rPr>
        <b/>
        <sz val="11"/>
        <color theme="1"/>
        <rFont val="Calibri"/>
        <family val="2"/>
        <charset val="238"/>
        <scheme val="minor"/>
      </rPr>
      <t>bez DPH</t>
    </r>
  </si>
  <si>
    <r>
      <t>Kč/m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3 </t>
    </r>
    <r>
      <rPr>
        <b/>
        <sz val="11"/>
        <color theme="1"/>
        <rFont val="Calibri"/>
        <family val="2"/>
        <charset val="238"/>
        <scheme val="minor"/>
      </rPr>
      <t>vč. DPH</t>
    </r>
  </si>
  <si>
    <t>Sazba DPH na vodné a stočné</t>
  </si>
  <si>
    <t>dle PFO/MZe</t>
  </si>
  <si>
    <t>PFO/MZe</t>
  </si>
  <si>
    <t>Životnost (roky)</t>
  </si>
  <si>
    <t>Cenová úroveň roku posuzování plných odpisů</t>
  </si>
  <si>
    <t>Sazba DPH dle použitého metodického pokynu MZe</t>
  </si>
  <si>
    <t>Hodnota majetku  (vč. DPH)</t>
  </si>
  <si>
    <t>Hodnota majetku ( bez DPH)</t>
  </si>
  <si>
    <t>Přepočet na posuzovanou c.ú. (vč. DPH)</t>
  </si>
  <si>
    <t>Přepočet na posuzovanou c.ú. (bez DPH)</t>
  </si>
  <si>
    <t>Ø zdroje na obnovu majetku (tis. Kč/rok)</t>
  </si>
  <si>
    <t>c.ú. Výchozího roku</t>
  </si>
  <si>
    <t>přepočet na posuzovanou c.ú.</t>
  </si>
  <si>
    <t>Potřebné zdroje na obnovu PV roční dle Mze</t>
  </si>
  <si>
    <t>Potřebné zdroje na obnovu OV roční dle Mze</t>
  </si>
  <si>
    <t>Potřebné zdroje na obnovu PV + OV roční dle Mze</t>
  </si>
  <si>
    <t>Úplné vlastní náklady OV (vč. nájemného)</t>
  </si>
  <si>
    <t>Provozní náklady PV+OV (bez odpisů/nájemného)</t>
  </si>
  <si>
    <t>Zisk (Výnos) PV+OV</t>
  </si>
  <si>
    <t>Objemy fakturované PV+OV</t>
  </si>
  <si>
    <t>Nájemné PV+OV - skutečné</t>
  </si>
  <si>
    <t xml:space="preserve">Cena pro VaS k pokrytí plných odpisů </t>
  </si>
  <si>
    <t>dle majetku a životností dle PFO/MZe</t>
  </si>
  <si>
    <t>dle (FA)</t>
  </si>
  <si>
    <t>(dle PFO/MZe)</t>
  </si>
  <si>
    <t>životnost dle FA c.ú.</t>
  </si>
  <si>
    <t>dle majetku PFO/MZe a životností dle FA</t>
  </si>
  <si>
    <t>životnost dle PFO/MZe c.ú.</t>
  </si>
  <si>
    <t>vč. DPH na majetku</t>
  </si>
  <si>
    <t>bez DPH na majetku</t>
  </si>
  <si>
    <t>Výše nájemného potřebná k pokrytí zdrojů na obnovu ve výši plných odpisů</t>
  </si>
  <si>
    <t>??</t>
  </si>
  <si>
    <t>Výše plně nákladové ceny potřebná pro pokrytí provoních nákladů a zdrojů na obnovu ve výši plných odpisů.</t>
  </si>
  <si>
    <t>Hodnota majetku PV / OV dle metodiky ocenění dle pokynu MZe (resp. MF)</t>
  </si>
  <si>
    <t>Výchozí rok hodnoty majetku dle PFO/MZe</t>
  </si>
  <si>
    <t>1. Vkládat hodnotu majetku budto metodikou MZe v dané c.ú. Dle metodického pokynu a pak převést na cenovou úroveň roku, od kterého vycházíme.</t>
  </si>
  <si>
    <t>2. Vkládat hodnotu reprodukční hodnotu majetku (majetek v hodnotě, za jakou bych ho realizovala dneska) dle vyhlášky MZe, avšak tato musí být každý rok aktualizována - otázka, zda každý vlastník aktualizuje hdonotu majetku každý rok pro účely PFO, spíše ne, proto ybch zůstala u avrianty 1. Pokud vščak vlastník doloží amjetek dle varianty 2 není problém..</t>
  </si>
  <si>
    <t>Celková hodnota majetku PV - vodovody celkem</t>
  </si>
  <si>
    <t>Celková hodnota majetku OV - kanalizace celkem</t>
  </si>
  <si>
    <t>Výpočet plných odpisů/plně nákladové ceny</t>
  </si>
  <si>
    <t>let</t>
  </si>
  <si>
    <t>vodovodní síť</t>
  </si>
  <si>
    <t>Čištění odpadní vody</t>
  </si>
  <si>
    <t>kanalizační síť</t>
  </si>
  <si>
    <t>tis. Kč bez DPH</t>
  </si>
  <si>
    <t>rok</t>
  </si>
  <si>
    <t>Celkem</t>
  </si>
  <si>
    <t>Jednotky</t>
  </si>
  <si>
    <t>Celková hodnota majetku PV - vodovody a ÚV celkem</t>
  </si>
  <si>
    <t>Celková hodnota majetku OV - kanalizace a ČOV celkem</t>
  </si>
  <si>
    <t>Kč/m3 bez DPH</t>
  </si>
  <si>
    <t>Typ provozního modelu dle stávajícího stavu</t>
  </si>
  <si>
    <t>Rok zahájení období udržitelnosti projektu</t>
  </si>
  <si>
    <t>Obec provozuje sama</t>
  </si>
  <si>
    <t>Vlastnický model</t>
  </si>
  <si>
    <t>Smíšený model</t>
  </si>
  <si>
    <t>Specifický cíl dle PD OPŽP 2014 - 2020</t>
  </si>
  <si>
    <t>Typ projektu</t>
  </si>
  <si>
    <t>Prioritní osa dle PD OPŽP 2014 - 2020</t>
  </si>
  <si>
    <t>Prioritní osa 1</t>
  </si>
  <si>
    <t>Zelená louka</t>
  </si>
  <si>
    <t>Historická data</t>
  </si>
  <si>
    <t>Prohlašuji, že všechny vyplněné údaje odpovídají známé skutečnosti</t>
  </si>
  <si>
    <t>do  r.</t>
  </si>
  <si>
    <t>mil. Kč/rok</t>
  </si>
  <si>
    <t xml:space="preserve"> Materiál</t>
  </si>
  <si>
    <t xml:space="preserve"> Energie</t>
  </si>
  <si>
    <t xml:space="preserve"> * elektrická energie</t>
  </si>
  <si>
    <t xml:space="preserve"> * ostatní energie</t>
  </si>
  <si>
    <t xml:space="preserve"> Mzdy</t>
  </si>
  <si>
    <t xml:space="preserve"> * přímé mzdy</t>
  </si>
  <si>
    <t xml:space="preserve"> * ostatní osobní náklady</t>
  </si>
  <si>
    <t xml:space="preserve"> Ostatní přímé náklady</t>
  </si>
  <si>
    <t xml:space="preserve"> * odpisy</t>
  </si>
  <si>
    <t xml:space="preserve"> * opravy infra majetku</t>
  </si>
  <si>
    <t xml:space="preserve"> * nájem infra majetku</t>
  </si>
  <si>
    <t xml:space="preserve"> * prostředky obnovy infra majetku</t>
  </si>
  <si>
    <t xml:space="preserve"> Provozní náklady</t>
  </si>
  <si>
    <t xml:space="preserve"> * poplatky za vypouštění odpadních vod</t>
  </si>
  <si>
    <t xml:space="preserve"> * ostatní provozní náklady externí</t>
  </si>
  <si>
    <t xml:space="preserve"> * ostatní provozní náklady ve vlastní režii</t>
  </si>
  <si>
    <t xml:space="preserve"> Finanční náklady</t>
  </si>
  <si>
    <t xml:space="preserve"> Finanční výnosy</t>
  </si>
  <si>
    <t xml:space="preserve"> Výrobní režie</t>
  </si>
  <si>
    <t xml:space="preserve"> Správní režie</t>
  </si>
  <si>
    <t>Kalkulační zisk</t>
  </si>
  <si>
    <t>Počet let</t>
  </si>
  <si>
    <t>ANO</t>
  </si>
  <si>
    <t>NE</t>
  </si>
  <si>
    <t>Úpravny vody + zdroje bez úpravy</t>
  </si>
  <si>
    <t>Vodovody, přiváděcí řady + rozvodná vodovodní síť</t>
  </si>
  <si>
    <t>Čistírny odpadních vod</t>
  </si>
  <si>
    <t>Kanalizace, přiváděcí stoky + stoková síť</t>
  </si>
  <si>
    <t xml:space="preserve">  (vč. DPH) v c.ú.</t>
  </si>
  <si>
    <t>INVESTIČNÍ NÁKLADY PROJEKTU - BĚŽNÉ CENY</t>
  </si>
  <si>
    <t>Hodnota VH majetku</t>
  </si>
  <si>
    <t>Hodnota infra majetku PV / OV stanovená dle příslušené metodiky pro ocenění VH infrastruktruy v souladu s novelou vyhl. MZe č. 428/2001, přílohou č. 18</t>
  </si>
  <si>
    <t xml:space="preserve">Stavební část - jiné </t>
  </si>
  <si>
    <t>Pitná voda nová - úpravna vody a zdroje bez úpravy</t>
  </si>
  <si>
    <t>Pitná voda nová  - Vodovody, přiváděcí řady + rozvodná síť</t>
  </si>
  <si>
    <t>Odpadní voda nová - čistírny odpadních vod</t>
  </si>
  <si>
    <t>Odpadní voda nová - kanalizace, přiváděcí stoky + stoková síť</t>
  </si>
  <si>
    <t>DPH</t>
  </si>
  <si>
    <t>Sazba DPH</t>
  </si>
  <si>
    <t>Stavební část - kanalizační potrubí</t>
  </si>
  <si>
    <t>Sazba DPH dle metodiky pro ocenění VH infrastruktury</t>
  </si>
  <si>
    <t>HISTORICKÁ DATA</t>
  </si>
  <si>
    <t>HISTORICKÁ DATA + ZELENÁ LOUKA</t>
  </si>
  <si>
    <t>Rok zahájení doby udržitelnosti</t>
  </si>
  <si>
    <t>Celkem včetně DPH</t>
  </si>
  <si>
    <t>Náklady pro výpočet ceny pro vodné a stočné dle př. č. 19 vyhl. MZe č. 428/2001 a její novelizace</t>
  </si>
  <si>
    <t>PROVOZNÍ NÁKLADY - běžné ceny daného roku</t>
  </si>
  <si>
    <t xml:space="preserve"> - surová voda podzemní + povrchová</t>
  </si>
  <si>
    <t xml:space="preserve"> - chemikálie</t>
  </si>
  <si>
    <t xml:space="preserve"> - ostatní materiál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</si>
  <si>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</si>
  <si>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</si>
  <si>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</si>
  <si>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</si>
  <si>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</si>
  <si>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</si>
  <si>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</si>
  <si>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</si>
  <si>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</si>
  <si>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</si>
  <si>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</t>
  </si>
  <si>
    <t>Hodnota souvisejícího infrastrukturního majetku podle VÚME</t>
  </si>
  <si>
    <t>B</t>
  </si>
  <si>
    <t>Pořizovací cena souvisejícího provozního hmotného majetku</t>
  </si>
  <si>
    <t>C</t>
  </si>
  <si>
    <t>Počet pracovníků</t>
  </si>
  <si>
    <t>D</t>
  </si>
  <si>
    <t>Voda pitná fakturovaná</t>
  </si>
  <si>
    <t>E</t>
  </si>
  <si>
    <t>- z toho domácnosti</t>
  </si>
  <si>
    <t>F</t>
  </si>
  <si>
    <t>Voda odpadní odv. fakturovaná</t>
  </si>
  <si>
    <t>G</t>
  </si>
  <si>
    <t>H</t>
  </si>
  <si>
    <t>Voda srážková fakturovaná</t>
  </si>
  <si>
    <t>I</t>
  </si>
  <si>
    <t>Voda odpadní čištěná</t>
  </si>
  <si>
    <t>J</t>
  </si>
  <si>
    <t>Pitná nebo odpadní voda převzatá</t>
  </si>
  <si>
    <t>K</t>
  </si>
  <si>
    <t>Pitná nebo odpadní voda předaná</t>
  </si>
  <si>
    <t>mil.Kč</t>
  </si>
  <si>
    <t>osob</t>
  </si>
  <si>
    <t>mil.m3</t>
  </si>
  <si>
    <t>13.</t>
  </si>
  <si>
    <t>Úplné vlastní náklady</t>
  </si>
  <si>
    <t>Název projektu</t>
  </si>
  <si>
    <t>Žadatel</t>
  </si>
  <si>
    <t>částečně</t>
  </si>
  <si>
    <t>Poř.č.</t>
  </si>
  <si>
    <t>Majetek podle skupin pro vybrané údaje majetkové evidence</t>
  </si>
  <si>
    <t>Pozn.</t>
  </si>
  <si>
    <t>Vyhodnocení stavu majetku vyjádřené v % opotřebení</t>
  </si>
  <si>
    <t>Délka potrubí v roce schválení plánu                                  v km</t>
  </si>
  <si>
    <t>Vodovody: přiváděcí řady + rozvodná vodovodní síť</t>
  </si>
  <si>
    <t>Úpravna vody + zdroje bez úpravny</t>
  </si>
  <si>
    <t>Kanalizace: přiváděcí stoky + stoková síť</t>
  </si>
  <si>
    <t>Čistírna odpadních vod</t>
  </si>
  <si>
    <t>+</t>
  </si>
  <si>
    <t>Vodovody celkem</t>
  </si>
  <si>
    <t>Kanalizace celkem</t>
  </si>
  <si>
    <t>CELKEM</t>
  </si>
  <si>
    <t>Hodnota majetku v reprodukční pořizovací ceně jako součet všech příslušných položek uvedených ve vybraných údajích majetkové evidence                  (VÚME) v mil. Kč na 2 desetinná místa)</t>
  </si>
  <si>
    <t>Teoretická doba akumulace Finančních prostředků v počtu roků</t>
  </si>
  <si>
    <t>Pitná voda rekonstrukce - úpravna vody a zdroje bez úpravy</t>
  </si>
  <si>
    <t>Pitná voda rekonstrukce  - Vodovody, přiváděcí řady + rozvodná síť</t>
  </si>
  <si>
    <t>Odpadní voda rekonstrukce - čistírny odpadních vod</t>
  </si>
  <si>
    <t>Odpadní voda rekonstrukce - kanalizace, přiváděcí stoky + stoková síť</t>
  </si>
  <si>
    <t>mil. Kč</t>
  </si>
  <si>
    <t>11.</t>
  </si>
  <si>
    <t xml:space="preserve">JEDNOTKOVÉ NÁKLADY </t>
  </si>
  <si>
    <t>12.</t>
  </si>
  <si>
    <t>ÚVN</t>
  </si>
  <si>
    <t>14.</t>
  </si>
  <si>
    <t>- podíl kalkul. zisku z ÚVN (orientační ukazatel)</t>
  </si>
  <si>
    <t>15.</t>
  </si>
  <si>
    <t>- z ř.13 na rozvoj a obnovu infrastrukturního majetku</t>
  </si>
  <si>
    <t>16.</t>
  </si>
  <si>
    <t>Celkem ÚVN + zisk</t>
  </si>
  <si>
    <t>17.</t>
  </si>
  <si>
    <t>Voda fakturovaná pitná, odpadní+srážková</t>
  </si>
  <si>
    <t>18.</t>
  </si>
  <si>
    <t>CENA pro vodné, stočné</t>
  </si>
  <si>
    <t>19.</t>
  </si>
  <si>
    <t>Kč/m3</t>
  </si>
  <si>
    <t>KALKULOVANÁ CENA PRO VODNÉ A STOČNÉ</t>
  </si>
  <si>
    <t>NÁKLADOVÉ POLOŽKY</t>
  </si>
  <si>
    <t xml:space="preserve"> - pitná voda převzatá + odpadní voda předaná k vyčištění</t>
  </si>
  <si>
    <t>Finanční prostředky získané z vodného a stočného. Vlastník uvede zdroje této hodnoty:</t>
  </si>
  <si>
    <t>Finanční prostředky ostatní - jiné, než získané z vodného a stočného. Vlastník uvede zdroje této hodnoty:</t>
  </si>
  <si>
    <t>Plná výše odpisů stávající VH infrastruktury</t>
  </si>
  <si>
    <t>(vč. DPH) v c.ú.</t>
  </si>
  <si>
    <t>(bez DPH) v c.ú.</t>
  </si>
  <si>
    <t>Životnost  (roky)</t>
  </si>
  <si>
    <t>Celkem vč. DPH</t>
  </si>
  <si>
    <t>Celkem bez DPH</t>
  </si>
  <si>
    <t>vč. DPH v c.ú.</t>
  </si>
  <si>
    <t>Plná výše odpisů VH infrastruktury (stávající + Projekt)</t>
  </si>
  <si>
    <t>bez DPH v c.ú.</t>
  </si>
  <si>
    <t xml:space="preserve">Hodnota stávající VH infrastruktury </t>
  </si>
  <si>
    <t>VÝPOČET DOSAŽENÍ PLNÉ VÝŠE ODPISŮ CELÉHO VH SYSTÉMU (VČETNĚ PROJEKTU) - stálé ceny v c.ú.</t>
  </si>
  <si>
    <t>VÝPOČET DOSAŽENÍ PLNÉ VÝŠE ODPISŮ CELÉHO VH SYSTÉMU (PROJEKT) - stálé ceny v c.ú.</t>
  </si>
  <si>
    <t>Trend meziročního růstu min. požadovaných zdrojů do VHI dle OPŽP (pitná voda)</t>
  </si>
  <si>
    <t>Trend meziročního růstu min. požadovaných zdrojů do VHI dle OPŽP (odpadní voda)</t>
  </si>
  <si>
    <t>Výpočet proveden ve stálých cenách v c.ú. roku</t>
  </si>
  <si>
    <t>Typ provozního modelu</t>
  </si>
  <si>
    <t>INVESTIČNÍ NÁKLADY PROJEKTU - STÁLÉ CENY roku</t>
  </si>
  <si>
    <t>Výše plných odpisů celého VH systému (včetně Projektu)</t>
  </si>
  <si>
    <t>Je dosaženo plných odpisů ?</t>
  </si>
  <si>
    <t>Výše plných odpisů celé VH infrastruktury (Projekt)</t>
  </si>
  <si>
    <t>Dle výchozího roku provozních nákladů</t>
  </si>
  <si>
    <t xml:space="preserve">Hodnota plné výše odpisů celého VH systému - stálé ceny v c.ú. </t>
  </si>
  <si>
    <t>Stálé ceny</t>
  </si>
  <si>
    <t xml:space="preserve">CENA pro vodné, stočné + DPH </t>
  </si>
  <si>
    <t>Sazba DPH pro vodné a stočné</t>
  </si>
  <si>
    <t xml:space="preserve">Období udržitelnosti celého VH systému včetně Projektu od r. </t>
  </si>
  <si>
    <t>Dle výchozího roku investičních nákladů</t>
  </si>
  <si>
    <t>Voda fakturovaná pitná</t>
  </si>
  <si>
    <t xml:space="preserve">Vstupní hodnota zisku z kalkulace VaS  pro r. </t>
  </si>
  <si>
    <t xml:space="preserve">Vstupní hodnota objemů z kalkulace VaS  pro r. </t>
  </si>
  <si>
    <t>tis. m3/rok</t>
  </si>
  <si>
    <t>Voda fakturovaná odpadní + srážková</t>
  </si>
  <si>
    <t xml:space="preserve">Hodnota zisku z kalkulace VaS  pro r. </t>
  </si>
  <si>
    <t>Pro účely ex-post</t>
  </si>
  <si>
    <t>Hodnota stávající VH infrastruktury</t>
  </si>
  <si>
    <t>Hodnota VH infrastruktury - Projekt</t>
  </si>
  <si>
    <t>Hodnota VH infrastruktury (stávající + Projekt)</t>
  </si>
  <si>
    <t>HODNOTA VH INFRASTRUKTURY A PLNÁ VÝŠE ODPISŮ (stávající + Projekt)</t>
  </si>
  <si>
    <t>„Žadatel předložením žádosti na SFŽP ČR potvrzuje, že nástroj Udržitelnost 2014+ vyplnil v souladu s příslušným manuálem.
 Žadatel si je vědom, že vyplnění nástroje v rozporu s příslušným manuálem 
bude mít za následek okamžité vyřazení žádosti z hodnocení. 
V případě pochybností, je Žadatel povinen obrátit se v dostatečném předstihu na odpovědné pracovníky SFŽP ČR“.</t>
  </si>
  <si>
    <t>Makroekonomická data</t>
  </si>
  <si>
    <t>Nástroj pro výpočet udržitelnosti projektů Prioritní osy 1 Operačního programu Životní prostředí 2014 - 2020</t>
  </si>
  <si>
    <t>Finanční prostředky na obnovu vodovodů a kanalizací dle "Plánu financování obnovy vodovodů nebo kanalizací"</t>
  </si>
  <si>
    <t xml:space="preserve">Základní vstupní data </t>
  </si>
  <si>
    <t>Rozsah Projektu</t>
  </si>
  <si>
    <t>Uzamčené buňky, které nelze měnit</t>
  </si>
  <si>
    <t>Základní identifikační údaje žadatele a Projektu</t>
  </si>
  <si>
    <t>Poznámky:</t>
  </si>
  <si>
    <t>Podpis zpracovatele</t>
  </si>
  <si>
    <t>…………………………………………………………………………………….</t>
  </si>
  <si>
    <t>………………………………………………………………………………………………</t>
  </si>
  <si>
    <t>HODNOTA STÁVAJÍCÍHO VH INFRA MAJETKU</t>
  </si>
  <si>
    <t>Celkové investiční náklady Projektu (zadávat s přesností na 3 desetinná místa)</t>
  </si>
  <si>
    <t>VSTUPNÍ PROVOZNÍ NÁKLADY VaK - běžné ceny daného roku</t>
  </si>
  <si>
    <t xml:space="preserve">Výpočtový list pro výpočet požadovaných zdrojů do VH infrastruktury dle dosažení plných odpisů </t>
  </si>
  <si>
    <t>Grafy</t>
  </si>
  <si>
    <t>Návrh"Plánu financování obnovy vodovodů nebo kanalizací" dle výsledků nástroje Udržitelnost 2014+</t>
  </si>
  <si>
    <t>až</t>
  </si>
  <si>
    <t>Celkem řádky 2, 4, 6, 8 +</t>
  </si>
  <si>
    <t xml:space="preserve"> ++</t>
  </si>
  <si>
    <t>Tabulka plánu financování obnovy vodovodů nebo kanalizací</t>
  </si>
  <si>
    <t>Žadatel/vlastník:</t>
  </si>
  <si>
    <t>Finanční prostředky zajišťované na obnovu* vodovodů a kanalizací v mil. Kč na 2 desetinná místa</t>
  </si>
  <si>
    <t xml:space="preserve"> ++ Finanční prostředky ostatní - jedná se o jiné než získané z vodného a stočného, v komentáři vlastník popíše členění a stanovaní této hodnoty (např. dotace, zdroje z příjmů obcí, úvěry, atd.)</t>
  </si>
  <si>
    <t xml:space="preserve"> +  Finanční prostředky získané z vodného a stočného, v komentáři vlastník popíše zdroje této hodnoty (nájemné, odpisy účetní, opravy, popř. prostředky účelově určené pro obnovu tímto Plánem).</t>
  </si>
  <si>
    <t>*   Obnova viz § 2 odst. 9 zákona č. 274/2001 Sb., o vodovodech a kanalizacích pro veřejnou potřebu, ve znění pozdějších předpisů</t>
  </si>
  <si>
    <t>Celkem řádky 3, 5, 7, 9 + +</t>
  </si>
  <si>
    <t>Výstupy z nástroje jsou závazné  pouze pro dotovanou část VH infrastruktury, tj. část projektem financovanou z OPŽP 2014 - 2020 dle specifického cíle uvedeného na listu Info</t>
  </si>
  <si>
    <t>Plná výše odpisů VH infrastruktury - Projekt</t>
  </si>
  <si>
    <t>Plná výše odpisů celé VHI (stávající + Projekt)</t>
  </si>
  <si>
    <t>Plná výše odpisů VHI (pitná voda)</t>
  </si>
  <si>
    <t>Plná výše odpisů VHI (odpadní voda)</t>
  </si>
  <si>
    <t>Pro účely ex-ante</t>
  </si>
  <si>
    <t>Udržitelnost VH infrastruktury k dosažení plných odpisů</t>
  </si>
  <si>
    <t>Pitná voda (stálé ceny)</t>
  </si>
  <si>
    <t>Odpadní voda (stálé ceny)</t>
  </si>
  <si>
    <t>Kalkulační zisk dle zadané kalkulace ex-post</t>
  </si>
  <si>
    <t xml:space="preserve">Vstupní hodnota zdrojů do VHI z kalkulace VaS  pro r. </t>
  </si>
  <si>
    <t>Pro účely ex- ante</t>
  </si>
  <si>
    <t>Pro účely ex - post</t>
  </si>
  <si>
    <t xml:space="preserve">Vstupní hodnota ÚVN bez zdrojů do VHI z kalkulace VaS  pro r. </t>
  </si>
  <si>
    <t xml:space="preserve">Ex-post hodnota zdrojů do VHI z kalkulace VaS  pro r. </t>
  </si>
  <si>
    <t xml:space="preserve">Ex-post hodnota ÚVN bez zdrojů do VHI z kalkulace VaS  pro r. </t>
  </si>
  <si>
    <t xml:space="preserve">Ex-post hodnota zisku z kalkulace VaS  pro r. </t>
  </si>
  <si>
    <t>Pro účely ex- post</t>
  </si>
  <si>
    <t xml:space="preserve">Ex-post hodnota objemů z kalkulace VaS  pro r. </t>
  </si>
  <si>
    <t>ex-ante</t>
  </si>
  <si>
    <t>ex-post</t>
  </si>
  <si>
    <t>Mminimální požadovaný nárůst do výše plných odpisů</t>
  </si>
  <si>
    <t>Minimální požadovaný roční nárůst pro dosažení plných odpisů ve 30 . roce</t>
  </si>
  <si>
    <t>Kontrola minimálního vývoje požadovaných zdrojů do VHI (pitná voda), (skutečné - požadované)</t>
  </si>
  <si>
    <t>Kontrola minimálního vývoje požadovaných zdrojů do VHI (odpadní voda),  (skutečné - požadované)</t>
  </si>
  <si>
    <t>Kontrola minimálního vývoje požadovaných zdrojů do VHI (pitná a odpadní voda),  (skutečné - požadované)</t>
  </si>
  <si>
    <t xml:space="preserve">Ex - post hodnota zisku z kalkulace VaS  pro r. </t>
  </si>
  <si>
    <t>Minimální požadovaný nárůst do výše plných odpisů (Projekt)</t>
  </si>
  <si>
    <t>Minimální požadovaný roční nárůst pro dosažení udržitelnosti ve 30. roce (Projekt)</t>
  </si>
  <si>
    <t>Výstupy pro SFŽP</t>
  </si>
  <si>
    <t>E-mail:</t>
  </si>
  <si>
    <t xml:space="preserve">Stálé ceny v c.ú. </t>
  </si>
  <si>
    <t>Je dosaženo plných odpisů VH systému (vetně Projektu)?</t>
  </si>
  <si>
    <t>Je žadatel plátcem DPH v oblasti investičních výdajů?</t>
  </si>
  <si>
    <t>Plná výše odpisů VHI (pitná a odpadní voda) - celkem</t>
  </si>
  <si>
    <t>Kalkulační zisk dle výchozí kalkulace pro 1. rok udržitelnosti</t>
  </si>
  <si>
    <t>ÚVN (pitná voda) dle výchozí kalkulace ex-ante pro 1.rok udržitelnosti (bez nájemného, odpisů, obnovy, fin. nákladů a zisku)</t>
  </si>
  <si>
    <t>ÚVN (odpadní voda) dle výchozí kalkualce ex-ante pro 1.rok udržitelnosti (bez nájemného, odpisů, obnovy, fin. nákladů a zisku)</t>
  </si>
  <si>
    <t>ÚVN (pitná voda) skutečné dle kalkulace ex-post (bez nájemného, odpisů, obnovy, fin. nákladů a zisku)</t>
  </si>
  <si>
    <t>ÚVN (odpadní voda) skutečné dle kalkulace ex-post (bez nájemného, odpisů, obnovy, fin. nákladů a zisku)</t>
  </si>
  <si>
    <t>Hlavní výsledky  udržitelnosti VH infrastruktury dle podmínek OPŽP 2014 - 2020</t>
  </si>
  <si>
    <t>Minimální požadovaná výše ročních zdrojů do VH infrastruktury k dosažení plných odpisů dle OPŽP</t>
  </si>
  <si>
    <t xml:space="preserve">Minimální požadovaná výše ročních zdrojů do VH infrastruktury k dosažení plných odpisů dle OPŽP , stálé ceny v c.ú. </t>
  </si>
  <si>
    <t>Minimální roční výše zdrojů do VHI dle OPŽP (pitná voda)</t>
  </si>
  <si>
    <t>Minimální roční výše zdrojů do VHI dle OPŽP (odpadní voda)</t>
  </si>
  <si>
    <t>Minimální roční výše zdrojů do VHI dle OPŽP (pitná a odpadní voda) - celkem</t>
  </si>
  <si>
    <t>Skutečná roční výše zdrojů do VH infrastruktury dle každoročně zadané kalkulace provozních nákladů</t>
  </si>
  <si>
    <t>Skutečná výše ročních zdrojů do VHI (pitná voda)</t>
  </si>
  <si>
    <t>Skutečná výše ročních zdrojů  do VHI (odpadní voda)</t>
  </si>
  <si>
    <t>Skutečná výše ročních zdrojů do VHI (pitná a odpadní voda) - celkem</t>
  </si>
  <si>
    <t>Minimální roční výše zdrojů do VHI dle OPŽP (pitná voda) - kumulovaná</t>
  </si>
  <si>
    <t>Minimální roční výše zdrojů do VHI dle OPŽP (odpadní voda) - kumulovaná</t>
  </si>
  <si>
    <t>Minimální roční výše zdrojů do VHI dle OPŽP (pitná a odpadní voda) - celkem - kumulovaná</t>
  </si>
  <si>
    <t>Skutečná výše ročních zdrojů do VHI (pitná voda) - kumulovaná</t>
  </si>
  <si>
    <t>Skutečná výše ročních zdrojů  do VHI (odpadní voda) - kumulovaná</t>
  </si>
  <si>
    <t>Skutečná výše ročních zdrojů  do VHI (pitná a odpadní voda) - celkem - kumulovaná</t>
  </si>
  <si>
    <t>Kontrola vývoje požadovaných zdrojů do VH infrastruktury (skutečné roční zdroje - min. požadované roční zdroje dle OPŽP)</t>
  </si>
  <si>
    <t>Kontrola minimálního vývoje požadovaných zdrojů do VHI (pitná voda), (skutečné - požadované) - kumulovaná</t>
  </si>
  <si>
    <t>Kontrola minimálního vývoje požadovaných zdrojů do VHI (odpadní voda),  (skutečné - požadované) - kumulovaná</t>
  </si>
  <si>
    <t>Kontrola minimálního vývoje požadovaných zdrojů do VHI (pitná a odpadní voda),  (skutečné - požadované )- kumulovaná</t>
  </si>
  <si>
    <t>Minimální požadovaná výše ročních zdrojů do VH infrastruktury k dosažení plných odpisů dle OPŽP - kumulovaná</t>
  </si>
  <si>
    <t>Kumulovaná minimální výše zdrojů do VHI dle OPŽP (pitná voda)</t>
  </si>
  <si>
    <t xml:space="preserve">v roce </t>
  </si>
  <si>
    <t>Kumulovaná minimální výše zdrojů do VHI dle OPŽP (odpadní voda)</t>
  </si>
  <si>
    <t>Kumulovaná minimální výše zdrojů do VHI dle OPŽP (pitná a odpadní voda) - celkem</t>
  </si>
  <si>
    <t>Buňky, které jsou naznačeny tmavě žlutě, slouží pro vstupní data, vyžadovaná od Žadatele a jsou povinná pro fungování nástroje. Buňky nejsou zamčené.</t>
  </si>
  <si>
    <t>Zahájení doby udržitelnosti</t>
  </si>
  <si>
    <t>EX - ANTE</t>
  </si>
  <si>
    <t>EX - POST</t>
  </si>
  <si>
    <t>Cena pro vodné (ex-post) k pokrytí minimálních zdrojů do VHI dle OPŽP</t>
  </si>
  <si>
    <t xml:space="preserve">Cena pro vodné (ex - ante) k pokrytí min. požadovaných zdrojů do VHI dle OPŽP </t>
  </si>
  <si>
    <t>Cena pro stočné (ex - ante) k pokrytí min. požadovaných zdrojů do VHI dle OPŽP</t>
  </si>
  <si>
    <t>ÚVN (pitná voda) dle kalkulace ex-post vč. skutečných zdrojů do VHI - celkem</t>
  </si>
  <si>
    <t>ÚVN (pitná voda) dle výchozí kalkulace ex-ante pro 1.rok udržitelnosti vč. min. zdrojů do VHI dle OPŽP - celkem</t>
  </si>
  <si>
    <t>ÚVN (odpadní voda) dle výchozí kalkulace ex-ante pro 1.rok udržitelnosti vč. Min. zdrojů do vHI dle OPŽP - celkem</t>
  </si>
  <si>
    <t>Skutečná výše zdrojů do VHI ex-post (pitná voda)</t>
  </si>
  <si>
    <t>ÚVN (pitná voda) dle kalkulace ex-post vč. min. zdrojů do VHI dle OPŽP - celkem</t>
  </si>
  <si>
    <t xml:space="preserve">Skutečná cena pro vodné (ex-post) </t>
  </si>
  <si>
    <t>Skutečná výše zdrojů do VHI ex-post (odpadní voda)</t>
  </si>
  <si>
    <t>ÚVN (odpadní voda) dle kalkulace ex-post vč. Skutečných zdrojů do VHI - celkem</t>
  </si>
  <si>
    <t>ÚVN (odpadní voda) dle kalkulace ex-post vč. min. zdrojů do VHI dle OPŽP - celkem</t>
  </si>
  <si>
    <t>Cena pro stočné (ex-post) k pokrytí minimálních zdrojů do VHI dle OPŽP</t>
  </si>
  <si>
    <t xml:space="preserve">Skutečná cena pro stočné (ex-post) </t>
  </si>
  <si>
    <t>Dopad do ceny pro vodné a stočné dle skutečných provozních nákladů v jednotlivých letech</t>
  </si>
  <si>
    <t>Orientační dopad do ceny pro vodné a stočné dle výchozí kalkulace pro 1.rok udržitelnosti)</t>
  </si>
  <si>
    <t>Indexy pro výpočtový list</t>
  </si>
  <si>
    <t>Inflace*</t>
  </si>
  <si>
    <t>* Každoročně aktualizovat dle ukončeného roku</t>
  </si>
  <si>
    <t>Provozní náklady VaK  pro výpočet ceny pro vodné a stočné - EX - POST</t>
  </si>
  <si>
    <t>Státní fond životního prostředí ČR</t>
  </si>
  <si>
    <t xml:space="preserve">Autor nástroje: </t>
  </si>
  <si>
    <t>Oddílný model</t>
  </si>
  <si>
    <t>Předpokládaný rok zahájení realizace projektu</t>
  </si>
  <si>
    <t>Zpracovatel                                                                Jméno:</t>
  </si>
  <si>
    <t>Statutární zástupce žadatele č. 1                               Jméno:</t>
  </si>
  <si>
    <t>Datum zpracování</t>
  </si>
  <si>
    <t>Podpis statutárního zástupce žadatele č. 1</t>
  </si>
  <si>
    <t>Buňky, které jsou naznačeny světle žlutě, jsou v modelu vyplněny automaticky na základě "nezbytných" vstupních dat. Tyto buňky nejsou zamčené, a proto lze hodnoty přepsat nebo upravit vzorce. Všechna data vložená Žadatelem do těchto buňek, musí být doložitelná.</t>
  </si>
  <si>
    <t>Roční míra inflace spotřebitelských cen</t>
  </si>
  <si>
    <t>Index cen stavebních prací k roku</t>
  </si>
  <si>
    <t>Podpis statutárního zástupce žadatele č. 2 (za Svazek obcí)</t>
  </si>
  <si>
    <t>Statutární zástupce žadatele č. 2 (za Svazek obcí)   Jméno:</t>
  </si>
  <si>
    <t>Dle výchozího roku hodnoty majetku (pro projekty typu HD)</t>
  </si>
  <si>
    <t>Stálé ceny roku</t>
  </si>
  <si>
    <t xml:space="preserve">Stálé ceny </t>
  </si>
  <si>
    <t>Roční míra inflace cen stavebních prací</t>
  </si>
  <si>
    <t>Datum zpracování k RoPD:</t>
  </si>
  <si>
    <t>Datum zpracování k zahájení udržitelnosti:</t>
  </si>
  <si>
    <t>Zahájení referenčního období</t>
  </si>
  <si>
    <t>Období udržitelnosti (od uvedení projektu do provozu)</t>
  </si>
  <si>
    <t>Refereneční období (od zahájení realizace projektu)</t>
  </si>
  <si>
    <t>Kumulovaná minimální výše zdrojů do VHI ex-post (pitná voda)</t>
  </si>
  <si>
    <t>Kumulovaná minimální výše zdrojů do VHI ex-post (odpadní voda)</t>
  </si>
  <si>
    <t>Kumulovaná minimální výše zdrojů do VHI ex-post (pitná a odpadní voda) - celkem</t>
  </si>
  <si>
    <t>Souhrn identifikačních údajů Žadatele</t>
  </si>
  <si>
    <t xml:space="preserve"> </t>
  </si>
  <si>
    <t>Registrační číslo</t>
  </si>
  <si>
    <t>Rok vydání posledního kolaudačního souhlasu na projekt</t>
  </si>
  <si>
    <t>Verze nástroje Udržitelnost 2014+:</t>
  </si>
  <si>
    <t>Podpis statutárního zástupce žadatele:</t>
  </si>
  <si>
    <t>………………………………………………………………………………………………………………….</t>
  </si>
  <si>
    <t>Specifický cíl 1.1 (odpadní voda)</t>
  </si>
  <si>
    <t>Specifický cíl 1.2 (pitná voda)</t>
  </si>
  <si>
    <t>Specifický cíl 1.1 a 1.2 (odpadní a pitná voda)</t>
  </si>
  <si>
    <t>* Každoročně bude SFŽP aktualizovat dle ukončeného roku</t>
  </si>
  <si>
    <t>Verze 1.3</t>
  </si>
  <si>
    <t>https://www.cnb.cz/cs/menova_politika/zpravy_o_inflaci/</t>
  </si>
  <si>
    <t>PV</t>
  </si>
  <si>
    <t>OV</t>
  </si>
  <si>
    <t>Soupis a hodnota infra majetku byla stanovena s platností k roku</t>
  </si>
  <si>
    <t>Závazná kumulovaná minimální požadovaná výše zdrojů do VH infrastruktury na konci 10letého období udržitelnosti dle OPŽP</t>
  </si>
  <si>
    <t>Ex-post kumulovaná minimální  výše zdrojů do VH infrastruktury na konci 10letého období udržitelnosti (dle ex-ante  hodnot)</t>
  </si>
  <si>
    <t xml:space="preserve">Cenová úroveň hodnoty infra majetku stanovené dle metodického pokynu MZe nebo dle oceňovací vyhl. MF v pořizovací ceně </t>
  </si>
  <si>
    <t>Sazba DPH odpovídající ke stanovené hodnotě infra majetku oceněného dle metodiky pro ocenění hodnoty VH infrastruktury (vyhl. MZe č. 428/2001 nebo vyhl. MF v platném znění) je</t>
  </si>
  <si>
    <t>Rozdíl stávající VHI - rekonstrukce</t>
  </si>
  <si>
    <t>Aktualizace k 23.1.2017 dle ČSÚ a Zprávy o inflaci ČNB č. IV</t>
  </si>
  <si>
    <t>Aktualizace k 23.1.2017 dle ČSÚ a Zprávy o inflaci ČNB č. IV.</t>
  </si>
  <si>
    <t>Město Opava</t>
  </si>
  <si>
    <t>Zlatníky a Milostovice – splašková kanalizace</t>
  </si>
  <si>
    <t>martina.vokrinkova@mottmac.com</t>
  </si>
  <si>
    <t>Ing. Radim Křupal</t>
  </si>
  <si>
    <t>Ing. Martina  Vokřínková</t>
  </si>
  <si>
    <t>primator@opava-city.cz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</si>
</sst>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\ _K_č_-;\-* #,##0\ _K_č_-;_-* &quot;-&quot;\ _K_č_-;_-@_-"/>
    <numFmt numFmtId="43" formatCode="_-* #,##0.00\ _K_č_-;\-* #,##0.00\ _K_č_-;_-* &quot;-&quot;??\ _K_č_-;_-@_-"/>
    <numFmt numFmtId="164" formatCode="_-* #,##0.00_-;\-* #,##0.00_-;_-* &quot;-&quot;??_-;_-@_-"/>
    <numFmt numFmtId="165" formatCode="0.000"/>
    <numFmt numFmtId="166" formatCode="0.0000"/>
    <numFmt numFmtId="167" formatCode="#,##0.00_ ;\-#,##0.00\ "/>
    <numFmt numFmtId="168" formatCode="_-* #,##0\ _K_č_-;\-* #,##0\ _K_č_-;_-* &quot;-&quot;??\ _K_č_-;_-@_-"/>
    <numFmt numFmtId="169" formatCode="0.0%"/>
    <numFmt numFmtId="170" formatCode="#,##0_ ;\-#,##0\ "/>
    <numFmt numFmtId="171" formatCode="_-* #,##0.000\ _K_č_-;\-* #,##0.000\ _K_č_-;_-* &quot;-&quot;??\ _K_č_-;_-@_-"/>
    <numFmt numFmtId="172" formatCode="_-* ###0_-;\-* ###0_-;_-* &quot;-&quot;??_-;_-@_-"/>
    <numFmt numFmtId="173" formatCode="_-* #,##0.000_-;\-* #,##0.000_-;_-* &quot;-&quot;??_-;_-@_-"/>
    <numFmt numFmtId="174" formatCode="_-* #,##0.0000\ _K_č_-;\-* #,##0.0000\ _K_č_-;_-* &quot;-&quot;??\ _K_č_-;_-@_-"/>
    <numFmt numFmtId="175" formatCode="_-* #,##0_-;\(#,##0\)_-;_-* &quot;-&quot;??_-;_-@_-"/>
    <numFmt numFmtId="176" formatCode="_-* #,##0.00_-;\(#,##0.00\)_-;_-* &quot;-&quot;??_-;_-@_-"/>
    <numFmt numFmtId="177" formatCode="_-* #,##0.000\ _K_č_-;\-* #,##0.000\ _K_č_-;_-* &quot;-&quot;???\ _K_č_-;_-@_-"/>
  </numFmts>
  <fonts count="79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0" tint="-0.34998626667073579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A6A6A6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DDD9C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1"/>
      <color theme="0" tint="-4.9989318521683403E-2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 tint="-4.9989318521683403E-2"/>
      <name val="Calibri"/>
      <family val="2"/>
      <charset val="238"/>
      <scheme val="minor"/>
    </font>
    <font>
      <b/>
      <u/>
      <sz val="9"/>
      <color indexed="81"/>
      <name val="Tahoma"/>
      <family val="2"/>
      <charset val="238"/>
    </font>
    <font>
      <b/>
      <sz val="11"/>
      <color theme="0" tint="-0.499984740745262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TimesNewRomanPS"/>
      <charset val="238"/>
    </font>
    <font>
      <u/>
      <sz val="10"/>
      <color indexed="2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name val="Times New Roman"/>
      <family val="1"/>
      <charset val="238"/>
    </font>
    <font>
      <b/>
      <sz val="10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9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0"/>
      <name val="Arial CE"/>
      <charset val="238"/>
    </font>
    <font>
      <sz val="14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EAE5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DEAF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158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dotted">
        <color auto="1"/>
      </top>
      <bottom style="dotted">
        <color auto="1"/>
      </bottom>
      <diagonal/>
    </border>
    <border>
      <left style="thin">
        <color theme="0" tint="-0.34998626667073579"/>
      </left>
      <right/>
      <top style="dotted">
        <color auto="1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/>
      <right style="thin">
        <color theme="0" tint="-0.34998626667073579"/>
      </right>
      <top style="dotted">
        <color theme="1" tint="0.34998626667073579"/>
      </top>
      <bottom/>
      <diagonal/>
    </border>
    <border>
      <left/>
      <right style="thin">
        <color theme="0" tint="-0.34998626667073579"/>
      </right>
      <top style="dotted">
        <color theme="1" tint="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dotted">
        <color indexed="64"/>
      </top>
      <bottom style="dotted">
        <color indexed="64"/>
      </bottom>
      <diagonal/>
    </border>
    <border>
      <left/>
      <right style="thin">
        <color theme="0" tint="-0.34998626667073579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dotted">
        <color theme="1" tint="0.34998626667073579"/>
      </bottom>
      <diagonal/>
    </border>
    <border>
      <left style="thin">
        <color theme="0" tint="-0.34998626667073579"/>
      </left>
      <right/>
      <top/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dotted">
        <color auto="1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auto="1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dotted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auto="1"/>
      </bottom>
      <diagonal/>
    </border>
    <border>
      <left style="thin">
        <color theme="0"/>
      </left>
      <right style="thin">
        <color theme="0"/>
      </right>
      <top/>
      <bottom style="dotted">
        <color auto="1"/>
      </bottom>
      <diagonal/>
    </border>
    <border>
      <left/>
      <right style="thin">
        <color theme="0"/>
      </right>
      <top style="thin">
        <color theme="0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theme="0"/>
      </left>
      <right/>
      <top/>
      <bottom style="dotted">
        <color auto="1"/>
      </bottom>
      <diagonal/>
    </border>
    <border>
      <left/>
      <right style="thin">
        <color theme="0"/>
      </right>
      <top/>
      <bottom style="dotted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dotted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dotted">
        <color auto="1"/>
      </top>
      <bottom style="dotted">
        <color auto="1"/>
      </bottom>
      <diagonal/>
    </border>
    <border>
      <left style="thin">
        <color theme="0"/>
      </left>
      <right/>
      <top style="dotted">
        <color auto="1"/>
      </top>
      <bottom style="dotted">
        <color auto="1"/>
      </bottom>
      <diagonal/>
    </border>
    <border>
      <left style="thin">
        <color theme="0"/>
      </left>
      <right/>
      <top style="dotted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dotted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 style="dotted">
        <color auto="1"/>
      </top>
      <bottom style="dotted">
        <color auto="1"/>
      </bottom>
      <diagonal/>
    </border>
    <border>
      <left/>
      <right style="thin">
        <color theme="0"/>
      </right>
      <top style="dotted">
        <color auto="1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dotted">
        <color theme="1"/>
      </top>
      <bottom style="dotted">
        <color theme="1"/>
      </bottom>
      <diagonal/>
    </border>
    <border>
      <left style="thin">
        <color theme="0"/>
      </left>
      <right style="thin">
        <color theme="0"/>
      </right>
      <top/>
      <bottom style="dotted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dotted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7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34" fillId="0" borderId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38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0" borderId="66" applyNumberFormat="0" applyFill="0" applyAlignment="0" applyProtection="0"/>
    <xf numFmtId="43" fontId="34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1" fillId="15" borderId="0" applyNumberFormat="0" applyBorder="0" applyAlignment="0" applyProtection="0"/>
    <xf numFmtId="0" fontId="42" fillId="28" borderId="67" applyNumberFormat="0" applyAlignment="0" applyProtection="0"/>
    <xf numFmtId="0" fontId="43" fillId="0" borderId="68" applyNumberFormat="0" applyFill="0" applyAlignment="0" applyProtection="0"/>
    <xf numFmtId="0" fontId="44" fillId="0" borderId="69" applyNumberFormat="0" applyFill="0" applyAlignment="0" applyProtection="0"/>
    <xf numFmtId="0" fontId="45" fillId="0" borderId="70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29" borderId="0" applyNumberFormat="0" applyBorder="0" applyAlignment="0" applyProtection="0"/>
    <xf numFmtId="39" fontId="36" fillId="0" borderId="0"/>
    <xf numFmtId="0" fontId="34" fillId="30" borderId="71" applyNumberFormat="0" applyFont="0" applyAlignment="0" applyProtection="0"/>
    <xf numFmtId="9" fontId="34" fillId="0" borderId="0" applyFont="0" applyFill="0" applyBorder="0" applyAlignment="0" applyProtection="0"/>
    <xf numFmtId="0" fontId="48" fillId="0" borderId="72" applyNumberFormat="0" applyFill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9" fillId="16" borderId="0" applyNumberFormat="0" applyBorder="0" applyAlignment="0" applyProtection="0"/>
    <xf numFmtId="0" fontId="7" fillId="0" borderId="0"/>
    <xf numFmtId="0" fontId="50" fillId="0" borderId="0" applyNumberFormat="0" applyFill="0" applyBorder="0" applyAlignment="0" applyProtection="0"/>
    <xf numFmtId="0" fontId="51" fillId="19" borderId="73" applyNumberFormat="0" applyAlignment="0" applyProtection="0"/>
    <xf numFmtId="0" fontId="52" fillId="31" borderId="73" applyNumberFormat="0" applyAlignment="0" applyProtection="0"/>
    <xf numFmtId="0" fontId="53" fillId="31" borderId="74" applyNumberFormat="0" applyAlignment="0" applyProtection="0"/>
    <xf numFmtId="0" fontId="54" fillId="0" borderId="0" applyNumberFormat="0" applyFill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35" borderId="0" applyNumberFormat="0" applyBorder="0" applyAlignment="0" applyProtection="0"/>
    <xf numFmtId="0" fontId="34" fillId="0" borderId="0"/>
    <xf numFmtId="0" fontId="34" fillId="0" borderId="0"/>
    <xf numFmtId="2" fontId="7" fillId="0" borderId="0"/>
    <xf numFmtId="164" fontId="55" fillId="0" borderId="0" applyFont="0" applyFill="0" applyBorder="0" applyAlignment="0" applyProtection="0"/>
    <xf numFmtId="0" fontId="62" fillId="0" borderId="0" applyNumberFormat="0" applyFill="0" applyBorder="0" applyAlignment="0" applyProtection="0"/>
  </cellStyleXfs>
  <cellXfs count="1106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Border="1" applyAlignment="1">
      <alignment horizontal="left" vertical="center"/>
    </xf>
    <xf numFmtId="0" fontId="0" fillId="2" borderId="0" xfId="0" applyFill="1" applyBorder="1"/>
    <xf numFmtId="0" fontId="3" fillId="2" borderId="0" xfId="0" applyFont="1" applyFill="1"/>
    <xf numFmtId="0" fontId="0" fillId="6" borderId="1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0" fillId="3" borderId="8" xfId="0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0" fillId="2" borderId="11" xfId="0" applyFill="1" applyBorder="1"/>
    <xf numFmtId="0" fontId="2" fillId="2" borderId="6" xfId="0" applyFont="1" applyFill="1" applyBorder="1" applyAlignment="1">
      <alignment horizontal="center"/>
    </xf>
    <xf numFmtId="0" fontId="0" fillId="4" borderId="17" xfId="0" applyFill="1" applyBorder="1"/>
    <xf numFmtId="1" fontId="0" fillId="2" borderId="0" xfId="0" applyNumberFormat="1" applyFon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3" borderId="3" xfId="0" applyFont="1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left" vertical="center"/>
    </xf>
    <xf numFmtId="0" fontId="2" fillId="2" borderId="13" xfId="0" applyFont="1" applyFill="1" applyBorder="1"/>
    <xf numFmtId="0" fontId="0" fillId="2" borderId="13" xfId="0" applyFill="1" applyBorder="1"/>
    <xf numFmtId="0" fontId="0" fillId="6" borderId="10" xfId="0" applyFill="1" applyBorder="1"/>
    <xf numFmtId="0" fontId="0" fillId="6" borderId="22" xfId="0" applyFill="1" applyBorder="1"/>
    <xf numFmtId="0" fontId="0" fillId="6" borderId="23" xfId="0" applyFill="1" applyBorder="1" applyAlignment="1">
      <alignment horizontal="right"/>
    </xf>
    <xf numFmtId="0" fontId="0" fillId="2" borderId="15" xfId="0" applyFill="1" applyBorder="1"/>
    <xf numFmtId="0" fontId="0" fillId="2" borderId="17" xfId="0" applyFill="1" applyBorder="1"/>
    <xf numFmtId="0" fontId="2" fillId="2" borderId="0" xfId="0" applyFont="1" applyFill="1" applyBorder="1"/>
    <xf numFmtId="0" fontId="10" fillId="2" borderId="0" xfId="0" applyFont="1" applyFill="1"/>
    <xf numFmtId="0" fontId="1" fillId="2" borderId="0" xfId="0" applyFont="1" applyFill="1" applyBorder="1"/>
    <xf numFmtId="0" fontId="2" fillId="2" borderId="2" xfId="0" applyFont="1" applyFill="1" applyBorder="1" applyAlignment="1">
      <alignment horizontal="center"/>
    </xf>
    <xf numFmtId="0" fontId="0" fillId="2" borderId="26" xfId="0" applyFill="1" applyBorder="1"/>
    <xf numFmtId="0" fontId="2" fillId="2" borderId="2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2" fillId="2" borderId="0" xfId="0" applyFont="1" applyFill="1" applyBorder="1"/>
    <xf numFmtId="0" fontId="0" fillId="2" borderId="0" xfId="0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/>
    </xf>
    <xf numFmtId="0" fontId="0" fillId="2" borderId="32" xfId="0" applyFont="1" applyFill="1" applyBorder="1"/>
    <xf numFmtId="0" fontId="1" fillId="3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0" fillId="2" borderId="27" xfId="0" applyFill="1" applyBorder="1"/>
    <xf numFmtId="0" fontId="1" fillId="3" borderId="38" xfId="0" applyFont="1" applyFill="1" applyBorder="1" applyAlignment="1">
      <alignment horizontal="center"/>
    </xf>
    <xf numFmtId="0" fontId="0" fillId="2" borderId="30" xfId="0" applyFill="1" applyBorder="1"/>
    <xf numFmtId="0" fontId="1" fillId="3" borderId="40" xfId="0" applyFont="1" applyFill="1" applyBorder="1" applyAlignment="1">
      <alignment horizontal="left" vertical="center"/>
    </xf>
    <xf numFmtId="0" fontId="0" fillId="2" borderId="46" xfId="0" applyFill="1" applyBorder="1"/>
    <xf numFmtId="0" fontId="0" fillId="2" borderId="19" xfId="0" applyFill="1" applyBorder="1"/>
    <xf numFmtId="0" fontId="0" fillId="7" borderId="30" xfId="0" applyFill="1" applyBorder="1" applyAlignment="1">
      <alignment horizontal="center"/>
    </xf>
    <xf numFmtId="0" fontId="0" fillId="2" borderId="47" xfId="0" applyFill="1" applyBorder="1"/>
    <xf numFmtId="0" fontId="0" fillId="3" borderId="12" xfId="0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1" fillId="3" borderId="41" xfId="0" applyFont="1" applyFill="1" applyBorder="1" applyAlignment="1">
      <alignment horizontal="right" vertical="center"/>
    </xf>
    <xf numFmtId="0" fontId="0" fillId="5" borderId="18" xfId="0" applyFill="1" applyBorder="1" applyAlignment="1" applyProtection="1">
      <alignment horizontal="right"/>
      <protection locked="0"/>
    </xf>
    <xf numFmtId="165" fontId="0" fillId="5" borderId="18" xfId="0" applyNumberFormat="1" applyFill="1" applyBorder="1" applyAlignment="1" applyProtection="1">
      <alignment horizontal="right"/>
    </xf>
    <xf numFmtId="0" fontId="0" fillId="5" borderId="44" xfId="0" applyFill="1" applyBorder="1" applyAlignment="1" applyProtection="1">
      <alignment horizontal="right"/>
      <protection locked="0"/>
    </xf>
    <xf numFmtId="0" fontId="13" fillId="2" borderId="0" xfId="0" applyFont="1" applyFill="1" applyBorder="1" applyAlignment="1">
      <alignment horizontal="right"/>
    </xf>
    <xf numFmtId="165" fontId="9" fillId="2" borderId="0" xfId="0" applyNumberFormat="1" applyFont="1" applyFill="1" applyBorder="1"/>
    <xf numFmtId="165" fontId="9" fillId="2" borderId="0" xfId="0" applyNumberFormat="1" applyFont="1" applyFill="1" applyBorder="1" applyAlignment="1">
      <alignment horizontal="right"/>
    </xf>
    <xf numFmtId="0" fontId="1" fillId="12" borderId="3" xfId="0" applyFont="1" applyFill="1" applyBorder="1" applyAlignment="1">
      <alignment horizontal="left" vertical="center"/>
    </xf>
    <xf numFmtId="0" fontId="1" fillId="12" borderId="12" xfId="0" applyFont="1" applyFill="1" applyBorder="1" applyAlignment="1">
      <alignment horizontal="center" vertical="center"/>
    </xf>
    <xf numFmtId="0" fontId="1" fillId="12" borderId="21" xfId="0" applyFont="1" applyFill="1" applyBorder="1" applyAlignment="1">
      <alignment horizontal="left" vertical="center"/>
    </xf>
    <xf numFmtId="0" fontId="1" fillId="12" borderId="8" xfId="0" applyFont="1" applyFill="1" applyBorder="1" applyAlignment="1">
      <alignment horizontal="center" vertical="center"/>
    </xf>
    <xf numFmtId="0" fontId="1" fillId="12" borderId="35" xfId="0" applyFont="1" applyFill="1" applyBorder="1" applyAlignment="1">
      <alignment horizontal="center" vertical="center"/>
    </xf>
    <xf numFmtId="0" fontId="1" fillId="12" borderId="52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horizontal="left" vertical="center"/>
    </xf>
    <xf numFmtId="0" fontId="2" fillId="2" borderId="51" xfId="0" applyFont="1" applyFill="1" applyBorder="1"/>
    <xf numFmtId="0" fontId="0" fillId="2" borderId="55" xfId="0" applyFill="1" applyBorder="1"/>
    <xf numFmtId="0" fontId="1" fillId="3" borderId="54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165" fontId="0" fillId="2" borderId="12" xfId="0" applyNumberFormat="1" applyFill="1" applyBorder="1" applyAlignment="1" applyProtection="1">
      <alignment horizontal="right"/>
    </xf>
    <xf numFmtId="0" fontId="0" fillId="2" borderId="12" xfId="0" applyFill="1" applyBorder="1"/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/>
    <xf numFmtId="165" fontId="0" fillId="2" borderId="0" xfId="0" applyNumberFormat="1" applyFill="1" applyBorder="1" applyAlignment="1" applyProtection="1">
      <alignment horizontal="right"/>
    </xf>
    <xf numFmtId="0" fontId="7" fillId="2" borderId="44" xfId="0" applyFont="1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165" fontId="16" fillId="4" borderId="44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165" fontId="16" fillId="4" borderId="0" xfId="0" applyNumberFormat="1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9" fontId="0" fillId="7" borderId="15" xfId="0" applyNumberFormat="1" applyFill="1" applyBorder="1"/>
    <xf numFmtId="165" fontId="0" fillId="7" borderId="15" xfId="0" applyNumberFormat="1" applyFill="1" applyBorder="1"/>
    <xf numFmtId="165" fontId="16" fillId="4" borderId="58" xfId="0" applyNumberFormat="1" applyFont="1" applyFill="1" applyBorder="1" applyAlignment="1">
      <alignment horizontal="center"/>
    </xf>
    <xf numFmtId="0" fontId="2" fillId="2" borderId="17" xfId="0" applyFont="1" applyFill="1" applyBorder="1" applyAlignment="1" applyProtection="1">
      <alignment vertical="center"/>
      <protection locked="0"/>
    </xf>
    <xf numFmtId="0" fontId="2" fillId="2" borderId="58" xfId="0" applyFont="1" applyFill="1" applyBorder="1" applyAlignment="1">
      <alignment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>
      <alignment vertical="center"/>
    </xf>
    <xf numFmtId="165" fontId="0" fillId="2" borderId="15" xfId="0" applyNumberFormat="1" applyFill="1" applyBorder="1" applyAlignment="1" applyProtection="1">
      <alignment horizontal="right"/>
    </xf>
    <xf numFmtId="0" fontId="2" fillId="2" borderId="15" xfId="0" applyFont="1" applyFill="1" applyBorder="1" applyAlignment="1" applyProtection="1">
      <alignment vertical="center"/>
      <protection locked="0"/>
    </xf>
    <xf numFmtId="165" fontId="0" fillId="2" borderId="15" xfId="0" applyNumberFormat="1" applyFill="1" applyBorder="1"/>
    <xf numFmtId="0" fontId="2" fillId="2" borderId="15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/>
    </xf>
    <xf numFmtId="165" fontId="16" fillId="4" borderId="1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right"/>
    </xf>
    <xf numFmtId="2" fontId="1" fillId="2" borderId="0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165" fontId="8" fillId="11" borderId="50" xfId="0" applyNumberFormat="1" applyFont="1" applyFill="1" applyBorder="1" applyProtection="1"/>
    <xf numFmtId="165" fontId="8" fillId="11" borderId="49" xfId="0" applyNumberFormat="1" applyFont="1" applyFill="1" applyBorder="1" applyProtection="1"/>
    <xf numFmtId="0" fontId="0" fillId="11" borderId="48" xfId="0" applyFill="1" applyBorder="1"/>
    <xf numFmtId="0" fontId="18" fillId="2" borderId="0" xfId="0" applyFont="1" applyFill="1"/>
    <xf numFmtId="0" fontId="0" fillId="4" borderId="58" xfId="0" applyFill="1" applyBorder="1"/>
    <xf numFmtId="0" fontId="0" fillId="6" borderId="1" xfId="0" applyFill="1" applyBorder="1"/>
    <xf numFmtId="0" fontId="0" fillId="6" borderId="23" xfId="0" applyFill="1" applyBorder="1"/>
    <xf numFmtId="0" fontId="1" fillId="12" borderId="12" xfId="0" applyFont="1" applyFill="1" applyBorder="1" applyAlignment="1">
      <alignment horizontal="left" vertical="center"/>
    </xf>
    <xf numFmtId="0" fontId="1" fillId="12" borderId="8" xfId="0" applyFont="1" applyFill="1" applyBorder="1" applyAlignment="1">
      <alignment horizontal="left" vertical="center"/>
    </xf>
    <xf numFmtId="0" fontId="11" fillId="2" borderId="0" xfId="0" applyFont="1" applyFill="1" applyBorder="1"/>
    <xf numFmtId="0" fontId="11" fillId="2" borderId="0" xfId="0" applyFont="1" applyFill="1"/>
    <xf numFmtId="0" fontId="0" fillId="8" borderId="1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9" fontId="0" fillId="7" borderId="18" xfId="0" applyNumberFormat="1" applyFill="1" applyBorder="1"/>
    <xf numFmtId="0" fontId="2" fillId="9" borderId="14" xfId="0" applyFont="1" applyFill="1" applyBorder="1"/>
    <xf numFmtId="0" fontId="2" fillId="9" borderId="15" xfId="0" applyFont="1" applyFill="1" applyBorder="1"/>
    <xf numFmtId="0" fontId="2" fillId="9" borderId="15" xfId="0" applyFont="1" applyFill="1" applyBorder="1" applyAlignment="1">
      <alignment horizontal="right"/>
    </xf>
    <xf numFmtId="0" fontId="2" fillId="9" borderId="47" xfId="0" applyFont="1" applyFill="1" applyBorder="1"/>
    <xf numFmtId="2" fontId="2" fillId="9" borderId="15" xfId="0" applyNumberFormat="1" applyFont="1" applyFill="1" applyBorder="1" applyAlignment="1">
      <alignment horizontal="center" vertical="center"/>
    </xf>
    <xf numFmtId="0" fontId="2" fillId="9" borderId="10" xfId="0" applyFont="1" applyFill="1" applyBorder="1"/>
    <xf numFmtId="0" fontId="2" fillId="9" borderId="1" xfId="0" applyFont="1" applyFill="1" applyBorder="1"/>
    <xf numFmtId="0" fontId="2" fillId="9" borderId="1" xfId="0" applyFont="1" applyFill="1" applyBorder="1" applyAlignment="1">
      <alignment horizontal="right"/>
    </xf>
    <xf numFmtId="0" fontId="2" fillId="9" borderId="42" xfId="0" applyFont="1" applyFill="1" applyBorder="1"/>
    <xf numFmtId="0" fontId="2" fillId="9" borderId="1" xfId="0" applyFont="1" applyFill="1" applyBorder="1" applyAlignment="1">
      <alignment horizontal="center"/>
    </xf>
    <xf numFmtId="2" fontId="2" fillId="9" borderId="1" xfId="0" applyNumberFormat="1" applyFont="1" applyFill="1" applyBorder="1" applyAlignment="1">
      <alignment horizontal="center" vertical="center"/>
    </xf>
    <xf numFmtId="167" fontId="0" fillId="2" borderId="0" xfId="2" applyNumberFormat="1" applyFont="1" applyFill="1" applyBorder="1" applyAlignment="1">
      <alignment horizontal="center" vertical="center"/>
    </xf>
    <xf numFmtId="167" fontId="0" fillId="2" borderId="2" xfId="2" applyNumberFormat="1" applyFont="1" applyFill="1" applyBorder="1" applyAlignment="1">
      <alignment horizontal="center" vertical="center"/>
    </xf>
    <xf numFmtId="167" fontId="0" fillId="2" borderId="60" xfId="2" applyNumberFormat="1" applyFont="1" applyFill="1" applyBorder="1" applyAlignment="1">
      <alignment horizontal="center" vertical="center"/>
    </xf>
    <xf numFmtId="0" fontId="2" fillId="9" borderId="61" xfId="0" applyFont="1" applyFill="1" applyBorder="1" applyAlignment="1">
      <alignment horizontal="center"/>
    </xf>
    <xf numFmtId="0" fontId="1" fillId="3" borderId="54" xfId="0" applyFont="1" applyFill="1" applyBorder="1" applyAlignment="1">
      <alignment horizontal="right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/>
    </xf>
    <xf numFmtId="0" fontId="20" fillId="2" borderId="0" xfId="0" applyFont="1" applyFill="1" applyBorder="1"/>
    <xf numFmtId="0" fontId="20" fillId="2" borderId="27" xfId="0" applyFont="1" applyFill="1" applyBorder="1"/>
    <xf numFmtId="0" fontId="1" fillId="9" borderId="42" xfId="0" applyFont="1" applyFill="1" applyBorder="1"/>
    <xf numFmtId="0" fontId="0" fillId="8" borderId="62" xfId="0" applyFill="1" applyBorder="1"/>
    <xf numFmtId="0" fontId="0" fillId="8" borderId="61" xfId="0" applyFill="1" applyBorder="1"/>
    <xf numFmtId="168" fontId="20" fillId="7" borderId="27" xfId="2" applyNumberFormat="1" applyFont="1" applyFill="1" applyBorder="1" applyAlignment="1">
      <alignment horizontal="center"/>
    </xf>
    <xf numFmtId="168" fontId="0" fillId="7" borderId="30" xfId="2" applyNumberFormat="1" applyFont="1" applyFill="1" applyBorder="1" applyAlignment="1">
      <alignment horizontal="center"/>
    </xf>
    <xf numFmtId="168" fontId="0" fillId="7" borderId="56" xfId="2" applyNumberFormat="1" applyFont="1" applyFill="1" applyBorder="1" applyAlignment="1">
      <alignment horizontal="center"/>
    </xf>
    <xf numFmtId="168" fontId="0" fillId="2" borderId="30" xfId="2" applyNumberFormat="1" applyFont="1" applyFill="1" applyBorder="1" applyAlignment="1">
      <alignment horizontal="center"/>
    </xf>
    <xf numFmtId="168" fontId="20" fillId="6" borderId="28" xfId="2" applyNumberFormat="1" applyFont="1" applyFill="1" applyBorder="1" applyAlignment="1">
      <alignment horizontal="center"/>
    </xf>
    <xf numFmtId="168" fontId="0" fillId="6" borderId="31" xfId="2" applyNumberFormat="1" applyFont="1" applyFill="1" applyBorder="1" applyAlignment="1">
      <alignment horizontal="center"/>
    </xf>
    <xf numFmtId="168" fontId="20" fillId="6" borderId="29" xfId="2" applyNumberFormat="1" applyFont="1" applyFill="1" applyBorder="1" applyAlignment="1">
      <alignment horizontal="center"/>
    </xf>
    <xf numFmtId="168" fontId="0" fillId="6" borderId="33" xfId="2" applyNumberFormat="1" applyFont="1" applyFill="1" applyBorder="1" applyAlignment="1">
      <alignment horizontal="center"/>
    </xf>
    <xf numFmtId="168" fontId="0" fillId="2" borderId="55" xfId="2" applyNumberFormat="1" applyFont="1" applyFill="1" applyBorder="1" applyAlignment="1">
      <alignment horizontal="center"/>
    </xf>
    <xf numFmtId="168" fontId="0" fillId="2" borderId="0" xfId="2" applyNumberFormat="1" applyFont="1" applyFill="1" applyBorder="1" applyAlignment="1">
      <alignment horizontal="center"/>
    </xf>
    <xf numFmtId="168" fontId="0" fillId="8" borderId="62" xfId="2" applyNumberFormat="1" applyFont="1" applyFill="1" applyBorder="1" applyAlignment="1">
      <alignment horizontal="center"/>
    </xf>
    <xf numFmtId="168" fontId="0" fillId="8" borderId="1" xfId="2" applyNumberFormat="1" applyFont="1" applyFill="1" applyBorder="1" applyAlignment="1">
      <alignment horizontal="center"/>
    </xf>
    <xf numFmtId="168" fontId="0" fillId="8" borderId="42" xfId="2" applyNumberFormat="1" applyFont="1" applyFill="1" applyBorder="1" applyAlignment="1">
      <alignment horizontal="center"/>
    </xf>
    <xf numFmtId="168" fontId="0" fillId="8" borderId="61" xfId="2" applyNumberFormat="1" applyFont="1" applyFill="1" applyBorder="1" applyAlignment="1">
      <alignment horizontal="center"/>
    </xf>
    <xf numFmtId="168" fontId="0" fillId="8" borderId="23" xfId="2" applyNumberFormat="1" applyFont="1" applyFill="1" applyBorder="1" applyAlignment="1">
      <alignment horizontal="center"/>
    </xf>
    <xf numFmtId="168" fontId="0" fillId="8" borderId="43" xfId="2" applyNumberFormat="1" applyFont="1" applyFill="1" applyBorder="1" applyAlignment="1">
      <alignment horizontal="center"/>
    </xf>
    <xf numFmtId="168" fontId="0" fillId="2" borderId="27" xfId="2" applyNumberFormat="1" applyFont="1" applyFill="1" applyBorder="1" applyAlignment="1">
      <alignment horizontal="center"/>
    </xf>
    <xf numFmtId="168" fontId="0" fillId="2" borderId="2" xfId="2" applyNumberFormat="1" applyFont="1" applyFill="1" applyBorder="1" applyAlignment="1">
      <alignment horizontal="center"/>
    </xf>
    <xf numFmtId="168" fontId="0" fillId="8" borderId="28" xfId="2" applyNumberFormat="1" applyFont="1" applyFill="1" applyBorder="1" applyAlignment="1">
      <alignment horizontal="center"/>
    </xf>
    <xf numFmtId="168" fontId="2" fillId="8" borderId="1" xfId="2" applyNumberFormat="1" applyFont="1" applyFill="1" applyBorder="1" applyAlignment="1">
      <alignment horizontal="center"/>
    </xf>
    <xf numFmtId="168" fontId="2" fillId="8" borderId="20" xfId="2" applyNumberFormat="1" applyFont="1" applyFill="1" applyBorder="1" applyAlignment="1">
      <alignment horizontal="center"/>
    </xf>
    <xf numFmtId="168" fontId="0" fillId="8" borderId="29" xfId="2" applyNumberFormat="1" applyFont="1" applyFill="1" applyBorder="1" applyAlignment="1">
      <alignment horizontal="center"/>
    </xf>
    <xf numFmtId="168" fontId="2" fillId="8" borderId="23" xfId="2" applyNumberFormat="1" applyFont="1" applyFill="1" applyBorder="1" applyAlignment="1">
      <alignment horizontal="center"/>
    </xf>
    <xf numFmtId="168" fontId="2" fillId="8" borderId="24" xfId="2" applyNumberFormat="1" applyFont="1" applyFill="1" applyBorder="1" applyAlignment="1">
      <alignment horizontal="center"/>
    </xf>
    <xf numFmtId="168" fontId="0" fillId="7" borderId="0" xfId="2" applyNumberFormat="1" applyFont="1" applyFill="1" applyBorder="1" applyAlignment="1">
      <alignment horizontal="center"/>
    </xf>
    <xf numFmtId="168" fontId="2" fillId="2" borderId="0" xfId="2" applyNumberFormat="1" applyFont="1" applyFill="1" applyBorder="1" applyAlignment="1">
      <alignment horizontal="center"/>
    </xf>
    <xf numFmtId="0" fontId="21" fillId="2" borderId="0" xfId="0" applyFont="1" applyFill="1" applyBorder="1"/>
    <xf numFmtId="170" fontId="11" fillId="2" borderId="7" xfId="2" applyNumberFormat="1" applyFont="1" applyFill="1" applyBorder="1" applyAlignment="1">
      <alignment horizontal="center" vertical="center" readingOrder="1"/>
    </xf>
    <xf numFmtId="170" fontId="11" fillId="2" borderId="27" xfId="2" applyNumberFormat="1" applyFont="1" applyFill="1" applyBorder="1" applyAlignment="1">
      <alignment horizontal="center" vertical="center" readingOrder="1"/>
    </xf>
    <xf numFmtId="170" fontId="11" fillId="2" borderId="25" xfId="2" applyNumberFormat="1" applyFont="1" applyFill="1" applyBorder="1" applyAlignment="1">
      <alignment horizontal="center" vertical="center"/>
    </xf>
    <xf numFmtId="170" fontId="11" fillId="2" borderId="2" xfId="2" applyNumberFormat="1" applyFont="1" applyFill="1" applyBorder="1" applyAlignment="1">
      <alignment horizontal="center" vertical="center"/>
    </xf>
    <xf numFmtId="9" fontId="0" fillId="2" borderId="17" xfId="0" applyNumberFormat="1" applyFill="1" applyBorder="1" applyAlignment="1">
      <alignment horizontal="center"/>
    </xf>
    <xf numFmtId="0" fontId="0" fillId="2" borderId="58" xfId="0" applyFill="1" applyBorder="1"/>
    <xf numFmtId="169" fontId="0" fillId="2" borderId="18" xfId="3" applyNumberFormat="1" applyFont="1" applyFill="1" applyBorder="1"/>
    <xf numFmtId="0" fontId="2" fillId="2" borderId="0" xfId="0" applyFont="1" applyFill="1" applyBorder="1" applyAlignment="1">
      <alignment horizontal="left"/>
    </xf>
    <xf numFmtId="167" fontId="0" fillId="2" borderId="0" xfId="2" applyNumberFormat="1" applyFont="1" applyFill="1" applyBorder="1" applyAlignment="1">
      <alignment horizontal="right" vertical="center"/>
    </xf>
    <xf numFmtId="2" fontId="2" fillId="2" borderId="0" xfId="0" applyNumberFormat="1" applyFont="1" applyFill="1" applyBorder="1" applyAlignment="1">
      <alignment horizontal="right" vertical="center"/>
    </xf>
    <xf numFmtId="2" fontId="2" fillId="2" borderId="0" xfId="0" applyNumberFormat="1" applyFont="1" applyFill="1" applyBorder="1"/>
    <xf numFmtId="168" fontId="22" fillId="7" borderId="27" xfId="2" applyNumberFormat="1" applyFont="1" applyFill="1" applyBorder="1" applyAlignment="1">
      <alignment horizontal="center"/>
    </xf>
    <xf numFmtId="165" fontId="14" fillId="7" borderId="50" xfId="0" applyNumberFormat="1" applyFont="1" applyFill="1" applyBorder="1"/>
    <xf numFmtId="165" fontId="14" fillId="7" borderId="49" xfId="0" applyNumberFormat="1" applyFont="1" applyFill="1" applyBorder="1"/>
    <xf numFmtId="0" fontId="1" fillId="3" borderId="8" xfId="0" applyFont="1" applyFill="1" applyBorder="1" applyAlignment="1">
      <alignment horizontal="righ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168" fontId="22" fillId="7" borderId="57" xfId="2" applyNumberFormat="1" applyFont="1" applyFill="1" applyBorder="1" applyAlignment="1">
      <alignment horizontal="center"/>
    </xf>
    <xf numFmtId="168" fontId="22" fillId="6" borderId="1" xfId="2" applyNumberFormat="1" applyFont="1" applyFill="1" applyBorder="1" applyAlignment="1">
      <alignment horizontal="center"/>
    </xf>
    <xf numFmtId="168" fontId="22" fillId="6" borderId="23" xfId="2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left"/>
    </xf>
    <xf numFmtId="0" fontId="1" fillId="12" borderId="8" xfId="0" applyFont="1" applyFill="1" applyBorder="1" applyAlignment="1">
      <alignment horizontal="center"/>
    </xf>
    <xf numFmtId="165" fontId="16" fillId="2" borderId="0" xfId="0" applyNumberFormat="1" applyFont="1" applyFill="1" applyBorder="1" applyAlignment="1">
      <alignment horizontal="center"/>
    </xf>
    <xf numFmtId="165" fontId="16" fillId="2" borderId="58" xfId="0" applyNumberFormat="1" applyFont="1" applyFill="1" applyBorder="1" applyAlignment="1">
      <alignment horizontal="center"/>
    </xf>
    <xf numFmtId="0" fontId="24" fillId="7" borderId="27" xfId="0" applyFont="1" applyFill="1" applyBorder="1" applyAlignment="1">
      <alignment horizontal="center"/>
    </xf>
    <xf numFmtId="0" fontId="25" fillId="2" borderId="18" xfId="0" applyFont="1" applyFill="1" applyBorder="1" applyAlignment="1" applyProtection="1">
      <alignment horizontal="right"/>
      <protection locked="0"/>
    </xf>
    <xf numFmtId="165" fontId="25" fillId="2" borderId="3" xfId="0" applyNumberFormat="1" applyFont="1" applyFill="1" applyBorder="1" applyProtection="1"/>
    <xf numFmtId="165" fontId="25" fillId="2" borderId="13" xfId="0" applyNumberFormat="1" applyFont="1" applyFill="1" applyBorder="1" applyProtection="1"/>
    <xf numFmtId="9" fontId="25" fillId="2" borderId="58" xfId="0" applyNumberFormat="1" applyFont="1" applyFill="1" applyBorder="1" applyAlignment="1" applyProtection="1">
      <alignment horizontal="right"/>
      <protection locked="0"/>
    </xf>
    <xf numFmtId="165" fontId="25" fillId="2" borderId="58" xfId="0" applyNumberFormat="1" applyFont="1" applyFill="1" applyBorder="1" applyAlignment="1" applyProtection="1">
      <alignment horizontal="right"/>
    </xf>
    <xf numFmtId="0" fontId="23" fillId="2" borderId="27" xfId="0" applyFont="1" applyFill="1" applyBorder="1" applyAlignment="1">
      <alignment horizontal="center" vertical="center"/>
    </xf>
    <xf numFmtId="1" fontId="26" fillId="2" borderId="27" xfId="0" applyNumberFormat="1" applyFont="1" applyFill="1" applyBorder="1" applyAlignment="1">
      <alignment horizontal="center"/>
    </xf>
    <xf numFmtId="1" fontId="26" fillId="8" borderId="28" xfId="0" applyNumberFormat="1" applyFont="1" applyFill="1" applyBorder="1" applyAlignment="1">
      <alignment horizontal="center"/>
    </xf>
    <xf numFmtId="0" fontId="26" fillId="2" borderId="27" xfId="0" applyFont="1" applyFill="1" applyBorder="1"/>
    <xf numFmtId="0" fontId="23" fillId="2" borderId="27" xfId="0" applyFont="1" applyFill="1" applyBorder="1" applyAlignment="1">
      <alignment horizontal="center"/>
    </xf>
    <xf numFmtId="1" fontId="26" fillId="8" borderId="29" xfId="0" applyNumberFormat="1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168" fontId="26" fillId="2" borderId="0" xfId="2" applyNumberFormat="1" applyFont="1" applyFill="1" applyBorder="1" applyAlignment="1">
      <alignment horizontal="center"/>
    </xf>
    <xf numFmtId="168" fontId="26" fillId="8" borderId="1" xfId="2" applyNumberFormat="1" applyFont="1" applyFill="1" applyBorder="1" applyAlignment="1">
      <alignment horizontal="center"/>
    </xf>
    <xf numFmtId="0" fontId="26" fillId="2" borderId="0" xfId="0" applyFont="1" applyFill="1" applyBorder="1"/>
    <xf numFmtId="168" fontId="26" fillId="8" borderId="23" xfId="2" applyNumberFormat="1" applyFont="1" applyFill="1" applyBorder="1" applyAlignment="1">
      <alignment horizontal="center"/>
    </xf>
    <xf numFmtId="2" fontId="2" fillId="9" borderId="20" xfId="0" applyNumberFormat="1" applyFont="1" applyFill="1" applyBorder="1" applyAlignment="1">
      <alignment horizontal="center" vertical="center"/>
    </xf>
    <xf numFmtId="2" fontId="2" fillId="9" borderId="24" xfId="0" applyNumberFormat="1" applyFont="1" applyFill="1" applyBorder="1" applyAlignment="1">
      <alignment horizontal="center" vertical="center"/>
    </xf>
    <xf numFmtId="170" fontId="11" fillId="2" borderId="0" xfId="2" applyNumberFormat="1" applyFont="1" applyFill="1" applyBorder="1" applyAlignment="1">
      <alignment horizontal="right" vertical="center" readingOrder="1"/>
    </xf>
    <xf numFmtId="168" fontId="11" fillId="2" borderId="0" xfId="2" applyNumberFormat="1" applyFont="1" applyFill="1" applyBorder="1" applyAlignment="1">
      <alignment horizontal="center" vertical="center"/>
    </xf>
    <xf numFmtId="170" fontId="11" fillId="2" borderId="19" xfId="2" applyNumberFormat="1" applyFont="1" applyFill="1" applyBorder="1" applyAlignment="1">
      <alignment horizontal="center" vertical="center"/>
    </xf>
    <xf numFmtId="170" fontId="11" fillId="2" borderId="30" xfId="2" applyNumberFormat="1" applyFont="1" applyFill="1" applyBorder="1" applyAlignment="1">
      <alignment horizontal="center" vertical="center"/>
    </xf>
    <xf numFmtId="167" fontId="11" fillId="2" borderId="27" xfId="2" applyNumberFormat="1" applyFont="1" applyFill="1" applyBorder="1" applyAlignment="1">
      <alignment horizontal="center" vertical="center" readingOrder="1"/>
    </xf>
    <xf numFmtId="167" fontId="11" fillId="2" borderId="30" xfId="2" applyNumberFormat="1" applyFont="1" applyFill="1" applyBorder="1" applyAlignment="1">
      <alignment horizontal="center" vertical="center"/>
    </xf>
    <xf numFmtId="167" fontId="11" fillId="2" borderId="59" xfId="2" applyNumberFormat="1" applyFont="1" applyFill="1" applyBorder="1" applyAlignment="1">
      <alignment horizontal="center" vertical="center" readingOrder="1"/>
    </xf>
    <xf numFmtId="2" fontId="13" fillId="9" borderId="28" xfId="0" applyNumberFormat="1" applyFont="1" applyFill="1" applyBorder="1" applyAlignment="1">
      <alignment horizontal="center" vertical="center" readingOrder="1"/>
    </xf>
    <xf numFmtId="2" fontId="13" fillId="9" borderId="42" xfId="0" applyNumberFormat="1" applyFont="1" applyFill="1" applyBorder="1" applyAlignment="1">
      <alignment horizontal="center" vertical="center" readingOrder="1"/>
    </xf>
    <xf numFmtId="0" fontId="11" fillId="2" borderId="27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170" fontId="11" fillId="2" borderId="27" xfId="2" applyNumberFormat="1" applyFont="1" applyFill="1" applyBorder="1" applyAlignment="1">
      <alignment horizontal="center" vertical="center"/>
    </xf>
    <xf numFmtId="167" fontId="11" fillId="2" borderId="27" xfId="2" applyNumberFormat="1" applyFont="1" applyFill="1" applyBorder="1" applyAlignment="1">
      <alignment horizontal="center" vertical="center"/>
    </xf>
    <xf numFmtId="2" fontId="13" fillId="9" borderId="28" xfId="0" applyNumberFormat="1" applyFont="1" applyFill="1" applyBorder="1" applyAlignment="1">
      <alignment horizontal="center" vertical="center"/>
    </xf>
    <xf numFmtId="2" fontId="13" fillId="9" borderId="42" xfId="0" applyNumberFormat="1" applyFont="1" applyFill="1" applyBorder="1" applyAlignment="1">
      <alignment horizontal="center" vertical="center"/>
    </xf>
    <xf numFmtId="2" fontId="13" fillId="9" borderId="46" xfId="0" applyNumberFormat="1" applyFont="1" applyFill="1" applyBorder="1" applyAlignment="1">
      <alignment horizontal="center" vertical="center"/>
    </xf>
    <xf numFmtId="2" fontId="13" fillId="9" borderId="47" xfId="0" applyNumberFormat="1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/>
    </xf>
    <xf numFmtId="0" fontId="28" fillId="3" borderId="35" xfId="0" applyFont="1" applyFill="1" applyBorder="1" applyAlignment="1">
      <alignment horizontal="center" vertical="center"/>
    </xf>
    <xf numFmtId="168" fontId="25" fillId="2" borderId="0" xfId="2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2" fillId="0" borderId="0" xfId="0" applyFont="1"/>
    <xf numFmtId="0" fontId="0" fillId="0" borderId="0" xfId="0" applyFont="1"/>
    <xf numFmtId="0" fontId="2" fillId="0" borderId="0" xfId="0" applyFont="1" applyFill="1"/>
    <xf numFmtId="0" fontId="11" fillId="0" borderId="0" xfId="0" applyFont="1" applyFill="1"/>
    <xf numFmtId="0" fontId="1" fillId="12" borderId="3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13" fillId="0" borderId="0" xfId="0" applyFont="1" applyFill="1"/>
    <xf numFmtId="0" fontId="2" fillId="0" borderId="0" xfId="0" applyFont="1" applyFill="1" applyBorder="1"/>
    <xf numFmtId="165" fontId="14" fillId="2" borderId="0" xfId="0" applyNumberFormat="1" applyFont="1" applyFill="1" applyBorder="1"/>
    <xf numFmtId="0" fontId="18" fillId="2" borderId="0" xfId="0" applyFont="1" applyFill="1" applyBorder="1"/>
    <xf numFmtId="0" fontId="25" fillId="2" borderId="0" xfId="0" applyFont="1" applyFill="1" applyBorder="1"/>
    <xf numFmtId="0" fontId="13" fillId="2" borderId="0" xfId="0" applyFont="1" applyFill="1"/>
    <xf numFmtId="1" fontId="11" fillId="2" borderId="0" xfId="0" applyNumberFormat="1" applyFont="1" applyFill="1"/>
    <xf numFmtId="0" fontId="0" fillId="0" borderId="0" xfId="0" applyFont="1" applyBorder="1"/>
    <xf numFmtId="0" fontId="11" fillId="2" borderId="0" xfId="0" applyFont="1" applyFill="1" applyBorder="1" applyAlignment="1">
      <alignment horizontal="right"/>
    </xf>
    <xf numFmtId="168" fontId="11" fillId="2" borderId="0" xfId="2" applyNumberFormat="1" applyFont="1" applyFill="1" applyBorder="1" applyAlignment="1">
      <alignment horizontal="center"/>
    </xf>
    <xf numFmtId="168" fontId="13" fillId="2" borderId="0" xfId="2" applyNumberFormat="1" applyFont="1" applyFill="1" applyBorder="1" applyAlignment="1">
      <alignment horizontal="center"/>
    </xf>
    <xf numFmtId="0" fontId="0" fillId="0" borderId="0" xfId="0" applyFont="1" applyFill="1" applyBorder="1"/>
    <xf numFmtId="0" fontId="33" fillId="2" borderId="0" xfId="0" applyFont="1" applyFill="1"/>
    <xf numFmtId="0" fontId="1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vertical="center"/>
    </xf>
    <xf numFmtId="43" fontId="0" fillId="2" borderId="0" xfId="2" applyFont="1" applyFill="1" applyBorder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29" fillId="2" borderId="0" xfId="0" applyFont="1" applyFill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0" fontId="1" fillId="2" borderId="0" xfId="0" applyFont="1" applyFill="1" applyBorder="1" applyAlignment="1" applyProtection="1">
      <alignment vertical="center"/>
      <protection locked="0"/>
    </xf>
    <xf numFmtId="0" fontId="10" fillId="0" borderId="0" xfId="0" applyFont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0" fontId="25" fillId="10" borderId="12" xfId="0" applyFont="1" applyFill="1" applyBorder="1" applyAlignment="1">
      <alignment horizontal="left" vertical="center"/>
    </xf>
    <xf numFmtId="0" fontId="1" fillId="10" borderId="0" xfId="0" applyFont="1" applyFill="1" applyBorder="1" applyAlignment="1">
      <alignment horizontal="center"/>
    </xf>
    <xf numFmtId="0" fontId="1" fillId="10" borderId="0" xfId="0" applyNumberFormat="1" applyFont="1" applyFill="1" applyBorder="1" applyAlignment="1">
      <alignment horizontal="center"/>
    </xf>
    <xf numFmtId="0" fontId="13" fillId="2" borderId="0" xfId="0" applyFont="1" applyFill="1" applyBorder="1"/>
    <xf numFmtId="0" fontId="11" fillId="2" borderId="0" xfId="0" applyFont="1" applyFill="1" applyBorder="1" applyAlignment="1">
      <alignment horizontal="center"/>
    </xf>
    <xf numFmtId="168" fontId="2" fillId="2" borderId="15" xfId="2" applyNumberFormat="1" applyFont="1" applyFill="1" applyBorder="1" applyAlignment="1">
      <alignment horizontal="center"/>
    </xf>
    <xf numFmtId="0" fontId="13" fillId="2" borderId="58" xfId="0" applyFont="1" applyFill="1" applyBorder="1" applyAlignment="1">
      <alignment horizontal="right"/>
    </xf>
    <xf numFmtId="168" fontId="13" fillId="2" borderId="58" xfId="2" applyNumberFormat="1" applyFont="1" applyFill="1" applyBorder="1" applyAlignment="1">
      <alignment horizontal="center"/>
    </xf>
    <xf numFmtId="0" fontId="13" fillId="2" borderId="58" xfId="0" applyFont="1" applyFill="1" applyBorder="1"/>
    <xf numFmtId="0" fontId="11" fillId="2" borderId="82" xfId="0" applyFont="1" applyFill="1" applyBorder="1"/>
    <xf numFmtId="168" fontId="11" fillId="2" borderId="82" xfId="2" applyNumberFormat="1" applyFont="1" applyFill="1" applyBorder="1" applyAlignment="1">
      <alignment horizontal="center"/>
    </xf>
    <xf numFmtId="0" fontId="11" fillId="2" borderId="1" xfId="0" applyFont="1" applyFill="1" applyBorder="1"/>
    <xf numFmtId="168" fontId="11" fillId="2" borderId="1" xfId="2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2" fillId="2" borderId="15" xfId="0" applyFont="1" applyFill="1" applyBorder="1"/>
    <xf numFmtId="168" fontId="13" fillId="2" borderId="58" xfId="0" applyNumberFormat="1" applyFont="1" applyFill="1" applyBorder="1" applyAlignment="1">
      <alignment horizontal="center"/>
    </xf>
    <xf numFmtId="0" fontId="11" fillId="2" borderId="8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68" fontId="2" fillId="2" borderId="15" xfId="0" applyNumberFormat="1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 vertical="center"/>
    </xf>
    <xf numFmtId="9" fontId="11" fillId="2" borderId="0" xfId="3" applyFont="1" applyFill="1" applyBorder="1" applyAlignment="1">
      <alignment horizontal="center"/>
    </xf>
    <xf numFmtId="168" fontId="13" fillId="2" borderId="58" xfId="2" applyNumberFormat="1" applyFont="1" applyFill="1" applyBorder="1" applyAlignment="1"/>
    <xf numFmtId="0" fontId="2" fillId="2" borderId="58" xfId="0" applyFont="1" applyFill="1" applyBorder="1" applyAlignment="1">
      <alignment horizontal="center"/>
    </xf>
    <xf numFmtId="168" fontId="2" fillId="2" borderId="58" xfId="2" applyNumberFormat="1" applyFont="1" applyFill="1" applyBorder="1" applyAlignment="1">
      <alignment horizontal="center"/>
    </xf>
    <xf numFmtId="168" fontId="0" fillId="2" borderId="58" xfId="2" applyNumberFormat="1" applyFont="1" applyFill="1" applyBorder="1" applyAlignment="1">
      <alignment horizontal="center"/>
    </xf>
    <xf numFmtId="0" fontId="1" fillId="10" borderId="58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 vertical="center"/>
    </xf>
    <xf numFmtId="168" fontId="0" fillId="2" borderId="0" xfId="2" applyNumberFormat="1" applyFont="1" applyFill="1" applyBorder="1" applyAlignment="1">
      <alignment horizontal="left"/>
    </xf>
    <xf numFmtId="168" fontId="0" fillId="2" borderId="58" xfId="2" applyNumberFormat="1" applyFont="1" applyFill="1" applyBorder="1" applyAlignment="1">
      <alignment horizontal="left"/>
    </xf>
    <xf numFmtId="0" fontId="1" fillId="10" borderId="12" xfId="0" applyFont="1" applyFill="1" applyBorder="1" applyAlignment="1">
      <alignment vertical="center"/>
    </xf>
    <xf numFmtId="0" fontId="2" fillId="2" borderId="58" xfId="0" applyFont="1" applyFill="1" applyBorder="1"/>
    <xf numFmtId="0" fontId="11" fillId="2" borderId="15" xfId="0" applyFont="1" applyFill="1" applyBorder="1"/>
    <xf numFmtId="168" fontId="11" fillId="2" borderId="15" xfId="2" applyNumberFormat="1" applyFont="1" applyFill="1" applyBorder="1" applyAlignment="1">
      <alignment horizontal="center"/>
    </xf>
    <xf numFmtId="9" fontId="11" fillId="2" borderId="15" xfId="3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1" fillId="10" borderId="0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 vertical="center"/>
    </xf>
    <xf numFmtId="172" fontId="1" fillId="10" borderId="76" xfId="56" applyNumberFormat="1" applyFont="1" applyFill="1" applyBorder="1" applyAlignment="1" applyProtection="1">
      <alignment vertical="center" wrapText="1"/>
    </xf>
    <xf numFmtId="172" fontId="1" fillId="10" borderId="77" xfId="56" applyNumberFormat="1" applyFont="1" applyFill="1" applyBorder="1" applyAlignment="1" applyProtection="1">
      <alignment vertical="center" wrapText="1"/>
    </xf>
    <xf numFmtId="172" fontId="1" fillId="10" borderId="81" xfId="56" applyNumberFormat="1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>
      <alignment horizontal="left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0" xfId="0" applyFont="1" applyFill="1"/>
    <xf numFmtId="0" fontId="0" fillId="2" borderId="0" xfId="0" applyFont="1" applyFill="1" applyBorder="1" applyAlignment="1">
      <alignment wrapText="1"/>
    </xf>
    <xf numFmtId="0" fontId="13" fillId="2" borderId="0" xfId="4" applyFont="1" applyFill="1" applyProtection="1"/>
    <xf numFmtId="0" fontId="25" fillId="2" borderId="0" xfId="4" applyFont="1" applyFill="1" applyAlignment="1" applyProtection="1">
      <alignment horizontal="left"/>
    </xf>
    <xf numFmtId="0" fontId="11" fillId="2" borderId="0" xfId="4" applyFont="1" applyFill="1" applyProtection="1"/>
    <xf numFmtId="0" fontId="11" fillId="2" borderId="0" xfId="4" applyFont="1" applyFill="1" applyAlignment="1" applyProtection="1">
      <alignment horizontal="left"/>
    </xf>
    <xf numFmtId="0" fontId="57" fillId="2" borderId="0" xfId="4" applyFont="1" applyFill="1" applyAlignment="1" applyProtection="1">
      <alignment horizontal="left" wrapText="1"/>
    </xf>
    <xf numFmtId="0" fontId="25" fillId="10" borderId="0" xfId="0" applyFont="1" applyFill="1" applyBorder="1"/>
    <xf numFmtId="0" fontId="60" fillId="0" borderId="95" xfId="0" applyFont="1" applyBorder="1" applyAlignment="1">
      <alignment horizontal="center"/>
    </xf>
    <xf numFmtId="0" fontId="60" fillId="0" borderId="96" xfId="0" applyFont="1" applyBorder="1" applyAlignment="1">
      <alignment horizontal="center"/>
    </xf>
    <xf numFmtId="0" fontId="60" fillId="0" borderId="97" xfId="0" applyFont="1" applyBorder="1" applyAlignment="1">
      <alignment horizontal="center"/>
    </xf>
    <xf numFmtId="4" fontId="60" fillId="0" borderId="98" xfId="0" applyNumberFormat="1" applyFont="1" applyBorder="1" applyAlignment="1">
      <alignment horizontal="center"/>
    </xf>
    <xf numFmtId="4" fontId="60" fillId="0" borderId="99" xfId="0" applyNumberFormat="1" applyFont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11" fillId="2" borderId="58" xfId="0" applyFont="1" applyFill="1" applyBorder="1"/>
    <xf numFmtId="0" fontId="11" fillId="2" borderId="58" xfId="0" applyFont="1" applyFill="1" applyBorder="1" applyAlignment="1">
      <alignment horizontal="right"/>
    </xf>
    <xf numFmtId="168" fontId="11" fillId="2" borderId="58" xfId="2" applyNumberFormat="1" applyFont="1" applyFill="1" applyBorder="1" applyAlignment="1"/>
    <xf numFmtId="168" fontId="11" fillId="2" borderId="58" xfId="2" applyNumberFormat="1" applyFont="1" applyFill="1" applyBorder="1" applyAlignment="1">
      <alignment horizontal="center"/>
    </xf>
    <xf numFmtId="0" fontId="0" fillId="2" borderId="1" xfId="0" applyFont="1" applyFill="1" applyBorder="1"/>
    <xf numFmtId="0" fontId="0" fillId="2" borderId="104" xfId="0" applyFont="1" applyFill="1" applyBorder="1"/>
    <xf numFmtId="0" fontId="2" fillId="2" borderId="0" xfId="0" applyFont="1" applyFill="1" applyAlignment="1">
      <alignment horizontal="right"/>
    </xf>
    <xf numFmtId="0" fontId="2" fillId="2" borderId="23" xfId="0" applyFont="1" applyFill="1" applyBorder="1"/>
    <xf numFmtId="0" fontId="2" fillId="2" borderId="15" xfId="0" applyFont="1" applyFill="1" applyBorder="1" applyAlignment="1">
      <alignment horizontal="left"/>
    </xf>
    <xf numFmtId="172" fontId="1" fillId="10" borderId="107" xfId="56" applyNumberFormat="1" applyFont="1" applyFill="1" applyBorder="1" applyAlignment="1" applyProtection="1">
      <alignment horizontal="center" vertical="center"/>
    </xf>
    <xf numFmtId="0" fontId="33" fillId="0" borderId="0" xfId="0" applyFont="1" applyFill="1"/>
    <xf numFmtId="0" fontId="0" fillId="2" borderId="58" xfId="0" applyFont="1" applyFill="1" applyBorder="1"/>
    <xf numFmtId="0" fontId="0" fillId="2" borderId="0" xfId="0" applyFont="1" applyFill="1" applyBorder="1" applyAlignment="1">
      <alignment horizontal="left"/>
    </xf>
    <xf numFmtId="0" fontId="0" fillId="2" borderId="13" xfId="0" applyFont="1" applyFill="1" applyBorder="1"/>
    <xf numFmtId="0" fontId="0" fillId="2" borderId="0" xfId="0" applyFont="1" applyFill="1" applyBorder="1" applyAlignment="1">
      <alignment horizontal="right"/>
    </xf>
    <xf numFmtId="0" fontId="0" fillId="2" borderId="0" xfId="0" applyFont="1" applyFill="1" applyBorder="1" applyAlignment="1">
      <alignment horizontal="center"/>
    </xf>
    <xf numFmtId="0" fontId="0" fillId="2" borderId="15" xfId="0" applyFont="1" applyFill="1" applyBorder="1"/>
    <xf numFmtId="0" fontId="0" fillId="2" borderId="58" xfId="0" applyFont="1" applyFill="1" applyBorder="1" applyAlignment="1">
      <alignment horizontal="center"/>
    </xf>
    <xf numFmtId="0" fontId="0" fillId="2" borderId="3" xfId="0" applyFont="1" applyFill="1" applyBorder="1"/>
    <xf numFmtId="0" fontId="0" fillId="2" borderId="12" xfId="0" applyFont="1" applyFill="1" applyBorder="1"/>
    <xf numFmtId="0" fontId="0" fillId="2" borderId="14" xfId="0" applyFont="1" applyFill="1" applyBorder="1"/>
    <xf numFmtId="0" fontId="1" fillId="10" borderId="12" xfId="0" applyFont="1" applyFill="1" applyBorder="1" applyAlignment="1">
      <alignment vertical="center" wrapText="1"/>
    </xf>
    <xf numFmtId="0" fontId="0" fillId="10" borderId="0" xfId="0" applyFont="1" applyFill="1"/>
    <xf numFmtId="0" fontId="25" fillId="10" borderId="0" xfId="0" applyFont="1" applyFill="1"/>
    <xf numFmtId="0" fontId="1" fillId="10" borderId="0" xfId="0" applyFont="1" applyFill="1"/>
    <xf numFmtId="0" fontId="1" fillId="10" borderId="0" xfId="0" applyFont="1" applyFill="1" applyBorder="1" applyAlignment="1">
      <alignment vertical="center" wrapText="1"/>
    </xf>
    <xf numFmtId="0" fontId="1" fillId="10" borderId="0" xfId="0" applyFont="1" applyFill="1" applyBorder="1" applyAlignment="1">
      <alignment horizontal="center"/>
    </xf>
    <xf numFmtId="1" fontId="1" fillId="10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68" fontId="0" fillId="2" borderId="1" xfId="2" applyNumberFormat="1" applyFont="1" applyFill="1" applyBorder="1" applyAlignment="1">
      <alignment horizontal="center"/>
    </xf>
    <xf numFmtId="168" fontId="0" fillId="2" borderId="23" xfId="2" applyNumberFormat="1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168" fontId="0" fillId="2" borderId="15" xfId="2" applyNumberFormat="1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1" fillId="10" borderId="104" xfId="0" applyFont="1" applyFill="1" applyBorder="1" applyAlignment="1">
      <alignment horizontal="center"/>
    </xf>
    <xf numFmtId="1" fontId="1" fillId="10" borderId="104" xfId="0" applyNumberFormat="1" applyFont="1" applyFill="1" applyBorder="1" applyAlignment="1">
      <alignment horizontal="center" vertical="center"/>
    </xf>
    <xf numFmtId="1" fontId="1" fillId="10" borderId="104" xfId="0" applyNumberFormat="1" applyFont="1" applyFill="1" applyBorder="1" applyAlignment="1">
      <alignment horizontal="center"/>
    </xf>
    <xf numFmtId="0" fontId="1" fillId="10" borderId="0" xfId="0" applyFont="1" applyFill="1" applyBorder="1"/>
    <xf numFmtId="43" fontId="25" fillId="10" borderId="0" xfId="2" applyFont="1" applyFill="1" applyBorder="1"/>
    <xf numFmtId="0" fontId="32" fillId="2" borderId="0" xfId="0" applyFont="1" applyFill="1" applyBorder="1"/>
    <xf numFmtId="0" fontId="25" fillId="10" borderId="0" xfId="0" applyFont="1" applyFill="1" applyBorder="1" applyAlignment="1">
      <alignment horizontal="left" vertical="center"/>
    </xf>
    <xf numFmtId="0" fontId="0" fillId="2" borderId="104" xfId="0" applyFont="1" applyFill="1" applyBorder="1" applyAlignment="1">
      <alignment horizontal="left"/>
    </xf>
    <xf numFmtId="0" fontId="0" fillId="2" borderId="104" xfId="0" applyFont="1" applyFill="1" applyBorder="1" applyAlignment="1">
      <alignment horizontal="right"/>
    </xf>
    <xf numFmtId="0" fontId="0" fillId="2" borderId="15" xfId="0" applyFont="1" applyFill="1" applyBorder="1" applyAlignment="1">
      <alignment horizontal="left"/>
    </xf>
    <xf numFmtId="0" fontId="0" fillId="2" borderId="15" xfId="0" applyFont="1" applyFill="1" applyBorder="1" applyAlignment="1">
      <alignment horizontal="right"/>
    </xf>
    <xf numFmtId="0" fontId="13" fillId="2" borderId="15" xfId="0" applyFont="1" applyFill="1" applyBorder="1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1" fillId="10" borderId="0" xfId="0" applyNumberFormat="1" applyFont="1" applyFill="1" applyBorder="1" applyAlignment="1">
      <alignment horizontal="center" vertical="center"/>
    </xf>
    <xf numFmtId="168" fontId="6" fillId="2" borderId="104" xfId="2" applyNumberFormat="1" applyFont="1" applyFill="1" applyBorder="1" applyAlignment="1">
      <alignment horizontal="center"/>
    </xf>
    <xf numFmtId="168" fontId="6" fillId="2" borderId="0" xfId="2" applyNumberFormat="1" applyFont="1" applyFill="1" applyBorder="1" applyAlignment="1">
      <alignment horizontal="center"/>
    </xf>
    <xf numFmtId="168" fontId="6" fillId="2" borderId="15" xfId="2" applyNumberFormat="1" applyFont="1" applyFill="1" applyBorder="1" applyAlignment="1">
      <alignment horizontal="center"/>
    </xf>
    <xf numFmtId="0" fontId="25" fillId="10" borderId="0" xfId="0" applyNumberFormat="1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top"/>
    </xf>
    <xf numFmtId="9" fontId="6" fillId="2" borderId="104" xfId="3" applyFont="1" applyFill="1" applyBorder="1" applyAlignment="1">
      <alignment horizontal="center"/>
    </xf>
    <xf numFmtId="9" fontId="6" fillId="2" borderId="0" xfId="3" applyFont="1" applyFill="1" applyBorder="1" applyAlignment="1">
      <alignment horizontal="center"/>
    </xf>
    <xf numFmtId="0" fontId="11" fillId="2" borderId="15" xfId="3" applyNumberFormat="1" applyFont="1" applyFill="1" applyBorder="1" applyAlignment="1">
      <alignment horizontal="center"/>
    </xf>
    <xf numFmtId="0" fontId="6" fillId="2" borderId="104" xfId="3" applyNumberFormat="1" applyFont="1" applyFill="1" applyBorder="1" applyAlignment="1">
      <alignment horizontal="center"/>
    </xf>
    <xf numFmtId="0" fontId="6" fillId="2" borderId="0" xfId="3" applyNumberFormat="1" applyFont="1" applyFill="1" applyBorder="1" applyAlignment="1">
      <alignment horizontal="center"/>
    </xf>
    <xf numFmtId="1" fontId="1" fillId="10" borderId="0" xfId="0" applyNumberFormat="1" applyFont="1" applyFill="1" applyBorder="1" applyAlignment="1">
      <alignment horizontal="center" vertical="center"/>
    </xf>
    <xf numFmtId="1" fontId="1" fillId="10" borderId="0" xfId="0" applyNumberFormat="1" applyFont="1" applyFill="1" applyBorder="1" applyAlignment="1">
      <alignment horizontal="center" vertical="center" wrapText="1"/>
    </xf>
    <xf numFmtId="0" fontId="11" fillId="2" borderId="0" xfId="3" applyNumberFormat="1" applyFont="1" applyFill="1" applyBorder="1" applyAlignment="1">
      <alignment horizontal="center"/>
    </xf>
    <xf numFmtId="1" fontId="1" fillId="10" borderId="0" xfId="0" applyNumberFormat="1" applyFont="1" applyFill="1" applyBorder="1"/>
    <xf numFmtId="0" fontId="0" fillId="2" borderId="0" xfId="0" applyFont="1" applyFill="1" applyBorder="1" applyAlignment="1">
      <alignment horizontal="left" wrapText="1"/>
    </xf>
    <xf numFmtId="9" fontId="0" fillId="2" borderId="0" xfId="3" applyFont="1" applyFill="1" applyBorder="1" applyAlignment="1">
      <alignment horizontal="right" vertical="center"/>
    </xf>
    <xf numFmtId="0" fontId="0" fillId="2" borderId="104" xfId="0" applyFont="1" applyFill="1" applyBorder="1" applyAlignment="1">
      <alignment horizontal="center"/>
    </xf>
    <xf numFmtId="168" fontId="0" fillId="2" borderId="104" xfId="2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25" fillId="2" borderId="0" xfId="0" applyFont="1" applyFill="1"/>
    <xf numFmtId="0" fontId="1" fillId="2" borderId="0" xfId="0" applyFont="1" applyFill="1"/>
    <xf numFmtId="0" fontId="25" fillId="2" borderId="0" xfId="0" applyFont="1" applyFill="1" applyAlignment="1">
      <alignment horizontal="center"/>
    </xf>
    <xf numFmtId="0" fontId="1" fillId="10" borderId="12" xfId="0" applyFont="1" applyFill="1" applyBorder="1" applyAlignment="1"/>
    <xf numFmtId="0" fontId="1" fillId="10" borderId="0" xfId="0" applyFont="1" applyFill="1" applyBorder="1" applyAlignment="1"/>
    <xf numFmtId="165" fontId="10" fillId="2" borderId="0" xfId="0" applyNumberFormat="1" applyFont="1" applyFill="1"/>
    <xf numFmtId="0" fontId="10" fillId="13" borderId="0" xfId="0" applyFont="1" applyFill="1"/>
    <xf numFmtId="0" fontId="10" fillId="2" borderId="0" xfId="0" applyFont="1" applyFill="1" applyAlignment="1">
      <alignment horizontal="center"/>
    </xf>
    <xf numFmtId="168" fontId="10" fillId="2" borderId="0" xfId="2" applyNumberFormat="1" applyFont="1" applyFill="1" applyBorder="1" applyAlignment="1">
      <alignment horizontal="center"/>
    </xf>
    <xf numFmtId="1" fontId="0" fillId="2" borderId="0" xfId="0" applyNumberFormat="1" applyFont="1" applyFill="1"/>
    <xf numFmtId="168" fontId="0" fillId="2" borderId="0" xfId="2" applyNumberFormat="1" applyFont="1" applyFill="1"/>
    <xf numFmtId="168" fontId="0" fillId="2" borderId="0" xfId="0" applyNumberFormat="1" applyFont="1" applyFill="1" applyBorder="1"/>
    <xf numFmtId="168" fontId="6" fillId="2" borderId="0" xfId="2" applyNumberFormat="1" applyFont="1" applyFill="1" applyBorder="1" applyAlignment="1">
      <alignment horizontal="center" vertical="center"/>
    </xf>
    <xf numFmtId="0" fontId="29" fillId="2" borderId="0" xfId="0" applyFont="1" applyFill="1" applyBorder="1"/>
    <xf numFmtId="0" fontId="9" fillId="2" borderId="0" xfId="0" applyFont="1" applyFill="1" applyBorder="1"/>
    <xf numFmtId="0" fontId="1" fillId="3" borderId="0" xfId="0" applyFont="1" applyFill="1" applyBorder="1"/>
    <xf numFmtId="1" fontId="1" fillId="3" borderId="0" xfId="0" applyNumberFormat="1" applyFont="1" applyFill="1" applyBorder="1"/>
    <xf numFmtId="0" fontId="0" fillId="3" borderId="0" xfId="0" applyFont="1" applyFill="1" applyBorder="1"/>
    <xf numFmtId="0" fontId="25" fillId="3" borderId="0" xfId="0" applyFont="1" applyFill="1" applyBorder="1"/>
    <xf numFmtId="1" fontId="1" fillId="3" borderId="0" xfId="0" applyNumberFormat="1" applyFont="1" applyFill="1" applyBorder="1" applyAlignment="1">
      <alignment horizontal="right"/>
    </xf>
    <xf numFmtId="0" fontId="1" fillId="10" borderId="0" xfId="0" applyFont="1" applyFill="1" applyBorder="1" applyAlignment="1">
      <alignment horizontal="right"/>
    </xf>
    <xf numFmtId="0" fontId="2" fillId="3" borderId="0" xfId="0" applyFont="1" applyFill="1" applyBorder="1"/>
    <xf numFmtId="1" fontId="1" fillId="10" borderId="0" xfId="0" applyNumberFormat="1" applyFont="1" applyFill="1" applyBorder="1" applyAlignment="1">
      <alignment horizontal="left"/>
    </xf>
    <xf numFmtId="0" fontId="10" fillId="2" borderId="0" xfId="0" applyFont="1" applyFill="1" applyAlignment="1">
      <alignment horizontal="right"/>
    </xf>
    <xf numFmtId="1" fontId="1" fillId="3" borderId="0" xfId="0" applyNumberFormat="1" applyFont="1" applyFill="1" applyBorder="1" applyAlignment="1">
      <alignment horizontal="left"/>
    </xf>
    <xf numFmtId="0" fontId="18" fillId="2" borderId="0" xfId="0" applyFont="1" applyFill="1" applyAlignment="1">
      <alignment horizontal="center"/>
    </xf>
    <xf numFmtId="1" fontId="11" fillId="2" borderId="0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left"/>
    </xf>
    <xf numFmtId="1" fontId="11" fillId="2" borderId="15" xfId="0" applyNumberFormat="1" applyFont="1" applyFill="1" applyBorder="1" applyAlignment="1">
      <alignment horizontal="left"/>
    </xf>
    <xf numFmtId="0" fontId="11" fillId="2" borderId="15" xfId="0" applyFont="1" applyFill="1" applyBorder="1" applyAlignment="1">
      <alignment horizontal="left"/>
    </xf>
    <xf numFmtId="0" fontId="11" fillId="2" borderId="16" xfId="0" applyFont="1" applyFill="1" applyBorder="1" applyAlignment="1">
      <alignment horizontal="left"/>
    </xf>
    <xf numFmtId="0" fontId="30" fillId="2" borderId="0" xfId="0" applyFont="1" applyFill="1"/>
    <xf numFmtId="1" fontId="1" fillId="10" borderId="0" xfId="0" applyNumberFormat="1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/>
    </xf>
    <xf numFmtId="0" fontId="63" fillId="4" borderId="44" xfId="0" applyFont="1" applyFill="1" applyBorder="1" applyAlignment="1">
      <alignment horizontal="center"/>
    </xf>
    <xf numFmtId="165" fontId="63" fillId="4" borderId="17" xfId="0" applyNumberFormat="1" applyFont="1" applyFill="1" applyBorder="1" applyAlignment="1">
      <alignment horizontal="center"/>
    </xf>
    <xf numFmtId="165" fontId="64" fillId="4" borderId="17" xfId="0" applyNumberFormat="1" applyFont="1" applyFill="1" applyBorder="1" applyAlignment="1">
      <alignment horizontal="center"/>
    </xf>
    <xf numFmtId="165" fontId="64" fillId="4" borderId="44" xfId="0" applyNumberFormat="1" applyFont="1" applyFill="1" applyBorder="1" applyAlignment="1">
      <alignment horizontal="center"/>
    </xf>
    <xf numFmtId="174" fontId="18" fillId="2" borderId="0" xfId="2" applyNumberFormat="1" applyFont="1" applyFill="1"/>
    <xf numFmtId="0" fontId="0" fillId="2" borderId="0" xfId="0" applyFont="1" applyFill="1" applyAlignment="1">
      <alignment horizontal="right"/>
    </xf>
    <xf numFmtId="0" fontId="0" fillId="2" borderId="82" xfId="0" applyFont="1" applyFill="1" applyBorder="1" applyAlignment="1">
      <alignment horizontal="left"/>
    </xf>
    <xf numFmtId="0" fontId="0" fillId="2" borderId="114" xfId="0" applyFont="1" applyFill="1" applyBorder="1" applyAlignment="1">
      <alignment horizontal="center"/>
    </xf>
    <xf numFmtId="0" fontId="13" fillId="37" borderId="1" xfId="4" applyFont="1" applyFill="1" applyBorder="1" applyProtection="1"/>
    <xf numFmtId="0" fontId="13" fillId="37" borderId="1" xfId="4" applyFont="1" applyFill="1" applyBorder="1" applyAlignment="1" applyProtection="1">
      <alignment wrapText="1"/>
    </xf>
    <xf numFmtId="0" fontId="30" fillId="10" borderId="0" xfId="0" applyFont="1" applyFill="1"/>
    <xf numFmtId="0" fontId="30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" fillId="10" borderId="0" xfId="0" applyFont="1" applyFill="1" applyBorder="1" applyAlignment="1">
      <alignment vertical="center"/>
    </xf>
    <xf numFmtId="1" fontId="1" fillId="3" borderId="0" xfId="0" applyNumberFormat="1" applyFont="1" applyFill="1"/>
    <xf numFmtId="168" fontId="2" fillId="2" borderId="15" xfId="2" applyNumberFormat="1" applyFont="1" applyFill="1" applyBorder="1"/>
    <xf numFmtId="0" fontId="1" fillId="10" borderId="0" xfId="0" applyFont="1" applyFill="1" applyBorder="1" applyAlignment="1">
      <alignment horizontal="center"/>
    </xf>
    <xf numFmtId="0" fontId="0" fillId="2" borderId="58" xfId="0" applyFont="1" applyFill="1" applyBorder="1" applyAlignment="1">
      <alignment horizontal="left" wrapText="1"/>
    </xf>
    <xf numFmtId="0" fontId="11" fillId="13" borderId="0" xfId="0" applyFont="1" applyFill="1"/>
    <xf numFmtId="0" fontId="18" fillId="3" borderId="0" xfId="0" applyFont="1" applyFill="1" applyBorder="1"/>
    <xf numFmtId="173" fontId="11" fillId="13" borderId="111" xfId="4" applyNumberFormat="1" applyFont="1" applyFill="1" applyBorder="1" applyAlignment="1" applyProtection="1">
      <alignment horizontal="right" vertical="center"/>
      <protection locked="0"/>
    </xf>
    <xf numFmtId="173" fontId="11" fillId="36" borderId="111" xfId="4" applyNumberFormat="1" applyFont="1" applyFill="1" applyBorder="1" applyAlignment="1" applyProtection="1">
      <alignment horizontal="right" vertical="center"/>
      <protection locked="0"/>
    </xf>
    <xf numFmtId="0" fontId="0" fillId="2" borderId="0" xfId="0" applyFont="1" applyFill="1" applyAlignment="1">
      <alignment horizontal="left"/>
    </xf>
    <xf numFmtId="0" fontId="0" fillId="2" borderId="108" xfId="0" applyFont="1" applyFill="1" applyBorder="1"/>
    <xf numFmtId="16" fontId="0" fillId="2" borderId="0" xfId="0" applyNumberFormat="1" applyFont="1" applyFill="1" applyAlignment="1">
      <alignment horizontal="right"/>
    </xf>
    <xf numFmtId="0" fontId="0" fillId="2" borderId="23" xfId="0" applyFont="1" applyFill="1" applyBorder="1"/>
    <xf numFmtId="0" fontId="0" fillId="2" borderId="23" xfId="0" applyFont="1" applyFill="1" applyBorder="1" applyAlignment="1">
      <alignment horizontal="center"/>
    </xf>
    <xf numFmtId="0" fontId="13" fillId="0" borderId="107" xfId="4" applyFont="1" applyFill="1" applyBorder="1" applyAlignment="1" applyProtection="1">
      <alignment horizontal="left" wrapText="1"/>
    </xf>
    <xf numFmtId="0" fontId="11" fillId="0" borderId="107" xfId="4" applyFont="1" applyFill="1" applyBorder="1" applyAlignment="1" applyProtection="1">
      <alignment horizontal="left" wrapText="1"/>
    </xf>
    <xf numFmtId="0" fontId="11" fillId="0" borderId="107" xfId="4" applyFont="1" applyFill="1" applyBorder="1" applyAlignment="1" applyProtection="1">
      <alignment horizontal="center"/>
    </xf>
    <xf numFmtId="0" fontId="67" fillId="0" borderId="107" xfId="4" applyFont="1" applyFill="1" applyBorder="1" applyAlignment="1" applyProtection="1">
      <alignment horizontal="center"/>
    </xf>
    <xf numFmtId="0" fontId="68" fillId="2" borderId="78" xfId="4" applyFont="1" applyFill="1" applyBorder="1" applyAlignment="1" applyProtection="1">
      <alignment horizontal="left" vertical="center" wrapText="1"/>
    </xf>
    <xf numFmtId="0" fontId="69" fillId="2" borderId="79" xfId="4" applyFont="1" applyFill="1" applyBorder="1" applyAlignment="1" applyProtection="1">
      <alignment horizontal="left" vertical="center" wrapText="1"/>
    </xf>
    <xf numFmtId="43" fontId="11" fillId="2" borderId="80" xfId="2" applyFont="1" applyFill="1" applyBorder="1" applyAlignment="1" applyProtection="1">
      <alignment horizontal="center" vertical="center"/>
    </xf>
    <xf numFmtId="173" fontId="11" fillId="2" borderId="80" xfId="4" applyNumberFormat="1" applyFont="1" applyFill="1" applyBorder="1" applyAlignment="1" applyProtection="1">
      <alignment horizontal="right" vertical="center"/>
    </xf>
    <xf numFmtId="0" fontId="11" fillId="2" borderId="76" xfId="4" applyFont="1" applyFill="1" applyBorder="1" applyAlignment="1" applyProtection="1">
      <alignment horizontal="left" vertical="center" wrapText="1"/>
    </xf>
    <xf numFmtId="0" fontId="69" fillId="2" borderId="77" xfId="4" applyFont="1" applyFill="1" applyBorder="1" applyAlignment="1" applyProtection="1">
      <alignment horizontal="left" vertical="center" wrapText="1"/>
    </xf>
    <xf numFmtId="43" fontId="11" fillId="2" borderId="81" xfId="2" applyFont="1" applyFill="1" applyBorder="1" applyAlignment="1" applyProtection="1">
      <alignment horizontal="center" vertical="center"/>
    </xf>
    <xf numFmtId="173" fontId="11" fillId="13" borderId="81" xfId="4" applyNumberFormat="1" applyFont="1" applyFill="1" applyBorder="1" applyAlignment="1" applyProtection="1">
      <alignment horizontal="right" vertical="center"/>
      <protection locked="0"/>
    </xf>
    <xf numFmtId="173" fontId="11" fillId="36" borderId="81" xfId="4" applyNumberFormat="1" applyFont="1" applyFill="1" applyBorder="1" applyAlignment="1" applyProtection="1">
      <alignment horizontal="right" vertical="center"/>
      <protection locked="0"/>
    </xf>
    <xf numFmtId="0" fontId="11" fillId="2" borderId="100" xfId="4" applyFont="1" applyFill="1" applyBorder="1" applyAlignment="1" applyProtection="1">
      <alignment horizontal="left" vertical="center" wrapText="1"/>
    </xf>
    <xf numFmtId="0" fontId="69" fillId="2" borderId="103" xfId="4" applyFont="1" applyFill="1" applyBorder="1" applyAlignment="1" applyProtection="1">
      <alignment horizontal="left" vertical="center" wrapText="1"/>
    </xf>
    <xf numFmtId="43" fontId="11" fillId="2" borderId="101" xfId="2" applyFont="1" applyFill="1" applyBorder="1" applyAlignment="1" applyProtection="1">
      <alignment horizontal="center" vertical="center"/>
    </xf>
    <xf numFmtId="173" fontId="11" fillId="13" borderId="101" xfId="4" applyNumberFormat="1" applyFont="1" applyFill="1" applyBorder="1" applyAlignment="1" applyProtection="1">
      <alignment horizontal="right" vertical="center"/>
      <protection locked="0"/>
    </xf>
    <xf numFmtId="173" fontId="11" fillId="36" borderId="101" xfId="4" applyNumberFormat="1" applyFont="1" applyFill="1" applyBorder="1" applyAlignment="1" applyProtection="1">
      <alignment horizontal="right" vertical="center"/>
      <protection locked="0"/>
    </xf>
    <xf numFmtId="0" fontId="68" fillId="2" borderId="105" xfId="4" applyFont="1" applyFill="1" applyBorder="1" applyAlignment="1" applyProtection="1">
      <alignment horizontal="left" vertical="center" wrapText="1"/>
    </xf>
    <xf numFmtId="0" fontId="69" fillId="2" borderId="106" xfId="4" applyFont="1" applyFill="1" applyBorder="1" applyAlignment="1" applyProtection="1">
      <alignment horizontal="left" vertical="center" wrapText="1"/>
    </xf>
    <xf numFmtId="43" fontId="11" fillId="2" borderId="102" xfId="2" applyFont="1" applyFill="1" applyBorder="1" applyAlignment="1" applyProtection="1">
      <alignment horizontal="center" vertical="center"/>
    </xf>
    <xf numFmtId="173" fontId="11" fillId="36" borderId="102" xfId="4" applyNumberFormat="1" applyFont="1" applyFill="1" applyBorder="1" applyAlignment="1" applyProtection="1">
      <alignment horizontal="right" vertical="center"/>
      <protection locked="0"/>
    </xf>
    <xf numFmtId="43" fontId="13" fillId="2" borderId="109" xfId="2" applyFont="1" applyFill="1" applyBorder="1" applyAlignment="1" applyProtection="1">
      <alignment horizontal="center" vertical="center"/>
    </xf>
    <xf numFmtId="173" fontId="11" fillId="13" borderId="109" xfId="4" applyNumberFormat="1" applyFont="1" applyFill="1" applyBorder="1" applyAlignment="1" applyProtection="1">
      <alignment horizontal="right" vertical="center"/>
      <protection locked="0"/>
    </xf>
    <xf numFmtId="0" fontId="0" fillId="37" borderId="0" xfId="0" applyFont="1" applyFill="1"/>
    <xf numFmtId="0" fontId="0" fillId="4" borderId="0" xfId="0" applyFont="1" applyFill="1" applyBorder="1"/>
    <xf numFmtId="43" fontId="66" fillId="2" borderId="112" xfId="2" applyFont="1" applyFill="1" applyBorder="1" applyAlignment="1" applyProtection="1">
      <alignment horizontal="center" vertical="center"/>
    </xf>
    <xf numFmtId="0" fontId="70" fillId="2" borderId="112" xfId="4" applyFont="1" applyFill="1" applyBorder="1" applyAlignment="1" applyProtection="1">
      <alignment horizontal="left" vertical="center" wrapText="1"/>
    </xf>
    <xf numFmtId="0" fontId="65" fillId="2" borderId="1" xfId="4" applyFont="1" applyFill="1" applyBorder="1" applyAlignment="1" applyProtection="1">
      <alignment horizontal="left" vertical="center" wrapText="1"/>
    </xf>
    <xf numFmtId="0" fontId="70" fillId="2" borderId="1" xfId="4" applyFont="1" applyFill="1" applyBorder="1" applyAlignment="1" applyProtection="1">
      <alignment horizontal="left" vertical="center" wrapText="1"/>
    </xf>
    <xf numFmtId="43" fontId="66" fillId="2" borderId="113" xfId="2" applyFont="1" applyFill="1" applyBorder="1" applyAlignment="1" applyProtection="1">
      <alignment horizontal="center" vertical="center"/>
    </xf>
    <xf numFmtId="0" fontId="0" fillId="0" borderId="12" xfId="0" applyFont="1" applyFill="1" applyBorder="1"/>
    <xf numFmtId="167" fontId="0" fillId="2" borderId="12" xfId="0" applyNumberFormat="1" applyFont="1" applyFill="1" applyBorder="1"/>
    <xf numFmtId="173" fontId="0" fillId="2" borderId="12" xfId="0" applyNumberFormat="1" applyFont="1" applyFill="1" applyBorder="1"/>
    <xf numFmtId="43" fontId="66" fillId="2" borderId="0" xfId="2" applyFont="1" applyFill="1" applyBorder="1" applyAlignment="1" applyProtection="1">
      <alignment horizontal="center" vertical="center"/>
    </xf>
    <xf numFmtId="173" fontId="0" fillId="2" borderId="0" xfId="0" applyNumberFormat="1" applyFont="1" applyFill="1" applyBorder="1"/>
    <xf numFmtId="165" fontId="0" fillId="2" borderId="0" xfId="0" applyNumberFormat="1" applyFont="1" applyFill="1"/>
    <xf numFmtId="168" fontId="11" fillId="2" borderId="104" xfId="2" applyNumberFormat="1" applyFont="1" applyFill="1" applyBorder="1" applyAlignment="1">
      <alignment horizontal="center"/>
    </xf>
    <xf numFmtId="9" fontId="11" fillId="2" borderId="104" xfId="3" applyFont="1" applyFill="1" applyBorder="1" applyAlignment="1">
      <alignment horizontal="center"/>
    </xf>
    <xf numFmtId="0" fontId="11" fillId="2" borderId="104" xfId="3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right"/>
    </xf>
    <xf numFmtId="168" fontId="11" fillId="2" borderId="23" xfId="2" applyNumberFormat="1" applyFont="1" applyFill="1" applyBorder="1" applyAlignment="1">
      <alignment horizontal="center"/>
    </xf>
    <xf numFmtId="1" fontId="10" fillId="2" borderId="0" xfId="0" applyNumberFormat="1" applyFont="1" applyFill="1" applyBorder="1"/>
    <xf numFmtId="0" fontId="18" fillId="2" borderId="0" xfId="0" applyFont="1" applyFill="1" applyBorder="1" applyAlignment="1">
      <alignment horizontal="center"/>
    </xf>
    <xf numFmtId="168" fontId="10" fillId="2" borderId="0" xfId="0" applyNumberFormat="1" applyFont="1" applyFill="1" applyBorder="1" applyAlignment="1">
      <alignment horizontal="center"/>
    </xf>
    <xf numFmtId="168" fontId="10" fillId="2" borderId="0" xfId="0" applyNumberFormat="1" applyFont="1" applyFill="1" applyBorder="1" applyAlignment="1">
      <alignment horizontal="right"/>
    </xf>
    <xf numFmtId="168" fontId="0" fillId="2" borderId="0" xfId="0" applyNumberFormat="1" applyFont="1" applyFill="1" applyBorder="1" applyAlignment="1">
      <alignment horizontal="center"/>
    </xf>
    <xf numFmtId="168" fontId="0" fillId="2" borderId="0" xfId="0" applyNumberFormat="1" applyFont="1" applyFill="1" applyBorder="1" applyAlignment="1">
      <alignment horizontal="right"/>
    </xf>
    <xf numFmtId="0" fontId="31" fillId="2" borderId="0" xfId="0" applyFont="1" applyFill="1" applyBorder="1"/>
    <xf numFmtId="168" fontId="31" fillId="2" borderId="0" xfId="2" applyNumberFormat="1" applyFont="1" applyFill="1"/>
    <xf numFmtId="168" fontId="31" fillId="2" borderId="0" xfId="2" applyNumberFormat="1" applyFont="1" applyFill="1" applyBorder="1"/>
    <xf numFmtId="0" fontId="11" fillId="2" borderId="12" xfId="0" applyFont="1" applyFill="1" applyBorder="1" applyAlignment="1">
      <alignment horizontal="center"/>
    </xf>
    <xf numFmtId="10" fontId="11" fillId="2" borderId="4" xfId="3" applyNumberFormat="1" applyFont="1" applyFill="1" applyBorder="1" applyAlignment="1">
      <alignment horizontal="center"/>
    </xf>
    <xf numFmtId="10" fontId="11" fillId="2" borderId="16" xfId="3" applyNumberFormat="1" applyFont="1" applyFill="1" applyBorder="1" applyAlignment="1">
      <alignment horizontal="center"/>
    </xf>
    <xf numFmtId="0" fontId="31" fillId="2" borderId="0" xfId="0" applyFont="1" applyFill="1"/>
    <xf numFmtId="170" fontId="31" fillId="2" borderId="0" xfId="2" applyNumberFormat="1" applyFont="1" applyFill="1"/>
    <xf numFmtId="41" fontId="2" fillId="2" borderId="0" xfId="0" applyNumberFormat="1" applyFont="1" applyFill="1" applyAlignment="1">
      <alignment horizontal="center"/>
    </xf>
    <xf numFmtId="43" fontId="13" fillId="2" borderId="0" xfId="0" applyNumberFormat="1" applyFont="1" applyFill="1" applyAlignment="1">
      <alignment horizontal="center"/>
    </xf>
    <xf numFmtId="175" fontId="11" fillId="2" borderId="0" xfId="2" applyNumberFormat="1" applyFont="1" applyFill="1" applyBorder="1" applyAlignment="1">
      <alignment horizontal="center"/>
    </xf>
    <xf numFmtId="175" fontId="0" fillId="2" borderId="0" xfId="0" applyNumberFormat="1" applyFont="1" applyFill="1" applyBorder="1" applyAlignment="1">
      <alignment horizontal="center" vertical="center"/>
    </xf>
    <xf numFmtId="175" fontId="0" fillId="2" borderId="0" xfId="0" applyNumberFormat="1" applyFont="1" applyFill="1" applyBorder="1"/>
    <xf numFmtId="175" fontId="11" fillId="2" borderId="0" xfId="2" applyNumberFormat="1" applyFont="1" applyFill="1" applyBorder="1" applyAlignment="1">
      <alignment horizontal="center" vertical="center"/>
    </xf>
    <xf numFmtId="175" fontId="10" fillId="2" borderId="0" xfId="2" applyNumberFormat="1" applyFont="1" applyFill="1" applyBorder="1" applyAlignment="1">
      <alignment horizontal="center" vertical="center"/>
    </xf>
    <xf numFmtId="175" fontId="10" fillId="2" borderId="0" xfId="2" applyNumberFormat="1" applyFont="1" applyFill="1" applyBorder="1" applyAlignment="1">
      <alignment horizontal="center"/>
    </xf>
    <xf numFmtId="173" fontId="0" fillId="2" borderId="0" xfId="0" applyNumberFormat="1" applyFont="1" applyFill="1"/>
    <xf numFmtId="2" fontId="1" fillId="10" borderId="0" xfId="55" applyFont="1" applyFill="1" applyBorder="1" applyAlignment="1" applyProtection="1">
      <alignment horizontal="left" vertical="center"/>
    </xf>
    <xf numFmtId="0" fontId="2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1" fontId="25" fillId="2" borderId="0" xfId="0" applyNumberFormat="1" applyFont="1" applyFill="1"/>
    <xf numFmtId="41" fontId="1" fillId="2" borderId="0" xfId="0" applyNumberFormat="1" applyFont="1" applyFill="1" applyAlignment="1">
      <alignment horizontal="center"/>
    </xf>
    <xf numFmtId="43" fontId="13" fillId="2" borderId="58" xfId="2" applyFont="1" applyFill="1" applyBorder="1" applyAlignment="1">
      <alignment horizontal="right"/>
    </xf>
    <xf numFmtId="43" fontId="11" fillId="2" borderId="15" xfId="2" applyFont="1" applyFill="1" applyBorder="1" applyAlignment="1">
      <alignment horizontal="right"/>
    </xf>
    <xf numFmtId="41" fontId="2" fillId="2" borderId="0" xfId="0" applyNumberFormat="1" applyFont="1" applyFill="1" applyBorder="1" applyAlignment="1">
      <alignment horizontal="center"/>
    </xf>
    <xf numFmtId="0" fontId="0" fillId="2" borderId="18" xfId="0" applyFont="1" applyFill="1" applyBorder="1"/>
    <xf numFmtId="0" fontId="0" fillId="2" borderId="4" xfId="0" applyFont="1" applyFill="1" applyBorder="1"/>
    <xf numFmtId="0" fontId="11" fillId="2" borderId="44" xfId="0" applyFont="1" applyFill="1" applyBorder="1" applyAlignment="1">
      <alignment horizontal="center"/>
    </xf>
    <xf numFmtId="0" fontId="0" fillId="2" borderId="2" xfId="0" applyFont="1" applyFill="1" applyBorder="1"/>
    <xf numFmtId="0" fontId="1" fillId="10" borderId="0" xfId="0" applyFont="1" applyFill="1" applyBorder="1" applyAlignment="1">
      <alignment horizontal="center" vertical="center"/>
    </xf>
    <xf numFmtId="168" fontId="10" fillId="2" borderId="0" xfId="0" applyNumberFormat="1" applyFont="1" applyFill="1" applyBorder="1"/>
    <xf numFmtId="168" fontId="10" fillId="2" borderId="0" xfId="0" applyNumberFormat="1" applyFont="1" applyFill="1"/>
    <xf numFmtId="168" fontId="11" fillId="2" borderId="15" xfId="0" applyNumberFormat="1" applyFont="1" applyFill="1" applyBorder="1" applyAlignment="1">
      <alignment horizontal="right"/>
    </xf>
    <xf numFmtId="168" fontId="11" fillId="2" borderId="0" xfId="0" applyNumberFormat="1" applyFont="1" applyFill="1" applyBorder="1"/>
    <xf numFmtId="168" fontId="11" fillId="2" borderId="0" xfId="0" applyNumberFormat="1" applyFont="1" applyFill="1"/>
    <xf numFmtId="168" fontId="11" fillId="2" borderId="0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/>
    </xf>
    <xf numFmtId="168" fontId="11" fillId="2" borderId="15" xfId="0" applyNumberFormat="1" applyFont="1" applyFill="1" applyBorder="1"/>
    <xf numFmtId="1" fontId="1" fillId="10" borderId="0" xfId="0" applyNumberFormat="1" applyFont="1" applyFill="1" applyAlignment="1">
      <alignment horizontal="left"/>
    </xf>
    <xf numFmtId="1" fontId="1" fillId="10" borderId="0" xfId="0" applyNumberFormat="1" applyFont="1" applyFill="1"/>
    <xf numFmtId="168" fontId="2" fillId="2" borderId="58" xfId="0" applyNumberFormat="1" applyFont="1" applyFill="1" applyBorder="1"/>
    <xf numFmtId="0" fontId="0" fillId="0" borderId="116" xfId="0" applyFont="1" applyBorder="1"/>
    <xf numFmtId="173" fontId="11" fillId="2" borderId="115" xfId="4" applyNumberFormat="1" applyFont="1" applyFill="1" applyBorder="1" applyAlignment="1" applyProtection="1">
      <alignment horizontal="right" vertical="center"/>
      <protection locked="0"/>
    </xf>
    <xf numFmtId="173" fontId="11" fillId="2" borderId="84" xfId="4" applyNumberFormat="1" applyFont="1" applyFill="1" applyBorder="1" applyAlignment="1" applyProtection="1">
      <alignment horizontal="right" vertical="center"/>
      <protection locked="0"/>
    </xf>
    <xf numFmtId="0" fontId="13" fillId="2" borderId="117" xfId="4" applyFont="1" applyFill="1" applyBorder="1" applyAlignment="1" applyProtection="1">
      <alignment horizontal="left" wrapText="1"/>
    </xf>
    <xf numFmtId="0" fontId="0" fillId="2" borderId="110" xfId="0" applyFont="1" applyFill="1" applyBorder="1"/>
    <xf numFmtId="0" fontId="0" fillId="0" borderId="0" xfId="0" applyFont="1" applyAlignment="1">
      <alignment horizontal="right"/>
    </xf>
    <xf numFmtId="43" fontId="0" fillId="2" borderId="0" xfId="0" applyNumberFormat="1" applyFont="1" applyFill="1"/>
    <xf numFmtId="43" fontId="0" fillId="2" borderId="106" xfId="0" applyNumberFormat="1" applyFont="1" applyFill="1" applyBorder="1"/>
    <xf numFmtId="43" fontId="2" fillId="2" borderId="110" xfId="0" applyNumberFormat="1" applyFont="1" applyFill="1" applyBorder="1"/>
    <xf numFmtId="43" fontId="0" fillId="2" borderId="110" xfId="0" applyNumberFormat="1" applyFont="1" applyFill="1" applyBorder="1"/>
    <xf numFmtId="43" fontId="0" fillId="2" borderId="58" xfId="0" applyNumberFormat="1" applyFont="1" applyFill="1" applyBorder="1"/>
    <xf numFmtId="0" fontId="71" fillId="2" borderId="0" xfId="0" applyFont="1" applyFill="1"/>
    <xf numFmtId="43" fontId="0" fillId="2" borderId="104" xfId="0" applyNumberFormat="1" applyFont="1" applyFill="1" applyBorder="1"/>
    <xf numFmtId="0" fontId="71" fillId="2" borderId="1" xfId="0" applyFont="1" applyFill="1" applyBorder="1"/>
    <xf numFmtId="0" fontId="2" fillId="2" borderId="1" xfId="0" applyFont="1" applyFill="1" applyBorder="1"/>
    <xf numFmtId="43" fontId="0" fillId="2" borderId="118" xfId="0" applyNumberFormat="1" applyFont="1" applyFill="1" applyBorder="1"/>
    <xf numFmtId="43" fontId="0" fillId="2" borderId="1" xfId="0" applyNumberFormat="1" applyFont="1" applyFill="1" applyBorder="1"/>
    <xf numFmtId="0" fontId="72" fillId="2" borderId="1" xfId="0" applyFont="1" applyFill="1" applyBorder="1"/>
    <xf numFmtId="43" fontId="0" fillId="2" borderId="119" xfId="0" applyNumberFormat="1" applyFont="1" applyFill="1" applyBorder="1"/>
    <xf numFmtId="43" fontId="0" fillId="2" borderId="0" xfId="0" applyNumberFormat="1" applyFont="1" applyFill="1" applyBorder="1"/>
    <xf numFmtId="9" fontId="0" fillId="2" borderId="58" xfId="0" applyNumberFormat="1" applyFont="1" applyFill="1" applyBorder="1"/>
    <xf numFmtId="1" fontId="0" fillId="2" borderId="58" xfId="0" applyNumberFormat="1" applyFont="1" applyFill="1" applyBorder="1" applyAlignment="1">
      <alignment horizontal="right" wrapText="1"/>
    </xf>
    <xf numFmtId="173" fontId="11" fillId="2" borderId="109" xfId="4" applyNumberFormat="1" applyFont="1" applyFill="1" applyBorder="1" applyAlignment="1" applyProtection="1">
      <alignment horizontal="right" vertical="center"/>
    </xf>
    <xf numFmtId="0" fontId="1" fillId="10" borderId="0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/>
    </xf>
    <xf numFmtId="0" fontId="30" fillId="3" borderId="0" xfId="0" applyFont="1" applyFill="1"/>
    <xf numFmtId="0" fontId="1" fillId="3" borderId="0" xfId="0" applyFont="1" applyFill="1"/>
    <xf numFmtId="166" fontId="1" fillId="3" borderId="0" xfId="0" applyNumberFormat="1" applyFont="1" applyFill="1"/>
    <xf numFmtId="166" fontId="0" fillId="2" borderId="0" xfId="0" applyNumberFormat="1" applyFont="1" applyFill="1"/>
    <xf numFmtId="166" fontId="0" fillId="0" borderId="0" xfId="0" applyNumberFormat="1" applyFont="1"/>
    <xf numFmtId="165" fontId="0" fillId="0" borderId="0" xfId="0" applyNumberFormat="1" applyFont="1"/>
    <xf numFmtId="0" fontId="30" fillId="3" borderId="13" xfId="0" applyFont="1" applyFill="1" applyBorder="1"/>
    <xf numFmtId="0" fontId="0" fillId="10" borderId="0" xfId="0" applyFont="1" applyFill="1" applyBorder="1"/>
    <xf numFmtId="0" fontId="13" fillId="10" borderId="0" xfId="0" applyFont="1" applyFill="1" applyBorder="1" applyAlignment="1">
      <alignment horizontal="right"/>
    </xf>
    <xf numFmtId="0" fontId="2" fillId="10" borderId="0" xfId="0" applyFont="1" applyFill="1" applyBorder="1" applyAlignment="1">
      <alignment horizontal="right"/>
    </xf>
    <xf numFmtId="0" fontId="25" fillId="3" borderId="0" xfId="0" applyFont="1" applyFill="1"/>
    <xf numFmtId="0" fontId="0" fillId="3" borderId="0" xfId="0" applyFont="1" applyFill="1"/>
    <xf numFmtId="0" fontId="1" fillId="10" borderId="44" xfId="0" applyFont="1" applyFill="1" applyBorder="1" applyAlignment="1">
      <alignment horizontal="center"/>
    </xf>
    <xf numFmtId="0" fontId="1" fillId="10" borderId="44" xfId="0" applyFont="1" applyFill="1" applyBorder="1"/>
    <xf numFmtId="0" fontId="1" fillId="10" borderId="17" xfId="0" applyFont="1" applyFill="1" applyBorder="1" applyAlignment="1">
      <alignment horizontal="center"/>
    </xf>
    <xf numFmtId="0" fontId="1" fillId="10" borderId="48" xfId="0" applyFont="1" applyFill="1" applyBorder="1" applyAlignment="1">
      <alignment horizontal="center"/>
    </xf>
    <xf numFmtId="165" fontId="11" fillId="2" borderId="17" xfId="0" applyNumberFormat="1" applyFont="1" applyFill="1" applyBorder="1" applyAlignment="1">
      <alignment horizontal="center"/>
    </xf>
    <xf numFmtId="165" fontId="11" fillId="2" borderId="44" xfId="0" applyNumberFormat="1" applyFont="1" applyFill="1" applyBorder="1" applyAlignment="1">
      <alignment horizontal="center"/>
    </xf>
    <xf numFmtId="1" fontId="13" fillId="2" borderId="0" xfId="0" applyNumberFormat="1" applyFont="1" applyFill="1" applyBorder="1" applyAlignment="1">
      <alignment horizontal="center"/>
    </xf>
    <xf numFmtId="165" fontId="11" fillId="2" borderId="0" xfId="0" applyNumberFormat="1" applyFont="1" applyFill="1" applyBorder="1" applyAlignment="1">
      <alignment horizontal="center"/>
    </xf>
    <xf numFmtId="1" fontId="13" fillId="2" borderId="0" xfId="0" applyNumberFormat="1" applyFont="1" applyFill="1" applyBorder="1" applyAlignment="1">
      <alignment horizontal="left"/>
    </xf>
    <xf numFmtId="165" fontId="11" fillId="2" borderId="0" xfId="0" applyNumberFormat="1" applyFont="1" applyFill="1" applyBorder="1" applyAlignment="1">
      <alignment horizontal="left"/>
    </xf>
    <xf numFmtId="0" fontId="1" fillId="10" borderId="18" xfId="0" applyFont="1" applyFill="1" applyBorder="1" applyAlignment="1">
      <alignment horizontal="center"/>
    </xf>
    <xf numFmtId="0" fontId="11" fillId="2" borderId="50" xfId="0" applyFont="1" applyFill="1" applyBorder="1" applyAlignment="1">
      <alignment horizontal="center"/>
    </xf>
    <xf numFmtId="0" fontId="18" fillId="2" borderId="13" xfId="0" applyFont="1" applyFill="1" applyBorder="1"/>
    <xf numFmtId="0" fontId="1" fillId="10" borderId="17" xfId="1" applyFont="1" applyFill="1" applyBorder="1" applyAlignment="1" applyProtection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12" xfId="0" applyFont="1" applyFill="1" applyBorder="1" applyAlignment="1">
      <alignment horizontal="center"/>
    </xf>
    <xf numFmtId="0" fontId="1" fillId="10" borderId="16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14" xfId="1" applyFont="1" applyFill="1" applyBorder="1" applyAlignment="1" applyProtection="1">
      <alignment horizontal="center"/>
    </xf>
    <xf numFmtId="1" fontId="1" fillId="10" borderId="44" xfId="0" applyNumberFormat="1" applyFont="1" applyFill="1" applyBorder="1" applyAlignment="1">
      <alignment horizontal="center"/>
    </xf>
    <xf numFmtId="1" fontId="1" fillId="10" borderId="17" xfId="0" applyNumberFormat="1" applyFont="1" applyFill="1" applyBorder="1" applyAlignment="1">
      <alignment horizontal="center"/>
    </xf>
    <xf numFmtId="1" fontId="1" fillId="10" borderId="14" xfId="0" applyNumberFormat="1" applyFont="1" applyFill="1" applyBorder="1" applyAlignment="1">
      <alignment horizontal="center"/>
    </xf>
    <xf numFmtId="0" fontId="13" fillId="2" borderId="44" xfId="0" applyFont="1" applyFill="1" applyBorder="1" applyAlignment="1">
      <alignment horizontal="center"/>
    </xf>
    <xf numFmtId="10" fontId="13" fillId="2" borderId="44" xfId="3" applyNumberFormat="1" applyFont="1" applyFill="1" applyBorder="1" applyAlignment="1">
      <alignment horizontal="center"/>
    </xf>
    <xf numFmtId="10" fontId="13" fillId="2" borderId="44" xfId="0" applyNumberFormat="1" applyFont="1" applyFill="1" applyBorder="1" applyAlignment="1">
      <alignment horizontal="center"/>
    </xf>
    <xf numFmtId="165" fontId="13" fillId="2" borderId="44" xfId="1" applyNumberFormat="1" applyFont="1" applyFill="1" applyBorder="1" applyAlignment="1" applyProtection="1">
      <alignment horizontal="center"/>
    </xf>
    <xf numFmtId="166" fontId="11" fillId="2" borderId="44" xfId="1" applyNumberFormat="1" applyFont="1" applyFill="1" applyBorder="1" applyAlignment="1" applyProtection="1">
      <alignment horizontal="center"/>
    </xf>
    <xf numFmtId="165" fontId="0" fillId="2" borderId="44" xfId="0" applyNumberFormat="1" applyFont="1" applyFill="1" applyBorder="1" applyAlignment="1">
      <alignment horizontal="center"/>
    </xf>
    <xf numFmtId="165" fontId="11" fillId="2" borderId="44" xfId="1" applyNumberFormat="1" applyFont="1" applyFill="1" applyBorder="1" applyAlignment="1" applyProtection="1">
      <alignment horizontal="center"/>
    </xf>
    <xf numFmtId="166" fontId="11" fillId="2" borderId="44" xfId="0" applyNumberFormat="1" applyFont="1" applyFill="1" applyBorder="1" applyAlignment="1">
      <alignment horizontal="center"/>
    </xf>
    <xf numFmtId="0" fontId="73" fillId="3" borderId="0" xfId="0" applyFont="1" applyFill="1"/>
    <xf numFmtId="0" fontId="0" fillId="3" borderId="0" xfId="0" applyFont="1" applyFill="1" applyAlignment="1">
      <alignment horizontal="center"/>
    </xf>
    <xf numFmtId="0" fontId="0" fillId="2" borderId="17" xfId="0" applyFont="1" applyFill="1" applyBorder="1"/>
    <xf numFmtId="0" fontId="0" fillId="37" borderId="0" xfId="0" applyFont="1" applyFill="1" applyAlignment="1">
      <alignment horizontal="right"/>
    </xf>
    <xf numFmtId="0" fontId="32" fillId="2" borderId="0" xfId="0" applyFont="1" applyFill="1" applyAlignment="1">
      <alignment horizontal="center"/>
    </xf>
    <xf numFmtId="0" fontId="32" fillId="2" borderId="0" xfId="0" applyFont="1" applyFill="1" applyAlignment="1">
      <alignment horizontal="left"/>
    </xf>
    <xf numFmtId="0" fontId="30" fillId="3" borderId="0" xfId="0" applyFont="1" applyFill="1" applyAlignment="1">
      <alignment horizontal="left"/>
    </xf>
    <xf numFmtId="0" fontId="1" fillId="10" borderId="104" xfId="0" applyFont="1" applyFill="1" applyBorder="1" applyAlignment="1">
      <alignment vertical="center" wrapText="1"/>
    </xf>
    <xf numFmtId="0" fontId="1" fillId="10" borderId="0" xfId="0" applyFont="1" applyFill="1" applyBorder="1" applyAlignment="1">
      <alignment wrapText="1"/>
    </xf>
    <xf numFmtId="0" fontId="2" fillId="10" borderId="103" xfId="0" applyFont="1" applyFill="1" applyBorder="1"/>
    <xf numFmtId="0" fontId="25" fillId="3" borderId="0" xfId="0" applyFont="1" applyFill="1" applyAlignment="1">
      <alignment horizontal="center"/>
    </xf>
    <xf numFmtId="0" fontId="11" fillId="2" borderId="12" xfId="0" applyFont="1" applyFill="1" applyBorder="1"/>
    <xf numFmtId="1" fontId="11" fillId="2" borderId="15" xfId="0" applyNumberFormat="1" applyFont="1" applyFill="1" applyBorder="1" applyAlignment="1">
      <alignment horizontal="right"/>
    </xf>
    <xf numFmtId="0" fontId="0" fillId="2" borderId="16" xfId="0" applyFont="1" applyFill="1" applyBorder="1"/>
    <xf numFmtId="0" fontId="2" fillId="2" borderId="58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center"/>
    </xf>
    <xf numFmtId="0" fontId="75" fillId="2" borderId="0" xfId="0" applyFont="1" applyFill="1" applyAlignment="1">
      <alignment horizontal="left"/>
    </xf>
    <xf numFmtId="0" fontId="75" fillId="2" borderId="0" xfId="0" applyFont="1" applyFill="1"/>
    <xf numFmtId="171" fontId="0" fillId="2" borderId="0" xfId="2" applyNumberFormat="1" applyFont="1" applyFill="1" applyBorder="1" applyAlignment="1"/>
    <xf numFmtId="9" fontId="0" fillId="2" borderId="17" xfId="3" applyFont="1" applyFill="1" applyBorder="1" applyAlignment="1">
      <alignment horizontal="right" vertical="center"/>
    </xf>
    <xf numFmtId="165" fontId="10" fillId="2" borderId="18" xfId="0" applyNumberFormat="1" applyFont="1" applyFill="1" applyBorder="1"/>
    <xf numFmtId="0" fontId="11" fillId="2" borderId="17" xfId="0" applyFont="1" applyFill="1" applyBorder="1"/>
    <xf numFmtId="1" fontId="11" fillId="2" borderId="58" xfId="0" applyNumberFormat="1" applyFont="1" applyFill="1" applyBorder="1" applyAlignment="1">
      <alignment horizontal="left"/>
    </xf>
    <xf numFmtId="165" fontId="11" fillId="2" borderId="17" xfId="0" applyNumberFormat="1" applyFont="1" applyFill="1" applyBorder="1" applyAlignment="1"/>
    <xf numFmtId="0" fontId="74" fillId="2" borderId="0" xfId="0" applyFont="1" applyFill="1"/>
    <xf numFmtId="0" fontId="11" fillId="2" borderId="58" xfId="0" applyFont="1" applyFill="1" applyBorder="1" applyAlignment="1">
      <alignment horizontal="center"/>
    </xf>
    <xf numFmtId="168" fontId="11" fillId="2" borderId="58" xfId="2" applyNumberFormat="1" applyFont="1" applyFill="1" applyBorder="1" applyAlignment="1">
      <alignment horizontal="left"/>
    </xf>
    <xf numFmtId="0" fontId="2" fillId="2" borderId="58" xfId="0" applyFont="1" applyFill="1" applyBorder="1" applyAlignment="1">
      <alignment horizontal="right"/>
    </xf>
    <xf numFmtId="0" fontId="13" fillId="2" borderId="58" xfId="0" applyFont="1" applyFill="1" applyBorder="1" applyAlignment="1">
      <alignment horizontal="left"/>
    </xf>
    <xf numFmtId="168" fontId="1" fillId="2" borderId="0" xfId="2" applyNumberFormat="1" applyFont="1" applyFill="1" applyBorder="1"/>
    <xf numFmtId="168" fontId="11" fillId="2" borderId="0" xfId="2" applyNumberFormat="1" applyFont="1" applyFill="1" applyAlignment="1">
      <alignment horizontal="center"/>
    </xf>
    <xf numFmtId="168" fontId="11" fillId="2" borderId="0" xfId="2" applyNumberFormat="1" applyFont="1" applyFill="1" applyBorder="1"/>
    <xf numFmtId="1" fontId="0" fillId="2" borderId="123" xfId="0" applyNumberFormat="1" applyFill="1" applyBorder="1" applyAlignment="1">
      <alignment horizontal="center" vertical="distributed"/>
    </xf>
    <xf numFmtId="1" fontId="0" fillId="2" borderId="122" xfId="0" applyNumberFormat="1" applyFill="1" applyBorder="1" applyAlignment="1">
      <alignment horizontal="center" vertical="distributed"/>
    </xf>
    <xf numFmtId="0" fontId="0" fillId="0" borderId="125" xfId="0" applyBorder="1" applyAlignment="1">
      <alignment horizontal="center"/>
    </xf>
    <xf numFmtId="0" fontId="0" fillId="0" borderId="126" xfId="0" applyBorder="1" applyAlignment="1">
      <alignment horizontal="center"/>
    </xf>
    <xf numFmtId="0" fontId="0" fillId="0" borderId="127" xfId="0" applyBorder="1" applyAlignment="1">
      <alignment horizontal="center"/>
    </xf>
    <xf numFmtId="4" fontId="60" fillId="0" borderId="48" xfId="0" applyNumberFormat="1" applyFont="1" applyBorder="1" applyAlignment="1">
      <alignment horizontal="center"/>
    </xf>
    <xf numFmtId="4" fontId="60" fillId="0" borderId="128" xfId="0" applyNumberFormat="1" applyFont="1" applyBorder="1" applyAlignment="1">
      <alignment horizontal="center"/>
    </xf>
    <xf numFmtId="0" fontId="60" fillId="0" borderId="136" xfId="0" applyFont="1" applyBorder="1" applyAlignment="1">
      <alignment horizontal="center"/>
    </xf>
    <xf numFmtId="0" fontId="60" fillId="0" borderId="50" xfId="0" applyFont="1" applyBorder="1"/>
    <xf numFmtId="4" fontId="60" fillId="0" borderId="50" xfId="0" applyNumberFormat="1" applyFont="1" applyBorder="1" applyAlignment="1">
      <alignment horizontal="center"/>
    </xf>
    <xf numFmtId="4" fontId="60" fillId="0" borderId="137" xfId="0" applyNumberFormat="1" applyFont="1" applyBorder="1" applyAlignment="1">
      <alignment horizontal="center"/>
    </xf>
    <xf numFmtId="0" fontId="60" fillId="0" borderId="125" xfId="0" applyFont="1" applyBorder="1" applyAlignment="1">
      <alignment horizontal="center"/>
    </xf>
    <xf numFmtId="0" fontId="60" fillId="0" borderId="126" xfId="0" applyFont="1" applyBorder="1"/>
    <xf numFmtId="4" fontId="60" fillId="0" borderId="126" xfId="0" applyNumberFormat="1" applyFont="1" applyBorder="1" applyAlignment="1">
      <alignment horizontal="center"/>
    </xf>
    <xf numFmtId="4" fontId="60" fillId="0" borderId="127" xfId="0" applyNumberFormat="1" applyFont="1" applyBorder="1" applyAlignment="1">
      <alignment horizontal="center"/>
    </xf>
    <xf numFmtId="0" fontId="58" fillId="0" borderId="129" xfId="0" applyFont="1" applyBorder="1" applyAlignment="1">
      <alignment vertical="center" wrapText="1"/>
    </xf>
    <xf numFmtId="0" fontId="58" fillId="0" borderId="48" xfId="0" applyFont="1" applyBorder="1" applyAlignment="1">
      <alignment vertical="center" wrapText="1"/>
    </xf>
    <xf numFmtId="0" fontId="58" fillId="0" borderId="131" xfId="0" applyFont="1" applyBorder="1" applyAlignment="1">
      <alignment vertical="center" wrapText="1"/>
    </xf>
    <xf numFmtId="49" fontId="58" fillId="0" borderId="131" xfId="0" applyNumberFormat="1" applyFont="1" applyBorder="1" applyAlignment="1">
      <alignment vertical="center" wrapText="1"/>
    </xf>
    <xf numFmtId="0" fontId="60" fillId="0" borderId="138" xfId="0" applyFont="1" applyBorder="1" applyAlignment="1">
      <alignment horizontal="center"/>
    </xf>
    <xf numFmtId="0" fontId="60" fillId="0" borderId="48" xfId="0" applyFont="1" applyBorder="1"/>
    <xf numFmtId="49" fontId="58" fillId="0" borderId="93" xfId="0" applyNumberFormat="1" applyFont="1" applyBorder="1" applyAlignment="1">
      <alignment vertical="center" wrapText="1"/>
    </xf>
    <xf numFmtId="0" fontId="1" fillId="10" borderId="0" xfId="0" applyFont="1" applyFill="1" applyBorder="1" applyAlignment="1">
      <alignment horizontal="center"/>
    </xf>
    <xf numFmtId="175" fontId="11" fillId="2" borderId="15" xfId="0" applyNumberFormat="1" applyFont="1" applyFill="1" applyBorder="1" applyAlignment="1">
      <alignment horizontal="center" vertical="center"/>
    </xf>
    <xf numFmtId="175" fontId="11" fillId="2" borderId="15" xfId="2" applyNumberFormat="1" applyFont="1" applyFill="1" applyBorder="1" applyAlignment="1">
      <alignment horizontal="center"/>
    </xf>
    <xf numFmtId="0" fontId="11" fillId="2" borderId="15" xfId="0" applyFont="1" applyFill="1" applyBorder="1" applyAlignment="1">
      <alignment horizontal="right"/>
    </xf>
    <xf numFmtId="175" fontId="0" fillId="2" borderId="15" xfId="0" applyNumberFormat="1" applyFont="1" applyFill="1" applyBorder="1" applyAlignment="1">
      <alignment horizontal="center" vertical="center"/>
    </xf>
    <xf numFmtId="175" fontId="11" fillId="2" borderId="15" xfId="0" applyNumberFormat="1" applyFont="1" applyFill="1" applyBorder="1" applyAlignment="1">
      <alignment horizontal="right"/>
    </xf>
    <xf numFmtId="175" fontId="0" fillId="2" borderId="15" xfId="0" applyNumberFormat="1" applyFont="1" applyFill="1" applyBorder="1"/>
    <xf numFmtId="175" fontId="10" fillId="2" borderId="15" xfId="2" applyNumberFormat="1" applyFont="1" applyFill="1" applyBorder="1" applyAlignment="1">
      <alignment horizontal="center" vertical="center"/>
    </xf>
    <xf numFmtId="175" fontId="11" fillId="2" borderId="15" xfId="2" applyNumberFormat="1" applyFont="1" applyFill="1" applyBorder="1" applyAlignment="1">
      <alignment horizontal="center" vertical="center"/>
    </xf>
    <xf numFmtId="0" fontId="2" fillId="2" borderId="104" xfId="0" applyFont="1" applyFill="1" applyBorder="1"/>
    <xf numFmtId="0" fontId="13" fillId="2" borderId="104" xfId="0" applyFont="1" applyFill="1" applyBorder="1"/>
    <xf numFmtId="168" fontId="2" fillId="2" borderId="104" xfId="2" applyNumberFormat="1" applyFont="1" applyFill="1" applyBorder="1"/>
    <xf numFmtId="0" fontId="2" fillId="39" borderId="0" xfId="0" applyFont="1" applyFill="1" applyAlignment="1">
      <alignment horizontal="left" wrapText="1"/>
    </xf>
    <xf numFmtId="0" fontId="2" fillId="39" borderId="0" xfId="0" applyFont="1" applyFill="1" applyAlignment="1">
      <alignment wrapText="1"/>
    </xf>
    <xf numFmtId="0" fontId="0" fillId="39" borderId="0" xfId="0" applyFont="1" applyFill="1" applyBorder="1"/>
    <xf numFmtId="0" fontId="2" fillId="39" borderId="0" xfId="0" applyFont="1" applyFill="1"/>
    <xf numFmtId="0" fontId="0" fillId="39" borderId="0" xfId="0" applyFont="1" applyFill="1" applyBorder="1" applyAlignment="1">
      <alignment horizontal="center"/>
    </xf>
    <xf numFmtId="1" fontId="0" fillId="39" borderId="0" xfId="0" applyNumberFormat="1" applyFont="1" applyFill="1" applyBorder="1" applyAlignment="1">
      <alignment horizontal="center"/>
    </xf>
    <xf numFmtId="0" fontId="0" fillId="39" borderId="0" xfId="0" applyFont="1" applyFill="1" applyBorder="1" applyAlignment="1">
      <alignment horizontal="left"/>
    </xf>
    <xf numFmtId="0" fontId="2" fillId="40" borderId="0" xfId="0" applyFont="1" applyFill="1" applyAlignment="1">
      <alignment horizontal="left" wrapText="1"/>
    </xf>
    <xf numFmtId="0" fontId="0" fillId="40" borderId="0" xfId="0" applyFont="1" applyFill="1" applyBorder="1"/>
    <xf numFmtId="0" fontId="10" fillId="40" borderId="0" xfId="0" applyFont="1" applyFill="1" applyBorder="1"/>
    <xf numFmtId="0" fontId="0" fillId="40" borderId="0" xfId="0" applyFont="1" applyFill="1" applyBorder="1" applyAlignment="1">
      <alignment horizontal="left"/>
    </xf>
    <xf numFmtId="1" fontId="0" fillId="40" borderId="0" xfId="0" applyNumberFormat="1" applyFont="1" applyFill="1" applyBorder="1" applyAlignment="1">
      <alignment horizontal="center"/>
    </xf>
    <xf numFmtId="0" fontId="2" fillId="40" borderId="0" xfId="0" applyFont="1" applyFill="1"/>
    <xf numFmtId="0" fontId="0" fillId="40" borderId="0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right"/>
    </xf>
    <xf numFmtId="168" fontId="6" fillId="2" borderId="23" xfId="2" applyNumberFormat="1" applyFont="1" applyFill="1" applyBorder="1" applyAlignment="1">
      <alignment horizontal="center"/>
    </xf>
    <xf numFmtId="0" fontId="0" fillId="39" borderId="0" xfId="0" applyFont="1" applyFill="1"/>
    <xf numFmtId="0" fontId="0" fillId="40" borderId="0" xfId="0" applyFont="1" applyFill="1"/>
    <xf numFmtId="0" fontId="0" fillId="2" borderId="82" xfId="0" applyFont="1" applyFill="1" applyBorder="1"/>
    <xf numFmtId="0" fontId="13" fillId="2" borderId="0" xfId="2" applyNumberFormat="1" applyFont="1" applyFill="1" applyBorder="1" applyAlignment="1">
      <alignment horizontal="center"/>
    </xf>
    <xf numFmtId="168" fontId="13" fillId="2" borderId="0" xfId="0" applyNumberFormat="1" applyFont="1" applyFill="1" applyBorder="1"/>
    <xf numFmtId="0" fontId="11" fillId="2" borderId="104" xfId="0" applyFont="1" applyFill="1" applyBorder="1"/>
    <xf numFmtId="0" fontId="11" fillId="2" borderId="23" xfId="0" applyFont="1" applyFill="1" applyBorder="1"/>
    <xf numFmtId="0" fontId="11" fillId="10" borderId="0" xfId="0" applyFont="1" applyFill="1" applyBorder="1"/>
    <xf numFmtId="168" fontId="25" fillId="2" borderId="0" xfId="0" applyNumberFormat="1" applyFont="1" applyFill="1" applyBorder="1" applyAlignment="1">
      <alignment horizontal="right"/>
    </xf>
    <xf numFmtId="1" fontId="1" fillId="10" borderId="0" xfId="2" applyNumberFormat="1" applyFont="1" applyFill="1" applyAlignment="1">
      <alignment horizontal="center"/>
    </xf>
    <xf numFmtId="175" fontId="6" fillId="2" borderId="104" xfId="2" applyNumberFormat="1" applyFont="1" applyFill="1" applyBorder="1" applyAlignment="1"/>
    <xf numFmtId="175" fontId="6" fillId="37" borderId="104" xfId="2" applyNumberFormat="1" applyFont="1" applyFill="1" applyBorder="1" applyAlignment="1"/>
    <xf numFmtId="175" fontId="6" fillId="2" borderId="15" xfId="2" applyNumberFormat="1" applyFont="1" applyFill="1" applyBorder="1" applyAlignment="1"/>
    <xf numFmtId="175" fontId="6" fillId="2" borderId="82" xfId="2" applyNumberFormat="1" applyFont="1" applyFill="1" applyBorder="1" applyAlignment="1"/>
    <xf numFmtId="175" fontId="6" fillId="2" borderId="104" xfId="2" applyNumberFormat="1" applyFont="1" applyFill="1" applyBorder="1" applyAlignment="1">
      <alignment horizontal="right"/>
    </xf>
    <xf numFmtId="175" fontId="6" fillId="2" borderId="15" xfId="2" applyNumberFormat="1" applyFont="1" applyFill="1" applyBorder="1" applyAlignment="1">
      <alignment horizontal="right"/>
    </xf>
    <xf numFmtId="10" fontId="11" fillId="2" borderId="0" xfId="3" applyNumberFormat="1" applyFont="1" applyFill="1" applyBorder="1" applyAlignment="1">
      <alignment horizontal="center"/>
    </xf>
    <xf numFmtId="43" fontId="0" fillId="2" borderId="104" xfId="2" applyFont="1" applyFill="1" applyBorder="1" applyAlignment="1">
      <alignment horizontal="right"/>
    </xf>
    <xf numFmtId="43" fontId="11" fillId="2" borderId="1" xfId="2" applyFont="1" applyFill="1" applyBorder="1" applyAlignment="1">
      <alignment horizontal="right"/>
    </xf>
    <xf numFmtId="0" fontId="10" fillId="2" borderId="1" xfId="0" applyFont="1" applyFill="1" applyBorder="1"/>
    <xf numFmtId="43" fontId="10" fillId="2" borderId="1" xfId="2" applyFont="1" applyFill="1" applyBorder="1" applyAlignment="1">
      <alignment horizontal="right"/>
    </xf>
    <xf numFmtId="175" fontId="10" fillId="2" borderId="1" xfId="2" applyNumberFormat="1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horizontal="center"/>
    </xf>
    <xf numFmtId="43" fontId="11" fillId="2" borderId="104" xfId="2" applyFont="1" applyFill="1" applyBorder="1" applyAlignment="1">
      <alignment horizontal="right"/>
    </xf>
    <xf numFmtId="0" fontId="1" fillId="10" borderId="140" xfId="0" applyFont="1" applyFill="1" applyBorder="1"/>
    <xf numFmtId="43" fontId="0" fillId="2" borderId="1" xfId="2" applyFont="1" applyFill="1" applyBorder="1" applyAlignment="1">
      <alignment horizontal="right"/>
    </xf>
    <xf numFmtId="175" fontId="10" fillId="37" borderId="1" xfId="2" applyNumberFormat="1" applyFont="1" applyFill="1" applyBorder="1" applyAlignment="1">
      <alignment horizontal="center" vertical="center"/>
    </xf>
    <xf numFmtId="0" fontId="10" fillId="10" borderId="140" xfId="0" applyFont="1" applyFill="1" applyBorder="1"/>
    <xf numFmtId="175" fontId="11" fillId="2" borderId="104" xfId="0" applyNumberFormat="1" applyFont="1" applyFill="1" applyBorder="1" applyAlignment="1">
      <alignment horizontal="center" vertical="center"/>
    </xf>
    <xf numFmtId="175" fontId="11" fillId="2" borderId="104" xfId="2" applyNumberFormat="1" applyFont="1" applyFill="1" applyBorder="1" applyAlignment="1">
      <alignment horizontal="center"/>
    </xf>
    <xf numFmtId="175" fontId="11" fillId="2" borderId="23" xfId="2" applyNumberFormat="1" applyFont="1" applyFill="1" applyBorder="1" applyAlignment="1">
      <alignment horizontal="center"/>
    </xf>
    <xf numFmtId="0" fontId="11" fillId="2" borderId="104" xfId="0" applyFont="1" applyFill="1" applyBorder="1" applyAlignment="1">
      <alignment horizontal="right"/>
    </xf>
    <xf numFmtId="175" fontId="11" fillId="2" borderId="104" xfId="2" applyNumberFormat="1" applyFont="1" applyFill="1" applyBorder="1" applyAlignment="1"/>
    <xf numFmtId="175" fontId="11" fillId="2" borderId="15" xfId="2" applyNumberFormat="1" applyFont="1" applyFill="1" applyBorder="1" applyAlignment="1"/>
    <xf numFmtId="175" fontId="11" fillId="2" borderId="104" xfId="2" applyNumberFormat="1" applyFont="1" applyFill="1" applyBorder="1" applyAlignment="1">
      <alignment horizontal="right"/>
    </xf>
    <xf numFmtId="175" fontId="11" fillId="2" borderId="23" xfId="2" applyNumberFormat="1" applyFont="1" applyFill="1" applyBorder="1" applyAlignment="1">
      <alignment horizontal="right"/>
    </xf>
    <xf numFmtId="0" fontId="11" fillId="2" borderId="104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right"/>
    </xf>
    <xf numFmtId="175" fontId="0" fillId="2" borderId="104" xfId="0" applyNumberFormat="1" applyFont="1" applyFill="1" applyBorder="1" applyAlignment="1">
      <alignment horizontal="center" vertical="center"/>
    </xf>
    <xf numFmtId="175" fontId="11" fillId="2" borderId="104" xfId="0" applyNumberFormat="1" applyFont="1" applyFill="1" applyBorder="1" applyAlignment="1">
      <alignment horizontal="right"/>
    </xf>
    <xf numFmtId="175" fontId="0" fillId="2" borderId="104" xfId="0" applyNumberFormat="1" applyFont="1" applyFill="1" applyBorder="1"/>
    <xf numFmtId="175" fontId="11" fillId="2" borderId="104" xfId="2" applyNumberFormat="1" applyFont="1" applyFill="1" applyBorder="1" applyAlignment="1">
      <alignment horizontal="center" vertical="center"/>
    </xf>
    <xf numFmtId="175" fontId="10" fillId="2" borderId="104" xfId="2" applyNumberFormat="1" applyFont="1" applyFill="1" applyBorder="1" applyAlignment="1">
      <alignment horizontal="center" vertical="center"/>
    </xf>
    <xf numFmtId="1" fontId="1" fillId="3" borderId="0" xfId="0" applyNumberFormat="1" applyFont="1" applyFill="1" applyAlignment="1">
      <alignment horizontal="right"/>
    </xf>
    <xf numFmtId="168" fontId="11" fillId="2" borderId="104" xfId="0" applyNumberFormat="1" applyFont="1" applyFill="1" applyBorder="1"/>
    <xf numFmtId="1" fontId="18" fillId="2" borderId="0" xfId="0" applyNumberFormat="1" applyFont="1" applyFill="1" applyBorder="1"/>
    <xf numFmtId="1" fontId="18" fillId="2" borderId="0" xfId="0" applyNumberFormat="1" applyFont="1" applyFill="1" applyBorder="1" applyAlignment="1">
      <alignment horizontal="left"/>
    </xf>
    <xf numFmtId="1" fontId="18" fillId="2" borderId="0" xfId="0" applyNumberFormat="1" applyFont="1" applyFill="1" applyBorder="1" applyAlignment="1">
      <alignment horizontal="right"/>
    </xf>
    <xf numFmtId="0" fontId="25" fillId="3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139" xfId="0" applyFill="1" applyBorder="1"/>
    <xf numFmtId="0" fontId="0" fillId="2" borderId="139" xfId="0" applyFill="1" applyBorder="1" applyAlignment="1">
      <alignment horizontal="left"/>
    </xf>
    <xf numFmtId="14" fontId="0" fillId="2" borderId="139" xfId="0" applyNumberFormat="1" applyFill="1" applyBorder="1" applyAlignment="1">
      <alignment horizontal="left"/>
    </xf>
    <xf numFmtId="0" fontId="0" fillId="2" borderId="141" xfId="0" applyFont="1" applyFill="1" applyBorder="1"/>
    <xf numFmtId="0" fontId="13" fillId="2" borderId="141" xfId="0" applyFont="1" applyFill="1" applyBorder="1"/>
    <xf numFmtId="2" fontId="0" fillId="2" borderId="141" xfId="0" applyNumberFormat="1" applyFont="1" applyFill="1" applyBorder="1" applyAlignment="1">
      <alignment horizontal="left"/>
    </xf>
    <xf numFmtId="2" fontId="0" fillId="2" borderId="1" xfId="0" applyNumberFormat="1" applyFont="1" applyFill="1" applyBorder="1" applyAlignment="1">
      <alignment horizontal="left"/>
    </xf>
    <xf numFmtId="0" fontId="0" fillId="2" borderId="1" xfId="0" applyNumberFormat="1" applyFont="1" applyFill="1" applyBorder="1" applyAlignment="1">
      <alignment horizontal="left"/>
    </xf>
    <xf numFmtId="0" fontId="0" fillId="2" borderId="142" xfId="0" applyFont="1" applyFill="1" applyBorder="1"/>
    <xf numFmtId="0" fontId="0" fillId="2" borderId="141" xfId="0" applyFont="1" applyFill="1" applyBorder="1" applyAlignment="1">
      <alignment horizontal="left"/>
    </xf>
    <xf numFmtId="0" fontId="0" fillId="2" borderId="142" xfId="0" applyFont="1" applyFill="1" applyBorder="1" applyAlignment="1">
      <alignment horizontal="left"/>
    </xf>
    <xf numFmtId="2" fontId="0" fillId="2" borderId="0" xfId="0" applyNumberFormat="1" applyFill="1" applyBorder="1"/>
    <xf numFmtId="0" fontId="2" fillId="2" borderId="64" xfId="0" applyFont="1" applyFill="1" applyBorder="1"/>
    <xf numFmtId="0" fontId="0" fillId="2" borderId="64" xfId="0" applyFill="1" applyBorder="1"/>
    <xf numFmtId="0" fontId="0" fillId="2" borderId="64" xfId="0" applyFill="1" applyBorder="1" applyAlignment="1">
      <alignment horizontal="left"/>
    </xf>
    <xf numFmtId="1" fontId="2" fillId="2" borderId="0" xfId="0" applyNumberFormat="1" applyFont="1" applyFill="1" applyBorder="1" applyAlignment="1">
      <alignment horizontal="left"/>
    </xf>
    <xf numFmtId="1" fontId="0" fillId="2" borderId="0" xfId="0" applyNumberFormat="1" applyFill="1" applyAlignment="1">
      <alignment horizontal="left"/>
    </xf>
    <xf numFmtId="0" fontId="0" fillId="2" borderId="139" xfId="0" applyFont="1" applyFill="1" applyBorder="1"/>
    <xf numFmtId="0" fontId="0" fillId="2" borderId="139" xfId="0" applyFont="1" applyFill="1" applyBorder="1" applyAlignment="1">
      <alignment horizontal="left"/>
    </xf>
    <xf numFmtId="0" fontId="2" fillId="2" borderId="64" xfId="0" applyFont="1" applyFill="1" applyBorder="1" applyAlignment="1">
      <alignment horizontal="left"/>
    </xf>
    <xf numFmtId="0" fontId="25" fillId="13" borderId="0" xfId="0" applyFont="1" applyFill="1"/>
    <xf numFmtId="9" fontId="11" fillId="2" borderId="0" xfId="0" applyNumberFormat="1" applyFont="1" applyFill="1" applyBorder="1" applyAlignment="1">
      <alignment horizontal="left" vertical="center"/>
    </xf>
    <xf numFmtId="172" fontId="1" fillId="10" borderId="140" xfId="56" applyNumberFormat="1" applyFont="1" applyFill="1" applyBorder="1" applyAlignment="1" applyProtection="1">
      <alignment vertical="center" wrapText="1"/>
    </xf>
    <xf numFmtId="172" fontId="1" fillId="10" borderId="76" xfId="56" applyNumberFormat="1" applyFont="1" applyFill="1" applyBorder="1" applyAlignment="1" applyProtection="1">
      <alignment horizontal="center" vertical="center"/>
    </xf>
    <xf numFmtId="173" fontId="11" fillId="2" borderId="78" xfId="4" applyNumberFormat="1" applyFont="1" applyFill="1" applyBorder="1" applyAlignment="1" applyProtection="1">
      <alignment horizontal="right" vertical="center"/>
    </xf>
    <xf numFmtId="9" fontId="0" fillId="2" borderId="0" xfId="0" applyNumberFormat="1" applyFont="1" applyFill="1" applyBorder="1"/>
    <xf numFmtId="0" fontId="13" fillId="2" borderId="0" xfId="0" applyFont="1" applyFill="1" applyBorder="1" applyAlignment="1">
      <alignment wrapText="1"/>
    </xf>
    <xf numFmtId="0" fontId="0" fillId="2" borderId="58" xfId="0" applyFont="1" applyFill="1" applyBorder="1" applyAlignment="1">
      <alignment horizontal="right"/>
    </xf>
    <xf numFmtId="9" fontId="0" fillId="2" borderId="0" xfId="0" applyNumberFormat="1" applyFont="1" applyFill="1" applyBorder="1" applyAlignment="1">
      <alignment horizontal="center"/>
    </xf>
    <xf numFmtId="9" fontId="11" fillId="2" borderId="58" xfId="2" applyNumberFormat="1" applyFont="1" applyFill="1" applyBorder="1" applyAlignment="1" applyProtection="1">
      <alignment horizontal="center" vertical="center"/>
    </xf>
    <xf numFmtId="1" fontId="2" fillId="2" borderId="0" xfId="0" applyNumberFormat="1" applyFont="1" applyFill="1" applyBorder="1"/>
    <xf numFmtId="0" fontId="1" fillId="10" borderId="0" xfId="0" applyFont="1" applyFill="1" applyBorder="1" applyAlignment="1">
      <alignment horizontal="center"/>
    </xf>
    <xf numFmtId="0" fontId="13" fillId="2" borderId="0" xfId="4" applyFont="1" applyFill="1" applyBorder="1" applyAlignment="1" applyProtection="1">
      <alignment horizontal="left"/>
    </xf>
    <xf numFmtId="0" fontId="13" fillId="2" borderId="0" xfId="4" applyFont="1" applyFill="1" applyBorder="1" applyAlignment="1" applyProtection="1">
      <alignment wrapText="1"/>
    </xf>
    <xf numFmtId="175" fontId="6" fillId="2" borderId="23" xfId="2" applyNumberFormat="1" applyFont="1" applyFill="1" applyBorder="1" applyAlignment="1"/>
    <xf numFmtId="175" fontId="6" fillId="37" borderId="23" xfId="2" applyNumberFormat="1" applyFont="1" applyFill="1" applyBorder="1" applyAlignment="1"/>
    <xf numFmtId="176" fontId="13" fillId="2" borderId="58" xfId="0" applyNumberFormat="1" applyFont="1" applyFill="1" applyBorder="1" applyAlignment="1">
      <alignment horizontal="center" vertical="center"/>
    </xf>
    <xf numFmtId="176" fontId="13" fillId="37" borderId="58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/>
    </xf>
    <xf numFmtId="176" fontId="0" fillId="2" borderId="15" xfId="0" applyNumberFormat="1" applyFont="1" applyFill="1" applyBorder="1" applyAlignment="1">
      <alignment horizontal="center"/>
    </xf>
    <xf numFmtId="0" fontId="1" fillId="10" borderId="85" xfId="0" applyFont="1" applyFill="1" applyBorder="1"/>
    <xf numFmtId="0" fontId="25" fillId="10" borderId="85" xfId="0" applyFont="1" applyFill="1" applyBorder="1"/>
    <xf numFmtId="0" fontId="2" fillId="2" borderId="143" xfId="0" applyFont="1" applyFill="1" applyBorder="1"/>
    <xf numFmtId="0" fontId="2" fillId="2" borderId="143" xfId="0" applyFont="1" applyFill="1" applyBorder="1" applyAlignment="1">
      <alignment horizontal="left"/>
    </xf>
    <xf numFmtId="175" fontId="2" fillId="2" borderId="143" xfId="2" applyNumberFormat="1" applyFont="1" applyFill="1" applyBorder="1" applyAlignment="1"/>
    <xf numFmtId="0" fontId="1" fillId="10" borderId="144" xfId="0" applyFont="1" applyFill="1" applyBorder="1"/>
    <xf numFmtId="0" fontId="25" fillId="10" borderId="144" xfId="0" applyFont="1" applyFill="1" applyBorder="1"/>
    <xf numFmtId="1" fontId="25" fillId="10" borderId="144" xfId="0" applyNumberFormat="1" applyFont="1" applyFill="1" applyBorder="1" applyAlignment="1">
      <alignment horizontal="left"/>
    </xf>
    <xf numFmtId="0" fontId="25" fillId="10" borderId="144" xfId="0" applyFont="1" applyFill="1" applyBorder="1" applyAlignment="1">
      <alignment horizontal="left"/>
    </xf>
    <xf numFmtId="0" fontId="0" fillId="2" borderId="15" xfId="0" applyFill="1" applyBorder="1" applyAlignment="1">
      <alignment horizontal="right"/>
    </xf>
    <xf numFmtId="175" fontId="2" fillId="2" borderId="64" xfId="0" applyNumberFormat="1" applyFont="1" applyFill="1" applyBorder="1"/>
    <xf numFmtId="0" fontId="2" fillId="2" borderId="143" xfId="0" applyFont="1" applyFill="1" applyBorder="1" applyAlignment="1">
      <alignment horizontal="right"/>
    </xf>
    <xf numFmtId="168" fontId="0" fillId="2" borderId="12" xfId="2" applyNumberFormat="1" applyFont="1" applyFill="1" applyBorder="1" applyAlignment="1">
      <alignment horizontal="center"/>
    </xf>
    <xf numFmtId="168" fontId="0" fillId="2" borderId="12" xfId="0" applyNumberFormat="1" applyFont="1" applyFill="1" applyBorder="1" applyAlignment="1">
      <alignment horizontal="center"/>
    </xf>
    <xf numFmtId="0" fontId="0" fillId="2" borderId="23" xfId="0" applyFill="1" applyBorder="1"/>
    <xf numFmtId="0" fontId="0" fillId="2" borderId="23" xfId="0" applyFill="1" applyBorder="1" applyAlignment="1">
      <alignment horizontal="left"/>
    </xf>
    <xf numFmtId="0" fontId="0" fillId="2" borderId="82" xfId="0" applyFill="1" applyBorder="1"/>
    <xf numFmtId="0" fontId="0" fillId="2" borderId="82" xfId="0" applyFill="1" applyBorder="1" applyAlignment="1">
      <alignment horizontal="right"/>
    </xf>
    <xf numFmtId="175" fontId="2" fillId="2" borderId="0" xfId="0" applyNumberFormat="1" applyFont="1" applyFill="1" applyBorder="1"/>
    <xf numFmtId="0" fontId="1" fillId="10" borderId="144" xfId="0" applyFont="1" applyFill="1" applyBorder="1" applyAlignment="1">
      <alignment horizontal="left"/>
    </xf>
    <xf numFmtId="1" fontId="1" fillId="10" borderId="144" xfId="0" applyNumberFormat="1" applyFont="1" applyFill="1" applyBorder="1" applyAlignment="1">
      <alignment horizontal="center"/>
    </xf>
    <xf numFmtId="175" fontId="6" fillId="2" borderId="0" xfId="2" applyNumberFormat="1" applyFont="1" applyFill="1" applyBorder="1" applyAlignment="1">
      <alignment horizontal="right"/>
    </xf>
    <xf numFmtId="0" fontId="0" fillId="2" borderId="141" xfId="0" applyFill="1" applyBorder="1"/>
    <xf numFmtId="0" fontId="0" fillId="2" borderId="141" xfId="0" applyFill="1" applyBorder="1" applyAlignment="1">
      <alignment horizontal="left"/>
    </xf>
    <xf numFmtId="0" fontId="1" fillId="10" borderId="0" xfId="0" applyFont="1" applyFill="1" applyBorder="1" applyAlignment="1">
      <alignment horizontal="center"/>
    </xf>
    <xf numFmtId="175" fontId="6" fillId="2" borderId="141" xfId="2" applyNumberFormat="1" applyFont="1" applyFill="1" applyBorder="1" applyAlignment="1"/>
    <xf numFmtId="0" fontId="0" fillId="2" borderId="23" xfId="0" applyFont="1" applyFill="1" applyBorder="1" applyAlignment="1">
      <alignment horizontal="left"/>
    </xf>
    <xf numFmtId="0" fontId="11" fillId="13" borderId="1" xfId="4" applyNumberFormat="1" applyFont="1" applyFill="1" applyBorder="1" applyAlignment="1" applyProtection="1">
      <alignment horizontal="left"/>
      <protection locked="0"/>
    </xf>
    <xf numFmtId="0" fontId="0" fillId="13" borderId="1" xfId="0" applyFont="1" applyFill="1" applyBorder="1" applyAlignment="1" applyProtection="1">
      <alignment horizontal="left"/>
      <protection locked="0"/>
    </xf>
    <xf numFmtId="14" fontId="11" fillId="13" borderId="1" xfId="4" applyNumberFormat="1" applyFont="1" applyFill="1" applyBorder="1" applyAlignment="1" applyProtection="1">
      <alignment horizontal="left"/>
      <protection locked="0"/>
    </xf>
    <xf numFmtId="173" fontId="19" fillId="2" borderId="12" xfId="4" applyNumberFormat="1" applyFont="1" applyFill="1" applyBorder="1" applyAlignment="1" applyProtection="1">
      <alignment horizontal="right" vertical="center"/>
      <protection locked="0"/>
    </xf>
    <xf numFmtId="173" fontId="19" fillId="2" borderId="0" xfId="4" applyNumberFormat="1" applyFont="1" applyFill="1" applyBorder="1" applyAlignment="1" applyProtection="1">
      <alignment horizontal="right" vertical="center"/>
      <protection locked="0"/>
    </xf>
    <xf numFmtId="172" fontId="1" fillId="10" borderId="116" xfId="56" applyNumberFormat="1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>
      <alignment horizontal="right"/>
    </xf>
    <xf numFmtId="9" fontId="0" fillId="13" borderId="15" xfId="0" applyNumberFormat="1" applyFont="1" applyFill="1" applyBorder="1" applyAlignment="1" applyProtection="1">
      <alignment horizontal="right"/>
      <protection locked="0"/>
    </xf>
    <xf numFmtId="168" fontId="0" fillId="13" borderId="0" xfId="2" applyNumberFormat="1" applyFont="1" applyFill="1" applyBorder="1" applyAlignment="1" applyProtection="1">
      <alignment horizontal="center"/>
      <protection locked="0"/>
    </xf>
    <xf numFmtId="9" fontId="0" fillId="38" borderId="0" xfId="3" applyFont="1" applyFill="1" applyBorder="1" applyAlignment="1" applyProtection="1">
      <alignment horizontal="center"/>
      <protection locked="0"/>
    </xf>
    <xf numFmtId="168" fontId="0" fillId="13" borderId="1" xfId="2" applyNumberFormat="1" applyFont="1" applyFill="1" applyBorder="1" applyAlignment="1" applyProtection="1">
      <alignment horizontal="center"/>
      <protection locked="0"/>
    </xf>
    <xf numFmtId="9" fontId="0" fillId="38" borderId="1" xfId="3" applyFont="1" applyFill="1" applyBorder="1" applyAlignment="1" applyProtection="1">
      <alignment horizontal="center"/>
      <protection locked="0"/>
    </xf>
    <xf numFmtId="168" fontId="0" fillId="13" borderId="15" xfId="2" applyNumberFormat="1" applyFont="1" applyFill="1" applyBorder="1" applyAlignment="1" applyProtection="1">
      <alignment horizontal="center"/>
      <protection locked="0"/>
    </xf>
    <xf numFmtId="9" fontId="0" fillId="38" borderId="15" xfId="3" applyFont="1" applyFill="1" applyBorder="1" applyAlignment="1" applyProtection="1">
      <alignment horizontal="center"/>
      <protection locked="0"/>
    </xf>
    <xf numFmtId="168" fontId="11" fillId="13" borderId="0" xfId="2" applyNumberFormat="1" applyFont="1" applyFill="1" applyBorder="1" applyAlignment="1" applyProtection="1">
      <alignment horizontal="center"/>
      <protection locked="0"/>
    </xf>
    <xf numFmtId="168" fontId="0" fillId="13" borderId="82" xfId="2" applyNumberFormat="1" applyFont="1" applyFill="1" applyBorder="1" applyAlignment="1" applyProtection="1">
      <alignment horizontal="center"/>
      <protection locked="0"/>
    </xf>
    <xf numFmtId="168" fontId="11" fillId="13" borderId="82" xfId="2" applyNumberFormat="1" applyFont="1" applyFill="1" applyBorder="1" applyAlignment="1" applyProtection="1">
      <alignment horizontal="center"/>
      <protection locked="0"/>
    </xf>
    <xf numFmtId="168" fontId="11" fillId="13" borderId="1" xfId="2" applyNumberFormat="1" applyFont="1" applyFill="1" applyBorder="1" applyAlignment="1" applyProtection="1">
      <alignment horizontal="center"/>
      <protection locked="0"/>
    </xf>
    <xf numFmtId="168" fontId="11" fillId="13" borderId="15" xfId="2" applyNumberFormat="1" applyFont="1" applyFill="1" applyBorder="1" applyAlignment="1" applyProtection="1">
      <alignment horizontal="center"/>
      <protection locked="0"/>
    </xf>
    <xf numFmtId="9" fontId="11" fillId="38" borderId="82" xfId="3" applyFont="1" applyFill="1" applyBorder="1" applyAlignment="1" applyProtection="1">
      <alignment horizontal="center"/>
      <protection locked="0"/>
    </xf>
    <xf numFmtId="9" fontId="11" fillId="38" borderId="1" xfId="3" applyFont="1" applyFill="1" applyBorder="1" applyAlignment="1" applyProtection="1">
      <alignment horizontal="center"/>
      <protection locked="0"/>
    </xf>
    <xf numFmtId="9" fontId="11" fillId="38" borderId="0" xfId="3" applyFont="1" applyFill="1" applyBorder="1" applyAlignment="1" applyProtection="1">
      <alignment horizontal="center"/>
      <protection locked="0"/>
    </xf>
    <xf numFmtId="9" fontId="11" fillId="38" borderId="15" xfId="3" applyFont="1" applyFill="1" applyBorder="1" applyAlignment="1" applyProtection="1">
      <alignment horizontal="center"/>
      <protection locked="0"/>
    </xf>
    <xf numFmtId="0" fontId="0" fillId="13" borderId="0" xfId="0" applyFill="1" applyProtection="1">
      <protection locked="0"/>
    </xf>
    <xf numFmtId="0" fontId="75" fillId="2" borderId="0" xfId="0" applyFont="1" applyFill="1" applyAlignment="1">
      <alignment horizontal="right"/>
    </xf>
    <xf numFmtId="164" fontId="11" fillId="2" borderId="102" xfId="4" applyNumberFormat="1" applyFont="1" applyFill="1" applyBorder="1" applyAlignment="1" applyProtection="1">
      <alignment horizontal="right" vertical="center"/>
    </xf>
    <xf numFmtId="173" fontId="11" fillId="2" borderId="102" xfId="4" applyNumberFormat="1" applyFont="1" applyFill="1" applyBorder="1" applyAlignment="1" applyProtection="1">
      <alignment horizontal="right" vertical="center"/>
    </xf>
    <xf numFmtId="173" fontId="0" fillId="2" borderId="1" xfId="0" applyNumberFormat="1" applyFont="1" applyFill="1" applyBorder="1" applyProtection="1"/>
    <xf numFmtId="173" fontId="11" fillId="2" borderId="111" xfId="4" applyNumberFormat="1" applyFont="1" applyFill="1" applyBorder="1" applyAlignment="1" applyProtection="1">
      <alignment horizontal="right" vertical="center"/>
    </xf>
    <xf numFmtId="164" fontId="11" fillId="2" borderId="111" xfId="4" applyNumberFormat="1" applyFont="1" applyFill="1" applyBorder="1" applyAlignment="1" applyProtection="1">
      <alignment horizontal="right" vertical="center"/>
    </xf>
    <xf numFmtId="173" fontId="11" fillId="0" borderId="102" xfId="4" applyNumberFormat="1" applyFont="1" applyFill="1" applyBorder="1" applyAlignment="1" applyProtection="1">
      <alignment horizontal="right" vertical="center"/>
    </xf>
    <xf numFmtId="173" fontId="13" fillId="0" borderId="109" xfId="4" applyNumberFormat="1" applyFont="1" applyFill="1" applyBorder="1" applyAlignment="1" applyProtection="1">
      <alignment horizontal="right" vertical="center"/>
    </xf>
    <xf numFmtId="0" fontId="13" fillId="37" borderId="1" xfId="4" applyFont="1" applyFill="1" applyBorder="1" applyAlignment="1" applyProtection="1">
      <alignment horizontal="right" wrapText="1"/>
    </xf>
    <xf numFmtId="0" fontId="13" fillId="37" borderId="1" xfId="4" applyFont="1" applyFill="1" applyBorder="1" applyAlignment="1" applyProtection="1">
      <alignment horizontal="left" wrapText="1"/>
    </xf>
    <xf numFmtId="166" fontId="0" fillId="2" borderId="108" xfId="0" applyNumberFormat="1" applyFont="1" applyFill="1" applyBorder="1"/>
    <xf numFmtId="166" fontId="1" fillId="2" borderId="0" xfId="0" applyNumberFormat="1" applyFont="1" applyFill="1"/>
    <xf numFmtId="0" fontId="1" fillId="10" borderId="0" xfId="0" applyFont="1" applyFill="1" applyAlignment="1">
      <alignment horizontal="right"/>
    </xf>
    <xf numFmtId="10" fontId="2" fillId="0" borderId="0" xfId="3" applyNumberFormat="1" applyFont="1"/>
    <xf numFmtId="10" fontId="2" fillId="2" borderId="0" xfId="3" applyNumberFormat="1" applyFont="1" applyFill="1"/>
    <xf numFmtId="10" fontId="2" fillId="2" borderId="44" xfId="3" applyNumberFormat="1" applyFont="1" applyFill="1" applyBorder="1" applyAlignment="1">
      <alignment horizontal="center"/>
    </xf>
    <xf numFmtId="10" fontId="2" fillId="2" borderId="44" xfId="3" applyNumberFormat="1" applyFont="1" applyFill="1" applyBorder="1"/>
    <xf numFmtId="0" fontId="11" fillId="2" borderId="1" xfId="4" applyNumberFormat="1" applyFont="1" applyFill="1" applyBorder="1" applyAlignment="1" applyProtection="1">
      <alignment horizontal="left"/>
      <protection locked="0"/>
    </xf>
    <xf numFmtId="173" fontId="11" fillId="13" borderId="75" xfId="4" applyNumberFormat="1" applyFont="1" applyFill="1" applyBorder="1" applyAlignment="1" applyProtection="1">
      <alignment horizontal="right" vertical="center"/>
      <protection locked="0"/>
    </xf>
    <xf numFmtId="173" fontId="11" fillId="2" borderId="145" xfId="4" applyNumberFormat="1" applyFont="1" applyFill="1" applyBorder="1" applyAlignment="1" applyProtection="1">
      <alignment horizontal="right" vertical="center"/>
      <protection locked="0"/>
    </xf>
    <xf numFmtId="173" fontId="11" fillId="2" borderId="146" xfId="4" applyNumberFormat="1" applyFont="1" applyFill="1" applyBorder="1" applyAlignment="1" applyProtection="1">
      <alignment horizontal="right" vertical="center"/>
      <protection locked="0"/>
    </xf>
    <xf numFmtId="173" fontId="11" fillId="13" borderId="80" xfId="4" applyNumberFormat="1" applyFont="1" applyFill="1" applyBorder="1" applyAlignment="1" applyProtection="1">
      <alignment horizontal="right" vertical="center"/>
      <protection locked="0"/>
    </xf>
    <xf numFmtId="173" fontId="13" fillId="2" borderId="147" xfId="4" applyNumberFormat="1" applyFont="1" applyFill="1" applyBorder="1" applyAlignment="1" applyProtection="1">
      <alignment horizontal="right" vertical="center"/>
    </xf>
    <xf numFmtId="173" fontId="11" fillId="13" borderId="148" xfId="4" applyNumberFormat="1" applyFont="1" applyFill="1" applyBorder="1" applyAlignment="1" applyProtection="1">
      <alignment horizontal="right" vertical="center"/>
      <protection locked="0"/>
    </xf>
    <xf numFmtId="0" fontId="2" fillId="2" borderId="139" xfId="0" applyFont="1" applyFill="1" applyBorder="1"/>
    <xf numFmtId="0" fontId="2" fillId="2" borderId="82" xfId="0" applyFont="1" applyFill="1" applyBorder="1"/>
    <xf numFmtId="0" fontId="2" fillId="2" borderId="82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left"/>
    </xf>
    <xf numFmtId="175" fontId="6" fillId="2" borderId="104" xfId="2" applyNumberFormat="1" applyFont="1" applyFill="1" applyBorder="1" applyAlignment="1">
      <alignment horizontal="center"/>
    </xf>
    <xf numFmtId="175" fontId="6" fillId="2" borderId="23" xfId="2" applyNumberFormat="1" applyFont="1" applyFill="1" applyBorder="1" applyAlignment="1">
      <alignment horizontal="center"/>
    </xf>
    <xf numFmtId="175" fontId="6" fillId="2" borderId="82" xfId="2" applyNumberFormat="1" applyFont="1" applyFill="1" applyBorder="1" applyAlignment="1">
      <alignment horizontal="center"/>
    </xf>
    <xf numFmtId="175" fontId="6" fillId="2" borderId="15" xfId="2" applyNumberFormat="1" applyFont="1" applyFill="1" applyBorder="1" applyAlignment="1">
      <alignment horizontal="center"/>
    </xf>
    <xf numFmtId="175" fontId="13" fillId="2" borderId="0" xfId="0" applyNumberFormat="1" applyFont="1" applyFill="1" applyBorder="1" applyAlignment="1">
      <alignment horizontal="right"/>
    </xf>
    <xf numFmtId="175" fontId="0" fillId="0" borderId="0" xfId="0" applyNumberFormat="1" applyFont="1"/>
    <xf numFmtId="171" fontId="10" fillId="2" borderId="0" xfId="2" applyNumberFormat="1" applyFont="1" applyFill="1"/>
    <xf numFmtId="1" fontId="1" fillId="2" borderId="0" xfId="0" applyNumberFormat="1" applyFont="1" applyFill="1" applyBorder="1" applyAlignment="1">
      <alignment horizontal="right"/>
    </xf>
    <xf numFmtId="175" fontId="25" fillId="2" borderId="0" xfId="2" applyNumberFormat="1" applyFont="1" applyFill="1" applyBorder="1" applyAlignment="1">
      <alignment horizontal="center"/>
    </xf>
    <xf numFmtId="0" fontId="11" fillId="37" borderId="3" xfId="0" applyFont="1" applyFill="1" applyBorder="1" applyAlignment="1">
      <alignment horizontal="left"/>
    </xf>
    <xf numFmtId="1" fontId="11" fillId="37" borderId="12" xfId="0" applyNumberFormat="1" applyFont="1" applyFill="1" applyBorder="1" applyAlignment="1">
      <alignment horizontal="left"/>
    </xf>
    <xf numFmtId="1" fontId="11" fillId="37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/>
    <xf numFmtId="0" fontId="0" fillId="2" borderId="12" xfId="0" applyFont="1" applyFill="1" applyBorder="1" applyAlignment="1"/>
    <xf numFmtId="0" fontId="0" fillId="2" borderId="0" xfId="0" applyFont="1" applyFill="1" applyBorder="1" applyAlignment="1"/>
    <xf numFmtId="1" fontId="10" fillId="2" borderId="15" xfId="0" applyNumberFormat="1" applyFont="1" applyFill="1" applyBorder="1"/>
    <xf numFmtId="168" fontId="10" fillId="2" borderId="0" xfId="2" applyNumberFormat="1" applyFont="1" applyFill="1"/>
    <xf numFmtId="1" fontId="1" fillId="3" borderId="0" xfId="0" applyNumberFormat="1" applyFont="1" applyFill="1" applyAlignment="1">
      <alignment horizontal="left"/>
    </xf>
    <xf numFmtId="43" fontId="10" fillId="2" borderId="0" xfId="2" applyNumberFormat="1" applyFont="1" applyFill="1"/>
    <xf numFmtId="1" fontId="0" fillId="2" borderId="0" xfId="0" applyNumberFormat="1" applyFill="1"/>
    <xf numFmtId="175" fontId="11" fillId="2" borderId="23" xfId="0" applyNumberFormat="1" applyFont="1" applyFill="1" applyBorder="1" applyAlignment="1">
      <alignment horizontal="center" vertical="center"/>
    </xf>
    <xf numFmtId="1" fontId="1" fillId="10" borderId="15" xfId="0" applyNumberFormat="1" applyFont="1" applyFill="1" applyBorder="1" applyAlignment="1">
      <alignment horizontal="right"/>
    </xf>
    <xf numFmtId="0" fontId="13" fillId="41" borderId="139" xfId="0" applyFont="1" applyFill="1" applyBorder="1"/>
    <xf numFmtId="0" fontId="11" fillId="41" borderId="139" xfId="0" applyFont="1" applyFill="1" applyBorder="1"/>
    <xf numFmtId="0" fontId="11" fillId="41" borderId="139" xfId="0" applyFont="1" applyFill="1" applyBorder="1" applyAlignment="1">
      <alignment horizontal="left"/>
    </xf>
    <xf numFmtId="0" fontId="13" fillId="41" borderId="139" xfId="0" applyFont="1" applyFill="1" applyBorder="1" applyAlignment="1">
      <alignment horizontal="right"/>
    </xf>
    <xf numFmtId="175" fontId="13" fillId="41" borderId="139" xfId="0" applyNumberFormat="1" applyFont="1" applyFill="1" applyBorder="1"/>
    <xf numFmtId="168" fontId="0" fillId="2" borderId="0" xfId="0" applyNumberFormat="1" applyFont="1" applyFill="1"/>
    <xf numFmtId="177" fontId="0" fillId="2" borderId="0" xfId="0" applyNumberFormat="1" applyFont="1" applyFill="1"/>
    <xf numFmtId="1" fontId="2" fillId="2" borderId="0" xfId="0" applyNumberFormat="1" applyFont="1" applyFill="1" applyAlignment="1">
      <alignment horizontal="center"/>
    </xf>
    <xf numFmtId="168" fontId="18" fillId="2" borderId="0" xfId="0" applyNumberFormat="1" applyFont="1" applyFill="1" applyBorder="1" applyAlignment="1">
      <alignment horizontal="right"/>
    </xf>
    <xf numFmtId="175" fontId="11" fillId="2" borderId="0" xfId="0" applyNumberFormat="1" applyFont="1" applyFill="1" applyBorder="1" applyAlignment="1">
      <alignment horizontal="right"/>
    </xf>
    <xf numFmtId="1" fontId="2" fillId="2" borderId="0" xfId="0" applyNumberFormat="1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/>
    </xf>
    <xf numFmtId="10" fontId="13" fillId="11" borderId="44" xfId="0" applyNumberFormat="1" applyFont="1" applyFill="1" applyBorder="1" applyAlignment="1">
      <alignment horizontal="center"/>
    </xf>
    <xf numFmtId="0" fontId="13" fillId="37" borderId="1" xfId="4" applyFont="1" applyFill="1" applyBorder="1" applyAlignment="1" applyProtection="1"/>
    <xf numFmtId="175" fontId="6" fillId="2" borderId="143" xfId="2" applyNumberFormat="1" applyFont="1" applyFill="1" applyBorder="1" applyAlignment="1"/>
    <xf numFmtId="1" fontId="10" fillId="2" borderId="0" xfId="0" applyNumberFormat="1" applyFont="1" applyFill="1"/>
    <xf numFmtId="1" fontId="25" fillId="2" borderId="0" xfId="0" applyNumberFormat="1" applyFont="1" applyFill="1" applyBorder="1"/>
    <xf numFmtId="0" fontId="25" fillId="2" borderId="0" xfId="0" applyFont="1" applyFill="1" applyAlignment="1">
      <alignment horizontal="left"/>
    </xf>
    <xf numFmtId="164" fontId="11" fillId="2" borderId="145" xfId="4" applyNumberFormat="1" applyFont="1" applyFill="1" applyBorder="1" applyAlignment="1" applyProtection="1">
      <alignment horizontal="right" vertical="center"/>
      <protection locked="0"/>
    </xf>
    <xf numFmtId="164" fontId="11" fillId="2" borderId="80" xfId="4" applyNumberFormat="1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Alignment="1">
      <alignment vertical="center" wrapText="1"/>
    </xf>
    <xf numFmtId="0" fontId="10" fillId="0" borderId="0" xfId="0" applyFont="1" applyFill="1" applyBorder="1"/>
    <xf numFmtId="168" fontId="0" fillId="2" borderId="82" xfId="2" applyNumberFormat="1" applyFont="1" applyFill="1" applyBorder="1" applyAlignment="1">
      <alignment horizontal="left"/>
    </xf>
    <xf numFmtId="168" fontId="0" fillId="2" borderId="15" xfId="2" applyNumberFormat="1" applyFont="1" applyFill="1" applyBorder="1" applyAlignment="1">
      <alignment horizontal="left"/>
    </xf>
    <xf numFmtId="168" fontId="2" fillId="2" borderId="143" xfId="2" applyNumberFormat="1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175" fontId="10" fillId="2" borderId="0" xfId="0" applyNumberFormat="1" applyFont="1" applyFill="1"/>
    <xf numFmtId="0" fontId="10" fillId="0" borderId="0" xfId="0" applyFont="1" applyAlignment="1">
      <alignment horizontal="left"/>
    </xf>
    <xf numFmtId="173" fontId="11" fillId="2" borderId="149" xfId="4" applyNumberFormat="1" applyFont="1" applyFill="1" applyBorder="1" applyAlignment="1" applyProtection="1">
      <alignment horizontal="right" vertical="center"/>
    </xf>
    <xf numFmtId="173" fontId="11" fillId="2" borderId="150" xfId="4" applyNumberFormat="1" applyFont="1" applyFill="1" applyBorder="1" applyAlignment="1" applyProtection="1">
      <alignment horizontal="right" vertical="center"/>
      <protection locked="0"/>
    </xf>
    <xf numFmtId="173" fontId="11" fillId="2" borderId="149" xfId="4" applyNumberFormat="1" applyFont="1" applyFill="1" applyBorder="1" applyAlignment="1" applyProtection="1">
      <alignment horizontal="right" vertical="center"/>
      <protection locked="0"/>
    </xf>
    <xf numFmtId="173" fontId="11" fillId="0" borderId="149" xfId="4" applyNumberFormat="1" applyFont="1" applyFill="1" applyBorder="1" applyAlignment="1" applyProtection="1">
      <alignment horizontal="right" vertical="center"/>
    </xf>
    <xf numFmtId="173" fontId="13" fillId="0" borderId="147" xfId="4" applyNumberFormat="1" applyFont="1" applyFill="1" applyBorder="1" applyAlignment="1" applyProtection="1">
      <alignment horizontal="right" vertical="center"/>
    </xf>
    <xf numFmtId="173" fontId="13" fillId="0" borderId="117" xfId="4" applyNumberFormat="1" applyFont="1" applyFill="1" applyBorder="1" applyAlignment="1" applyProtection="1">
      <alignment horizontal="right" vertical="center"/>
    </xf>
    <xf numFmtId="173" fontId="11" fillId="2" borderId="147" xfId="4" applyNumberFormat="1" applyFont="1" applyFill="1" applyBorder="1" applyAlignment="1" applyProtection="1">
      <alignment horizontal="right" vertical="center"/>
    </xf>
    <xf numFmtId="0" fontId="25" fillId="2" borderId="0" xfId="0" applyFont="1" applyFill="1" applyBorder="1" applyAlignment="1">
      <alignment horizontal="left"/>
    </xf>
    <xf numFmtId="9" fontId="25" fillId="2" borderId="0" xfId="0" applyNumberFormat="1" applyFont="1" applyFill="1" applyBorder="1"/>
    <xf numFmtId="0" fontId="10" fillId="0" borderId="0" xfId="0" applyFont="1" applyBorder="1"/>
    <xf numFmtId="4" fontId="76" fillId="13" borderId="129" xfId="0" applyNumberFormat="1" applyFont="1" applyFill="1" applyBorder="1" applyAlignment="1" applyProtection="1">
      <alignment horizontal="center"/>
      <protection locked="0"/>
    </xf>
    <xf numFmtId="4" fontId="76" fillId="13" borderId="130" xfId="0" applyNumberFormat="1" applyFont="1" applyFill="1" applyBorder="1" applyAlignment="1" applyProtection="1">
      <alignment horizontal="center"/>
      <protection locked="0"/>
    </xf>
    <xf numFmtId="4" fontId="76" fillId="13" borderId="48" xfId="0" applyNumberFormat="1" applyFont="1" applyFill="1" applyBorder="1" applyAlignment="1" applyProtection="1">
      <alignment horizontal="center"/>
      <protection locked="0"/>
    </xf>
    <xf numFmtId="4" fontId="76" fillId="13" borderId="14" xfId="0" applyNumberFormat="1" applyFont="1" applyFill="1" applyBorder="1" applyAlignment="1" applyProtection="1">
      <alignment horizontal="center"/>
      <protection locked="0"/>
    </xf>
    <xf numFmtId="4" fontId="76" fillId="13" borderId="128" xfId="0" applyNumberFormat="1" applyFont="1" applyFill="1" applyBorder="1" applyAlignment="1" applyProtection="1">
      <alignment horizontal="center"/>
      <protection locked="0"/>
    </xf>
    <xf numFmtId="4" fontId="76" fillId="13" borderId="131" xfId="0" applyNumberFormat="1" applyFont="1" applyFill="1" applyBorder="1" applyAlignment="1" applyProtection="1">
      <alignment horizontal="center"/>
      <protection locked="0"/>
    </xf>
    <xf numFmtId="4" fontId="76" fillId="13" borderId="132" xfId="0" applyNumberFormat="1" applyFont="1" applyFill="1" applyBorder="1" applyAlignment="1" applyProtection="1">
      <alignment horizontal="center"/>
      <protection locked="0"/>
    </xf>
    <xf numFmtId="4" fontId="76" fillId="13" borderId="133" xfId="0" applyNumberFormat="1" applyFont="1" applyFill="1" applyBorder="1" applyAlignment="1" applyProtection="1">
      <alignment horizontal="center"/>
      <protection locked="0"/>
    </xf>
    <xf numFmtId="4" fontId="76" fillId="13" borderId="93" xfId="0" applyNumberFormat="1" applyFont="1" applyFill="1" applyBorder="1" applyAlignment="1" applyProtection="1">
      <alignment horizontal="center"/>
      <protection locked="0"/>
    </xf>
    <xf numFmtId="4" fontId="76" fillId="13" borderId="124" xfId="0" applyNumberFormat="1" applyFont="1" applyFill="1" applyBorder="1" applyAlignment="1" applyProtection="1">
      <alignment horizontal="center"/>
      <protection locked="0"/>
    </xf>
    <xf numFmtId="4" fontId="76" fillId="13" borderId="94" xfId="0" applyNumberFormat="1" applyFont="1" applyFill="1" applyBorder="1" applyAlignment="1" applyProtection="1">
      <alignment horizontal="center"/>
      <protection locked="0"/>
    </xf>
    <xf numFmtId="0" fontId="11" fillId="13" borderId="58" xfId="0" applyFont="1" applyFill="1" applyBorder="1" applyAlignment="1" applyProtection="1">
      <alignment horizontal="right"/>
      <protection locked="0"/>
    </xf>
    <xf numFmtId="0" fontId="18" fillId="0" borderId="0" xfId="0" applyFont="1"/>
    <xf numFmtId="168" fontId="18" fillId="2" borderId="0" xfId="2" applyNumberFormat="1" applyFont="1" applyFill="1"/>
    <xf numFmtId="10" fontId="0" fillId="2" borderId="0" xfId="3" applyNumberFormat="1" applyFont="1" applyFill="1"/>
    <xf numFmtId="0" fontId="62" fillId="0" borderId="0" xfId="57"/>
    <xf numFmtId="16" fontId="0" fillId="2" borderId="0" xfId="0" applyNumberFormat="1" applyFont="1" applyFill="1" applyAlignment="1">
      <alignment horizontal="right" vertical="center"/>
    </xf>
    <xf numFmtId="0" fontId="1" fillId="10" borderId="63" xfId="0" applyFont="1" applyFill="1" applyBorder="1"/>
    <xf numFmtId="0" fontId="25" fillId="10" borderId="64" xfId="0" applyFont="1" applyFill="1" applyBorder="1"/>
    <xf numFmtId="0" fontId="25" fillId="10" borderId="64" xfId="0" applyFont="1" applyFill="1" applyBorder="1" applyAlignment="1">
      <alignment horizontal="left"/>
    </xf>
    <xf numFmtId="0" fontId="1" fillId="10" borderId="64" xfId="0" applyFont="1" applyFill="1" applyBorder="1" applyAlignment="1">
      <alignment horizontal="right"/>
    </xf>
    <xf numFmtId="175" fontId="1" fillId="10" borderId="65" xfId="0" applyNumberFormat="1" applyFont="1" applyFill="1" applyBorder="1"/>
    <xf numFmtId="0" fontId="2" fillId="2" borderId="156" xfId="0" applyFont="1" applyFill="1" applyBorder="1"/>
    <xf numFmtId="175" fontId="2" fillId="2" borderId="157" xfId="2" applyNumberFormat="1" applyFont="1" applyFill="1" applyBorder="1" applyAlignment="1"/>
    <xf numFmtId="0" fontId="2" fillId="2" borderId="152" xfId="0" applyFont="1" applyFill="1" applyBorder="1"/>
    <xf numFmtId="0" fontId="2" fillId="2" borderId="154" xfId="0" applyFont="1" applyFill="1" applyBorder="1"/>
    <xf numFmtId="175" fontId="2" fillId="2" borderId="153" xfId="2" applyNumberFormat="1" applyFont="1" applyFill="1" applyBorder="1" applyAlignment="1"/>
    <xf numFmtId="175" fontId="2" fillId="2" borderId="155" xfId="2" applyNumberFormat="1" applyFont="1" applyFill="1" applyBorder="1" applyAlignment="1"/>
    <xf numFmtId="0" fontId="2" fillId="2" borderId="141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5" fillId="2" borderId="0" xfId="0" applyFont="1" applyFill="1" applyAlignment="1">
      <alignment horizontal="right"/>
    </xf>
    <xf numFmtId="168" fontId="1" fillId="2" borderId="0" xfId="2" applyNumberFormat="1" applyFont="1" applyFill="1"/>
    <xf numFmtId="16" fontId="25" fillId="2" borderId="0" xfId="0" applyNumberFormat="1" applyFont="1" applyFill="1" applyBorder="1"/>
    <xf numFmtId="0" fontId="11" fillId="4" borderId="58" xfId="0" applyFont="1" applyFill="1" applyBorder="1"/>
    <xf numFmtId="0" fontId="11" fillId="2" borderId="58" xfId="0" applyFont="1" applyFill="1" applyBorder="1" applyAlignment="1" applyProtection="1">
      <alignment horizontal="right"/>
      <protection locked="0"/>
    </xf>
    <xf numFmtId="0" fontId="25" fillId="2" borderId="58" xfId="0" applyFont="1" applyFill="1" applyBorder="1"/>
    <xf numFmtId="0" fontId="25" fillId="2" borderId="58" xfId="0" applyFont="1" applyFill="1" applyBorder="1" applyAlignment="1" applyProtection="1">
      <alignment horizontal="right"/>
      <protection locked="0"/>
    </xf>
    <xf numFmtId="0" fontId="25" fillId="0" borderId="0" xfId="0" applyFont="1"/>
    <xf numFmtId="1" fontId="1" fillId="2" borderId="0" xfId="0" applyNumberFormat="1" applyFont="1" applyFill="1" applyBorder="1" applyAlignment="1">
      <alignment horizontal="center" vertical="center"/>
    </xf>
    <xf numFmtId="168" fontId="25" fillId="2" borderId="0" xfId="0" applyNumberFormat="1" applyFont="1" applyFill="1" applyBorder="1"/>
    <xf numFmtId="1" fontId="25" fillId="2" borderId="0" xfId="0" applyNumberFormat="1" applyFont="1" applyFill="1" applyBorder="1" applyAlignment="1">
      <alignment horizontal="center"/>
    </xf>
    <xf numFmtId="0" fontId="78" fillId="2" borderId="0" xfId="0" applyFont="1" applyFill="1"/>
    <xf numFmtId="168" fontId="25" fillId="0" borderId="0" xfId="2" applyNumberFormat="1" applyFont="1"/>
    <xf numFmtId="2" fontId="25" fillId="0" borderId="0" xfId="0" applyNumberFormat="1" applyFont="1"/>
    <xf numFmtId="0" fontId="1" fillId="0" borderId="0" xfId="0" applyFont="1"/>
    <xf numFmtId="0" fontId="1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168" fontId="11" fillId="0" borderId="104" xfId="2" applyNumberFormat="1" applyFont="1" applyFill="1" applyBorder="1" applyAlignment="1">
      <alignment horizontal="center"/>
    </xf>
    <xf numFmtId="168" fontId="11" fillId="0" borderId="23" xfId="2" applyNumberFormat="1" applyFont="1" applyFill="1" applyBorder="1" applyAlignment="1">
      <alignment horizontal="center"/>
    </xf>
    <xf numFmtId="168" fontId="0" fillId="0" borderId="1" xfId="2" applyNumberFormat="1" applyFont="1" applyFill="1" applyBorder="1" applyAlignment="1">
      <alignment horizontal="center"/>
    </xf>
    <xf numFmtId="168" fontId="0" fillId="0" borderId="23" xfId="2" applyNumberFormat="1" applyFont="1" applyFill="1" applyBorder="1" applyAlignment="1">
      <alignment horizontal="center"/>
    </xf>
    <xf numFmtId="0" fontId="25" fillId="0" borderId="0" xfId="0" applyFont="1" applyBorder="1"/>
    <xf numFmtId="0" fontId="25" fillId="0" borderId="0" xfId="0" applyFont="1" applyFill="1" applyBorder="1"/>
    <xf numFmtId="0" fontId="0" fillId="13" borderId="1" xfId="0" applyFont="1" applyFill="1" applyBorder="1" applyAlignment="1" applyProtection="1">
      <alignment horizontal="left"/>
      <protection locked="0"/>
    </xf>
    <xf numFmtId="1" fontId="11" fillId="2" borderId="1" xfId="4" applyNumberFormat="1" applyFont="1" applyFill="1" applyBorder="1" applyAlignment="1" applyProtection="1">
      <alignment horizontal="left"/>
      <protection locked="0"/>
    </xf>
    <xf numFmtId="0" fontId="57" fillId="2" borderId="0" xfId="4" applyFont="1" applyFill="1" applyAlignment="1" applyProtection="1">
      <alignment horizontal="left" wrapText="1"/>
    </xf>
    <xf numFmtId="0" fontId="62" fillId="13" borderId="1" xfId="57" applyFill="1" applyBorder="1" applyAlignment="1" applyProtection="1">
      <alignment horizontal="left"/>
      <protection locked="0"/>
    </xf>
    <xf numFmtId="2" fontId="13" fillId="13" borderId="1" xfId="4" applyNumberFormat="1" applyFont="1" applyFill="1" applyBorder="1" applyAlignment="1" applyProtection="1">
      <alignment horizontal="left"/>
      <protection locked="0"/>
    </xf>
    <xf numFmtId="49" fontId="13" fillId="13" borderId="1" xfId="4" applyNumberFormat="1" applyFont="1" applyFill="1" applyBorder="1" applyAlignment="1" applyProtection="1">
      <alignment horizontal="left"/>
      <protection locked="0"/>
    </xf>
    <xf numFmtId="1" fontId="11" fillId="13" borderId="1" xfId="4" applyNumberFormat="1" applyFont="1" applyFill="1" applyBorder="1" applyAlignment="1" applyProtection="1">
      <alignment horizontal="left"/>
      <protection locked="0"/>
    </xf>
    <xf numFmtId="0" fontId="11" fillId="38" borderId="0" xfId="0" applyFont="1" applyFill="1" applyAlignment="1">
      <alignment horizontal="left" vertical="top" wrapText="1"/>
    </xf>
    <xf numFmtId="0" fontId="11" fillId="2" borderId="63" xfId="0" applyFont="1" applyFill="1" applyBorder="1" applyAlignment="1">
      <alignment horizontal="center" wrapText="1"/>
    </xf>
    <xf numFmtId="0" fontId="11" fillId="2" borderId="64" xfId="0" applyFont="1" applyFill="1" applyBorder="1" applyAlignment="1">
      <alignment horizontal="center" wrapText="1"/>
    </xf>
    <xf numFmtId="0" fontId="11" fillId="2" borderId="65" xfId="0" applyFont="1" applyFill="1" applyBorder="1" applyAlignment="1">
      <alignment horizontal="center" wrapText="1"/>
    </xf>
    <xf numFmtId="14" fontId="11" fillId="13" borderId="1" xfId="4" applyNumberFormat="1" applyFont="1" applyFill="1" applyBorder="1" applyAlignment="1" applyProtection="1">
      <alignment horizontal="left"/>
      <protection locked="0"/>
    </xf>
    <xf numFmtId="0" fontId="11" fillId="13" borderId="0" xfId="0" applyFont="1" applyFill="1" applyAlignment="1">
      <alignment horizontal="left" vertical="center" wrapText="1"/>
    </xf>
    <xf numFmtId="0" fontId="11" fillId="2" borderId="0" xfId="0" applyFont="1" applyFill="1" applyBorder="1" applyAlignment="1">
      <alignment horizontal="center" wrapText="1"/>
    </xf>
    <xf numFmtId="0" fontId="1" fillId="10" borderId="0" xfId="0" applyFont="1" applyFill="1" applyAlignment="1">
      <alignment horizontal="left" vertical="center"/>
    </xf>
    <xf numFmtId="0" fontId="1" fillId="10" borderId="84" xfId="0" applyFont="1" applyFill="1" applyBorder="1" applyAlignment="1">
      <alignment horizontal="left" vertical="center"/>
    </xf>
    <xf numFmtId="0" fontId="1" fillId="10" borderId="15" xfId="0" applyFont="1" applyFill="1" applyBorder="1" applyAlignment="1">
      <alignment horizontal="left" vertical="center"/>
    </xf>
    <xf numFmtId="0" fontId="1" fillId="10" borderId="110" xfId="0" applyFont="1" applyFill="1" applyBorder="1" applyAlignment="1">
      <alignment horizontal="left" vertical="center"/>
    </xf>
    <xf numFmtId="0" fontId="1" fillId="10" borderId="0" xfId="0" applyFont="1" applyFill="1" applyBorder="1" applyAlignment="1">
      <alignment horizontal="left" vertical="center" wrapText="1"/>
    </xf>
    <xf numFmtId="0" fontId="1" fillId="10" borderId="0" xfId="0" applyFont="1" applyFill="1" applyBorder="1" applyAlignment="1">
      <alignment horizontal="center"/>
    </xf>
    <xf numFmtId="0" fontId="13" fillId="2" borderId="109" xfId="0" applyFont="1" applyFill="1" applyBorder="1" applyAlignment="1" applyProtection="1">
      <alignment horizontal="left" wrapText="1"/>
    </xf>
    <xf numFmtId="0" fontId="2" fillId="2" borderId="58" xfId="0" applyFont="1" applyFill="1" applyBorder="1" applyAlignment="1">
      <alignment horizontal="left"/>
    </xf>
    <xf numFmtId="0" fontId="1" fillId="10" borderId="0" xfId="0" applyFont="1" applyFill="1" applyBorder="1" applyAlignment="1">
      <alignment horizontal="left"/>
    </xf>
    <xf numFmtId="0" fontId="1" fillId="10" borderId="17" xfId="0" applyFont="1" applyFill="1" applyBorder="1" applyAlignment="1">
      <alignment horizontal="left"/>
    </xf>
    <xf numFmtId="0" fontId="1" fillId="10" borderId="58" xfId="0" applyFont="1" applyFill="1" applyBorder="1" applyAlignment="1">
      <alignment horizontal="left"/>
    </xf>
    <xf numFmtId="0" fontId="2" fillId="39" borderId="0" xfId="0" applyFont="1" applyFill="1" applyAlignment="1">
      <alignment horizontal="left" wrapText="1"/>
    </xf>
    <xf numFmtId="0" fontId="18" fillId="2" borderId="0" xfId="0" applyFont="1" applyFill="1" applyBorder="1" applyAlignment="1">
      <alignment horizontal="left" wrapText="1"/>
    </xf>
    <xf numFmtId="0" fontId="1" fillId="1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1" fillId="4" borderId="58" xfId="0" applyFont="1" applyFill="1" applyBorder="1" applyAlignment="1">
      <alignment horizontal="left" wrapText="1"/>
    </xf>
    <xf numFmtId="172" fontId="1" fillId="10" borderId="75" xfId="56" applyNumberFormat="1" applyFont="1" applyFill="1" applyBorder="1" applyAlignment="1" applyProtection="1">
      <alignment horizontal="center" vertical="center"/>
    </xf>
    <xf numFmtId="172" fontId="1" fillId="10" borderId="80" xfId="56" applyNumberFormat="1" applyFont="1" applyFill="1" applyBorder="1" applyAlignment="1" applyProtection="1">
      <alignment horizontal="center" vertical="center"/>
    </xf>
    <xf numFmtId="2" fontId="1" fillId="10" borderId="83" xfId="55" applyFont="1" applyFill="1" applyBorder="1" applyAlignment="1" applyProtection="1">
      <alignment horizontal="left" vertical="center"/>
    </xf>
    <xf numFmtId="2" fontId="1" fillId="10" borderId="0" xfId="55" applyFont="1" applyFill="1" applyBorder="1" applyAlignment="1" applyProtection="1">
      <alignment horizontal="left" vertical="center"/>
    </xf>
    <xf numFmtId="2" fontId="1" fillId="10" borderId="78" xfId="55" applyFont="1" applyFill="1" applyBorder="1" applyAlignment="1" applyProtection="1">
      <alignment horizontal="left" vertical="center"/>
    </xf>
    <xf numFmtId="2" fontId="1" fillId="10" borderId="85" xfId="55" applyFont="1" applyFill="1" applyBorder="1" applyAlignment="1" applyProtection="1">
      <alignment horizontal="left" vertical="center"/>
    </xf>
    <xf numFmtId="0" fontId="56" fillId="10" borderId="0" xfId="0" applyFont="1" applyFill="1" applyBorder="1" applyAlignment="1">
      <alignment horizontal="center" vertical="center" wrapText="1"/>
    </xf>
    <xf numFmtId="0" fontId="1" fillId="12" borderId="41" xfId="0" applyFont="1" applyFill="1" applyBorder="1" applyAlignment="1">
      <alignment horizontal="center" vertical="center"/>
    </xf>
    <xf numFmtId="0" fontId="1" fillId="12" borderId="38" xfId="0" applyFont="1" applyFill="1" applyBorder="1" applyAlignment="1">
      <alignment horizontal="center" vertical="center"/>
    </xf>
    <xf numFmtId="0" fontId="1" fillId="12" borderId="9" xfId="0" applyFont="1" applyFill="1" applyBorder="1" applyAlignment="1">
      <alignment horizontal="center" vertical="center"/>
    </xf>
    <xf numFmtId="0" fontId="1" fillId="2" borderId="50" xfId="0" applyFon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1" fillId="2" borderId="48" xfId="0" applyFont="1" applyFill="1" applyBorder="1" applyAlignment="1" applyProtection="1">
      <alignment horizontal="center" vertical="center"/>
      <protection locked="0"/>
    </xf>
    <xf numFmtId="0" fontId="2" fillId="7" borderId="50" xfId="0" applyFont="1" applyFill="1" applyBorder="1" applyAlignment="1">
      <alignment horizontal="center" vertical="center"/>
    </xf>
    <xf numFmtId="0" fontId="2" fillId="7" borderId="49" xfId="0" applyFont="1" applyFill="1" applyBorder="1" applyAlignment="1">
      <alignment horizontal="center" vertical="center"/>
    </xf>
    <xf numFmtId="0" fontId="2" fillId="7" borderId="48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top" wrapText="1"/>
    </xf>
    <xf numFmtId="0" fontId="1" fillId="3" borderId="38" xfId="0" applyFont="1" applyFill="1" applyBorder="1" applyAlignment="1">
      <alignment horizontal="center" vertical="top" wrapText="1"/>
    </xf>
    <xf numFmtId="0" fontId="1" fillId="3" borderId="39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wrapText="1"/>
    </xf>
    <xf numFmtId="0" fontId="1" fillId="3" borderId="39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left" wrapText="1"/>
    </xf>
    <xf numFmtId="0" fontId="0" fillId="2" borderId="18" xfId="0" applyFont="1" applyFill="1" applyBorder="1" applyAlignment="1">
      <alignment horizontal="left" wrapText="1"/>
    </xf>
    <xf numFmtId="0" fontId="1" fillId="10" borderId="120" xfId="0" applyFont="1" applyFill="1" applyBorder="1" applyAlignment="1">
      <alignment horizontal="left" vertical="center" wrapText="1"/>
    </xf>
    <xf numFmtId="0" fontId="1" fillId="10" borderId="121" xfId="0" applyFont="1" applyFill="1" applyBorder="1" applyAlignment="1">
      <alignment horizontal="left" vertical="center" wrapText="1"/>
    </xf>
    <xf numFmtId="0" fontId="1" fillId="10" borderId="85" xfId="0" applyFont="1" applyFill="1" applyBorder="1" applyAlignment="1">
      <alignment horizontal="left" vertical="center" wrapText="1"/>
    </xf>
    <xf numFmtId="0" fontId="1" fillId="10" borderId="79" xfId="0" applyFont="1" applyFill="1" applyBorder="1" applyAlignment="1">
      <alignment horizontal="left" vertical="center" wrapText="1"/>
    </xf>
    <xf numFmtId="0" fontId="1" fillId="10" borderId="12" xfId="0" applyFont="1" applyFill="1" applyBorder="1" applyAlignment="1">
      <alignment horizontal="center" vertical="center"/>
    </xf>
    <xf numFmtId="0" fontId="1" fillId="10" borderId="104" xfId="0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 wrapText="1"/>
    </xf>
    <xf numFmtId="0" fontId="1" fillId="10" borderId="0" xfId="0" applyFont="1" applyFill="1" applyBorder="1" applyAlignment="1">
      <alignment horizontal="left" vertical="center"/>
    </xf>
    <xf numFmtId="0" fontId="1" fillId="10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right" wrapText="1"/>
    </xf>
    <xf numFmtId="1" fontId="77" fillId="2" borderId="0" xfId="0" applyNumberFormat="1" applyFont="1" applyFill="1" applyBorder="1" applyAlignment="1">
      <alignment horizontal="center" vertical="center"/>
    </xf>
    <xf numFmtId="0" fontId="61" fillId="0" borderId="50" xfId="0" applyFont="1" applyBorder="1" applyAlignment="1">
      <alignment vertical="center" wrapText="1"/>
    </xf>
    <xf numFmtId="0" fontId="61" fillId="0" borderId="48" xfId="0" applyFont="1" applyBorder="1" applyAlignment="1">
      <alignment vertical="center" wrapText="1"/>
    </xf>
    <xf numFmtId="4" fontId="76" fillId="0" borderId="50" xfId="0" applyNumberFormat="1" applyFont="1" applyBorder="1" applyAlignment="1">
      <alignment horizontal="center" vertical="center"/>
    </xf>
    <xf numFmtId="4" fontId="76" fillId="0" borderId="48" xfId="0" applyNumberFormat="1" applyFont="1" applyBorder="1" applyAlignment="1">
      <alignment horizontal="center" vertical="center"/>
    </xf>
    <xf numFmtId="4" fontId="76" fillId="13" borderId="50" xfId="0" applyNumberFormat="1" applyFont="1" applyFill="1" applyBorder="1" applyAlignment="1" applyProtection="1">
      <alignment horizontal="center" vertical="center"/>
      <protection locked="0"/>
    </xf>
    <xf numFmtId="4" fontId="76" fillId="13" borderId="48" xfId="0" applyNumberFormat="1" applyFont="1" applyFill="1" applyBorder="1" applyAlignment="1" applyProtection="1">
      <alignment horizontal="center" vertical="center"/>
      <protection locked="0"/>
    </xf>
    <xf numFmtId="0" fontId="61" fillId="0" borderId="93" xfId="0" applyFont="1" applyBorder="1" applyAlignment="1">
      <alignment vertical="center" wrapText="1"/>
    </xf>
    <xf numFmtId="4" fontId="76" fillId="0" borderId="93" xfId="0" applyNumberFormat="1" applyFont="1" applyBorder="1" applyAlignment="1">
      <alignment horizontal="center" vertical="center"/>
    </xf>
    <xf numFmtId="4" fontId="76" fillId="13" borderId="93" xfId="0" applyNumberFormat="1" applyFont="1" applyFill="1" applyBorder="1" applyAlignment="1" applyProtection="1">
      <alignment horizontal="center" vertical="center"/>
      <protection locked="0"/>
    </xf>
    <xf numFmtId="1" fontId="76" fillId="2" borderId="44" xfId="0" applyNumberFormat="1" applyFont="1" applyFill="1" applyBorder="1" applyAlignment="1">
      <alignment horizontal="center" vertical="center"/>
    </xf>
    <xf numFmtId="1" fontId="76" fillId="2" borderId="98" xfId="0" applyNumberFormat="1" applyFont="1" applyFill="1" applyBorder="1" applyAlignment="1">
      <alignment horizontal="center" vertical="center"/>
    </xf>
    <xf numFmtId="0" fontId="61" fillId="0" borderId="87" xfId="0" applyFont="1" applyBorder="1" applyAlignment="1">
      <alignment vertical="center" wrapText="1"/>
    </xf>
    <xf numFmtId="4" fontId="76" fillId="0" borderId="87" xfId="0" applyNumberFormat="1" applyFont="1" applyBorder="1" applyAlignment="1">
      <alignment horizontal="center" vertical="center"/>
    </xf>
    <xf numFmtId="1" fontId="76" fillId="2" borderId="48" xfId="0" applyNumberFormat="1" applyFont="1" applyFill="1" applyBorder="1" applyAlignment="1">
      <alignment horizontal="center" vertical="center"/>
    </xf>
    <xf numFmtId="1" fontId="76" fillId="2" borderId="151" xfId="0" applyNumberFormat="1" applyFont="1" applyFill="1" applyBorder="1" applyAlignment="1">
      <alignment horizontal="center" vertical="center"/>
    </xf>
    <xf numFmtId="0" fontId="59" fillId="0" borderId="88" xfId="0" applyFont="1" applyBorder="1" applyAlignment="1">
      <alignment horizontal="center" vertical="center" wrapText="1"/>
    </xf>
    <xf numFmtId="0" fontId="59" fillId="0" borderId="89" xfId="0" applyFont="1" applyBorder="1" applyAlignment="1">
      <alignment horizontal="center" vertical="center" wrapText="1"/>
    </xf>
    <xf numFmtId="0" fontId="59" fillId="0" borderId="90" xfId="0" applyFont="1" applyBorder="1" applyAlignment="1">
      <alignment horizontal="center" vertical="center" wrapText="1"/>
    </xf>
    <xf numFmtId="0" fontId="59" fillId="0" borderId="14" xfId="0" applyFont="1" applyBorder="1" applyAlignment="1">
      <alignment horizontal="center" vertical="center" wrapText="1"/>
    </xf>
    <xf numFmtId="0" fontId="59" fillId="0" borderId="15" xfId="0" applyFont="1" applyBorder="1" applyAlignment="1">
      <alignment horizontal="center" vertical="center" wrapText="1"/>
    </xf>
    <xf numFmtId="0" fontId="59" fillId="0" borderId="92" xfId="0" applyFont="1" applyBorder="1" applyAlignment="1">
      <alignment horizontal="center" vertical="center" wrapText="1"/>
    </xf>
    <xf numFmtId="0" fontId="58" fillId="0" borderId="87" xfId="0" applyFont="1" applyBorder="1" applyAlignment="1">
      <alignment horizontal="center" vertical="center" wrapText="1"/>
    </xf>
    <xf numFmtId="0" fontId="58" fillId="0" borderId="49" xfId="0" applyFont="1" applyBorder="1" applyAlignment="1">
      <alignment horizontal="center" vertical="center" wrapText="1"/>
    </xf>
    <xf numFmtId="0" fontId="58" fillId="0" borderId="86" xfId="0" applyFont="1" applyBorder="1" applyAlignment="1">
      <alignment horizontal="left" vertical="top" wrapText="1"/>
    </xf>
    <xf numFmtId="0" fontId="58" fillId="0" borderId="91" xfId="0" applyFont="1" applyBorder="1" applyAlignment="1">
      <alignment horizontal="left" vertical="top" wrapText="1"/>
    </xf>
    <xf numFmtId="0" fontId="58" fillId="0" borderId="87" xfId="0" applyFont="1" applyBorder="1" applyAlignment="1">
      <alignment horizontal="left" vertical="top" wrapText="1"/>
    </xf>
    <xf numFmtId="0" fontId="58" fillId="0" borderId="49" xfId="0" applyFont="1" applyBorder="1" applyAlignment="1">
      <alignment horizontal="left" vertical="top" wrapText="1"/>
    </xf>
    <xf numFmtId="0" fontId="58" fillId="0" borderId="13" xfId="0" applyFon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/>
    </xf>
    <xf numFmtId="1" fontId="0" fillId="0" borderId="49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9" fontId="60" fillId="0" borderId="14" xfId="0" applyNumberFormat="1" applyFont="1" applyBorder="1" applyAlignment="1">
      <alignment horizontal="center" vertical="center"/>
    </xf>
    <xf numFmtId="9" fontId="60" fillId="0" borderId="16" xfId="0" applyNumberFormat="1" applyFont="1" applyBorder="1" applyAlignment="1">
      <alignment horizontal="center" vertical="center"/>
    </xf>
    <xf numFmtId="9" fontId="60" fillId="0" borderId="3" xfId="0" applyNumberFormat="1" applyFont="1" applyBorder="1" applyAlignment="1">
      <alignment horizontal="center"/>
    </xf>
    <xf numFmtId="9" fontId="60" fillId="0" borderId="4" xfId="0" applyNumberFormat="1" applyFont="1" applyBorder="1" applyAlignment="1">
      <alignment horizontal="center"/>
    </xf>
    <xf numFmtId="9" fontId="60" fillId="0" borderId="134" xfId="0" applyNumberFormat="1" applyFont="1" applyBorder="1" applyAlignment="1">
      <alignment horizontal="center"/>
    </xf>
    <xf numFmtId="9" fontId="60" fillId="0" borderId="135" xfId="0" applyNumberFormat="1" applyFont="1" applyBorder="1" applyAlignment="1">
      <alignment horizontal="center"/>
    </xf>
    <xf numFmtId="0" fontId="60" fillId="0" borderId="134" xfId="0" applyFont="1" applyBorder="1" applyAlignment="1">
      <alignment horizontal="left"/>
    </xf>
    <xf numFmtId="0" fontId="60" fillId="0" borderId="64" xfId="0" applyFont="1" applyBorder="1" applyAlignment="1">
      <alignment horizontal="left"/>
    </xf>
    <xf numFmtId="0" fontId="60" fillId="0" borderId="135" xfId="0" applyFont="1" applyBorder="1" applyAlignment="1">
      <alignment horizontal="left"/>
    </xf>
  </cellXfs>
  <cellStyles count="58">
    <cellStyle name="20 % – Zvýraznění1 2" xfId="6"/>
    <cellStyle name="20 % – Zvýraznění2 2" xfId="7"/>
    <cellStyle name="20 % – Zvýraznění3 2" xfId="8"/>
    <cellStyle name="20 % – Zvýraznění4 2" xfId="9"/>
    <cellStyle name="20 % – Zvýraznění5 2" xfId="10"/>
    <cellStyle name="20 % – Zvýraznění6 2" xfId="11"/>
    <cellStyle name="40 % – Zvýraznění1 2" xfId="12"/>
    <cellStyle name="40 % – Zvýraznění2 2" xfId="13"/>
    <cellStyle name="40 % – Zvýraznění3 2" xfId="14"/>
    <cellStyle name="40 % – Zvýraznění4 2" xfId="15"/>
    <cellStyle name="40 % – Zvýraznění5 2" xfId="16"/>
    <cellStyle name="40 % – Zvýraznění6 2" xfId="17"/>
    <cellStyle name="60 % – Zvýraznění1 2" xfId="18"/>
    <cellStyle name="60 % – Zvýraznění2 2" xfId="19"/>
    <cellStyle name="60 % – Zvýraznění3 2" xfId="20"/>
    <cellStyle name="60 % – Zvýraznění4 2" xfId="21"/>
    <cellStyle name="60 % – Zvýraznění5 2" xfId="22"/>
    <cellStyle name="60 % – Zvýraznění6 2" xfId="23"/>
    <cellStyle name="Celkem 2" xfId="24"/>
    <cellStyle name="Čárka" xfId="2" builtinId="3"/>
    <cellStyle name="Čárka 2" xfId="25"/>
    <cellStyle name="čárky_Vodohosp. modul v 0.3" xfId="56"/>
    <cellStyle name="Hypertextový odkaz" xfId="57" builtinId="8"/>
    <cellStyle name="Hypertextový odkaz 2" xfId="26"/>
    <cellStyle name="Chybně 2" xfId="27"/>
    <cellStyle name="Kontrolní buňka 2" xfId="28"/>
    <cellStyle name="Nadpis 1 2" xfId="29"/>
    <cellStyle name="Nadpis 2 2" xfId="30"/>
    <cellStyle name="Nadpis 3 2" xfId="31"/>
    <cellStyle name="Nadpis 4 2" xfId="32"/>
    <cellStyle name="Název 2" xfId="33"/>
    <cellStyle name="Neutrální 2" xfId="34"/>
    <cellStyle name="Normal_Cost analysis" xfId="35"/>
    <cellStyle name="Normal_Summary data needs_vodohosp_zf" xfId="4"/>
    <cellStyle name="Normální" xfId="0" builtinId="0"/>
    <cellStyle name="normální 2" xfId="1"/>
    <cellStyle name="Normální 3" xfId="5"/>
    <cellStyle name="Normální 4" xfId="53"/>
    <cellStyle name="Normální 5" xfId="54"/>
    <cellStyle name="normální_Vodohosp. modul v 0.3_vodohosp_zf" xfId="55"/>
    <cellStyle name="Poznámka 2" xfId="36"/>
    <cellStyle name="Procenta" xfId="3" builtinId="5"/>
    <cellStyle name="Procenta 2" xfId="37"/>
    <cellStyle name="Propojená buňka 2" xfId="38"/>
    <cellStyle name="Sledovaný hypertextový odkaz" xfId="39"/>
    <cellStyle name="Správně 2" xfId="40"/>
    <cellStyle name="Standard_Opex accounts" xfId="41"/>
    <cellStyle name="Text upozornění 2" xfId="42"/>
    <cellStyle name="Vstup 2" xfId="43"/>
    <cellStyle name="Výpočet 2" xfId="44"/>
    <cellStyle name="Výstup 2" xfId="45"/>
    <cellStyle name="Vysvětlující text 2" xfId="46"/>
    <cellStyle name="Zvýraznění 1 2" xfId="47"/>
    <cellStyle name="Zvýraznění 2 2" xfId="48"/>
    <cellStyle name="Zvýraznění 3 2" xfId="49"/>
    <cellStyle name="Zvýraznění 4 2" xfId="50"/>
    <cellStyle name="Zvýraznění 5 2" xfId="51"/>
    <cellStyle name="Zvýraznění 6 2" xfId="52"/>
  </cellStyles>
  <dxfs count="504"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numFmt numFmtId="178" formatCode="\-"/>
    </dxf>
    <dxf>
      <font>
        <color theme="0"/>
      </font>
    </dxf>
    <dxf>
      <font>
        <color theme="0"/>
      </font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font>
        <color theme="0" tint="-4.9989318521683403E-2"/>
      </font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</dxfs>
  <tableStyles count="0" defaultTableStyle="TableStyleMedium2" defaultPivotStyle="PivotStyleLight16"/>
  <colors>
    <mruColors>
      <color rgb="FFFF0000"/>
      <color rgb="FFFF5050"/>
      <color rgb="FF009900"/>
      <color rgb="FF33CC33"/>
      <color rgb="FFFFFF66"/>
      <color rgb="FF99CCFF"/>
      <color rgb="FFFFFF99"/>
      <color rgb="FFFFFFCC"/>
      <color rgb="FFDDD9C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Výše zdrojů do VH</a:t>
            </a:r>
            <a:r>
              <a:rPr lang="cs-CZ" sz="1100" baseline="0"/>
              <a:t> infrastruktury k dosažení plných odpisů</a:t>
            </a:r>
            <a:r>
              <a:rPr lang="cs-CZ" sz="1100"/>
              <a:t> (p</a:t>
            </a:r>
            <a:r>
              <a:rPr lang="en-US" sz="1100"/>
              <a:t>itná voda</a:t>
            </a:r>
            <a:r>
              <a:rPr lang="cs-CZ" sz="1100"/>
              <a:t>)</a:t>
            </a:r>
            <a:r>
              <a:rPr lang="cs-CZ" sz="1100" baseline="0"/>
              <a:t> - </a:t>
            </a:r>
            <a:r>
              <a:rPr lang="cs-CZ" sz="1100"/>
              <a:t>stálé ceny </a:t>
            </a:r>
            <a:endParaRPr lang="en-US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039801940225842E-2"/>
          <c:y val="0.12975112755713578"/>
          <c:w val="0.52124202951898069"/>
          <c:h val="0.6744839275356207"/>
        </c:manualLayout>
      </c:layout>
      <c:areaChart>
        <c:grouping val="standard"/>
        <c:varyColors val="0"/>
        <c:ser>
          <c:idx val="5"/>
          <c:order val="1"/>
          <c:tx>
            <c:v>Kumulovaná minimální výše zdrojů do VHI dle OPŽP (pitná voda) - ex ante</c:v>
          </c:tx>
          <c:spPr>
            <a:gradFill flip="none" rotWithShape="1">
              <a:gsLst>
                <a:gs pos="50000">
                  <a:srgbClr val="33CC33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1"/>
              <a:tileRect/>
            </a:gradFill>
            <a:ln w="15875">
              <a:solidFill>
                <a:schemeClr val="tx2"/>
              </a:solidFill>
            </a:ln>
          </c:spPr>
          <c:cat>
            <c:numRef>
              <c:f>'Výstupy pro SFŽP'!$G$26:$AJ$26</c:f>
              <c:numCache>
                <c:formatCode>0</c:formatCode>
                <c:ptCount val="3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</c:numCache>
            </c:numRef>
          </c:cat>
          <c:val>
            <c:numRef>
              <c:f>Udržitelnost!$D$9:$AG$9</c:f>
              <c:numCache>
                <c:formatCode>_-* #,##0_-;\(#,##0\)_-;_-* "-"??_-;_-@_-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D2-45B1-9F1D-472F847F6363}"/>
            </c:ext>
          </c:extLst>
        </c:ser>
        <c:ser>
          <c:idx val="6"/>
          <c:order val="5"/>
          <c:tx>
            <c:v>Závazná minimální výše zdrojů do VHI na 10 let udržitelnosti dle OPŽP (pitná voda)</c:v>
          </c:tx>
          <c:spPr>
            <a:gradFill flip="none" rotWithShape="1">
              <a:gsLst>
                <a:gs pos="50000">
                  <a:schemeClr val="accent4"/>
                </a:gs>
                <a:gs pos="0">
                  <a:srgbClr val="85C2FF"/>
                </a:gs>
                <a:gs pos="0">
                  <a:srgbClr val="C4D6EB"/>
                </a:gs>
                <a:gs pos="0">
                  <a:srgbClr val="FFEBFA"/>
                </a:gs>
              </a:gsLst>
              <a:lin ang="16200000" scaled="1"/>
              <a:tileRect/>
            </a:gradFill>
            <a:ln w="15875">
              <a:solidFill>
                <a:schemeClr val="accent4"/>
              </a:solidFill>
            </a:ln>
          </c:spPr>
          <c:cat>
            <c:numRef>
              <c:f>'Výstupy pro SFŽP'!$G$26:$AJ$26</c:f>
              <c:numCache>
                <c:formatCode>0</c:formatCode>
                <c:ptCount val="3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</c:numCache>
            </c:numRef>
          </c:cat>
          <c:val>
            <c:numRef>
              <c:f>'Výstupy pro SFŽP'!$I$43:$AK$43</c:f>
              <c:numCache>
                <c:formatCode>_-* #,##0\ _K_č_-;\-* #,##0\ _K_č_-;_-* "-"??\ _K_č_-;_-@_-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D2-45B1-9F1D-472F847F6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61856"/>
        <c:axId val="83580416"/>
      </c:areaChart>
      <c:lineChart>
        <c:grouping val="standard"/>
        <c:varyColors val="0"/>
        <c:ser>
          <c:idx val="1"/>
          <c:order val="0"/>
          <c:tx>
            <c:v>Hodnota roční plné výše odpisů celého VH systému (pitná voda)</c:v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Udržitelnost!$D$8:$AG$8</c:f>
              <c:numCache>
                <c:formatCode>General</c:formatCode>
                <c:ptCount val="3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</c:numCache>
            </c:numRef>
          </c:cat>
          <c:val>
            <c:numRef>
              <c:f>Udržitelnost!$D$22:$AG$22</c:f>
              <c:numCache>
                <c:formatCode>_-* #,##0_-;\(#,##0\)_-;_-* "-"??_-;_-@_-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ED2-45B1-9F1D-472F847F6363}"/>
            </c:ext>
          </c:extLst>
        </c:ser>
        <c:ser>
          <c:idx val="3"/>
          <c:order val="3"/>
          <c:tx>
            <c:v>Skutečná roční výše zdrojů do VHI (pitná voda) - ex post</c:v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Udržitelnost!$D$8:$AG$8</c:f>
              <c:numCache>
                <c:formatCode>General</c:formatCode>
                <c:ptCount val="3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</c:numCache>
            </c:numRef>
          </c:cat>
          <c:val>
            <c:numRef>
              <c:f>Udržitelnost!$D$29:$AG$29</c:f>
              <c:numCache>
                <c:formatCode>_-* #,##0_-;\(#,##0\)_-;_-* "-"??_-;_-@_-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ED2-45B1-9F1D-472F847F6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61856"/>
        <c:axId val="83580416"/>
      </c:lineChart>
      <c:lineChart>
        <c:grouping val="standard"/>
        <c:varyColors val="0"/>
        <c:ser>
          <c:idx val="2"/>
          <c:order val="2"/>
          <c:tx>
            <c:v>Cena pro vodné dle kalkualce provzních nákladů pro 1. rok udržitelnosti - ex ante</c:v>
          </c:tx>
          <c:spPr>
            <a:ln w="25400">
              <a:solidFill>
                <a:schemeClr val="tx2"/>
              </a:solidFill>
              <a:prstDash val="lgDash"/>
            </a:ln>
          </c:spPr>
          <c:marker>
            <c:symbol val="none"/>
          </c:marker>
          <c:cat>
            <c:numRef>
              <c:f>'Výstupy pro SFŽP'!$G$26:$AJ$26</c:f>
              <c:numCache>
                <c:formatCode>0</c:formatCode>
                <c:ptCount val="3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</c:numCache>
            </c:numRef>
          </c:cat>
          <c:val>
            <c:numRef>
              <c:f>Udržitelnost!$D$56:$AG$56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ED2-45B1-9F1D-472F847F6363}"/>
            </c:ext>
          </c:extLst>
        </c:ser>
        <c:ser>
          <c:idx val="4"/>
          <c:order val="4"/>
          <c:tx>
            <c:v>Cena pro vodné (ex-post) k pokrytí minimálních zdrojů do VHI dle OPŽP (pitná voda)</c:v>
          </c:tx>
          <c:spPr>
            <a:ln w="25400">
              <a:solidFill>
                <a:schemeClr val="accent6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'Výstupy pro SFŽP'!$G$26:$AJ$26</c:f>
              <c:numCache>
                <c:formatCode>0</c:formatCode>
                <c:ptCount val="3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</c:numCache>
            </c:numRef>
          </c:cat>
          <c:val>
            <c:numRef>
              <c:f>Udržitelnost!$D$76:$AG$76</c:f>
              <c:numCache>
                <c:formatCode>_-* #,##0.00_-;\(#,##0.00\)_-;_-* "-"??_-;_-@_-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ED2-45B1-9F1D-472F847F6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92704"/>
        <c:axId val="83582336"/>
      </c:lineChart>
      <c:catAx>
        <c:axId val="83561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Roky</a:t>
                </a:r>
              </a:p>
            </c:rich>
          </c:tx>
          <c:layout>
            <c:manualLayout>
              <c:xMode val="edge"/>
              <c:yMode val="edge"/>
              <c:x val="0.31875935335537636"/>
              <c:y val="0.92213249165288902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>
                <a:latin typeface="+mn-lt"/>
              </a:defRPr>
            </a:pPr>
            <a:endParaRPr lang="cs-CZ"/>
          </a:p>
        </c:txPr>
        <c:crossAx val="83580416"/>
        <c:crossesAt val="0"/>
        <c:auto val="1"/>
        <c:lblAlgn val="ctr"/>
        <c:lblOffset val="100"/>
        <c:tickLblSkip val="1"/>
        <c:noMultiLvlLbl val="0"/>
      </c:catAx>
      <c:valAx>
        <c:axId val="83580416"/>
        <c:scaling>
          <c:orientation val="minMax"/>
        </c:scaling>
        <c:delete val="0"/>
        <c:axPos val="l"/>
        <c:majorGridlines>
          <c:spPr>
            <a:ln w="9525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/>
                  <a:t>Ročnbí výše zdrojů do VHI</a:t>
                </a:r>
                <a:r>
                  <a:rPr lang="cs-CZ" sz="900" baseline="0"/>
                  <a:t>  (pitná voda) - </a:t>
                </a:r>
                <a:br>
                  <a:rPr lang="cs-CZ" sz="900" baseline="0"/>
                </a:br>
                <a:r>
                  <a:rPr lang="cs-CZ" sz="900" baseline="0"/>
                  <a:t>(tis. Kč bez DPH)</a:t>
                </a:r>
                <a:endParaRPr lang="cs-CZ" sz="900"/>
              </a:p>
            </c:rich>
          </c:tx>
          <c:layout>
            <c:manualLayout>
              <c:xMode val="edge"/>
              <c:yMode val="edge"/>
              <c:x val="1.5386084719982344E-2"/>
              <c:y val="0.13540589370614178"/>
            </c:manualLayout>
          </c:layout>
          <c:overlay val="0"/>
        </c:title>
        <c:numFmt formatCode="_-* #,##0_-;\(#,##0\)_-;_-* &quot;-&quot;??_-;_-@_-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+mn-lt"/>
              </a:defRPr>
            </a:pPr>
            <a:endParaRPr lang="cs-CZ"/>
          </a:p>
        </c:txPr>
        <c:crossAx val="83561856"/>
        <c:crosses val="autoZero"/>
        <c:crossBetween val="midCat"/>
      </c:valAx>
      <c:valAx>
        <c:axId val="83582336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/>
                </a:pPr>
                <a:r>
                  <a:rPr lang="cs-CZ" sz="900"/>
                  <a:t>Cena pro vodné</a:t>
                </a:r>
                <a:r>
                  <a:rPr lang="cs-CZ" sz="900" baseline="0"/>
                  <a:t>  (K</a:t>
                </a:r>
                <a:r>
                  <a:rPr lang="cs-CZ" sz="900"/>
                  <a:t>č</a:t>
                </a:r>
                <a:r>
                  <a:rPr lang="en-US" sz="900"/>
                  <a:t>/</a:t>
                </a:r>
                <a:r>
                  <a:rPr lang="cs-CZ" sz="900"/>
                  <a:t>m3 bez DPH)</a:t>
                </a:r>
              </a:p>
            </c:rich>
          </c:tx>
          <c:overlay val="0"/>
        </c:title>
        <c:numFmt formatCode="_-* #,##0.00_-;\(#,##0.00\)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83592704"/>
        <c:crosses val="max"/>
        <c:crossBetween val="between"/>
      </c:valAx>
      <c:catAx>
        <c:axId val="83592704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one"/>
        <c:crossAx val="83582336"/>
        <c:crosses val="max"/>
        <c:auto val="1"/>
        <c:lblAlgn val="ctr"/>
        <c:lblOffset val="100"/>
        <c:noMultiLvlLbl val="0"/>
      </c:catAx>
      <c:spPr>
        <a:gradFill>
          <a:gsLst>
            <a:gs pos="0">
              <a:srgbClr val="99CCFF"/>
            </a:gs>
            <a:gs pos="100000">
              <a:srgbClr val="99CCFF">
                <a:gamma/>
                <a:tint val="0"/>
                <a:invGamma/>
              </a:srgbClr>
            </a:gs>
          </a:gsLst>
          <a:lin ang="2700000" scaled="1"/>
        </a:gradFill>
        <a:ln>
          <a:solidFill>
            <a:srgbClr val="808080"/>
          </a:solidFill>
        </a:ln>
      </c:spPr>
    </c:plotArea>
    <c:legend>
      <c:legendPos val="r"/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Výše zdrojů do VH infrastruktury k dosažení plných odpisů (odpadní </a:t>
            </a:r>
            <a:r>
              <a:rPr lang="en-US" sz="1100"/>
              <a:t>voda</a:t>
            </a:r>
            <a:r>
              <a:rPr lang="cs-CZ" sz="1100"/>
              <a:t>) - stálé ceny </a:t>
            </a:r>
            <a:endParaRPr lang="en-US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1009956160851E-2"/>
          <c:y val="0.11996434937611408"/>
          <c:w val="0.51558689411092873"/>
          <c:h val="0.69660168147430768"/>
        </c:manualLayout>
      </c:layout>
      <c:areaChart>
        <c:grouping val="standard"/>
        <c:varyColors val="0"/>
        <c:ser>
          <c:idx val="5"/>
          <c:order val="1"/>
          <c:tx>
            <c:v>Kumulovaná minimální výše zdrojů do VHI dle OPŽP  (odpadní voda)- ex ante</c:v>
          </c:tx>
          <c:spPr>
            <a:gradFill>
              <a:gsLst>
                <a:gs pos="50000">
                  <a:srgbClr val="33CC33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1"/>
            </a:gradFill>
            <a:ln w="15875">
              <a:solidFill>
                <a:schemeClr val="tx2"/>
              </a:solidFill>
            </a:ln>
          </c:spPr>
          <c:cat>
            <c:numRef>
              <c:f>'Výstupy pro SFŽP'!$G$26:$AJ$26</c:f>
              <c:numCache>
                <c:formatCode>0</c:formatCode>
                <c:ptCount val="3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</c:numCache>
            </c:numRef>
          </c:cat>
          <c:val>
            <c:numRef>
              <c:f>Udržitelnost!$D$10:$AG$10</c:f>
              <c:numCache>
                <c:formatCode>_-* #,##0_-;\(#,##0\)_-;_-* "-"??_-;_-@_-</c:formatCode>
                <c:ptCount val="30"/>
                <c:pt idx="0">
                  <c:v>164.43280346313225</c:v>
                </c:pt>
                <c:pt idx="1">
                  <c:v>258.86560692626449</c:v>
                </c:pt>
                <c:pt idx="2">
                  <c:v>353.29841038939674</c:v>
                </c:pt>
                <c:pt idx="3">
                  <c:v>447.73121385252898</c:v>
                </c:pt>
                <c:pt idx="4">
                  <c:v>542.16401731566123</c:v>
                </c:pt>
                <c:pt idx="5">
                  <c:v>636.59682077879347</c:v>
                </c:pt>
                <c:pt idx="6">
                  <c:v>731.02962424192572</c:v>
                </c:pt>
                <c:pt idx="7">
                  <c:v>825.46242770505796</c:v>
                </c:pt>
                <c:pt idx="8">
                  <c:v>919.89523116819021</c:v>
                </c:pt>
                <c:pt idx="9">
                  <c:v>1014.3280346313225</c:v>
                </c:pt>
                <c:pt idx="10">
                  <c:v>1108.7608380944548</c:v>
                </c:pt>
                <c:pt idx="11">
                  <c:v>1203.1936415575872</c:v>
                </c:pt>
                <c:pt idx="12">
                  <c:v>1297.6264450207195</c:v>
                </c:pt>
                <c:pt idx="13">
                  <c:v>1392.0592484838519</c:v>
                </c:pt>
                <c:pt idx="14">
                  <c:v>1486.4920519469842</c:v>
                </c:pt>
                <c:pt idx="15">
                  <c:v>1580.9248554101166</c:v>
                </c:pt>
                <c:pt idx="16">
                  <c:v>1675.357658873249</c:v>
                </c:pt>
                <c:pt idx="17">
                  <c:v>1769.7904623363813</c:v>
                </c:pt>
                <c:pt idx="18">
                  <c:v>1864.2232657995137</c:v>
                </c:pt>
                <c:pt idx="19">
                  <c:v>1958.656069262646</c:v>
                </c:pt>
                <c:pt idx="20">
                  <c:v>2053.0888727257784</c:v>
                </c:pt>
                <c:pt idx="21">
                  <c:v>2147.5216761889105</c:v>
                </c:pt>
                <c:pt idx="22">
                  <c:v>2241.9544796520427</c:v>
                </c:pt>
                <c:pt idx="23">
                  <c:v>2336.3872831151748</c:v>
                </c:pt>
                <c:pt idx="24">
                  <c:v>2430.8200865783069</c:v>
                </c:pt>
                <c:pt idx="25">
                  <c:v>2525.2528900414391</c:v>
                </c:pt>
                <c:pt idx="26">
                  <c:v>2619.6856935045712</c:v>
                </c:pt>
                <c:pt idx="27">
                  <c:v>2714.1184969677033</c:v>
                </c:pt>
                <c:pt idx="28">
                  <c:v>2808.5513004308355</c:v>
                </c:pt>
                <c:pt idx="29">
                  <c:v>2902.9841038939676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8A-45CB-97C6-142854B73040}"/>
            </c:ext>
          </c:extLst>
        </c:ser>
        <c:ser>
          <c:idx val="0"/>
          <c:order val="5"/>
          <c:tx>
            <c:v>Závazná minimální výše zdrojů do VHI na 10 let udržitelnosti dle OPŽP (odpadní voda) </c:v>
          </c:tx>
          <c:spPr>
            <a:gradFill>
              <a:gsLst>
                <a:gs pos="50000">
                  <a:schemeClr val="accent4"/>
                </a:gs>
                <a:gs pos="0">
                  <a:srgbClr val="85C2FF"/>
                </a:gs>
                <a:gs pos="0">
                  <a:srgbClr val="C4D6EB"/>
                </a:gs>
                <a:gs pos="0">
                  <a:srgbClr val="FFEBFA"/>
                </a:gs>
              </a:gsLst>
              <a:lin ang="16200000" scaled="1"/>
            </a:gradFill>
            <a:ln w="15875">
              <a:solidFill>
                <a:schemeClr val="accent4"/>
              </a:solidFill>
            </a:ln>
          </c:spPr>
          <c:cat>
            <c:numRef>
              <c:f>'Výstupy pro SFŽP'!$G$26:$AJ$26</c:f>
              <c:numCache>
                <c:formatCode>0</c:formatCode>
                <c:ptCount val="3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</c:numCache>
            </c:numRef>
          </c:cat>
          <c:val>
            <c:numRef>
              <c:f>'Výstupy pro SFŽP'!$I$44:$AK$44</c:f>
              <c:numCache>
                <c:formatCode>_-* #,##0\ _K_č_-;\-* #,##0\ _K_č_-;_-* "-"??\ _K_č_-;_-@_-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542.16401731566123</c:v>
                </c:pt>
                <c:pt idx="5">
                  <c:v>636.59682077879347</c:v>
                </c:pt>
                <c:pt idx="6">
                  <c:v>731.02962424192572</c:v>
                </c:pt>
                <c:pt idx="7">
                  <c:v>825.46242770505796</c:v>
                </c:pt>
                <c:pt idx="8">
                  <c:v>919.89523116819021</c:v>
                </c:pt>
                <c:pt idx="9">
                  <c:v>1014.3280346313225</c:v>
                </c:pt>
                <c:pt idx="10">
                  <c:v>1108.7608380944548</c:v>
                </c:pt>
                <c:pt idx="11">
                  <c:v>1203.1936415575872</c:v>
                </c:pt>
                <c:pt idx="12">
                  <c:v>1297.6264450207195</c:v>
                </c:pt>
                <c:pt idx="13">
                  <c:v>1392.0592484838519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8A-45CB-97C6-142854B73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11200"/>
        <c:axId val="84213120"/>
      </c:areaChart>
      <c:lineChart>
        <c:grouping val="standard"/>
        <c:varyColors val="0"/>
        <c:ser>
          <c:idx val="1"/>
          <c:order val="0"/>
          <c:tx>
            <c:v>Hodnota roční plné výše odpisů celého VH systému (odpadní voda)</c:v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Udržitelnost!$D$8:$AG$8</c:f>
              <c:numCache>
                <c:formatCode>General</c:formatCode>
                <c:ptCount val="3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</c:numCache>
            </c:numRef>
          </c:cat>
          <c:val>
            <c:numRef>
              <c:f>Udržitelnost!$D$23:$AG$23</c:f>
              <c:numCache>
                <c:formatCode>_-* #,##0_-;\(#,##0\)_-;_-* "-"??_-;_-@_-</c:formatCode>
                <c:ptCount val="30"/>
                <c:pt idx="0">
                  <c:v>2902.9841038939676</c:v>
                </c:pt>
                <c:pt idx="1">
                  <c:v>2902.9841038939676</c:v>
                </c:pt>
                <c:pt idx="2">
                  <c:v>2902.9841038939676</c:v>
                </c:pt>
                <c:pt idx="3">
                  <c:v>2902.9841038939676</c:v>
                </c:pt>
                <c:pt idx="4">
                  <c:v>2902.9841038939676</c:v>
                </c:pt>
                <c:pt idx="5">
                  <c:v>2902.9841038939676</c:v>
                </c:pt>
                <c:pt idx="6">
                  <c:v>2902.9841038939676</c:v>
                </c:pt>
                <c:pt idx="7">
                  <c:v>2902.9841038939676</c:v>
                </c:pt>
                <c:pt idx="8">
                  <c:v>2902.9841038939676</c:v>
                </c:pt>
                <c:pt idx="9">
                  <c:v>2902.9841038939676</c:v>
                </c:pt>
                <c:pt idx="10">
                  <c:v>2902.9841038939676</c:v>
                </c:pt>
                <c:pt idx="11">
                  <c:v>2902.9841038939676</c:v>
                </c:pt>
                <c:pt idx="12">
                  <c:v>2902.9841038939676</c:v>
                </c:pt>
                <c:pt idx="13">
                  <c:v>2902.9841038939676</c:v>
                </c:pt>
                <c:pt idx="14">
                  <c:v>2902.9841038939676</c:v>
                </c:pt>
                <c:pt idx="15">
                  <c:v>2902.9841038939676</c:v>
                </c:pt>
                <c:pt idx="16">
                  <c:v>2902.9841038939676</c:v>
                </c:pt>
                <c:pt idx="17">
                  <c:v>2902.9841038939676</c:v>
                </c:pt>
                <c:pt idx="18">
                  <c:v>2902.9841038939676</c:v>
                </c:pt>
                <c:pt idx="19">
                  <c:v>2902.9841038939676</c:v>
                </c:pt>
                <c:pt idx="20">
                  <c:v>2902.9841038939676</c:v>
                </c:pt>
                <c:pt idx="21">
                  <c:v>2902.9841038939676</c:v>
                </c:pt>
                <c:pt idx="22">
                  <c:v>2902.9841038939676</c:v>
                </c:pt>
                <c:pt idx="23">
                  <c:v>2902.9841038939676</c:v>
                </c:pt>
                <c:pt idx="24">
                  <c:v>2902.9841038939676</c:v>
                </c:pt>
                <c:pt idx="25">
                  <c:v>2902.9841038939676</c:v>
                </c:pt>
                <c:pt idx="26">
                  <c:v>2902.9841038939676</c:v>
                </c:pt>
                <c:pt idx="27">
                  <c:v>2902.9841038939676</c:v>
                </c:pt>
                <c:pt idx="28">
                  <c:v>2902.9841038939676</c:v>
                </c:pt>
                <c:pt idx="29">
                  <c:v>2902.9841038939676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E8A-45CB-97C6-142854B73040}"/>
            </c:ext>
          </c:extLst>
        </c:ser>
        <c:ser>
          <c:idx val="3"/>
          <c:order val="4"/>
          <c:tx>
            <c:v>Skutečná roční výše zdrojů do VHI (odpadní voda) - ex post</c:v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Udržitelnost!$D$8:$AG$8</c:f>
              <c:numCache>
                <c:formatCode>General</c:formatCode>
                <c:ptCount val="3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</c:numCache>
            </c:numRef>
          </c:cat>
          <c:val>
            <c:numRef>
              <c:f>Udržitelnost!$D$30:$AG$30</c:f>
              <c:numCache>
                <c:formatCode>_-* #,##0_-;\(#,##0\)_-;_-* "-"??_-;_-@_-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70.000000000000014</c:v>
                </c:pt>
                <c:pt idx="9">
                  <c:v>70</c:v>
                </c:pt>
                <c:pt idx="10">
                  <c:v>70</c:v>
                </c:pt>
                <c:pt idx="11">
                  <c:v>70</c:v>
                </c:pt>
                <c:pt idx="12">
                  <c:v>70.000000000000014</c:v>
                </c:pt>
                <c:pt idx="13">
                  <c:v>70.000000000000014</c:v>
                </c:pt>
                <c:pt idx="14">
                  <c:v>68.627450980392169</c:v>
                </c:pt>
                <c:pt idx="15">
                  <c:v>67.28181468665899</c:v>
                </c:pt>
                <c:pt idx="16">
                  <c:v>65.962563418293129</c:v>
                </c:pt>
                <c:pt idx="17">
                  <c:v>64.669179821856005</c:v>
                </c:pt>
                <c:pt idx="18">
                  <c:v>63.401156688094126</c:v>
                </c:pt>
                <c:pt idx="19">
                  <c:v>62.157996753033466</c:v>
                </c:pt>
                <c:pt idx="20">
                  <c:v>60.93921250297398</c:v>
                </c:pt>
                <c:pt idx="21">
                  <c:v>59.744325983307824</c:v>
                </c:pt>
                <c:pt idx="22">
                  <c:v>58.572868611086101</c:v>
                </c:pt>
                <c:pt idx="23">
                  <c:v>57.424380991260882</c:v>
                </c:pt>
                <c:pt idx="24">
                  <c:v>56.298412736530274</c:v>
                </c:pt>
                <c:pt idx="25">
                  <c:v>55.194522290715952</c:v>
                </c:pt>
                <c:pt idx="26">
                  <c:v>54.11227675560388</c:v>
                </c:pt>
                <c:pt idx="27">
                  <c:v>53.051251721180272</c:v>
                </c:pt>
                <c:pt idx="28">
                  <c:v>52.011031099196344</c:v>
                </c:pt>
                <c:pt idx="29">
                  <c:v>50.991206959996411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E8A-45CB-97C6-142854B73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11200"/>
        <c:axId val="84213120"/>
      </c:lineChart>
      <c:lineChart>
        <c:grouping val="standard"/>
        <c:varyColors val="0"/>
        <c:ser>
          <c:idx val="2"/>
          <c:order val="2"/>
          <c:tx>
            <c:v>Cena pro stočné dle kalkulace provozních nákladů pro 1. rok udržitelnosti - ex ante</c:v>
          </c:tx>
          <c:spPr>
            <a:ln w="25400">
              <a:solidFill>
                <a:schemeClr val="tx2"/>
              </a:solidFill>
              <a:prstDash val="lgDash"/>
            </a:ln>
          </c:spPr>
          <c:marker>
            <c:symbol val="none"/>
          </c:marker>
          <c:cat>
            <c:numRef>
              <c:f>'Výstupy pro SFŽP'!$G$26:$AJ$26</c:f>
              <c:numCache>
                <c:formatCode>0</c:formatCode>
                <c:ptCount val="3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</c:numCache>
            </c:numRef>
          </c:cat>
          <c:val>
            <c:numRef>
              <c:f>Udržitelnost!$D$64:$AG$64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E8A-45CB-97C6-142854B73040}"/>
            </c:ext>
          </c:extLst>
        </c:ser>
        <c:ser>
          <c:idx val="4"/>
          <c:order val="3"/>
          <c:tx>
            <c:v>Cena pro stočné (ex-post) k pokrytí minimálních zdrojů do VHI dle OPŽP (odpadní voda)</c:v>
          </c:tx>
          <c:spPr>
            <a:ln w="25400">
              <a:solidFill>
                <a:schemeClr val="accent6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'Výstupy pro SFŽP'!$G$26:$AJ$26</c:f>
              <c:numCache>
                <c:formatCode>0</c:formatCode>
                <c:ptCount val="3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</c:numCache>
            </c:numRef>
          </c:cat>
          <c:val>
            <c:numRef>
              <c:f>Udržitelnost!$D$87:$AG$87</c:f>
              <c:numCache>
                <c:formatCode>_-* #,##0.00_-;\(#,##0.00\)_-;_-* "-"??_-;_-@_-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E8A-45CB-97C6-142854B73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38816"/>
        <c:axId val="85136896"/>
      </c:lineChart>
      <c:catAx>
        <c:axId val="8421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13439132594866"/>
              <c:y val="0.9251336898395722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84213120"/>
        <c:crosses val="autoZero"/>
        <c:auto val="1"/>
        <c:lblAlgn val="ctr"/>
        <c:lblOffset val="100"/>
        <c:tickLblSkip val="1"/>
        <c:noMultiLvlLbl val="0"/>
      </c:catAx>
      <c:valAx>
        <c:axId val="84213120"/>
        <c:scaling>
          <c:orientation val="minMax"/>
        </c:scaling>
        <c:delete val="0"/>
        <c:axPos val="l"/>
        <c:majorGridlines>
          <c:spPr>
            <a:ln w="9525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Roční výše zdrojů do VHI (odpadní voda) - </a:t>
                </a:r>
                <a:br>
                  <a:rPr lang="cs-CZ"/>
                </a:br>
                <a:r>
                  <a:rPr lang="cs-CZ"/>
                  <a:t>(ttis. Kč bez DPH)</a:t>
                </a:r>
              </a:p>
            </c:rich>
          </c:tx>
          <c:overlay val="0"/>
        </c:title>
        <c:numFmt formatCode="_-* #,##0_-;\(#,##0\)_-;_-* &quot;-&quot;??_-;_-@_-" sourceLinked="1"/>
        <c:majorTickMark val="none"/>
        <c:minorTickMark val="none"/>
        <c:tickLblPos val="nextTo"/>
        <c:crossAx val="84211200"/>
        <c:crosses val="autoZero"/>
        <c:crossBetween val="midCat"/>
      </c:valAx>
      <c:valAx>
        <c:axId val="85136896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>
                    <a:latin typeface="+mn-lt"/>
                  </a:defRPr>
                </a:pPr>
                <a:r>
                  <a:rPr lang="en-US">
                    <a:latin typeface="+mn-lt"/>
                  </a:rPr>
                  <a:t>Cena pro stočné (Kč/m3 bez DPH)</a:t>
                </a:r>
              </a:p>
            </c:rich>
          </c:tx>
          <c:overlay val="0"/>
        </c:title>
        <c:numFmt formatCode="_-* #,##0.00_-;\(#,##0.00\)_-;_-* &quot;-&quot;??_-;_-@_-" sourceLinked="1"/>
        <c:majorTickMark val="out"/>
        <c:minorTickMark val="none"/>
        <c:tickLblPos val="nextTo"/>
        <c:crossAx val="85138816"/>
        <c:crosses val="max"/>
        <c:crossBetween val="between"/>
      </c:valAx>
      <c:catAx>
        <c:axId val="85138816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one"/>
        <c:crossAx val="85136896"/>
        <c:crosses val="max"/>
        <c:auto val="1"/>
        <c:lblAlgn val="ctr"/>
        <c:lblOffset val="100"/>
        <c:noMultiLvlLbl val="0"/>
      </c:catAx>
      <c:spPr>
        <a:gradFill>
          <a:gsLst>
            <a:gs pos="0">
              <a:srgbClr val="99CCFF"/>
            </a:gs>
            <a:gs pos="100000">
              <a:srgbClr val="99CCFF">
                <a:gamma/>
                <a:tint val="0"/>
                <a:invGamma/>
              </a:srgbClr>
            </a:gs>
          </a:gsLst>
          <a:lin ang="2700000" scaled="1"/>
        </a:gradFill>
        <a:ln>
          <a:noFill/>
        </a:ln>
      </c:spPr>
    </c:plotArea>
    <c:legend>
      <c:legendPos val="r"/>
      <c:layout>
        <c:manualLayout>
          <c:xMode val="edge"/>
          <c:yMode val="edge"/>
          <c:x val="0.6627713883437415"/>
          <c:y val="0.19924123120973514"/>
          <c:w val="0.33693131734415405"/>
          <c:h val="0.3957252936965767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900"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1170215</xdr:colOff>
      <xdr:row>0</xdr:row>
      <xdr:rowOff>108856</xdr:rowOff>
    </xdr:from>
    <xdr:to>
      <xdr:col>7</xdr:col>
      <xdr:colOff>418088</xdr:colOff>
      <xdr:row>3</xdr:row>
      <xdr:rowOff>120467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644" y="108856"/>
          <a:ext cx="5759450" cy="637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310964</xdr:colOff>
      <xdr:row>2</xdr:row>
      <xdr:rowOff>156882</xdr:rowOff>
    </xdr:from>
    <xdr:to>
      <xdr:col>15</xdr:col>
      <xdr:colOff>217714</xdr:colOff>
      <xdr:row>20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272143</xdr:colOff>
      <xdr:row>21</xdr:row>
      <xdr:rowOff>33618</xdr:rowOff>
    </xdr:from>
    <xdr:to>
      <xdr:col>15</xdr:col>
      <xdr:colOff>231321</xdr:colOff>
      <xdr:row>39</xdr:row>
      <xdr:rowOff>166968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k58738/Documents/2017/03_brezen/Opava/modely_20170330/2017-03-29(MVy)_Udrzitelnost_Opa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Základní vstupní data"/>
      <sheetName val="Provozní náklady VaK-ex post"/>
      <sheetName val="Plné odpisy cú"/>
      <sheetName val="Výpočty"/>
      <sheetName val="Udržitelnost"/>
      <sheetName val="Grafy"/>
      <sheetName val="Výstupy pro SFŽP"/>
      <sheetName val="Návrh PFO"/>
      <sheetName val="Indexace"/>
      <sheetName val="Makr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cnb.cz/cs/menova_politika/zpravy_o_inflaci" TargetMode="External"/><Relationship Id="rId1" Type="http://schemas.openxmlformats.org/officeDocument/2006/relationships/hyperlink" Target="https://www.cnb.cz/cs/menova_politika/zpravy_o_inflac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</sheetPr>
  <dimension ref="A1:Z59"/>
  <sheetViews>
    <sheetView topLeftCell="A7" zoomScale="85" zoomScaleNormal="85" zoomScaleSheetLayoutView="85" workbookViewId="0">
      <selection activeCell="I29" sqref="I29:J29"/>
    </sheetView>
  </sheetViews>
  <sheetFormatPr defaultColWidth="0" defaultRowHeight="15" zeroHeight="1"/>
  <cols>
    <col min="1" max="1" width="6.42578125" style="317" customWidth="1"/>
    <col min="2" max="2" width="49.28515625" style="317" customWidth="1"/>
    <col min="3" max="3" width="10.85546875" style="317" bestFit="1" customWidth="1"/>
    <col min="4" max="4" width="8.85546875" style="317" customWidth="1"/>
    <col min="5" max="6" width="9.140625" style="317" customWidth="1"/>
    <col min="7" max="8" width="10" style="317" customWidth="1"/>
    <col min="9" max="9" width="13.140625" style="317" customWidth="1"/>
    <col min="10" max="10" width="12.28515625" style="317" customWidth="1"/>
    <col min="11" max="11" width="9.140625" style="30" customWidth="1"/>
    <col min="12" max="13" width="9.140625" style="30" hidden="1" customWidth="1"/>
    <col min="14" max="22" width="9.140625" style="83" hidden="1" customWidth="1"/>
    <col min="23" max="23" width="22.140625" style="83" hidden="1" customWidth="1"/>
    <col min="24" max="16384" width="9.140625" style="83" hidden="1"/>
  </cols>
  <sheetData>
    <row r="1" spans="1:26">
      <c r="A1" s="317" t="s">
        <v>429</v>
      </c>
    </row>
    <row r="2" spans="1:26" ht="18.75">
      <c r="B2" s="652"/>
      <c r="M2" s="405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</row>
    <row r="3" spans="1:26">
      <c r="M3" s="405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</row>
    <row r="4" spans="1:26">
      <c r="M4" s="405"/>
      <c r="N4" s="249"/>
      <c r="O4" s="249"/>
      <c r="P4" s="249"/>
      <c r="Q4" s="249"/>
      <c r="R4" s="249"/>
      <c r="S4" s="249"/>
      <c r="T4" s="249">
        <v>2014</v>
      </c>
      <c r="U4" s="249"/>
      <c r="V4" s="249"/>
      <c r="W4" s="249"/>
      <c r="X4" s="249"/>
      <c r="Y4" s="249"/>
      <c r="Z4" s="249"/>
    </row>
    <row r="5" spans="1:26" ht="18.75">
      <c r="B5" s="586" t="s">
        <v>288</v>
      </c>
      <c r="C5" s="596"/>
      <c r="D5" s="597"/>
      <c r="E5" s="597"/>
      <c r="F5" s="597"/>
      <c r="G5" s="597"/>
      <c r="H5" s="597"/>
      <c r="I5" s="597"/>
      <c r="J5" s="597"/>
      <c r="L5" s="412"/>
      <c r="M5" s="405"/>
      <c r="N5" s="249"/>
      <c r="O5" s="938" t="s">
        <v>156</v>
      </c>
      <c r="P5" s="939">
        <v>0.19</v>
      </c>
      <c r="Q5" s="249"/>
      <c r="R5" s="249"/>
      <c r="S5" s="249"/>
      <c r="T5" s="249">
        <v>2015</v>
      </c>
      <c r="U5" s="249"/>
      <c r="V5" s="249"/>
      <c r="W5" s="249"/>
      <c r="X5" s="249"/>
      <c r="Y5" s="249"/>
      <c r="Z5" s="249"/>
    </row>
    <row r="6" spans="1:26">
      <c r="M6" s="405"/>
      <c r="N6" s="249"/>
      <c r="O6" s="249"/>
      <c r="P6" s="939">
        <v>0.2</v>
      </c>
      <c r="Q6" s="249"/>
      <c r="R6" s="249"/>
      <c r="S6" s="249"/>
      <c r="T6" s="249">
        <v>2016</v>
      </c>
      <c r="U6" s="249"/>
      <c r="V6" s="249"/>
      <c r="W6" s="249"/>
      <c r="X6" s="249"/>
      <c r="Y6" s="249"/>
      <c r="Z6" s="249"/>
    </row>
    <row r="7" spans="1:26" ht="17.25" customHeight="1">
      <c r="B7" s="452" t="s">
        <v>293</v>
      </c>
      <c r="C7" s="593"/>
      <c r="D7" s="594"/>
      <c r="E7" s="593"/>
      <c r="F7" s="595"/>
      <c r="G7" s="593"/>
      <c r="H7" s="593"/>
      <c r="I7" s="355"/>
      <c r="J7" s="355"/>
      <c r="L7" s="412"/>
      <c r="M7" s="405"/>
      <c r="N7" s="249"/>
      <c r="O7" s="249"/>
      <c r="P7" s="939">
        <v>0.21</v>
      </c>
      <c r="Q7" s="249"/>
      <c r="R7" s="249"/>
      <c r="S7" s="249"/>
      <c r="T7" s="249">
        <v>2017</v>
      </c>
      <c r="U7" s="249"/>
      <c r="V7" s="249"/>
      <c r="W7" s="249"/>
      <c r="X7" s="249"/>
      <c r="Y7" s="249"/>
      <c r="Z7" s="249"/>
    </row>
    <row r="8" spans="1:26" ht="6.75" customHeight="1">
      <c r="M8" s="405"/>
      <c r="N8" s="249"/>
      <c r="O8" s="249"/>
      <c r="P8" s="249"/>
      <c r="Q8" s="249"/>
      <c r="R8" s="249"/>
      <c r="S8" s="249"/>
      <c r="T8" s="249">
        <v>2018</v>
      </c>
      <c r="U8" s="249"/>
      <c r="V8" s="249"/>
      <c r="W8" s="249"/>
      <c r="X8" s="249"/>
      <c r="Y8" s="249"/>
      <c r="Z8" s="249"/>
    </row>
    <row r="9" spans="1:26" s="940" customFormat="1">
      <c r="A9" s="317"/>
      <c r="B9" s="450" t="s">
        <v>205</v>
      </c>
      <c r="C9" s="998" t="s">
        <v>451</v>
      </c>
      <c r="D9" s="998"/>
      <c r="E9" s="998"/>
      <c r="F9" s="998"/>
      <c r="G9" s="998"/>
      <c r="H9" s="998"/>
      <c r="I9" s="998"/>
      <c r="J9" s="998"/>
      <c r="K9" s="30"/>
      <c r="L9" s="30"/>
      <c r="M9" s="405"/>
      <c r="N9" s="249">
        <v>0</v>
      </c>
      <c r="O9" s="249" t="s">
        <v>405</v>
      </c>
      <c r="P9" s="249"/>
      <c r="Q9" s="249"/>
      <c r="R9" s="249"/>
      <c r="S9" s="249"/>
      <c r="T9" s="249">
        <v>2019</v>
      </c>
      <c r="U9" s="249"/>
      <c r="V9" s="249">
        <f>IF($C$19="Oddílný model",0,IF($C$19="Vlastnický model",1,IF($C$19="Smíšený model",2,3)))</f>
        <v>0</v>
      </c>
      <c r="W9" s="249" t="s">
        <v>263</v>
      </c>
      <c r="X9" s="249"/>
      <c r="Y9" s="249"/>
      <c r="Z9" s="992"/>
    </row>
    <row r="10" spans="1:26" s="940" customFormat="1" ht="9.9499999999999993" customHeight="1">
      <c r="A10" s="317"/>
      <c r="B10" s="321"/>
      <c r="C10" s="322"/>
      <c r="D10" s="322"/>
      <c r="E10" s="323"/>
      <c r="F10" s="317"/>
      <c r="G10" s="317"/>
      <c r="H10" s="317"/>
      <c r="I10" s="317"/>
      <c r="J10" s="317"/>
      <c r="K10" s="30"/>
      <c r="L10" s="30"/>
      <c r="M10" s="405"/>
      <c r="N10" s="249">
        <v>1</v>
      </c>
      <c r="O10" s="249" t="s">
        <v>107</v>
      </c>
      <c r="P10" s="249"/>
      <c r="Q10" s="249"/>
      <c r="R10" s="249"/>
      <c r="S10" s="249"/>
      <c r="T10" s="249">
        <v>2020</v>
      </c>
      <c r="U10" s="249"/>
      <c r="V10" s="249"/>
      <c r="W10" s="249"/>
      <c r="X10" s="249"/>
      <c r="Y10" s="249"/>
      <c r="Z10" s="992"/>
    </row>
    <row r="11" spans="1:26" s="940" customFormat="1">
      <c r="A11" s="317"/>
      <c r="B11" s="450" t="s">
        <v>204</v>
      </c>
      <c r="C11" s="999" t="s">
        <v>452</v>
      </c>
      <c r="D11" s="999"/>
      <c r="E11" s="999"/>
      <c r="F11" s="999"/>
      <c r="G11" s="999"/>
      <c r="H11" s="999"/>
      <c r="I11" s="999"/>
      <c r="J11" s="999"/>
      <c r="K11" s="30"/>
      <c r="L11" s="30"/>
      <c r="M11" s="405"/>
      <c r="N11" s="249">
        <v>2</v>
      </c>
      <c r="O11" s="249" t="s">
        <v>108</v>
      </c>
      <c r="P11" s="249"/>
      <c r="Q11" s="249"/>
      <c r="R11" s="249"/>
      <c r="S11" s="249"/>
      <c r="T11" s="249">
        <v>2021</v>
      </c>
      <c r="U11" s="249"/>
      <c r="V11" s="249"/>
      <c r="W11" s="249"/>
      <c r="X11" s="249"/>
      <c r="Y11" s="249"/>
      <c r="Z11" s="992"/>
    </row>
    <row r="12" spans="1:26" s="940" customFormat="1" ht="9.9499999999999993" customHeight="1">
      <c r="A12" s="317"/>
      <c r="B12" s="321"/>
      <c r="C12" s="324"/>
      <c r="D12" s="324"/>
      <c r="E12" s="323"/>
      <c r="F12" s="317"/>
      <c r="G12" s="317"/>
      <c r="H12" s="317"/>
      <c r="I12" s="317"/>
      <c r="J12" s="317"/>
      <c r="K12" s="30"/>
      <c r="L12" s="30"/>
      <c r="M12" s="405"/>
      <c r="N12" s="249">
        <v>3</v>
      </c>
      <c r="O12" s="249" t="s">
        <v>106</v>
      </c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992"/>
    </row>
    <row r="13" spans="1:26" s="940" customFormat="1">
      <c r="A13" s="317"/>
      <c r="B13" s="450" t="s">
        <v>430</v>
      </c>
      <c r="C13" s="1000"/>
      <c r="D13" s="1000"/>
      <c r="E13" s="1000"/>
      <c r="F13" s="1000"/>
      <c r="G13" s="1000"/>
      <c r="H13" s="1000"/>
      <c r="I13" s="1000"/>
      <c r="J13" s="1000"/>
      <c r="K13" s="30"/>
      <c r="L13" s="30"/>
      <c r="M13" s="405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992"/>
    </row>
    <row r="14" spans="1:26" s="940" customFormat="1" ht="9.9499999999999993" customHeight="1">
      <c r="A14" s="317"/>
      <c r="B14" s="321"/>
      <c r="C14" s="324"/>
      <c r="D14" s="324"/>
      <c r="E14" s="323"/>
      <c r="F14" s="317"/>
      <c r="G14" s="317"/>
      <c r="H14" s="317"/>
      <c r="I14" s="317"/>
      <c r="J14" s="317"/>
      <c r="K14" s="30"/>
      <c r="L14" s="30"/>
      <c r="M14" s="405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992"/>
    </row>
    <row r="15" spans="1:26" s="940" customFormat="1">
      <c r="A15" s="317"/>
      <c r="B15" s="915" t="s">
        <v>406</v>
      </c>
      <c r="C15" s="827">
        <v>2016</v>
      </c>
      <c r="D15" s="868"/>
      <c r="E15" s="915" t="s">
        <v>431</v>
      </c>
      <c r="F15" s="915"/>
      <c r="G15" s="915"/>
      <c r="H15" s="915"/>
      <c r="I15" s="915"/>
      <c r="J15" s="827">
        <v>2019</v>
      </c>
      <c r="K15" s="30"/>
      <c r="L15" s="30"/>
      <c r="M15" s="405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992"/>
    </row>
    <row r="16" spans="1:26" s="940" customFormat="1" ht="9.9499999999999993" customHeight="1">
      <c r="A16" s="317"/>
      <c r="B16" s="321"/>
      <c r="C16" s="324"/>
      <c r="D16" s="324"/>
      <c r="E16" s="323"/>
      <c r="F16" s="317"/>
      <c r="G16" s="317"/>
      <c r="H16" s="317"/>
      <c r="I16" s="317"/>
      <c r="J16" s="317"/>
      <c r="K16" s="30"/>
      <c r="L16" s="30"/>
      <c r="M16" s="405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992"/>
    </row>
    <row r="17" spans="1:26" s="940" customFormat="1">
      <c r="A17" s="317"/>
      <c r="B17" s="450" t="s">
        <v>105</v>
      </c>
      <c r="C17" s="868">
        <f>IF($C$15&lt;2014,"-",$J$15+1)</f>
        <v>2020</v>
      </c>
      <c r="D17" s="868"/>
      <c r="E17" s="915" t="s">
        <v>422</v>
      </c>
      <c r="F17" s="915"/>
      <c r="G17" s="915"/>
      <c r="H17" s="915"/>
      <c r="I17" s="915"/>
      <c r="J17" s="868">
        <f>$C$15</f>
        <v>2016</v>
      </c>
      <c r="K17" s="30"/>
      <c r="L17" s="30"/>
      <c r="M17" s="405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992"/>
    </row>
    <row r="18" spans="1:26" s="940" customFormat="1" ht="9.9499999999999993" customHeight="1">
      <c r="A18" s="317"/>
      <c r="B18" s="321"/>
      <c r="C18" s="324"/>
      <c r="D18" s="324"/>
      <c r="E18" s="323"/>
      <c r="F18" s="317"/>
      <c r="G18" s="317"/>
      <c r="H18" s="317"/>
      <c r="I18" s="317"/>
      <c r="J18" s="317"/>
      <c r="K18" s="30"/>
      <c r="L18" s="30"/>
      <c r="M18" s="405"/>
      <c r="N18" s="249"/>
      <c r="O18" s="973" t="s">
        <v>112</v>
      </c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992"/>
    </row>
    <row r="19" spans="1:26" s="940" customFormat="1" ht="15.75" customHeight="1">
      <c r="A19" s="317"/>
      <c r="B19" s="451" t="s">
        <v>104</v>
      </c>
      <c r="C19" s="1000" t="s">
        <v>405</v>
      </c>
      <c r="D19" s="1000"/>
      <c r="E19" s="1000"/>
      <c r="F19" s="1000"/>
      <c r="G19" s="1000"/>
      <c r="H19" s="1000"/>
      <c r="I19" s="1000"/>
      <c r="J19" s="1000"/>
      <c r="K19" s="30"/>
      <c r="L19" s="30"/>
      <c r="M19" s="405"/>
      <c r="N19" s="249"/>
      <c r="O19" s="249" t="s">
        <v>435</v>
      </c>
      <c r="P19" s="249"/>
      <c r="Q19" s="249">
        <v>0</v>
      </c>
      <c r="R19" s="249"/>
      <c r="S19" s="249"/>
      <c r="T19" s="249"/>
      <c r="U19" s="249"/>
      <c r="V19" s="249"/>
      <c r="W19" s="249"/>
      <c r="X19" s="249"/>
      <c r="Y19" s="249"/>
      <c r="Z19" s="992"/>
    </row>
    <row r="20" spans="1:26" s="924" customFormat="1" ht="9.9499999999999993" customHeight="1">
      <c r="A20" s="317"/>
      <c r="B20" s="996"/>
      <c r="C20" s="996"/>
      <c r="D20" s="996"/>
      <c r="E20" s="323"/>
      <c r="F20" s="317"/>
      <c r="G20" s="317"/>
      <c r="H20" s="317"/>
      <c r="I20" s="317"/>
      <c r="J20" s="317"/>
      <c r="K20" s="30"/>
      <c r="L20" s="30"/>
      <c r="M20" s="405"/>
      <c r="N20" s="249"/>
      <c r="O20" s="249" t="s">
        <v>436</v>
      </c>
      <c r="P20" s="249"/>
      <c r="Q20" s="249">
        <v>1</v>
      </c>
      <c r="R20" s="249"/>
      <c r="S20" s="249"/>
      <c r="T20" s="249"/>
      <c r="U20" s="249"/>
      <c r="V20" s="249"/>
      <c r="W20" s="249"/>
      <c r="X20" s="249"/>
      <c r="Y20" s="249"/>
      <c r="Z20" s="993"/>
    </row>
    <row r="21" spans="1:26" s="924" customFormat="1">
      <c r="A21" s="317"/>
      <c r="B21" s="451" t="s">
        <v>111</v>
      </c>
      <c r="C21" s="995" t="s">
        <v>112</v>
      </c>
      <c r="D21" s="995"/>
      <c r="E21" s="995"/>
      <c r="F21" s="995"/>
      <c r="G21" s="995"/>
      <c r="H21" s="995"/>
      <c r="I21" s="995"/>
      <c r="J21" s="995"/>
      <c r="K21" s="30"/>
      <c r="L21" s="30"/>
      <c r="M21" s="405"/>
      <c r="N21" s="249"/>
      <c r="O21" s="249" t="s">
        <v>437</v>
      </c>
      <c r="P21" s="249"/>
      <c r="Q21" s="249">
        <v>2</v>
      </c>
      <c r="R21" s="249"/>
      <c r="S21" s="249"/>
      <c r="T21" s="249"/>
      <c r="U21" s="249"/>
      <c r="V21" s="249"/>
      <c r="W21" s="249"/>
      <c r="X21" s="249"/>
      <c r="Y21" s="249"/>
      <c r="Z21" s="993"/>
    </row>
    <row r="22" spans="1:26" s="924" customFormat="1" ht="9.9499999999999993" customHeight="1">
      <c r="A22" s="317"/>
      <c r="B22" s="325"/>
      <c r="C22" s="325"/>
      <c r="D22" s="325"/>
      <c r="E22" s="323"/>
      <c r="F22" s="317"/>
      <c r="G22" s="317"/>
      <c r="H22" s="317"/>
      <c r="I22" s="317"/>
      <c r="J22" s="317"/>
      <c r="K22" s="30"/>
      <c r="L22" s="30"/>
      <c r="M22" s="405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993"/>
    </row>
    <row r="23" spans="1:26" s="940" customFormat="1">
      <c r="A23" s="317"/>
      <c r="B23" s="451" t="s">
        <v>109</v>
      </c>
      <c r="C23" s="1000" t="s">
        <v>435</v>
      </c>
      <c r="D23" s="1000"/>
      <c r="E23" s="1000"/>
      <c r="F23" s="1000"/>
      <c r="G23" s="1000"/>
      <c r="H23" s="1000"/>
      <c r="I23" s="1000"/>
      <c r="J23" s="1000"/>
      <c r="K23" s="30"/>
      <c r="L23" s="30"/>
      <c r="M23" s="405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992"/>
    </row>
    <row r="24" spans="1:26" s="940" customFormat="1" ht="9.9499999999999993" customHeight="1">
      <c r="A24" s="317"/>
      <c r="B24" s="317"/>
      <c r="C24" s="317"/>
      <c r="D24" s="317"/>
      <c r="E24" s="317"/>
      <c r="F24" s="317"/>
      <c r="G24" s="317"/>
      <c r="H24" s="317"/>
      <c r="I24" s="317"/>
      <c r="J24" s="317"/>
      <c r="K24" s="30"/>
      <c r="L24" s="30"/>
      <c r="M24" s="405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992"/>
    </row>
    <row r="25" spans="1:26" s="940" customFormat="1">
      <c r="A25" s="317"/>
      <c r="B25" s="451" t="s">
        <v>291</v>
      </c>
      <c r="C25" s="994" t="s">
        <v>114</v>
      </c>
      <c r="D25" s="994"/>
      <c r="E25" s="994"/>
      <c r="F25" s="994"/>
      <c r="G25" s="994"/>
      <c r="H25" s="994"/>
      <c r="I25" s="994"/>
      <c r="J25" s="994"/>
      <c r="K25" s="30"/>
      <c r="L25" s="30"/>
      <c r="M25" s="405"/>
      <c r="N25" s="249"/>
      <c r="O25" s="249" t="s">
        <v>113</v>
      </c>
      <c r="P25" s="249"/>
      <c r="Q25" s="249">
        <v>0</v>
      </c>
      <c r="R25" s="249"/>
      <c r="S25" s="249"/>
      <c r="T25" s="249"/>
      <c r="U25" s="249"/>
      <c r="V25" s="249">
        <f>IF(Info!$C$25="Zelená louka",0,1)</f>
        <v>1</v>
      </c>
      <c r="W25" s="249" t="s">
        <v>110</v>
      </c>
      <c r="X25" s="249"/>
      <c r="Y25" s="249"/>
      <c r="Z25" s="992"/>
    </row>
    <row r="26" spans="1:26" s="940" customFormat="1" ht="9.9499999999999993" customHeight="1">
      <c r="A26" s="317"/>
      <c r="B26" s="317"/>
      <c r="C26" s="317"/>
      <c r="D26" s="317"/>
      <c r="E26" s="317"/>
      <c r="F26" s="317"/>
      <c r="G26" s="317"/>
      <c r="H26" s="317"/>
      <c r="I26" s="317"/>
      <c r="J26" s="317"/>
      <c r="K26" s="30"/>
      <c r="L26" s="30"/>
      <c r="M26" s="405"/>
      <c r="N26" s="249"/>
      <c r="O26" s="249" t="s">
        <v>114</v>
      </c>
      <c r="P26" s="249"/>
      <c r="Q26" s="249">
        <v>1</v>
      </c>
      <c r="R26" s="249"/>
      <c r="S26" s="249"/>
      <c r="T26" s="249"/>
      <c r="U26" s="249"/>
      <c r="V26" s="249"/>
      <c r="W26" s="249"/>
      <c r="X26" s="249"/>
      <c r="Y26" s="249"/>
      <c r="Z26" s="992"/>
    </row>
    <row r="27" spans="1:26" s="940" customFormat="1" ht="14.25" customHeight="1">
      <c r="A27" s="317"/>
      <c r="B27" s="451" t="s">
        <v>347</v>
      </c>
      <c r="C27" s="828" t="s">
        <v>140</v>
      </c>
      <c r="D27" s="792"/>
      <c r="E27" s="793"/>
      <c r="F27" s="793"/>
      <c r="G27" s="793"/>
      <c r="H27" s="793"/>
      <c r="I27" s="793"/>
      <c r="J27" s="345"/>
      <c r="K27" s="30"/>
      <c r="L27" s="30"/>
      <c r="M27" s="405"/>
      <c r="N27" s="249"/>
      <c r="O27" s="249"/>
      <c r="P27" s="249"/>
      <c r="Q27" s="249"/>
      <c r="R27" s="249"/>
      <c r="S27" s="249"/>
      <c r="T27" s="249"/>
      <c r="U27" s="249"/>
      <c r="V27" s="249"/>
      <c r="W27" s="249" t="b">
        <f>IF(C25=0,"-")</f>
        <v>0</v>
      </c>
      <c r="X27" s="249"/>
      <c r="Y27" s="249"/>
      <c r="Z27" s="992"/>
    </row>
    <row r="28" spans="1:26" s="940" customFormat="1" ht="9.75" customHeight="1">
      <c r="A28" s="317"/>
      <c r="B28" s="317"/>
      <c r="C28" s="317"/>
      <c r="D28" s="317"/>
      <c r="E28" s="317"/>
      <c r="F28" s="317"/>
      <c r="G28" s="317"/>
      <c r="H28" s="317"/>
      <c r="I28" s="317"/>
      <c r="J28" s="317"/>
      <c r="K28" s="30"/>
      <c r="L28" s="30"/>
      <c r="M28" s="405"/>
      <c r="N28" s="249"/>
      <c r="O28" s="249" t="s">
        <v>140</v>
      </c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992"/>
    </row>
    <row r="29" spans="1:26" s="940" customFormat="1" ht="15.75" customHeight="1">
      <c r="A29" s="317"/>
      <c r="B29" s="859" t="s">
        <v>408</v>
      </c>
      <c r="C29" s="1005" t="s">
        <v>454</v>
      </c>
      <c r="D29" s="1005"/>
      <c r="E29" s="1005"/>
      <c r="F29" s="1005"/>
      <c r="G29" s="1005"/>
      <c r="H29" s="451" t="s">
        <v>344</v>
      </c>
      <c r="I29" s="997" t="s">
        <v>456</v>
      </c>
      <c r="J29" s="997"/>
      <c r="K29" s="30"/>
      <c r="L29" s="30"/>
      <c r="M29" s="405"/>
      <c r="N29" s="249"/>
      <c r="O29" s="249" t="s">
        <v>141</v>
      </c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992"/>
    </row>
    <row r="30" spans="1:26" s="940" customFormat="1" ht="9.9499999999999993" customHeight="1">
      <c r="A30" s="317"/>
      <c r="B30" s="317"/>
      <c r="C30" s="317"/>
      <c r="D30" s="317"/>
      <c r="E30" s="317"/>
      <c r="F30" s="317"/>
      <c r="G30" s="317"/>
      <c r="H30" s="317"/>
      <c r="I30" s="317"/>
      <c r="J30" s="317"/>
      <c r="K30" s="30"/>
      <c r="L30" s="30"/>
      <c r="M30" s="405"/>
      <c r="N30" s="249"/>
      <c r="O30" s="249" t="s">
        <v>206</v>
      </c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992"/>
    </row>
    <row r="31" spans="1:26" s="940" customFormat="1" ht="16.5" customHeight="1">
      <c r="A31" s="317"/>
      <c r="B31" s="451" t="s">
        <v>415</v>
      </c>
      <c r="C31" s="1005"/>
      <c r="D31" s="1005"/>
      <c r="E31" s="1005"/>
      <c r="F31" s="1005"/>
      <c r="G31" s="1005"/>
      <c r="H31" s="451" t="s">
        <v>344</v>
      </c>
      <c r="I31" s="997"/>
      <c r="J31" s="997"/>
      <c r="K31" s="30"/>
      <c r="L31" s="30"/>
      <c r="M31" s="405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992"/>
    </row>
    <row r="32" spans="1:26" s="940" customFormat="1" ht="9.9499999999999993" customHeight="1">
      <c r="A32" s="317"/>
      <c r="B32" s="317"/>
      <c r="C32" s="317"/>
      <c r="D32" s="317"/>
      <c r="E32" s="317"/>
      <c r="F32" s="317"/>
      <c r="G32" s="317"/>
      <c r="H32" s="317"/>
      <c r="I32" s="317"/>
      <c r="J32" s="317"/>
      <c r="K32" s="30"/>
      <c r="L32" s="30"/>
      <c r="M32" s="405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992"/>
    </row>
    <row r="33" spans="1:26" s="940" customFormat="1" ht="15.75" customHeight="1">
      <c r="A33" s="317"/>
      <c r="B33" s="860" t="s">
        <v>407</v>
      </c>
      <c r="C33" s="1005" t="s">
        <v>455</v>
      </c>
      <c r="D33" s="1005"/>
      <c r="E33" s="1005"/>
      <c r="F33" s="1005"/>
      <c r="G33" s="1005"/>
      <c r="H33" s="451" t="s">
        <v>344</v>
      </c>
      <c r="I33" s="997" t="s">
        <v>453</v>
      </c>
      <c r="J33" s="997"/>
      <c r="K33" s="30"/>
      <c r="L33" s="30"/>
      <c r="M33" s="405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992"/>
    </row>
    <row r="34" spans="1:26" s="940" customFormat="1" ht="9.9499999999999993" customHeight="1">
      <c r="A34" s="317"/>
      <c r="B34" s="317"/>
      <c r="C34" s="317"/>
      <c r="D34" s="317"/>
      <c r="E34" s="317"/>
      <c r="F34" s="317"/>
      <c r="G34" s="317"/>
      <c r="H34" s="317"/>
      <c r="I34" s="317"/>
      <c r="J34" s="317"/>
      <c r="K34" s="30"/>
      <c r="L34" s="30"/>
      <c r="M34" s="405"/>
      <c r="N34" s="992"/>
      <c r="O34" s="992"/>
      <c r="P34" s="992"/>
      <c r="Q34" s="992"/>
      <c r="R34" s="992"/>
      <c r="S34" s="992"/>
      <c r="T34" s="992"/>
      <c r="U34" s="992"/>
      <c r="V34" s="992"/>
      <c r="W34" s="992"/>
      <c r="X34" s="992"/>
      <c r="Y34" s="992"/>
      <c r="Z34" s="992"/>
    </row>
    <row r="35" spans="1:26" ht="15" customHeight="1">
      <c r="B35" s="451" t="s">
        <v>409</v>
      </c>
      <c r="C35" s="829"/>
      <c r="D35" s="320"/>
      <c r="E35" s="320"/>
      <c r="F35" s="320"/>
      <c r="G35" s="320"/>
      <c r="H35" s="320"/>
      <c r="I35" s="320"/>
      <c r="J35" s="320"/>
      <c r="K35" s="922"/>
      <c r="L35" s="922"/>
      <c r="M35" s="405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</row>
    <row r="36" spans="1:26" ht="13.5" customHeight="1" thickBot="1">
      <c r="B36" s="1007"/>
      <c r="C36" s="1007"/>
      <c r="D36" s="1007"/>
      <c r="E36" s="1007"/>
      <c r="F36" s="1007"/>
      <c r="G36" s="1007"/>
      <c r="H36" s="1007"/>
      <c r="I36" s="1007"/>
      <c r="J36" s="1007"/>
      <c r="K36" s="922"/>
      <c r="L36" s="922"/>
      <c r="M36" s="405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</row>
    <row r="37" spans="1:26" ht="47.25" customHeight="1" thickBot="1">
      <c r="B37" s="1002" t="s">
        <v>286</v>
      </c>
      <c r="C37" s="1003"/>
      <c r="D37" s="1003"/>
      <c r="E37" s="1003"/>
      <c r="F37" s="1003"/>
      <c r="G37" s="1003"/>
      <c r="H37" s="1003"/>
      <c r="I37" s="1003"/>
      <c r="J37" s="1004"/>
      <c r="K37" s="922"/>
      <c r="L37" s="922"/>
      <c r="M37" s="405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</row>
    <row r="38" spans="1:26">
      <c r="C38" s="320"/>
      <c r="D38" s="320"/>
      <c r="E38" s="320"/>
      <c r="K38" s="922"/>
      <c r="L38" s="922"/>
    </row>
    <row r="39" spans="1:26">
      <c r="B39" s="2" t="s">
        <v>115</v>
      </c>
      <c r="K39" s="922"/>
      <c r="L39" s="922"/>
    </row>
    <row r="40" spans="1:26">
      <c r="C40" s="320"/>
      <c r="D40" s="320"/>
      <c r="E40" s="320"/>
      <c r="K40" s="922"/>
      <c r="L40" s="922"/>
    </row>
    <row r="41" spans="1:26">
      <c r="K41" s="922"/>
      <c r="L41" s="922"/>
    </row>
    <row r="42" spans="1:26">
      <c r="B42" s="317" t="s">
        <v>296</v>
      </c>
      <c r="E42" s="317" t="s">
        <v>297</v>
      </c>
      <c r="K42" s="922"/>
      <c r="L42" s="922"/>
    </row>
    <row r="43" spans="1:26">
      <c r="B43" s="632" t="s">
        <v>295</v>
      </c>
      <c r="C43" s="267"/>
      <c r="F43" s="633" t="s">
        <v>410</v>
      </c>
    </row>
    <row r="44" spans="1:26"/>
    <row r="45" spans="1:26"/>
    <row r="46" spans="1:26">
      <c r="E46" s="317" t="s">
        <v>297</v>
      </c>
    </row>
    <row r="47" spans="1:26">
      <c r="E47" s="633" t="s">
        <v>414</v>
      </c>
    </row>
    <row r="48" spans="1:26">
      <c r="F48" s="633"/>
    </row>
    <row r="49" spans="2:12" ht="18.75" customHeight="1">
      <c r="B49" s="250" t="s">
        <v>294</v>
      </c>
      <c r="C49" s="30"/>
      <c r="D49" s="30"/>
    </row>
    <row r="50" spans="2:12" ht="32.25" customHeight="1">
      <c r="B50" s="1006" t="s">
        <v>379</v>
      </c>
      <c r="C50" s="1006"/>
      <c r="D50" s="1006"/>
      <c r="E50" s="1006"/>
      <c r="F50" s="1006"/>
      <c r="G50" s="1006"/>
      <c r="H50" s="1006"/>
      <c r="I50" s="1006"/>
      <c r="J50" s="1006"/>
    </row>
    <row r="51" spans="2:12" ht="34.5" customHeight="1">
      <c r="B51" s="1001" t="s">
        <v>411</v>
      </c>
      <c r="C51" s="1001"/>
      <c r="D51" s="1001"/>
      <c r="E51" s="1001"/>
      <c r="F51" s="1001"/>
      <c r="G51" s="1001"/>
      <c r="H51" s="1001"/>
      <c r="I51" s="1001"/>
      <c r="J51" s="1001"/>
      <c r="K51" s="923"/>
      <c r="L51" s="923"/>
    </row>
    <row r="52" spans="2:12">
      <c r="B52" s="631" t="s">
        <v>292</v>
      </c>
      <c r="C52" s="493"/>
      <c r="D52" s="493"/>
      <c r="E52" s="630"/>
      <c r="F52" s="344"/>
      <c r="G52" s="344" t="s">
        <v>292</v>
      </c>
      <c r="H52" s="344"/>
      <c r="I52" s="344"/>
      <c r="J52" s="543"/>
      <c r="K52" s="923"/>
      <c r="L52" s="923"/>
    </row>
    <row r="53" spans="2:12">
      <c r="K53" s="924"/>
      <c r="L53" s="924"/>
    </row>
    <row r="54" spans="2:12">
      <c r="G54" s="644" t="s">
        <v>404</v>
      </c>
      <c r="I54" s="645" t="s">
        <v>403</v>
      </c>
    </row>
    <row r="55" spans="2:12">
      <c r="G55" s="644" t="s">
        <v>432</v>
      </c>
      <c r="H55" s="645"/>
      <c r="J55" s="851" t="s">
        <v>439</v>
      </c>
    </row>
    <row r="56" spans="2:12"/>
    <row r="57" spans="2:12" hidden="1"/>
    <row r="58" spans="2:12" hidden="1"/>
    <row r="59" spans="2:12" hidden="1"/>
  </sheetData>
  <sheetProtection password="94BF" sheet="1" objects="1" scenarios="1"/>
  <mergeCells count="18">
    <mergeCell ref="B51:J51"/>
    <mergeCell ref="B37:J37"/>
    <mergeCell ref="C29:G29"/>
    <mergeCell ref="C33:G33"/>
    <mergeCell ref="I33:J33"/>
    <mergeCell ref="B50:J50"/>
    <mergeCell ref="B36:J36"/>
    <mergeCell ref="C31:G31"/>
    <mergeCell ref="I31:J31"/>
    <mergeCell ref="C25:J25"/>
    <mergeCell ref="C21:J21"/>
    <mergeCell ref="B20:D20"/>
    <mergeCell ref="I29:J29"/>
    <mergeCell ref="C9:J9"/>
    <mergeCell ref="C11:J11"/>
    <mergeCell ref="C13:J13"/>
    <mergeCell ref="C19:J19"/>
    <mergeCell ref="C23:J23"/>
  </mergeCells>
  <dataValidations count="8">
    <dataValidation type="list" allowBlank="1" showInputMessage="1" showErrorMessage="1" sqref="C25:J25">
      <formula1>$O$25:$O$26</formula1>
    </dataValidation>
    <dataValidation allowBlank="1" showInputMessage="1" showErrorMessage="1" error="Hodnota musí být v rozmezí 2009 až 2016" sqref="D17:I17"/>
    <dataValidation allowBlank="1" showInputMessage="1" showErrorMessage="1" error="Lze zadat pouze období mezi 2015 až 2021_x000a_" sqref="C17 J17"/>
    <dataValidation type="list" allowBlank="1" showInputMessage="1" showErrorMessage="1" sqref="C23:J23">
      <formula1>$O$19:$O$21</formula1>
    </dataValidation>
    <dataValidation type="list" allowBlank="1" showInputMessage="1" showErrorMessage="1" sqref="J15 C15">
      <formula1>$T$4:$T$11</formula1>
    </dataValidation>
    <dataValidation type="list" allowBlank="1" showInputMessage="1" showErrorMessage="1" sqref="C27">
      <formula1>$O$28:$O$29</formula1>
    </dataValidation>
    <dataValidation type="list" allowBlank="1" showInputMessage="1" showErrorMessage="1" sqref="J27">
      <formula1>$O$28:$O$30</formula1>
    </dataValidation>
    <dataValidation type="list" allowBlank="1" showInputMessage="1" showErrorMessage="1" sqref="C19:J19">
      <formula1>$O$9:$O$12</formula1>
    </dataValidation>
  </dataValidations>
  <pageMargins left="0.25" right="0.25" top="0.75" bottom="0.75" header="0.3" footer="0.3"/>
  <pageSetup paperSize="9" scale="60" orientation="landscape" r:id="rId1"/>
  <headerFooter>
    <oddHeader>&amp;L&amp;"-,Tučné"&amp;9Nástroj pro výpočet udržitelnosti projektů Prioritní osy 1 Operačního programu Životní prostředí 2014 - 2020</oddHeader>
    <oddFooter>&amp;L&amp;"-,Tučné"&amp;9List "Info"</oddFooter>
  </headerFooter>
  <colBreaks count="1" manualBreakCount="1">
    <brk id="13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AD142"/>
  <sheetViews>
    <sheetView topLeftCell="A20" zoomScale="85" zoomScaleNormal="85" zoomScaleSheetLayoutView="40" workbookViewId="0">
      <selection activeCell="K29" sqref="K29"/>
    </sheetView>
  </sheetViews>
  <sheetFormatPr defaultColWidth="0" defaultRowHeight="15" zeroHeight="1"/>
  <cols>
    <col min="1" max="1" width="5.7109375" style="464" customWidth="1"/>
    <col min="2" max="2" width="50.42578125" style="317" customWidth="1"/>
    <col min="3" max="3" width="33" style="317" customWidth="1"/>
    <col min="4" max="4" width="11.85546875" style="317" customWidth="1"/>
    <col min="5" max="5" width="15.7109375" style="317" customWidth="1"/>
    <col min="6" max="6" width="18.7109375" style="317" customWidth="1"/>
    <col min="7" max="7" width="17.85546875" style="317" customWidth="1"/>
    <col min="8" max="11" width="20.140625" style="317" customWidth="1"/>
    <col min="12" max="15" width="20.140625" style="318" customWidth="1"/>
    <col min="16" max="20" width="20.140625" style="317" customWidth="1"/>
    <col min="21" max="25" width="20.140625" style="317" hidden="1" customWidth="1"/>
    <col min="26" max="30" width="20.140625" style="319" hidden="1" customWidth="1"/>
    <col min="31" max="16384" width="9.140625" style="319" hidden="1"/>
  </cols>
  <sheetData>
    <row r="1" spans="1:26" s="256" customFormat="1" ht="18.75">
      <c r="A1" s="454"/>
      <c r="B1" s="586" t="s">
        <v>290</v>
      </c>
      <c r="C1" s="461"/>
      <c r="D1" s="423"/>
      <c r="E1" s="422"/>
      <c r="F1" s="422"/>
      <c r="G1" s="422"/>
      <c r="H1" s="422"/>
      <c r="I1" s="422"/>
      <c r="J1" s="267"/>
      <c r="K1" s="267"/>
      <c r="L1" s="348"/>
      <c r="M1" s="348"/>
      <c r="N1" s="348"/>
      <c r="O1" s="348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</row>
    <row r="2" spans="1:26" s="256" customFormat="1">
      <c r="A2" s="345"/>
      <c r="B2" s="250" t="s">
        <v>314</v>
      </c>
      <c r="C2" s="248"/>
      <c r="D2" s="249"/>
      <c r="E2" s="267"/>
      <c r="F2" s="267"/>
      <c r="G2" s="267"/>
      <c r="H2" s="267"/>
      <c r="I2" s="267"/>
      <c r="J2" s="267"/>
      <c r="K2" s="267"/>
      <c r="L2" s="348"/>
      <c r="M2" s="348"/>
      <c r="N2" s="348"/>
      <c r="O2" s="348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</row>
    <row r="3" spans="1:26">
      <c r="B3" s="270"/>
      <c r="C3" s="270"/>
      <c r="D3" s="270"/>
      <c r="E3" s="270"/>
      <c r="F3" s="270"/>
      <c r="G3" s="270"/>
      <c r="H3" s="270"/>
      <c r="I3" s="270"/>
      <c r="S3" s="267"/>
      <c r="T3" s="267"/>
      <c r="U3" s="267"/>
      <c r="V3" s="267"/>
      <c r="W3" s="267"/>
      <c r="X3" s="267"/>
      <c r="Z3" s="317"/>
    </row>
    <row r="4" spans="1:26">
      <c r="B4" s="270"/>
      <c r="C4" s="270"/>
      <c r="D4" s="270"/>
      <c r="E4" s="270"/>
      <c r="F4" s="270"/>
      <c r="G4" s="270"/>
      <c r="H4" s="270"/>
      <c r="I4" s="270"/>
      <c r="S4" s="267"/>
      <c r="T4" s="267"/>
      <c r="U4" s="267"/>
      <c r="V4" s="267"/>
      <c r="W4" s="267"/>
      <c r="X4" s="267"/>
      <c r="Z4" s="317"/>
    </row>
    <row r="5" spans="1:26" ht="15" customHeight="1">
      <c r="B5" s="694" t="s">
        <v>159</v>
      </c>
      <c r="C5" s="694"/>
      <c r="D5" s="694"/>
      <c r="E5" s="694"/>
      <c r="F5" s="695"/>
      <c r="G5" s="696"/>
      <c r="H5" s="696"/>
      <c r="I5" s="30"/>
      <c r="S5" s="267"/>
      <c r="T5" s="267"/>
      <c r="U5" s="267"/>
      <c r="V5" s="267"/>
      <c r="W5" s="267"/>
      <c r="X5" s="267"/>
      <c r="Z5" s="317"/>
    </row>
    <row r="6" spans="1:26" ht="15" customHeight="1">
      <c r="B6" s="701" t="s">
        <v>298</v>
      </c>
      <c r="C6" s="701"/>
      <c r="D6" s="701"/>
      <c r="E6" s="701"/>
      <c r="F6" s="701"/>
      <c r="G6" s="701"/>
      <c r="H6" s="701"/>
      <c r="I6" s="30"/>
      <c r="S6" s="267"/>
      <c r="T6" s="267"/>
      <c r="U6" s="267"/>
      <c r="V6" s="267"/>
      <c r="W6" s="267"/>
      <c r="X6" s="267"/>
      <c r="Z6" s="317"/>
    </row>
    <row r="7" spans="1:26" ht="15" customHeight="1">
      <c r="B7" s="271"/>
      <c r="C7" s="271"/>
      <c r="D7" s="271"/>
      <c r="E7" s="271"/>
      <c r="F7" s="270"/>
      <c r="G7" s="267"/>
      <c r="H7" s="267"/>
      <c r="I7" s="30"/>
      <c r="S7" s="267"/>
      <c r="T7" s="267"/>
      <c r="U7" s="267"/>
      <c r="V7" s="267"/>
      <c r="W7" s="267"/>
      <c r="X7" s="267"/>
      <c r="Z7" s="317"/>
    </row>
    <row r="8" spans="1:26" ht="15" customHeight="1">
      <c r="B8" s="459" t="s">
        <v>161</v>
      </c>
      <c r="C8" s="459"/>
      <c r="D8" s="459"/>
      <c r="E8" s="459"/>
      <c r="F8" s="580">
        <f>IF(Info!$V$25=0,"-",Info!$C$17)</f>
        <v>2020</v>
      </c>
      <c r="G8" s="267"/>
      <c r="H8" s="267"/>
      <c r="I8" s="30"/>
      <c r="S8" s="267"/>
      <c r="T8" s="267"/>
      <c r="U8" s="267"/>
      <c r="V8" s="267"/>
      <c r="W8" s="267"/>
      <c r="X8" s="267"/>
      <c r="Z8" s="317"/>
    </row>
    <row r="9" spans="1:26">
      <c r="B9" s="976" t="s">
        <v>443</v>
      </c>
      <c r="C9" s="976"/>
      <c r="D9" s="976"/>
      <c r="E9" s="976"/>
      <c r="F9" s="977"/>
      <c r="I9" s="30"/>
      <c r="Z9" s="317"/>
    </row>
    <row r="10" spans="1:26">
      <c r="B10" s="974" t="s">
        <v>446</v>
      </c>
      <c r="C10" s="974"/>
      <c r="D10" s="975"/>
      <c r="E10" s="333"/>
      <c r="F10" s="952">
        <v>2009</v>
      </c>
      <c r="G10" s="247"/>
      <c r="I10" s="30"/>
      <c r="S10" s="267"/>
      <c r="T10" s="267"/>
      <c r="U10" s="267"/>
      <c r="V10" s="267"/>
      <c r="W10" s="267"/>
      <c r="X10" s="267"/>
      <c r="Z10" s="317"/>
    </row>
    <row r="11" spans="1:26" ht="29.25" customHeight="1">
      <c r="B11" s="1024" t="s">
        <v>447</v>
      </c>
      <c r="C11" s="1024"/>
      <c r="D11" s="1024"/>
      <c r="E11" s="1024"/>
      <c r="F11" s="834">
        <v>0.19</v>
      </c>
      <c r="G11" s="1022"/>
      <c r="H11" s="267"/>
      <c r="I11" s="30"/>
      <c r="J11" s="267"/>
      <c r="K11" s="267"/>
      <c r="L11" s="348"/>
      <c r="M11" s="348"/>
      <c r="N11" s="348"/>
      <c r="O11" s="348"/>
      <c r="P11" s="267"/>
      <c r="S11" s="267"/>
      <c r="T11" s="267"/>
      <c r="U11" s="267"/>
      <c r="V11" s="347"/>
      <c r="W11" s="347"/>
      <c r="X11" s="65"/>
      <c r="Z11" s="317"/>
    </row>
    <row r="12" spans="1:26">
      <c r="C12" s="494"/>
      <c r="D12" s="494"/>
      <c r="E12" s="268"/>
      <c r="F12" s="268"/>
      <c r="G12" s="1022"/>
      <c r="H12" s="267"/>
      <c r="J12" s="267"/>
      <c r="K12" s="267"/>
      <c r="L12" s="348"/>
      <c r="M12" s="348"/>
      <c r="N12" s="348"/>
      <c r="O12" s="348"/>
      <c r="P12" s="267"/>
      <c r="S12" s="267"/>
      <c r="T12" s="267"/>
      <c r="U12" s="267"/>
      <c r="V12" s="347"/>
      <c r="W12" s="347"/>
      <c r="X12" s="65"/>
      <c r="Z12" s="317"/>
    </row>
    <row r="13" spans="1:26" ht="15" customHeight="1">
      <c r="B13" s="1012" t="s">
        <v>149</v>
      </c>
      <c r="C13" s="1012"/>
      <c r="D13" s="1012"/>
      <c r="E13" s="1013" t="s">
        <v>100</v>
      </c>
      <c r="F13" s="440" t="s">
        <v>148</v>
      </c>
      <c r="G13" s="1031" t="s">
        <v>158</v>
      </c>
      <c r="H13" s="1021" t="s">
        <v>56</v>
      </c>
      <c r="I13" s="30"/>
      <c r="K13" s="1023"/>
      <c r="L13" s="264"/>
      <c r="M13" s="264"/>
      <c r="N13" s="264"/>
      <c r="O13" s="264"/>
      <c r="P13" s="264"/>
      <c r="R13" s="259"/>
      <c r="Z13" s="317"/>
    </row>
    <row r="14" spans="1:26">
      <c r="B14" s="1012"/>
      <c r="C14" s="1012"/>
      <c r="D14" s="1012"/>
      <c r="E14" s="1013"/>
      <c r="F14" s="440" t="s">
        <v>146</v>
      </c>
      <c r="G14" s="1031"/>
      <c r="H14" s="1021"/>
      <c r="I14" s="30"/>
      <c r="K14" s="1023"/>
      <c r="L14" s="265"/>
      <c r="M14" s="265"/>
      <c r="N14" s="265"/>
      <c r="O14" s="265"/>
      <c r="P14" s="266"/>
      <c r="R14" s="312"/>
      <c r="Z14" s="317"/>
    </row>
    <row r="15" spans="1:26" ht="15.75" customHeight="1">
      <c r="B15" s="1016" t="s">
        <v>0</v>
      </c>
      <c r="C15" s="1016"/>
      <c r="D15" s="1016"/>
      <c r="E15" s="1013"/>
      <c r="F15" s="441">
        <f>IF(Info!$V$25=0,"-",$F$10)</f>
        <v>2009</v>
      </c>
      <c r="G15" s="1031"/>
      <c r="H15" s="1021"/>
      <c r="I15" s="30"/>
      <c r="J15" s="8"/>
      <c r="K15" s="8"/>
      <c r="L15" s="8"/>
      <c r="M15" s="8"/>
      <c r="N15" s="8"/>
      <c r="O15" s="8"/>
      <c r="P15" s="8"/>
      <c r="R15" s="285"/>
      <c r="Z15" s="317"/>
    </row>
    <row r="16" spans="1:26">
      <c r="B16" s="308" t="s">
        <v>142</v>
      </c>
      <c r="C16" s="267" t="s">
        <v>2</v>
      </c>
      <c r="D16" s="267"/>
      <c r="E16" s="348" t="s">
        <v>5</v>
      </c>
      <c r="F16" s="835"/>
      <c r="G16" s="836">
        <f>$F$11</f>
        <v>0.19</v>
      </c>
      <c r="H16" s="254">
        <v>55</v>
      </c>
      <c r="J16" s="155"/>
      <c r="K16" s="348"/>
      <c r="L16" s="155"/>
      <c r="M16" s="155"/>
      <c r="N16" s="155"/>
      <c r="O16" s="155"/>
      <c r="P16" s="155"/>
      <c r="R16" s="254"/>
      <c r="Z16" s="317"/>
    </row>
    <row r="17" spans="2:26">
      <c r="B17" s="267"/>
      <c r="C17" s="337" t="s">
        <v>3</v>
      </c>
      <c r="D17" s="337"/>
      <c r="E17" s="362" t="s">
        <v>5</v>
      </c>
      <c r="F17" s="837"/>
      <c r="G17" s="838">
        <f t="shared" ref="G17:G21" si="0">$F$11</f>
        <v>0.19</v>
      </c>
      <c r="H17" s="284">
        <v>40</v>
      </c>
      <c r="I17" s="906"/>
      <c r="J17" s="155"/>
      <c r="K17" s="348"/>
      <c r="L17" s="155"/>
      <c r="M17" s="155"/>
      <c r="N17" s="155"/>
      <c r="O17" s="155"/>
      <c r="P17" s="155"/>
      <c r="R17" s="254"/>
      <c r="Z17" s="317"/>
    </row>
    <row r="18" spans="2:26">
      <c r="B18" s="349"/>
      <c r="C18" s="349" t="s">
        <v>4</v>
      </c>
      <c r="D18" s="349"/>
      <c r="E18" s="365" t="s">
        <v>5</v>
      </c>
      <c r="F18" s="839"/>
      <c r="G18" s="840">
        <f t="shared" si="0"/>
        <v>0.19</v>
      </c>
      <c r="H18" s="305">
        <v>15</v>
      </c>
      <c r="J18" s="155"/>
      <c r="K18" s="348"/>
      <c r="L18" s="155"/>
      <c r="M18" s="155"/>
      <c r="N18" s="155"/>
      <c r="O18" s="155"/>
      <c r="P18" s="155"/>
      <c r="R18" s="254"/>
      <c r="Z18" s="317"/>
    </row>
    <row r="19" spans="2:26">
      <c r="B19" s="308" t="s">
        <v>143</v>
      </c>
      <c r="C19" s="267" t="s">
        <v>2</v>
      </c>
      <c r="D19" s="267"/>
      <c r="E19" s="348" t="s">
        <v>5</v>
      </c>
      <c r="F19" s="841"/>
      <c r="G19" s="836">
        <f t="shared" si="0"/>
        <v>0.19</v>
      </c>
      <c r="H19" s="254">
        <v>55</v>
      </c>
      <c r="J19" s="155"/>
      <c r="K19" s="348"/>
      <c r="L19" s="155"/>
      <c r="M19" s="155"/>
      <c r="N19" s="155"/>
      <c r="O19" s="155"/>
      <c r="P19" s="155"/>
      <c r="R19" s="254"/>
      <c r="Z19" s="317"/>
    </row>
    <row r="20" spans="2:26">
      <c r="B20" s="267"/>
      <c r="C20" s="337" t="s">
        <v>3</v>
      </c>
      <c r="D20" s="337"/>
      <c r="E20" s="362" t="s">
        <v>5</v>
      </c>
      <c r="F20" s="837"/>
      <c r="G20" s="838">
        <f t="shared" si="0"/>
        <v>0.19</v>
      </c>
      <c r="H20" s="284">
        <v>40</v>
      </c>
      <c r="J20" s="155"/>
      <c r="K20" s="348"/>
      <c r="L20" s="155"/>
      <c r="M20" s="155"/>
      <c r="N20" s="155"/>
      <c r="O20" s="155"/>
      <c r="P20" s="155"/>
      <c r="R20" s="254"/>
      <c r="Z20" s="317"/>
    </row>
    <row r="21" spans="2:26">
      <c r="B21" s="267"/>
      <c r="C21" s="267" t="s">
        <v>4</v>
      </c>
      <c r="D21" s="267"/>
      <c r="E21" s="348" t="s">
        <v>5</v>
      </c>
      <c r="F21" s="835"/>
      <c r="G21" s="836">
        <f t="shared" si="0"/>
        <v>0.19</v>
      </c>
      <c r="H21" s="254">
        <v>15</v>
      </c>
      <c r="J21" s="155"/>
      <c r="K21" s="348"/>
      <c r="L21" s="155"/>
      <c r="M21" s="155"/>
      <c r="N21" s="155"/>
      <c r="O21" s="155"/>
      <c r="P21" s="155"/>
      <c r="R21" s="254"/>
      <c r="Z21" s="317"/>
    </row>
    <row r="22" spans="2:26">
      <c r="B22" s="1015" t="s">
        <v>101</v>
      </c>
      <c r="C22" s="1015"/>
      <c r="D22" s="1015"/>
      <c r="E22" s="295" t="s">
        <v>5</v>
      </c>
      <c r="F22" s="296">
        <f>F16+F17+F18+F19+F20+F21</f>
        <v>0</v>
      </c>
      <c r="G22" s="297"/>
      <c r="H22" s="297"/>
      <c r="J22" s="155"/>
      <c r="K22" s="348"/>
      <c r="L22" s="155"/>
      <c r="M22" s="155"/>
      <c r="N22" s="155"/>
      <c r="O22" s="155"/>
      <c r="P22" s="155"/>
      <c r="R22" s="255"/>
      <c r="Z22" s="317"/>
    </row>
    <row r="23" spans="2:26">
      <c r="B23" s="349"/>
      <c r="C23" s="349"/>
      <c r="D23" s="349"/>
      <c r="E23" s="348"/>
      <c r="F23" s="267"/>
      <c r="G23" s="267"/>
      <c r="H23" s="348"/>
      <c r="J23" s="267"/>
      <c r="K23" s="348"/>
      <c r="L23" s="267"/>
      <c r="M23" s="267"/>
      <c r="N23" s="267"/>
      <c r="O23" s="267"/>
      <c r="P23" s="267"/>
      <c r="R23" s="118"/>
      <c r="Z23" s="317"/>
    </row>
    <row r="24" spans="2:26">
      <c r="B24" s="1017" t="s">
        <v>6</v>
      </c>
      <c r="C24" s="1018"/>
      <c r="D24" s="1018"/>
      <c r="E24" s="298" t="s">
        <v>100</v>
      </c>
      <c r="F24" s="298">
        <f>IF(Info!$V$25=0,"-",$F$10)</f>
        <v>2009</v>
      </c>
      <c r="G24" s="298" t="s">
        <v>156</v>
      </c>
      <c r="H24" s="298" t="str">
        <f>H13</f>
        <v>Životnost (roky)</v>
      </c>
      <c r="J24" s="8"/>
      <c r="K24" s="348"/>
      <c r="L24" s="8"/>
      <c r="M24" s="8"/>
      <c r="N24" s="8"/>
      <c r="O24" s="8"/>
      <c r="P24" s="8"/>
      <c r="R24" s="285"/>
      <c r="Z24" s="317"/>
    </row>
    <row r="25" spans="2:26">
      <c r="B25" s="307" t="s">
        <v>144</v>
      </c>
      <c r="C25" s="352" t="s">
        <v>34</v>
      </c>
      <c r="D25" s="352"/>
      <c r="E25" s="348" t="s">
        <v>5</v>
      </c>
      <c r="F25" s="835"/>
      <c r="G25" s="836">
        <f>$F$11</f>
        <v>0.19</v>
      </c>
      <c r="H25" s="254">
        <v>75</v>
      </c>
      <c r="J25" s="155"/>
      <c r="K25" s="348"/>
      <c r="L25" s="155"/>
      <c r="M25" s="155"/>
      <c r="N25" s="155"/>
      <c r="O25" s="155"/>
      <c r="P25" s="155"/>
      <c r="R25" s="254"/>
      <c r="Z25" s="317"/>
    </row>
    <row r="26" spans="2:26">
      <c r="B26" s="267"/>
      <c r="C26" s="337" t="s">
        <v>3</v>
      </c>
      <c r="D26" s="337"/>
      <c r="E26" s="362" t="s">
        <v>5</v>
      </c>
      <c r="F26" s="837">
        <f>4117000/2/1000</f>
        <v>2058.5</v>
      </c>
      <c r="G26" s="838">
        <f t="shared" ref="G26:G30" si="1">$F$11</f>
        <v>0.19</v>
      </c>
      <c r="H26" s="284">
        <v>40</v>
      </c>
      <c r="I26" s="906"/>
      <c r="J26" s="155"/>
      <c r="K26" s="348"/>
      <c r="L26" s="155"/>
      <c r="M26" s="155"/>
      <c r="N26" s="155"/>
      <c r="O26" s="155"/>
      <c r="P26" s="155"/>
      <c r="R26" s="254"/>
      <c r="Z26" s="317"/>
    </row>
    <row r="27" spans="2:26">
      <c r="B27" s="349"/>
      <c r="C27" s="349" t="s">
        <v>4</v>
      </c>
      <c r="D27" s="349"/>
      <c r="E27" s="365" t="s">
        <v>5</v>
      </c>
      <c r="F27" s="839">
        <f>F26</f>
        <v>2058.5</v>
      </c>
      <c r="G27" s="840">
        <f t="shared" si="1"/>
        <v>0.19</v>
      </c>
      <c r="H27" s="305">
        <v>15</v>
      </c>
      <c r="I27" s="906"/>
      <c r="J27" s="155"/>
      <c r="K27" s="348"/>
      <c r="L27" s="155"/>
      <c r="M27" s="155"/>
      <c r="N27" s="155"/>
      <c r="O27" s="155"/>
      <c r="P27" s="155"/>
      <c r="R27" s="254"/>
      <c r="Z27" s="317"/>
    </row>
    <row r="28" spans="2:26">
      <c r="B28" s="308" t="s">
        <v>145</v>
      </c>
      <c r="C28" s="267" t="s">
        <v>34</v>
      </c>
      <c r="D28" s="267"/>
      <c r="E28" s="348" t="s">
        <v>5</v>
      </c>
      <c r="F28" s="835">
        <f>125769950/1000</f>
        <v>125769.95</v>
      </c>
      <c r="G28" s="836">
        <f t="shared" si="1"/>
        <v>0.19</v>
      </c>
      <c r="H28" s="254">
        <v>75</v>
      </c>
      <c r="J28" s="155"/>
      <c r="K28" s="348"/>
      <c r="L28" s="155"/>
      <c r="M28" s="155"/>
      <c r="N28" s="155"/>
      <c r="O28" s="155"/>
      <c r="P28" s="155"/>
      <c r="R28" s="254"/>
      <c r="Z28" s="317"/>
    </row>
    <row r="29" spans="2:26">
      <c r="B29" s="267"/>
      <c r="C29" s="337" t="s">
        <v>3</v>
      </c>
      <c r="D29" s="337"/>
      <c r="E29" s="362" t="s">
        <v>5</v>
      </c>
      <c r="F29" s="837"/>
      <c r="G29" s="838">
        <f t="shared" si="1"/>
        <v>0.19</v>
      </c>
      <c r="H29" s="284">
        <v>40</v>
      </c>
      <c r="J29" s="155"/>
      <c r="K29" s="348"/>
      <c r="L29" s="155"/>
      <c r="M29" s="155"/>
      <c r="N29" s="155"/>
      <c r="O29" s="155"/>
      <c r="P29" s="155"/>
      <c r="R29" s="254"/>
      <c r="Z29" s="317"/>
    </row>
    <row r="30" spans="2:26">
      <c r="B30" s="267"/>
      <c r="C30" s="267" t="s">
        <v>4</v>
      </c>
      <c r="D30" s="267"/>
      <c r="E30" s="348" t="s">
        <v>5</v>
      </c>
      <c r="F30" s="835"/>
      <c r="G30" s="836">
        <f t="shared" si="1"/>
        <v>0.19</v>
      </c>
      <c r="H30" s="254">
        <v>15</v>
      </c>
      <c r="J30" s="155"/>
      <c r="K30" s="348"/>
      <c r="L30" s="155"/>
      <c r="M30" s="155"/>
      <c r="N30" s="155"/>
      <c r="O30" s="155"/>
      <c r="P30" s="155"/>
      <c r="R30" s="254"/>
      <c r="Z30" s="317"/>
    </row>
    <row r="31" spans="2:26">
      <c r="B31" s="1015" t="s">
        <v>102</v>
      </c>
      <c r="C31" s="1015"/>
      <c r="D31" s="1015"/>
      <c r="E31" s="295" t="s">
        <v>5</v>
      </c>
      <c r="F31" s="296">
        <f>F25+F26+F27+F28+F29+F30</f>
        <v>129886.95</v>
      </c>
      <c r="G31" s="297"/>
      <c r="H31" s="301"/>
      <c r="J31" s="155"/>
      <c r="K31" s="348"/>
      <c r="L31" s="155"/>
      <c r="M31" s="155"/>
      <c r="N31" s="155"/>
      <c r="O31" s="155"/>
      <c r="P31" s="155"/>
      <c r="R31" s="255"/>
      <c r="Z31" s="317"/>
    </row>
    <row r="32" spans="2:26">
      <c r="B32" s="180"/>
      <c r="C32" s="180"/>
      <c r="D32" s="180"/>
      <c r="E32" s="8"/>
      <c r="F32" s="171"/>
      <c r="G32" s="155"/>
      <c r="H32" s="300"/>
      <c r="J32" s="155"/>
      <c r="K32" s="348"/>
      <c r="L32" s="155"/>
      <c r="M32" s="155"/>
      <c r="N32" s="155"/>
      <c r="O32" s="155"/>
      <c r="P32" s="155"/>
      <c r="R32" s="255"/>
      <c r="Z32" s="317"/>
    </row>
    <row r="33" spans="1:26">
      <c r="B33" s="1019"/>
      <c r="C33" s="1019"/>
      <c r="D33" s="1019"/>
      <c r="E33" s="1019"/>
      <c r="F33" s="1019"/>
      <c r="G33" s="1019"/>
      <c r="H33" s="694"/>
      <c r="J33" s="155"/>
      <c r="K33" s="348"/>
      <c r="L33" s="155"/>
      <c r="M33" s="155"/>
      <c r="N33" s="155"/>
      <c r="O33" s="155"/>
      <c r="P33" s="155"/>
      <c r="R33" s="171"/>
      <c r="Z33" s="317"/>
    </row>
    <row r="34" spans="1:26">
      <c r="B34" s="701"/>
      <c r="C34" s="701"/>
      <c r="D34" s="701"/>
      <c r="E34" s="701"/>
      <c r="F34" s="701"/>
      <c r="G34" s="701"/>
      <c r="H34" s="701"/>
      <c r="J34" s="155"/>
      <c r="K34" s="348"/>
      <c r="L34" s="155"/>
      <c r="M34" s="155"/>
      <c r="N34" s="155"/>
      <c r="O34" s="155"/>
      <c r="P34" s="155"/>
      <c r="R34" s="171"/>
      <c r="Z34" s="317"/>
    </row>
    <row r="35" spans="1:26">
      <c r="B35" s="1020"/>
      <c r="C35" s="1020"/>
      <c r="D35" s="1020"/>
      <c r="E35" s="1020"/>
      <c r="F35" s="1020"/>
      <c r="G35" s="1020"/>
      <c r="H35" s="1020"/>
      <c r="J35" s="155"/>
      <c r="K35" s="348"/>
      <c r="L35" s="155"/>
      <c r="M35" s="155"/>
      <c r="N35" s="155"/>
      <c r="O35" s="155"/>
      <c r="P35" s="155"/>
      <c r="R35" s="171"/>
      <c r="Z35" s="317"/>
    </row>
    <row r="36" spans="1:26">
      <c r="B36" s="1020"/>
      <c r="C36" s="1020"/>
      <c r="D36" s="1020"/>
      <c r="E36" s="1020"/>
      <c r="F36" s="1020"/>
      <c r="G36" s="1020"/>
      <c r="H36" s="1020"/>
      <c r="I36" s="155"/>
      <c r="J36" s="155"/>
      <c r="K36" s="348"/>
      <c r="L36" s="155"/>
      <c r="M36" s="155"/>
      <c r="N36" s="155"/>
      <c r="O36" s="155"/>
      <c r="P36" s="155"/>
      <c r="R36" s="171"/>
      <c r="Z36" s="317"/>
    </row>
    <row r="37" spans="1:26">
      <c r="B37" s="697" t="s">
        <v>160</v>
      </c>
      <c r="C37" s="696"/>
      <c r="D37" s="696"/>
      <c r="E37" s="698"/>
      <c r="F37" s="699"/>
      <c r="G37" s="699"/>
      <c r="H37" s="699"/>
      <c r="I37" s="699"/>
      <c r="J37" s="700"/>
      <c r="K37" s="699"/>
      <c r="L37" s="699"/>
      <c r="M37" s="699"/>
      <c r="N37" s="699"/>
      <c r="O37" s="699"/>
      <c r="P37" s="699"/>
      <c r="Q37" s="699"/>
      <c r="R37" s="699"/>
      <c r="S37" s="699"/>
      <c r="T37" s="699"/>
      <c r="U37" s="14"/>
      <c r="V37" s="14"/>
      <c r="W37" s="14"/>
      <c r="X37" s="14"/>
      <c r="Z37" s="317"/>
    </row>
    <row r="38" spans="1:26">
      <c r="B38" s="701" t="s">
        <v>147</v>
      </c>
      <c r="C38" s="703"/>
      <c r="D38" s="702"/>
      <c r="E38" s="704"/>
      <c r="F38" s="705"/>
      <c r="G38" s="705"/>
      <c r="H38" s="705"/>
      <c r="I38" s="705"/>
      <c r="J38" s="705"/>
      <c r="K38" s="705"/>
      <c r="L38" s="705"/>
      <c r="M38" s="705"/>
      <c r="N38" s="705"/>
      <c r="O38" s="705"/>
      <c r="P38" s="705"/>
      <c r="Q38" s="705"/>
      <c r="R38" s="705"/>
      <c r="S38" s="705"/>
      <c r="T38" s="705"/>
      <c r="U38" s="14"/>
      <c r="V38" s="14"/>
      <c r="W38" s="14"/>
      <c r="X38" s="14"/>
      <c r="Z38" s="317"/>
    </row>
    <row r="39" spans="1:26" ht="15" customHeight="1">
      <c r="B39" s="271"/>
      <c r="C39" s="83"/>
      <c r="E39" s="267"/>
      <c r="F39" s="347"/>
      <c r="G39" s="345"/>
      <c r="H39" s="14"/>
      <c r="I39" s="14"/>
      <c r="J39" s="14"/>
      <c r="K39" s="14"/>
      <c r="L39" s="267"/>
      <c r="M39" s="267"/>
      <c r="N39" s="267"/>
      <c r="O39" s="267"/>
      <c r="P39" s="14"/>
      <c r="Q39" s="14"/>
      <c r="R39" s="14"/>
      <c r="S39" s="267"/>
      <c r="T39" s="267"/>
      <c r="U39" s="14"/>
      <c r="V39" s="14"/>
      <c r="W39" s="14"/>
      <c r="X39" s="14"/>
      <c r="Z39" s="317"/>
    </row>
    <row r="40" spans="1:26">
      <c r="A40" s="345"/>
      <c r="B40" s="302" t="s">
        <v>299</v>
      </c>
      <c r="C40" s="272"/>
      <c r="D40" s="272"/>
      <c r="E40" s="272"/>
      <c r="F40" s="274">
        <v>2014</v>
      </c>
      <c r="G40" s="441">
        <v>2015</v>
      </c>
      <c r="H40" s="274">
        <v>2016</v>
      </c>
      <c r="I40" s="441">
        <v>2017</v>
      </c>
      <c r="J40" s="274">
        <v>2018</v>
      </c>
      <c r="K40" s="441">
        <v>2019</v>
      </c>
      <c r="L40" s="274">
        <v>2020</v>
      </c>
      <c r="M40" s="682">
        <v>2021</v>
      </c>
      <c r="N40" s="274">
        <v>2022</v>
      </c>
      <c r="O40" s="682">
        <v>2023</v>
      </c>
      <c r="P40" s="913">
        <v>2024</v>
      </c>
      <c r="Q40" s="913">
        <v>2025</v>
      </c>
      <c r="R40" s="441" t="s">
        <v>253</v>
      </c>
      <c r="S40" s="441" t="s">
        <v>156</v>
      </c>
      <c r="T40" s="441" t="s">
        <v>251</v>
      </c>
      <c r="U40" s="258"/>
      <c r="V40" s="258"/>
      <c r="W40" s="258"/>
      <c r="X40" s="258"/>
      <c r="Y40" s="258"/>
      <c r="Z40" s="266"/>
    </row>
    <row r="41" spans="1:26" ht="15" customHeight="1">
      <c r="A41" s="345"/>
      <c r="B41" s="286" t="s">
        <v>151</v>
      </c>
      <c r="C41" s="349"/>
      <c r="D41" s="349"/>
      <c r="E41" s="290" t="s">
        <v>100</v>
      </c>
      <c r="F41" s="277">
        <f t="shared" ref="F41:O41" si="2">SUBTOTAL(9,F42:F44)</f>
        <v>0</v>
      </c>
      <c r="G41" s="277">
        <f t="shared" si="2"/>
        <v>0</v>
      </c>
      <c r="H41" s="277">
        <f t="shared" si="2"/>
        <v>0</v>
      </c>
      <c r="I41" s="277">
        <f t="shared" si="2"/>
        <v>0</v>
      </c>
      <c r="J41" s="277">
        <f t="shared" si="2"/>
        <v>0</v>
      </c>
      <c r="K41" s="277">
        <f t="shared" si="2"/>
        <v>0</v>
      </c>
      <c r="L41" s="277">
        <f t="shared" si="2"/>
        <v>0</v>
      </c>
      <c r="M41" s="277">
        <f t="shared" si="2"/>
        <v>0</v>
      </c>
      <c r="N41" s="277">
        <f t="shared" si="2"/>
        <v>0</v>
      </c>
      <c r="O41" s="277">
        <f t="shared" si="2"/>
        <v>0</v>
      </c>
      <c r="P41" s="277">
        <f t="shared" ref="P41:Q41" si="3">SUBTOTAL(9,P42:P44)</f>
        <v>0</v>
      </c>
      <c r="Q41" s="277">
        <f t="shared" si="3"/>
        <v>0</v>
      </c>
      <c r="R41" s="291">
        <f t="shared" ref="R41:R49" si="4">SUM(F41:Q41)</f>
        <v>0</v>
      </c>
      <c r="S41" s="291"/>
      <c r="T41" s="291"/>
      <c r="Z41" s="317"/>
    </row>
    <row r="42" spans="1:26" ht="15" customHeight="1">
      <c r="A42" s="345"/>
      <c r="B42" s="267"/>
      <c r="C42" s="281" t="s">
        <v>2</v>
      </c>
      <c r="D42" s="281"/>
      <c r="E42" s="288" t="s">
        <v>5</v>
      </c>
      <c r="F42" s="842"/>
      <c r="G42" s="842"/>
      <c r="H42" s="842"/>
      <c r="I42" s="842"/>
      <c r="J42" s="842"/>
      <c r="K42" s="842"/>
      <c r="L42" s="842"/>
      <c r="M42" s="842"/>
      <c r="N42" s="842"/>
      <c r="O42" s="842"/>
      <c r="P42" s="842"/>
      <c r="Q42" s="842"/>
      <c r="R42" s="282">
        <f t="shared" si="4"/>
        <v>0</v>
      </c>
      <c r="S42" s="846">
        <v>0.21</v>
      </c>
      <c r="T42" s="282">
        <v>55</v>
      </c>
      <c r="Z42" s="317"/>
    </row>
    <row r="43" spans="1:26" ht="15" customHeight="1">
      <c r="A43" s="345"/>
      <c r="B43" s="267"/>
      <c r="C43" s="283" t="s">
        <v>150</v>
      </c>
      <c r="D43" s="283"/>
      <c r="E43" s="289" t="s">
        <v>5</v>
      </c>
      <c r="F43" s="844"/>
      <c r="G43" s="844"/>
      <c r="H43" s="844"/>
      <c r="I43" s="844"/>
      <c r="J43" s="844"/>
      <c r="K43" s="844"/>
      <c r="L43" s="844"/>
      <c r="M43" s="844"/>
      <c r="N43" s="844"/>
      <c r="O43" s="844"/>
      <c r="P43" s="844"/>
      <c r="Q43" s="844"/>
      <c r="R43" s="284">
        <f t="shared" si="4"/>
        <v>0</v>
      </c>
      <c r="S43" s="847">
        <v>0.21</v>
      </c>
      <c r="T43" s="284">
        <v>40</v>
      </c>
      <c r="Z43" s="317"/>
    </row>
    <row r="44" spans="1:26" ht="15" customHeight="1">
      <c r="A44" s="345"/>
      <c r="B44" s="267"/>
      <c r="C44" s="118" t="s">
        <v>4</v>
      </c>
      <c r="D44" s="118"/>
      <c r="E44" s="276" t="s">
        <v>5</v>
      </c>
      <c r="F44" s="841"/>
      <c r="G44" s="841"/>
      <c r="H44" s="841"/>
      <c r="I44" s="841"/>
      <c r="J44" s="841"/>
      <c r="K44" s="841"/>
      <c r="L44" s="841"/>
      <c r="M44" s="841"/>
      <c r="N44" s="841"/>
      <c r="O44" s="841"/>
      <c r="P44" s="841"/>
      <c r="Q44" s="841"/>
      <c r="R44" s="254">
        <f t="shared" si="4"/>
        <v>0</v>
      </c>
      <c r="S44" s="848">
        <v>0.21</v>
      </c>
      <c r="T44" s="254">
        <v>15</v>
      </c>
      <c r="Z44" s="317"/>
    </row>
    <row r="45" spans="1:26" s="245" customFormat="1" ht="15" customHeight="1">
      <c r="A45" s="316"/>
      <c r="B45" s="280" t="s">
        <v>152</v>
      </c>
      <c r="C45" s="278"/>
      <c r="D45" s="278"/>
      <c r="E45" s="310" t="s">
        <v>100</v>
      </c>
      <c r="F45" s="279">
        <f t="shared" ref="F45:O45" si="5">SUBTOTAL(9,F46:F48)</f>
        <v>0</v>
      </c>
      <c r="G45" s="279">
        <f t="shared" si="5"/>
        <v>0</v>
      </c>
      <c r="H45" s="279">
        <f t="shared" si="5"/>
        <v>0</v>
      </c>
      <c r="I45" s="279">
        <f t="shared" si="5"/>
        <v>0</v>
      </c>
      <c r="J45" s="279">
        <f t="shared" si="5"/>
        <v>0</v>
      </c>
      <c r="K45" s="279">
        <f t="shared" si="5"/>
        <v>0</v>
      </c>
      <c r="L45" s="279">
        <f t="shared" si="5"/>
        <v>0</v>
      </c>
      <c r="M45" s="279">
        <f t="shared" si="5"/>
        <v>0</v>
      </c>
      <c r="N45" s="279">
        <f t="shared" si="5"/>
        <v>0</v>
      </c>
      <c r="O45" s="279">
        <f t="shared" si="5"/>
        <v>0</v>
      </c>
      <c r="P45" s="279">
        <f t="shared" ref="P45:Q45" si="6">SUBTOTAL(9,P46:P48)</f>
        <v>0</v>
      </c>
      <c r="Q45" s="279">
        <f t="shared" si="6"/>
        <v>0</v>
      </c>
      <c r="R45" s="287">
        <f t="shared" si="4"/>
        <v>0</v>
      </c>
      <c r="S45" s="287"/>
      <c r="T45" s="287"/>
      <c r="U45" s="250"/>
      <c r="V45" s="250"/>
      <c r="W45" s="250"/>
      <c r="X45" s="250"/>
      <c r="Y45" s="250"/>
      <c r="Z45" s="250"/>
    </row>
    <row r="46" spans="1:26" ht="15" customHeight="1">
      <c r="A46" s="345"/>
      <c r="B46" s="267"/>
      <c r="C46" s="267" t="s">
        <v>2</v>
      </c>
      <c r="D46" s="267"/>
      <c r="E46" s="276" t="s">
        <v>5</v>
      </c>
      <c r="F46" s="841"/>
      <c r="G46" s="841"/>
      <c r="H46" s="841"/>
      <c r="I46" s="841"/>
      <c r="J46" s="841"/>
      <c r="K46" s="841"/>
      <c r="L46" s="841"/>
      <c r="M46" s="843"/>
      <c r="N46" s="843"/>
      <c r="O46" s="843"/>
      <c r="P46" s="843"/>
      <c r="Q46" s="843"/>
      <c r="R46" s="282">
        <f t="shared" si="4"/>
        <v>0</v>
      </c>
      <c r="S46" s="848">
        <v>0.21</v>
      </c>
      <c r="T46" s="254">
        <v>55</v>
      </c>
      <c r="Z46" s="317"/>
    </row>
    <row r="47" spans="1:26" ht="15" customHeight="1">
      <c r="A47" s="345"/>
      <c r="B47" s="267"/>
      <c r="C47" s="283" t="s">
        <v>150</v>
      </c>
      <c r="D47" s="283"/>
      <c r="E47" s="289" t="s">
        <v>5</v>
      </c>
      <c r="F47" s="844"/>
      <c r="G47" s="844"/>
      <c r="H47" s="844"/>
      <c r="I47" s="844"/>
      <c r="J47" s="844"/>
      <c r="K47" s="844"/>
      <c r="L47" s="844"/>
      <c r="M47" s="844"/>
      <c r="N47" s="844"/>
      <c r="O47" s="844"/>
      <c r="P47" s="844"/>
      <c r="Q47" s="844"/>
      <c r="R47" s="284">
        <f t="shared" si="4"/>
        <v>0</v>
      </c>
      <c r="S47" s="847">
        <v>0.21</v>
      </c>
      <c r="T47" s="284">
        <v>40</v>
      </c>
      <c r="Z47" s="317"/>
    </row>
    <row r="48" spans="1:26" ht="15" customHeight="1">
      <c r="A48" s="345"/>
      <c r="B48" s="267"/>
      <c r="C48" s="118" t="s">
        <v>4</v>
      </c>
      <c r="D48" s="118"/>
      <c r="E48" s="276" t="s">
        <v>5</v>
      </c>
      <c r="F48" s="841"/>
      <c r="G48" s="841"/>
      <c r="H48" s="841"/>
      <c r="I48" s="841"/>
      <c r="J48" s="841"/>
      <c r="K48" s="841"/>
      <c r="L48" s="841"/>
      <c r="M48" s="841"/>
      <c r="N48" s="841"/>
      <c r="O48" s="841"/>
      <c r="P48" s="841"/>
      <c r="Q48" s="841"/>
      <c r="R48" s="254">
        <f t="shared" si="4"/>
        <v>0</v>
      </c>
      <c r="S48" s="848">
        <v>0.21</v>
      </c>
      <c r="T48" s="254">
        <v>15</v>
      </c>
      <c r="Z48" s="317"/>
    </row>
    <row r="49" spans="1:26" s="245" customFormat="1" ht="15" customHeight="1">
      <c r="A49" s="316"/>
      <c r="B49" s="280" t="s">
        <v>153</v>
      </c>
      <c r="C49" s="278"/>
      <c r="D49" s="278"/>
      <c r="E49" s="310" t="s">
        <v>100</v>
      </c>
      <c r="F49" s="279">
        <f t="shared" ref="F49:O49" si="7">SUBTOTAL(9,F50:F52)</f>
        <v>0</v>
      </c>
      <c r="G49" s="279">
        <f t="shared" si="7"/>
        <v>0</v>
      </c>
      <c r="H49" s="279">
        <f t="shared" si="7"/>
        <v>0</v>
      </c>
      <c r="I49" s="279">
        <f t="shared" si="7"/>
        <v>8214.3921549999995</v>
      </c>
      <c r="J49" s="279">
        <f t="shared" si="7"/>
        <v>8214.3921549999995</v>
      </c>
      <c r="K49" s="279">
        <f t="shared" si="7"/>
        <v>0</v>
      </c>
      <c r="L49" s="279">
        <f t="shared" si="7"/>
        <v>0</v>
      </c>
      <c r="M49" s="279">
        <f t="shared" si="7"/>
        <v>0</v>
      </c>
      <c r="N49" s="279">
        <f t="shared" si="7"/>
        <v>0</v>
      </c>
      <c r="O49" s="279">
        <f t="shared" si="7"/>
        <v>0</v>
      </c>
      <c r="P49" s="279">
        <f t="shared" ref="P49:Q49" si="8">SUBTOTAL(9,P50:P52)</f>
        <v>0</v>
      </c>
      <c r="Q49" s="279">
        <f t="shared" si="8"/>
        <v>0</v>
      </c>
      <c r="R49" s="279">
        <f t="shared" si="4"/>
        <v>16428.784309999999</v>
      </c>
      <c r="S49" s="279"/>
      <c r="T49" s="279"/>
      <c r="U49" s="250"/>
      <c r="V49" s="250"/>
      <c r="W49" s="250"/>
      <c r="X49" s="250"/>
      <c r="Y49" s="250"/>
      <c r="Z49" s="250"/>
    </row>
    <row r="50" spans="1:26" ht="15" customHeight="1">
      <c r="A50" s="345"/>
      <c r="B50" s="267"/>
      <c r="C50" s="118" t="s">
        <v>157</v>
      </c>
      <c r="D50" s="118"/>
      <c r="E50" s="276" t="s">
        <v>5</v>
      </c>
      <c r="F50" s="841"/>
      <c r="G50" s="841"/>
      <c r="H50" s="841"/>
      <c r="I50" s="841"/>
      <c r="J50" s="841"/>
      <c r="K50" s="841"/>
      <c r="L50" s="841"/>
      <c r="M50" s="841"/>
      <c r="N50" s="841"/>
      <c r="O50" s="841"/>
      <c r="P50" s="841"/>
      <c r="Q50" s="841"/>
      <c r="R50" s="282">
        <f>SUM(F50:O50)</f>
        <v>0</v>
      </c>
      <c r="S50" s="846">
        <v>0.21</v>
      </c>
      <c r="T50" s="282">
        <v>75</v>
      </c>
      <c r="Z50" s="317"/>
    </row>
    <row r="51" spans="1:26" ht="15" customHeight="1">
      <c r="A51" s="345"/>
      <c r="B51" s="267"/>
      <c r="C51" s="283" t="s">
        <v>150</v>
      </c>
      <c r="D51" s="283"/>
      <c r="E51" s="289" t="s">
        <v>5</v>
      </c>
      <c r="F51" s="844"/>
      <c r="G51" s="844"/>
      <c r="H51" s="844"/>
      <c r="I51" s="844">
        <f>10380.26741/2</f>
        <v>5190.1337050000002</v>
      </c>
      <c r="J51" s="844">
        <f>10380.26741/2</f>
        <v>5190.1337050000002</v>
      </c>
      <c r="K51" s="844"/>
      <c r="L51" s="844"/>
      <c r="M51" s="844"/>
      <c r="N51" s="844"/>
      <c r="O51" s="844"/>
      <c r="P51" s="844"/>
      <c r="Q51" s="844"/>
      <c r="R51" s="284">
        <f>SUM(F51:O51)</f>
        <v>10380.26741</v>
      </c>
      <c r="S51" s="847">
        <v>0.21</v>
      </c>
      <c r="T51" s="284">
        <v>40</v>
      </c>
      <c r="Z51" s="317"/>
    </row>
    <row r="52" spans="1:26" ht="15" customHeight="1">
      <c r="A52" s="345"/>
      <c r="B52" s="267"/>
      <c r="C52" s="118" t="s">
        <v>4</v>
      </c>
      <c r="D52" s="118"/>
      <c r="E52" s="276" t="s">
        <v>5</v>
      </c>
      <c r="F52" s="841"/>
      <c r="G52" s="841"/>
      <c r="H52" s="841"/>
      <c r="I52" s="841">
        <f>6048.5169/2</f>
        <v>3024.2584499999998</v>
      </c>
      <c r="J52" s="841">
        <f>6048.5169/2</f>
        <v>3024.2584499999998</v>
      </c>
      <c r="K52" s="841"/>
      <c r="L52" s="841"/>
      <c r="M52" s="841"/>
      <c r="N52" s="841"/>
      <c r="O52" s="841"/>
      <c r="P52" s="841"/>
      <c r="Q52" s="841"/>
      <c r="R52" s="254">
        <f>SUM(F52:O52)</f>
        <v>6048.5168999999996</v>
      </c>
      <c r="S52" s="848">
        <v>0.21</v>
      </c>
      <c r="T52" s="254">
        <v>15</v>
      </c>
      <c r="Z52" s="317"/>
    </row>
    <row r="53" spans="1:26" s="245" customFormat="1" ht="15" customHeight="1">
      <c r="A53" s="316"/>
      <c r="B53" s="280" t="s">
        <v>154</v>
      </c>
      <c r="C53" s="280"/>
      <c r="D53" s="280"/>
      <c r="E53" s="310" t="s">
        <v>100</v>
      </c>
      <c r="F53" s="279">
        <f t="shared" ref="F53:O53" si="9">SUBTOTAL(9,F54:F56)</f>
        <v>0</v>
      </c>
      <c r="G53" s="279">
        <f t="shared" si="9"/>
        <v>0</v>
      </c>
      <c r="H53" s="279">
        <f t="shared" si="9"/>
        <v>0</v>
      </c>
      <c r="I53" s="279">
        <f t="shared" si="9"/>
        <v>19569.663985000003</v>
      </c>
      <c r="J53" s="279">
        <f t="shared" si="9"/>
        <v>19569.663985000003</v>
      </c>
      <c r="K53" s="279">
        <f t="shared" si="9"/>
        <v>0</v>
      </c>
      <c r="L53" s="279">
        <f t="shared" si="9"/>
        <v>0</v>
      </c>
      <c r="M53" s="279">
        <f t="shared" si="9"/>
        <v>0</v>
      </c>
      <c r="N53" s="279">
        <f t="shared" si="9"/>
        <v>0</v>
      </c>
      <c r="O53" s="279">
        <f t="shared" si="9"/>
        <v>0</v>
      </c>
      <c r="P53" s="279">
        <f t="shared" ref="P53:Q53" si="10">SUBTOTAL(9,P54:P56)</f>
        <v>0</v>
      </c>
      <c r="Q53" s="279">
        <f t="shared" si="10"/>
        <v>0</v>
      </c>
      <c r="R53" s="279">
        <f t="shared" ref="R53:R74" si="11">SUM(F53:Q53)</f>
        <v>39139.327970000006</v>
      </c>
      <c r="S53" s="279"/>
      <c r="T53" s="279"/>
      <c r="U53" s="250"/>
      <c r="V53" s="250"/>
      <c r="W53" s="250"/>
      <c r="X53" s="250"/>
      <c r="Y53" s="250"/>
      <c r="Z53" s="250"/>
    </row>
    <row r="54" spans="1:26" ht="15" customHeight="1">
      <c r="A54" s="345"/>
      <c r="B54" s="267"/>
      <c r="C54" s="118" t="s">
        <v>157</v>
      </c>
      <c r="D54" s="118"/>
      <c r="E54" s="276" t="s">
        <v>5</v>
      </c>
      <c r="F54" s="841"/>
      <c r="G54" s="841"/>
      <c r="H54" s="841"/>
      <c r="I54" s="841">
        <f>37073.89409/2</f>
        <v>18536.947045000001</v>
      </c>
      <c r="J54" s="841">
        <f>37073.89409/2</f>
        <v>18536.947045000001</v>
      </c>
      <c r="K54" s="841"/>
      <c r="L54" s="841"/>
      <c r="M54" s="841"/>
      <c r="N54" s="841"/>
      <c r="O54" s="841"/>
      <c r="P54" s="841"/>
      <c r="Q54" s="841"/>
      <c r="R54" s="282">
        <f t="shared" si="11"/>
        <v>37073.894090000002</v>
      </c>
      <c r="S54" s="848">
        <v>0.21</v>
      </c>
      <c r="T54" s="254">
        <v>75</v>
      </c>
      <c r="Z54" s="317"/>
    </row>
    <row r="55" spans="1:26" ht="15" customHeight="1">
      <c r="A55" s="345"/>
      <c r="B55" s="267"/>
      <c r="C55" s="283" t="s">
        <v>150</v>
      </c>
      <c r="D55" s="283"/>
      <c r="E55" s="289" t="s">
        <v>5</v>
      </c>
      <c r="F55" s="844"/>
      <c r="G55" s="844"/>
      <c r="H55" s="844"/>
      <c r="I55" s="844">
        <f>1366.60568/2</f>
        <v>683.30283999999995</v>
      </c>
      <c r="J55" s="844">
        <f>1366.60568/2</f>
        <v>683.30283999999995</v>
      </c>
      <c r="K55" s="844"/>
      <c r="L55" s="844"/>
      <c r="M55" s="844"/>
      <c r="N55" s="844"/>
      <c r="O55" s="844"/>
      <c r="P55" s="844"/>
      <c r="Q55" s="844"/>
      <c r="R55" s="284">
        <f t="shared" si="11"/>
        <v>1366.6056799999999</v>
      </c>
      <c r="S55" s="847">
        <v>0.21</v>
      </c>
      <c r="T55" s="284">
        <v>40</v>
      </c>
      <c r="Z55" s="317"/>
    </row>
    <row r="56" spans="1:26" ht="15" customHeight="1">
      <c r="A56" s="345"/>
      <c r="B56" s="349"/>
      <c r="C56" s="304" t="s">
        <v>4</v>
      </c>
      <c r="D56" s="304"/>
      <c r="E56" s="311" t="s">
        <v>5</v>
      </c>
      <c r="F56" s="845"/>
      <c r="G56" s="845"/>
      <c r="H56" s="845"/>
      <c r="I56" s="845">
        <f>698.8282/2</f>
        <v>349.41410000000002</v>
      </c>
      <c r="J56" s="845">
        <f>698.8282/2</f>
        <v>349.41410000000002</v>
      </c>
      <c r="K56" s="845"/>
      <c r="L56" s="845"/>
      <c r="M56" s="845"/>
      <c r="N56" s="845"/>
      <c r="O56" s="845"/>
      <c r="P56" s="845"/>
      <c r="Q56" s="845"/>
      <c r="R56" s="511">
        <f t="shared" si="11"/>
        <v>698.82820000000004</v>
      </c>
      <c r="S56" s="849">
        <v>0.21</v>
      </c>
      <c r="T56" s="305">
        <v>15</v>
      </c>
      <c r="Z56" s="317"/>
    </row>
    <row r="57" spans="1:26" ht="15" customHeight="1">
      <c r="A57" s="345"/>
      <c r="B57" s="286" t="s">
        <v>222</v>
      </c>
      <c r="C57" s="349"/>
      <c r="D57" s="349"/>
      <c r="E57" s="290" t="s">
        <v>100</v>
      </c>
      <c r="F57" s="277">
        <f t="shared" ref="F57:O57" si="12">SUBTOTAL(9,F58:F60)</f>
        <v>0</v>
      </c>
      <c r="G57" s="277">
        <f t="shared" si="12"/>
        <v>0</v>
      </c>
      <c r="H57" s="277">
        <f t="shared" si="12"/>
        <v>0</v>
      </c>
      <c r="I57" s="277">
        <f t="shared" si="12"/>
        <v>0</v>
      </c>
      <c r="J57" s="277">
        <f t="shared" si="12"/>
        <v>0</v>
      </c>
      <c r="K57" s="277">
        <f t="shared" si="12"/>
        <v>0</v>
      </c>
      <c r="L57" s="277">
        <f t="shared" si="12"/>
        <v>0</v>
      </c>
      <c r="M57" s="277">
        <f t="shared" si="12"/>
        <v>0</v>
      </c>
      <c r="N57" s="277">
        <f t="shared" si="12"/>
        <v>0</v>
      </c>
      <c r="O57" s="277">
        <f t="shared" si="12"/>
        <v>0</v>
      </c>
      <c r="P57" s="277">
        <f t="shared" ref="P57:Q57" si="13">SUBTOTAL(9,P58:P60)</f>
        <v>0</v>
      </c>
      <c r="Q57" s="277">
        <f t="shared" si="13"/>
        <v>0</v>
      </c>
      <c r="R57" s="291">
        <f t="shared" si="11"/>
        <v>0</v>
      </c>
      <c r="S57" s="291"/>
      <c r="T57" s="291"/>
      <c r="Z57" s="317"/>
    </row>
    <row r="58" spans="1:26" ht="15" customHeight="1">
      <c r="A58" s="345"/>
      <c r="B58" s="267"/>
      <c r="C58" s="281" t="s">
        <v>2</v>
      </c>
      <c r="D58" s="281"/>
      <c r="E58" s="288" t="s">
        <v>5</v>
      </c>
      <c r="F58" s="842"/>
      <c r="G58" s="843"/>
      <c r="H58" s="843"/>
      <c r="I58" s="843"/>
      <c r="J58" s="843"/>
      <c r="K58" s="843"/>
      <c r="L58" s="843"/>
      <c r="M58" s="843"/>
      <c r="N58" s="843"/>
      <c r="O58" s="843"/>
      <c r="P58" s="843"/>
      <c r="Q58" s="843"/>
      <c r="R58" s="282">
        <f t="shared" si="11"/>
        <v>0</v>
      </c>
      <c r="S58" s="846">
        <v>0.21</v>
      </c>
      <c r="T58" s="282">
        <v>55</v>
      </c>
      <c r="Z58" s="317"/>
    </row>
    <row r="59" spans="1:26" ht="15" customHeight="1">
      <c r="A59" s="345"/>
      <c r="B59" s="267"/>
      <c r="C59" s="283" t="s">
        <v>150</v>
      </c>
      <c r="D59" s="283"/>
      <c r="E59" s="289" t="s">
        <v>5</v>
      </c>
      <c r="F59" s="844"/>
      <c r="G59" s="844"/>
      <c r="H59" s="844"/>
      <c r="I59" s="844"/>
      <c r="J59" s="844"/>
      <c r="K59" s="844"/>
      <c r="L59" s="844"/>
      <c r="M59" s="844"/>
      <c r="N59" s="844"/>
      <c r="O59" s="844"/>
      <c r="P59" s="844"/>
      <c r="Q59" s="844"/>
      <c r="R59" s="284">
        <f t="shared" si="11"/>
        <v>0</v>
      </c>
      <c r="S59" s="847">
        <v>0.21</v>
      </c>
      <c r="T59" s="284">
        <v>40</v>
      </c>
      <c r="Z59" s="317"/>
    </row>
    <row r="60" spans="1:26" ht="15" customHeight="1">
      <c r="A60" s="345"/>
      <c r="B60" s="267"/>
      <c r="C60" s="118" t="s">
        <v>4</v>
      </c>
      <c r="D60" s="118"/>
      <c r="E60" s="276" t="s">
        <v>5</v>
      </c>
      <c r="F60" s="841"/>
      <c r="G60" s="841"/>
      <c r="H60" s="841"/>
      <c r="I60" s="841"/>
      <c r="J60" s="841"/>
      <c r="K60" s="841"/>
      <c r="L60" s="841"/>
      <c r="M60" s="841"/>
      <c r="N60" s="841"/>
      <c r="O60" s="841"/>
      <c r="P60" s="841"/>
      <c r="Q60" s="841"/>
      <c r="R60" s="254">
        <f t="shared" si="11"/>
        <v>0</v>
      </c>
      <c r="S60" s="848">
        <v>0.21</v>
      </c>
      <c r="T60" s="254">
        <v>15</v>
      </c>
      <c r="Z60" s="317"/>
    </row>
    <row r="61" spans="1:26" s="245" customFormat="1" ht="15" customHeight="1">
      <c r="A61" s="316"/>
      <c r="B61" s="280" t="s">
        <v>223</v>
      </c>
      <c r="C61" s="278"/>
      <c r="D61" s="278"/>
      <c r="E61" s="310" t="s">
        <v>100</v>
      </c>
      <c r="F61" s="279">
        <f t="shared" ref="F61:O61" si="14">SUBTOTAL(9,F62:F64)</f>
        <v>0</v>
      </c>
      <c r="G61" s="279">
        <f t="shared" si="14"/>
        <v>0</v>
      </c>
      <c r="H61" s="279">
        <f t="shared" si="14"/>
        <v>0</v>
      </c>
      <c r="I61" s="279">
        <f t="shared" si="14"/>
        <v>0</v>
      </c>
      <c r="J61" s="279">
        <f t="shared" si="14"/>
        <v>0</v>
      </c>
      <c r="K61" s="279">
        <f t="shared" si="14"/>
        <v>0</v>
      </c>
      <c r="L61" s="279">
        <f t="shared" si="14"/>
        <v>0</v>
      </c>
      <c r="M61" s="279">
        <f t="shared" si="14"/>
        <v>0</v>
      </c>
      <c r="N61" s="279">
        <f t="shared" si="14"/>
        <v>0</v>
      </c>
      <c r="O61" s="279">
        <f t="shared" si="14"/>
        <v>0</v>
      </c>
      <c r="P61" s="279">
        <f t="shared" ref="P61:Q61" si="15">SUBTOTAL(9,P62:P64)</f>
        <v>0</v>
      </c>
      <c r="Q61" s="279">
        <f t="shared" si="15"/>
        <v>0</v>
      </c>
      <c r="R61" s="287">
        <f t="shared" si="11"/>
        <v>0</v>
      </c>
      <c r="S61" s="287"/>
      <c r="T61" s="287"/>
      <c r="U61" s="250"/>
      <c r="V61" s="250"/>
      <c r="W61" s="250"/>
      <c r="X61" s="250"/>
      <c r="Y61" s="250"/>
      <c r="Z61" s="250"/>
    </row>
    <row r="62" spans="1:26" ht="15" customHeight="1">
      <c r="A62" s="345"/>
      <c r="B62" s="267"/>
      <c r="C62" s="267" t="s">
        <v>2</v>
      </c>
      <c r="D62" s="267"/>
      <c r="E62" s="276" t="s">
        <v>5</v>
      </c>
      <c r="F62" s="842"/>
      <c r="G62" s="841"/>
      <c r="H62" s="841"/>
      <c r="I62" s="841"/>
      <c r="J62" s="841"/>
      <c r="K62" s="841"/>
      <c r="L62" s="841"/>
      <c r="M62" s="843"/>
      <c r="N62" s="843"/>
      <c r="O62" s="843"/>
      <c r="P62" s="843"/>
      <c r="Q62" s="843"/>
      <c r="R62" s="282">
        <f t="shared" si="11"/>
        <v>0</v>
      </c>
      <c r="S62" s="848">
        <v>0.21</v>
      </c>
      <c r="T62" s="254">
        <v>55</v>
      </c>
      <c r="Z62" s="317"/>
    </row>
    <row r="63" spans="1:26" ht="15" customHeight="1">
      <c r="A63" s="345"/>
      <c r="B63" s="267"/>
      <c r="C63" s="283" t="s">
        <v>150</v>
      </c>
      <c r="D63" s="283"/>
      <c r="E63" s="289" t="s">
        <v>5</v>
      </c>
      <c r="F63" s="844"/>
      <c r="G63" s="844"/>
      <c r="H63" s="844"/>
      <c r="I63" s="844"/>
      <c r="J63" s="844"/>
      <c r="K63" s="844"/>
      <c r="L63" s="844"/>
      <c r="M63" s="844"/>
      <c r="N63" s="844"/>
      <c r="O63" s="844"/>
      <c r="P63" s="844"/>
      <c r="Q63" s="844"/>
      <c r="R63" s="284">
        <f t="shared" si="11"/>
        <v>0</v>
      </c>
      <c r="S63" s="847">
        <v>0.21</v>
      </c>
      <c r="T63" s="284">
        <v>40</v>
      </c>
      <c r="Z63" s="317"/>
    </row>
    <row r="64" spans="1:26" ht="15" customHeight="1">
      <c r="A64" s="345"/>
      <c r="B64" s="267"/>
      <c r="C64" s="118" t="s">
        <v>4</v>
      </c>
      <c r="D64" s="118"/>
      <c r="E64" s="276" t="s">
        <v>5</v>
      </c>
      <c r="F64" s="841"/>
      <c r="G64" s="841"/>
      <c r="H64" s="841"/>
      <c r="I64" s="841"/>
      <c r="J64" s="841"/>
      <c r="K64" s="841"/>
      <c r="L64" s="841"/>
      <c r="M64" s="841"/>
      <c r="N64" s="841"/>
      <c r="O64" s="841"/>
      <c r="P64" s="841"/>
      <c r="Q64" s="841"/>
      <c r="R64" s="254">
        <f t="shared" si="11"/>
        <v>0</v>
      </c>
      <c r="S64" s="848">
        <v>0.21</v>
      </c>
      <c r="T64" s="254">
        <v>15</v>
      </c>
      <c r="Z64" s="317"/>
    </row>
    <row r="65" spans="1:26" s="245" customFormat="1" ht="15" customHeight="1">
      <c r="A65" s="316"/>
      <c r="B65" s="280" t="s">
        <v>224</v>
      </c>
      <c r="C65" s="278"/>
      <c r="D65" s="278"/>
      <c r="E65" s="310" t="s">
        <v>100</v>
      </c>
      <c r="F65" s="279">
        <f t="shared" ref="F65:O65" si="16">SUBTOTAL(9,F66:F68)</f>
        <v>0</v>
      </c>
      <c r="G65" s="279">
        <f t="shared" si="16"/>
        <v>0</v>
      </c>
      <c r="H65" s="279">
        <f t="shared" si="16"/>
        <v>0</v>
      </c>
      <c r="I65" s="279">
        <f t="shared" si="16"/>
        <v>0</v>
      </c>
      <c r="J65" s="279">
        <f t="shared" si="16"/>
        <v>0</v>
      </c>
      <c r="K65" s="279">
        <f t="shared" si="16"/>
        <v>0</v>
      </c>
      <c r="L65" s="279">
        <f t="shared" si="16"/>
        <v>0</v>
      </c>
      <c r="M65" s="279">
        <f t="shared" si="16"/>
        <v>0</v>
      </c>
      <c r="N65" s="279">
        <f t="shared" si="16"/>
        <v>0</v>
      </c>
      <c r="O65" s="279">
        <f t="shared" si="16"/>
        <v>0</v>
      </c>
      <c r="P65" s="279">
        <f t="shared" ref="P65:Q65" si="17">SUBTOTAL(9,P66:P68)</f>
        <v>0</v>
      </c>
      <c r="Q65" s="279">
        <f t="shared" si="17"/>
        <v>0</v>
      </c>
      <c r="R65" s="279">
        <f t="shared" si="11"/>
        <v>0</v>
      </c>
      <c r="S65" s="279"/>
      <c r="T65" s="279"/>
      <c r="U65" s="250"/>
      <c r="V65" s="250"/>
      <c r="W65" s="250"/>
      <c r="X65" s="250"/>
      <c r="Y65" s="250"/>
      <c r="Z65" s="250"/>
    </row>
    <row r="66" spans="1:26" ht="15" customHeight="1">
      <c r="A66" s="345"/>
      <c r="B66" s="267"/>
      <c r="C66" s="118" t="s">
        <v>157</v>
      </c>
      <c r="D66" s="118"/>
      <c r="E66" s="276" t="s">
        <v>5</v>
      </c>
      <c r="F66" s="841"/>
      <c r="G66" s="841"/>
      <c r="H66" s="841"/>
      <c r="I66" s="841"/>
      <c r="J66" s="841"/>
      <c r="K66" s="841"/>
      <c r="L66" s="841"/>
      <c r="M66" s="841"/>
      <c r="N66" s="841"/>
      <c r="O66" s="841"/>
      <c r="P66" s="841"/>
      <c r="Q66" s="841"/>
      <c r="R66" s="282">
        <f t="shared" si="11"/>
        <v>0</v>
      </c>
      <c r="S66" s="846">
        <v>0.21</v>
      </c>
      <c r="T66" s="282">
        <v>75</v>
      </c>
      <c r="Z66" s="317"/>
    </row>
    <row r="67" spans="1:26" ht="15" customHeight="1">
      <c r="A67" s="345"/>
      <c r="B67" s="267"/>
      <c r="C67" s="283" t="s">
        <v>150</v>
      </c>
      <c r="D67" s="283"/>
      <c r="E67" s="289" t="s">
        <v>5</v>
      </c>
      <c r="F67" s="844"/>
      <c r="G67" s="844"/>
      <c r="H67" s="844"/>
      <c r="I67" s="844"/>
      <c r="J67" s="844"/>
      <c r="K67" s="844"/>
      <c r="L67" s="844"/>
      <c r="M67" s="844"/>
      <c r="N67" s="844"/>
      <c r="O67" s="844"/>
      <c r="P67" s="844"/>
      <c r="Q67" s="844"/>
      <c r="R67" s="284">
        <f t="shared" si="11"/>
        <v>0</v>
      </c>
      <c r="S67" s="847">
        <v>0.21</v>
      </c>
      <c r="T67" s="284">
        <v>40</v>
      </c>
      <c r="Z67" s="317"/>
    </row>
    <row r="68" spans="1:26" ht="15" customHeight="1">
      <c r="A68" s="345"/>
      <c r="B68" s="267"/>
      <c r="C68" s="118" t="s">
        <v>4</v>
      </c>
      <c r="D68" s="118"/>
      <c r="E68" s="276" t="s">
        <v>5</v>
      </c>
      <c r="F68" s="841"/>
      <c r="G68" s="841"/>
      <c r="H68" s="841"/>
      <c r="I68" s="841"/>
      <c r="J68" s="841"/>
      <c r="K68" s="841"/>
      <c r="L68" s="841"/>
      <c r="M68" s="841"/>
      <c r="N68" s="841"/>
      <c r="O68" s="841"/>
      <c r="P68" s="841"/>
      <c r="Q68" s="841"/>
      <c r="R68" s="254">
        <f t="shared" si="11"/>
        <v>0</v>
      </c>
      <c r="S68" s="848">
        <v>0.21</v>
      </c>
      <c r="T68" s="254">
        <v>15</v>
      </c>
      <c r="Z68" s="317"/>
    </row>
    <row r="69" spans="1:26" s="245" customFormat="1" ht="15" customHeight="1">
      <c r="A69" s="316"/>
      <c r="B69" s="280" t="s">
        <v>225</v>
      </c>
      <c r="C69" s="280"/>
      <c r="D69" s="280"/>
      <c r="E69" s="310" t="s">
        <v>100</v>
      </c>
      <c r="F69" s="279">
        <f t="shared" ref="F69:O69" si="18">SUBTOTAL(9,F70:F72)</f>
        <v>0</v>
      </c>
      <c r="G69" s="279">
        <f t="shared" si="18"/>
        <v>0</v>
      </c>
      <c r="H69" s="279">
        <f t="shared" si="18"/>
        <v>0</v>
      </c>
      <c r="I69" s="279">
        <f t="shared" si="18"/>
        <v>0</v>
      </c>
      <c r="J69" s="279">
        <f t="shared" si="18"/>
        <v>0</v>
      </c>
      <c r="K69" s="279">
        <f t="shared" si="18"/>
        <v>0</v>
      </c>
      <c r="L69" s="279">
        <f t="shared" si="18"/>
        <v>0</v>
      </c>
      <c r="M69" s="279">
        <f t="shared" si="18"/>
        <v>0</v>
      </c>
      <c r="N69" s="279">
        <f t="shared" si="18"/>
        <v>0</v>
      </c>
      <c r="O69" s="279">
        <f t="shared" si="18"/>
        <v>0</v>
      </c>
      <c r="P69" s="279">
        <f t="shared" ref="P69:Q69" si="19">SUBTOTAL(9,P70:P72)</f>
        <v>0</v>
      </c>
      <c r="Q69" s="279">
        <f t="shared" si="19"/>
        <v>0</v>
      </c>
      <c r="R69" s="279">
        <f t="shared" si="11"/>
        <v>0</v>
      </c>
      <c r="S69" s="279"/>
      <c r="T69" s="279"/>
      <c r="U69" s="250"/>
      <c r="V69" s="250"/>
      <c r="W69" s="250"/>
      <c r="X69" s="250"/>
      <c r="Y69" s="250"/>
      <c r="Z69" s="250"/>
    </row>
    <row r="70" spans="1:26" ht="15" customHeight="1">
      <c r="A70" s="345"/>
      <c r="B70" s="267"/>
      <c r="C70" s="118" t="s">
        <v>157</v>
      </c>
      <c r="D70" s="118"/>
      <c r="E70" s="276" t="s">
        <v>5</v>
      </c>
      <c r="F70" s="841"/>
      <c r="G70" s="841"/>
      <c r="H70" s="841"/>
      <c r="I70" s="841"/>
      <c r="J70" s="841"/>
      <c r="K70" s="841"/>
      <c r="L70" s="841"/>
      <c r="M70" s="841"/>
      <c r="N70" s="841"/>
      <c r="O70" s="841"/>
      <c r="P70" s="841"/>
      <c r="Q70" s="841"/>
      <c r="R70" s="282">
        <f t="shared" si="11"/>
        <v>0</v>
      </c>
      <c r="S70" s="848">
        <v>0.21</v>
      </c>
      <c r="T70" s="254">
        <v>75</v>
      </c>
      <c r="Z70" s="317"/>
    </row>
    <row r="71" spans="1:26" ht="15" customHeight="1">
      <c r="A71" s="345"/>
      <c r="B71" s="267"/>
      <c r="C71" s="283" t="s">
        <v>150</v>
      </c>
      <c r="D71" s="283"/>
      <c r="E71" s="289" t="s">
        <v>5</v>
      </c>
      <c r="F71" s="844"/>
      <c r="G71" s="844"/>
      <c r="H71" s="844"/>
      <c r="I71" s="844"/>
      <c r="J71" s="844"/>
      <c r="K71" s="844"/>
      <c r="L71" s="844"/>
      <c r="M71" s="844"/>
      <c r="N71" s="844"/>
      <c r="O71" s="844"/>
      <c r="P71" s="844"/>
      <c r="Q71" s="844"/>
      <c r="R71" s="284">
        <f t="shared" si="11"/>
        <v>0</v>
      </c>
      <c r="S71" s="847">
        <v>0.21</v>
      </c>
      <c r="T71" s="284">
        <v>40</v>
      </c>
      <c r="Z71" s="317"/>
    </row>
    <row r="72" spans="1:26" ht="15" customHeight="1">
      <c r="A72" s="345"/>
      <c r="B72" s="349"/>
      <c r="C72" s="304" t="s">
        <v>4</v>
      </c>
      <c r="D72" s="304"/>
      <c r="E72" s="311" t="s">
        <v>5</v>
      </c>
      <c r="F72" s="841"/>
      <c r="G72" s="841"/>
      <c r="H72" s="841"/>
      <c r="I72" s="841"/>
      <c r="J72" s="841"/>
      <c r="K72" s="841"/>
      <c r="L72" s="841"/>
      <c r="M72" s="841"/>
      <c r="N72" s="841"/>
      <c r="O72" s="841"/>
      <c r="P72" s="841"/>
      <c r="Q72" s="841"/>
      <c r="R72" s="254">
        <f t="shared" si="11"/>
        <v>0</v>
      </c>
      <c r="S72" s="849">
        <v>0.21</v>
      </c>
      <c r="T72" s="305">
        <v>15</v>
      </c>
      <c r="Z72" s="317"/>
    </row>
    <row r="73" spans="1:26" s="245" customFormat="1" ht="15" customHeight="1">
      <c r="A73" s="316"/>
      <c r="B73" s="280" t="s">
        <v>99</v>
      </c>
      <c r="C73" s="278"/>
      <c r="D73" s="278"/>
      <c r="E73" s="310" t="s">
        <v>5</v>
      </c>
      <c r="F73" s="294">
        <f t="shared" ref="F73:L73" si="20">SUBTOTAL(9,F42:F72)</f>
        <v>0</v>
      </c>
      <c r="G73" s="294">
        <f t="shared" si="20"/>
        <v>0</v>
      </c>
      <c r="H73" s="294">
        <f t="shared" si="20"/>
        <v>0</v>
      </c>
      <c r="I73" s="294">
        <f t="shared" si="20"/>
        <v>27784.056140000004</v>
      </c>
      <c r="J73" s="294">
        <f t="shared" si="20"/>
        <v>27784.056140000004</v>
      </c>
      <c r="K73" s="294">
        <f t="shared" si="20"/>
        <v>0</v>
      </c>
      <c r="L73" s="294">
        <f t="shared" si="20"/>
        <v>0</v>
      </c>
      <c r="M73" s="294">
        <f t="shared" ref="M73:O73" si="21">SUBTOTAL(9,M42:M72)</f>
        <v>0</v>
      </c>
      <c r="N73" s="294">
        <f t="shared" si="21"/>
        <v>0</v>
      </c>
      <c r="O73" s="294">
        <f t="shared" si="21"/>
        <v>0</v>
      </c>
      <c r="P73" s="294">
        <f t="shared" ref="P73:Q73" si="22">SUBTOTAL(9,P42:P72)</f>
        <v>0</v>
      </c>
      <c r="Q73" s="294">
        <f t="shared" si="22"/>
        <v>0</v>
      </c>
      <c r="R73" s="294">
        <f t="shared" si="11"/>
        <v>55568.112280000008</v>
      </c>
      <c r="S73" s="279"/>
      <c r="T73" s="279"/>
      <c r="U73" s="250"/>
      <c r="V73" s="250"/>
      <c r="W73" s="250"/>
      <c r="X73" s="250"/>
      <c r="Y73" s="250"/>
      <c r="Z73" s="250"/>
    </row>
    <row r="74" spans="1:26" s="241" customFormat="1" ht="15" customHeight="1">
      <c r="A74" s="332"/>
      <c r="B74" s="333" t="s">
        <v>155</v>
      </c>
      <c r="C74" s="334"/>
      <c r="D74" s="334"/>
      <c r="E74" s="653" t="s">
        <v>5</v>
      </c>
      <c r="F74" s="335">
        <f t="array" ref="F74">SUM(F42:F44*$S42:$S44,F46:F48*$S46:$S48,F50:F52*$S50:$S52,F54:F56*$S54:$S56,F58:F60*$S58:$S60,F62:F64*$S62:$S64,F66:F68*$S66:$S68,F70:F72*$S70:$S72)</f>
        <v>0</v>
      </c>
      <c r="G74" s="335">
        <f t="array" ref="G74">SUM(G42:G44*$S42:$S44,G46:G48*$S46:$S48,G50:G52*$S50:$S52,G54:G56*$S54:$S56,G58:G60*$S58:$S60,G62:G64*$S62:$S64,G66:G68*$S66:$S68,G70:G72*$S70:$S72)</f>
        <v>0</v>
      </c>
      <c r="H74" s="335">
        <f t="array" ref="H74">SUM(H42:H44*$S42:$S44,H46:H48*$S46:$S48,H50:H52*$S50:$S52,H54:H56*$S54:$S56,H58:H60*$S58:$S60,H62:H64*$S62:$S64,H66:H68*$S66:$S68,H70:H72*$S70:$S72)</f>
        <v>0</v>
      </c>
      <c r="I74" s="335">
        <f t="array" ref="I74">SUM(I42:I44*$S42:$S44,I46:I48*$S46:$S48,I50:I52*$S50:$S52,I54:I56*$S54:$S56,I58:I60*$S58:$S60,I62:I64*$S62:$S64,I66:I68*$S66:$S68,I70:I72*$S70:$S72)</f>
        <v>5834.6517893999999</v>
      </c>
      <c r="J74" s="335">
        <f t="array" ref="J74">SUM(J42:J44*$S42:$S44,J46:J48*$S46:$S48,J50:J52*$S50:$S52,J54:J56*$S54:$S56,J58:J60*$S58:$S60,J62:J64*$S62:$S64,J66:J68*$S66:$S68,J70:J72*$S70:$S72)</f>
        <v>5834.6517893999999</v>
      </c>
      <c r="K74" s="335">
        <f t="array" ref="K74">SUM(K42:K44*$S42:$S44,K46:K48*$S46:$S48,K50:K52*$S50:$S52,K54:K56*$S54:$S56,K58:K60*$S58:$S60,K62:K64*$S62:$S64,K66:K68*$S66:$S68,K70:K72*$S70:$S72)</f>
        <v>0</v>
      </c>
      <c r="L74" s="335">
        <f t="array" ref="L74">SUM(L42:L44*$S42:$S44,L46:L48*$S46:$S48,L50:L52*$S50:$S52,L54:L56*$S54:$S56,L58:L60*$S58:$S60,L62:L64*$S62:$S64,L66:L68*$S66:$S68,L70:L72*$S70:$S72)</f>
        <v>0</v>
      </c>
      <c r="M74" s="335">
        <f t="array" ref="M74">SUM(M42:M44*$S42:$S44,M46:M48*$S46:$S48,M50:M52*$S50:$S52,M54:M56*$S54:$S56,M58:M60*$S58:$S60,M62:M64*$S62:$S64,M66:M68*$S66:$S68,M70:M72*$S70:$S72)</f>
        <v>0</v>
      </c>
      <c r="N74" s="335">
        <f t="array" ref="N74">SUM(N42:N44*$S42:$S44,N46:N48*$S46:$S48,N50:N52*$S50:$S52,N54:N56*$S54:$S56,N58:N60*$S58:$S60,N62:N64*$S62:$S64,N66:N68*$S66:$S68,N70:N72*$S70:$S72)</f>
        <v>0</v>
      </c>
      <c r="O74" s="335">
        <f t="array" ref="O74">SUM(O42:O44*$S42:$S44,O46:O48*$S46:$S48,O50:O52*$S50:$S52,O54:O56*$S54:$S56,O58:O60*$S58:$S60,O62:O64*$S62:$S64,O66:O68*$S66:$S68,O70:O72*$S70:$S72)</f>
        <v>0</v>
      </c>
      <c r="P74" s="335">
        <f t="array" ref="P74">SUM(P42:P44*$S42:$S44,P46:P48*$S46:$S48,P50:P52*$S50:$S52,P54:P56*$S54:$S56,P58:P60*$S58:$S60,P62:P64*$S62:$S64,P66:P68*$S66:$S68,P70:P72*$S70:$S72)</f>
        <v>0</v>
      </c>
      <c r="Q74" s="335">
        <f t="array" ref="Q74">SUM(Q42:Q44*$S42:$S44,Q46:Q48*$S46:$S48,Q50:Q52*$S50:$S52,Q54:Q56*$S54:$S56,Q58:Q60*$S58:$S60,Q62:Q64*$S62:$S64,Q66:Q68*$S66:$S68,Q70:Q72*$S70:$S72)</f>
        <v>0</v>
      </c>
      <c r="R74" s="294">
        <f t="shared" si="11"/>
        <v>11669.3035788</v>
      </c>
      <c r="S74" s="336"/>
      <c r="T74" s="336"/>
      <c r="U74" s="119"/>
      <c r="V74" s="119"/>
      <c r="W74" s="119"/>
      <c r="X74" s="119"/>
      <c r="Y74" s="119"/>
      <c r="Z74" s="119"/>
    </row>
    <row r="75" spans="1:26" s="246" customFormat="1">
      <c r="A75" s="180"/>
      <c r="B75" s="303" t="s">
        <v>162</v>
      </c>
      <c r="C75" s="280"/>
      <c r="D75" s="280"/>
      <c r="E75" s="310" t="s">
        <v>5</v>
      </c>
      <c r="F75" s="294">
        <f t="shared" ref="F75:L75" si="23">F73+F74</f>
        <v>0</v>
      </c>
      <c r="G75" s="294">
        <f t="shared" si="23"/>
        <v>0</v>
      </c>
      <c r="H75" s="294">
        <f t="shared" si="23"/>
        <v>0</v>
      </c>
      <c r="I75" s="294">
        <f t="shared" si="23"/>
        <v>33618.707929400007</v>
      </c>
      <c r="J75" s="294">
        <f t="shared" si="23"/>
        <v>33618.707929400007</v>
      </c>
      <c r="K75" s="294">
        <f t="shared" si="23"/>
        <v>0</v>
      </c>
      <c r="L75" s="294">
        <f t="shared" si="23"/>
        <v>0</v>
      </c>
      <c r="M75" s="294">
        <f t="shared" ref="M75:O75" si="24">M73+M74</f>
        <v>0</v>
      </c>
      <c r="N75" s="294">
        <f t="shared" si="24"/>
        <v>0</v>
      </c>
      <c r="O75" s="294">
        <f t="shared" si="24"/>
        <v>0</v>
      </c>
      <c r="P75" s="294">
        <f t="shared" ref="P75:Q75" si="25">P73+P74</f>
        <v>0</v>
      </c>
      <c r="Q75" s="294">
        <f t="shared" si="25"/>
        <v>0</v>
      </c>
      <c r="R75" s="294">
        <f>R73+R74</f>
        <v>67237.415858800014</v>
      </c>
      <c r="S75" s="279"/>
      <c r="T75" s="279"/>
      <c r="U75" s="255"/>
      <c r="V75" s="255"/>
      <c r="W75" s="255"/>
      <c r="X75" s="255"/>
      <c r="Y75" s="255"/>
      <c r="Z75" s="275"/>
    </row>
    <row r="76" spans="1:26" s="256" customFormat="1">
      <c r="A76" s="345"/>
      <c r="B76" s="267"/>
      <c r="C76" s="275"/>
      <c r="D76" s="63"/>
      <c r="E76" s="255"/>
      <c r="F76" s="255"/>
      <c r="G76" s="255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75"/>
    </row>
    <row r="77" spans="1:26" s="256" customFormat="1">
      <c r="A77" s="345"/>
      <c r="B77" s="697" t="s">
        <v>160</v>
      </c>
      <c r="C77" s="696"/>
      <c r="D77" s="696"/>
      <c r="E77" s="698"/>
      <c r="F77" s="699"/>
      <c r="G77" s="699"/>
      <c r="H77" s="254"/>
      <c r="I77" s="254"/>
      <c r="J77" s="254"/>
      <c r="K77" s="254"/>
      <c r="L77" s="254"/>
      <c r="M77" s="254"/>
      <c r="N77" s="254"/>
      <c r="O77" s="254"/>
      <c r="P77" s="254"/>
      <c r="Q77" s="254"/>
      <c r="R77" s="254"/>
      <c r="S77" s="254"/>
      <c r="T77" s="254"/>
      <c r="U77" s="254"/>
      <c r="V77" s="254"/>
      <c r="W77" s="254"/>
      <c r="X77" s="254"/>
      <c r="Y77" s="254"/>
      <c r="Z77" s="276"/>
    </row>
    <row r="78" spans="1:26">
      <c r="B78" s="706" t="s">
        <v>300</v>
      </c>
      <c r="C78" s="702"/>
      <c r="D78" s="702"/>
      <c r="E78" s="707"/>
      <c r="F78" s="705"/>
      <c r="G78" s="705"/>
    </row>
    <row r="79" spans="1:26"/>
    <row r="80" spans="1:26">
      <c r="B80" s="2"/>
    </row>
    <row r="81" spans="1:9">
      <c r="B81" s="1027" t="s">
        <v>163</v>
      </c>
      <c r="C81" s="1028"/>
      <c r="D81" s="1028"/>
      <c r="E81" s="1025" t="s">
        <v>100</v>
      </c>
      <c r="F81" s="313">
        <f>IF(Info!$V$25=0,Info!$C$17,Info!$C$17)</f>
        <v>2020</v>
      </c>
      <c r="G81" s="782"/>
      <c r="H81" s="786"/>
      <c r="I81" s="781"/>
    </row>
    <row r="82" spans="1:9">
      <c r="B82" s="1029"/>
      <c r="C82" s="1030"/>
      <c r="D82" s="1030"/>
      <c r="E82" s="1026"/>
      <c r="F82" s="315" t="s">
        <v>0</v>
      </c>
      <c r="G82" s="783" t="s">
        <v>6</v>
      </c>
      <c r="H82" s="786"/>
      <c r="I82" s="781"/>
    </row>
    <row r="83" spans="1:9">
      <c r="A83" s="244"/>
      <c r="B83" s="469" t="s">
        <v>244</v>
      </c>
      <c r="C83" s="470"/>
      <c r="D83" s="471"/>
      <c r="E83" s="472"/>
      <c r="F83" s="465"/>
      <c r="G83" s="465"/>
      <c r="H83" s="267"/>
    </row>
    <row r="84" spans="1:9">
      <c r="A84" s="447" t="s">
        <v>168</v>
      </c>
      <c r="B84" s="473" t="s">
        <v>118</v>
      </c>
      <c r="C84" s="474"/>
      <c r="E84" s="475" t="s">
        <v>226</v>
      </c>
      <c r="F84" s="476">
        <f>SUM(F85:F88)</f>
        <v>0</v>
      </c>
      <c r="G84" s="784">
        <f>SUM(G85:G88)</f>
        <v>0</v>
      </c>
      <c r="H84" s="785"/>
    </row>
    <row r="85" spans="1:9">
      <c r="A85" s="466">
        <v>42005</v>
      </c>
      <c r="B85" s="477" t="s">
        <v>165</v>
      </c>
      <c r="C85" s="478"/>
      <c r="E85" s="479" t="s">
        <v>226</v>
      </c>
      <c r="F85" s="480"/>
      <c r="G85" s="480"/>
    </row>
    <row r="86" spans="1:9" ht="30">
      <c r="A86" s="957">
        <v>42036</v>
      </c>
      <c r="B86" s="477" t="s">
        <v>245</v>
      </c>
      <c r="C86" s="478"/>
      <c r="E86" s="479" t="s">
        <v>226</v>
      </c>
      <c r="F86" s="480"/>
      <c r="G86" s="480"/>
    </row>
    <row r="87" spans="1:9">
      <c r="A87" s="466">
        <v>42064</v>
      </c>
      <c r="B87" s="477" t="s">
        <v>166</v>
      </c>
      <c r="C87" s="478"/>
      <c r="E87" s="479" t="s">
        <v>226</v>
      </c>
      <c r="F87" s="480"/>
      <c r="G87" s="480"/>
    </row>
    <row r="88" spans="1:9">
      <c r="A88" s="466">
        <v>42095</v>
      </c>
      <c r="B88" s="482" t="s">
        <v>167</v>
      </c>
      <c r="C88" s="483"/>
      <c r="D88" s="338"/>
      <c r="E88" s="484" t="s">
        <v>226</v>
      </c>
      <c r="F88" s="485"/>
      <c r="G88" s="485"/>
    </row>
    <row r="89" spans="1:9">
      <c r="A89" s="447" t="s">
        <v>169</v>
      </c>
      <c r="B89" s="473" t="s">
        <v>119</v>
      </c>
      <c r="C89" s="474"/>
      <c r="E89" s="475" t="s">
        <v>226</v>
      </c>
      <c r="F89" s="476">
        <f>F90+F91</f>
        <v>0</v>
      </c>
      <c r="G89" s="476">
        <f>G90+G91</f>
        <v>0</v>
      </c>
    </row>
    <row r="90" spans="1:9">
      <c r="A90" s="466">
        <v>42006</v>
      </c>
      <c r="B90" s="477" t="s">
        <v>120</v>
      </c>
      <c r="C90" s="478"/>
      <c r="E90" s="479" t="s">
        <v>226</v>
      </c>
      <c r="F90" s="480"/>
      <c r="G90" s="480"/>
    </row>
    <row r="91" spans="1:9">
      <c r="A91" s="466">
        <v>42037</v>
      </c>
      <c r="B91" s="482" t="s">
        <v>121</v>
      </c>
      <c r="C91" s="483"/>
      <c r="D91" s="338"/>
      <c r="E91" s="484" t="s">
        <v>226</v>
      </c>
      <c r="F91" s="485"/>
      <c r="G91" s="874"/>
    </row>
    <row r="92" spans="1:9">
      <c r="A92" s="447" t="s">
        <v>170</v>
      </c>
      <c r="B92" s="473" t="s">
        <v>122</v>
      </c>
      <c r="C92" s="474"/>
      <c r="E92" s="475" t="s">
        <v>226</v>
      </c>
      <c r="F92" s="476">
        <f>F93+F94</f>
        <v>0</v>
      </c>
      <c r="G92" s="476">
        <f>G93+G94</f>
        <v>0</v>
      </c>
    </row>
    <row r="93" spans="1:9">
      <c r="A93" s="466">
        <v>42007</v>
      </c>
      <c r="B93" s="477" t="s">
        <v>123</v>
      </c>
      <c r="C93" s="478"/>
      <c r="E93" s="479" t="s">
        <v>226</v>
      </c>
      <c r="F93" s="480"/>
      <c r="G93" s="480"/>
    </row>
    <row r="94" spans="1:9">
      <c r="A94" s="466">
        <v>42038</v>
      </c>
      <c r="B94" s="482" t="s">
        <v>124</v>
      </c>
      <c r="C94" s="483"/>
      <c r="D94" s="338"/>
      <c r="E94" s="484" t="s">
        <v>226</v>
      </c>
      <c r="F94" s="485"/>
      <c r="G94" s="874"/>
    </row>
    <row r="95" spans="1:9">
      <c r="A95" s="447" t="s">
        <v>171</v>
      </c>
      <c r="B95" s="473" t="s">
        <v>125</v>
      </c>
      <c r="C95" s="474"/>
      <c r="E95" s="475" t="s">
        <v>226</v>
      </c>
      <c r="F95" s="476">
        <f>SUM(F96:F99)</f>
        <v>0</v>
      </c>
      <c r="G95" s="476">
        <f>SUM(G96:G99)</f>
        <v>7.0000000000000007E-2</v>
      </c>
    </row>
    <row r="96" spans="1:9">
      <c r="A96" s="466">
        <v>42008</v>
      </c>
      <c r="B96" s="477" t="s">
        <v>126</v>
      </c>
      <c r="C96" s="478"/>
      <c r="E96" s="479" t="s">
        <v>226</v>
      </c>
      <c r="F96" s="480"/>
      <c r="G96" s="480"/>
    </row>
    <row r="97" spans="1:20">
      <c r="A97" s="466">
        <v>42039</v>
      </c>
      <c r="B97" s="477" t="s">
        <v>127</v>
      </c>
      <c r="C97" s="478"/>
      <c r="E97" s="479" t="s">
        <v>226</v>
      </c>
      <c r="F97" s="480"/>
      <c r="G97" s="480"/>
    </row>
    <row r="98" spans="1:20">
      <c r="A98" s="466">
        <v>42067</v>
      </c>
      <c r="B98" s="477" t="s">
        <v>128</v>
      </c>
      <c r="C98" s="478"/>
      <c r="E98" s="479" t="s">
        <v>226</v>
      </c>
      <c r="F98" s="480"/>
      <c r="G98" s="480"/>
    </row>
    <row r="99" spans="1:20">
      <c r="A99" s="466">
        <v>42098</v>
      </c>
      <c r="B99" s="482" t="s">
        <v>129</v>
      </c>
      <c r="C99" s="483"/>
      <c r="D99" s="338"/>
      <c r="E99" s="484" t="s">
        <v>226</v>
      </c>
      <c r="F99" s="485"/>
      <c r="G99" s="874">
        <v>7.0000000000000007E-2</v>
      </c>
    </row>
    <row r="100" spans="1:20">
      <c r="A100" s="447" t="s">
        <v>172</v>
      </c>
      <c r="B100" s="473" t="s">
        <v>130</v>
      </c>
      <c r="C100" s="474"/>
      <c r="E100" s="475" t="s">
        <v>226</v>
      </c>
      <c r="F100" s="476">
        <f>F101+F102+F103</f>
        <v>0</v>
      </c>
      <c r="G100" s="476">
        <f>G101+G102+G103</f>
        <v>0</v>
      </c>
    </row>
    <row r="101" spans="1:20">
      <c r="A101" s="466">
        <v>42009</v>
      </c>
      <c r="B101" s="477" t="s">
        <v>131</v>
      </c>
      <c r="C101" s="478"/>
      <c r="E101" s="479" t="s">
        <v>226</v>
      </c>
      <c r="F101" s="480"/>
      <c r="G101" s="480"/>
    </row>
    <row r="102" spans="1:20">
      <c r="A102" s="466">
        <v>42040</v>
      </c>
      <c r="B102" s="477" t="s">
        <v>132</v>
      </c>
      <c r="C102" s="478"/>
      <c r="E102" s="479" t="s">
        <v>226</v>
      </c>
      <c r="F102" s="480"/>
      <c r="G102" s="480"/>
    </row>
    <row r="103" spans="1:20">
      <c r="A103" s="466">
        <v>42068</v>
      </c>
      <c r="B103" s="482" t="s">
        <v>133</v>
      </c>
      <c r="C103" s="483"/>
      <c r="D103" s="338"/>
      <c r="E103" s="484" t="s">
        <v>226</v>
      </c>
      <c r="F103" s="462"/>
      <c r="G103" s="462"/>
    </row>
    <row r="104" spans="1:20">
      <c r="A104" s="447" t="s">
        <v>173</v>
      </c>
      <c r="B104" s="487" t="s">
        <v>134</v>
      </c>
      <c r="C104" s="488"/>
      <c r="D104" s="338"/>
      <c r="E104" s="489" t="s">
        <v>226</v>
      </c>
      <c r="F104" s="462"/>
      <c r="G104" s="462"/>
    </row>
    <row r="105" spans="1:20">
      <c r="A105" s="447" t="s">
        <v>174</v>
      </c>
      <c r="B105" s="487" t="s">
        <v>135</v>
      </c>
      <c r="C105" s="488"/>
      <c r="D105" s="338"/>
      <c r="E105" s="489" t="s">
        <v>226</v>
      </c>
      <c r="F105" s="462"/>
      <c r="G105" s="462"/>
    </row>
    <row r="106" spans="1:20">
      <c r="A106" s="447" t="s">
        <v>175</v>
      </c>
      <c r="B106" s="487" t="s">
        <v>136</v>
      </c>
      <c r="C106" s="488"/>
      <c r="D106" s="338"/>
      <c r="E106" s="489" t="s">
        <v>226</v>
      </c>
      <c r="F106" s="462"/>
      <c r="G106" s="462"/>
    </row>
    <row r="107" spans="1:20">
      <c r="A107" s="447" t="s">
        <v>176</v>
      </c>
      <c r="B107" s="487" t="s">
        <v>137</v>
      </c>
      <c r="C107" s="488"/>
      <c r="D107" s="338"/>
      <c r="E107" s="489" t="s">
        <v>226</v>
      </c>
      <c r="F107" s="462"/>
      <c r="G107" s="462"/>
    </row>
    <row r="108" spans="1:20" s="240" customFormat="1">
      <c r="A108" s="339" t="s">
        <v>177</v>
      </c>
      <c r="B108" s="1014" t="s">
        <v>203</v>
      </c>
      <c r="C108" s="1014"/>
      <c r="D108" s="340"/>
      <c r="E108" s="491" t="s">
        <v>226</v>
      </c>
      <c r="F108" s="873">
        <f>F84+F89+F92+F95+F100+F104+F105+F106+F107</f>
        <v>0</v>
      </c>
      <c r="G108" s="873">
        <f>G84+G89+G92+G95+G100+G104+G105+G106+G107</f>
        <v>7.0000000000000007E-2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>
      <c r="A109" s="447" t="s">
        <v>178</v>
      </c>
      <c r="B109" s="338" t="s">
        <v>179</v>
      </c>
      <c r="C109" s="338"/>
      <c r="D109" s="338"/>
      <c r="E109" s="402" t="s">
        <v>199</v>
      </c>
      <c r="F109" s="869"/>
      <c r="G109" s="869"/>
      <c r="H109" s="907"/>
    </row>
    <row r="110" spans="1:20">
      <c r="A110" s="447" t="s">
        <v>180</v>
      </c>
      <c r="B110" s="338" t="s">
        <v>181</v>
      </c>
      <c r="C110" s="338"/>
      <c r="D110" s="338"/>
      <c r="E110" s="402" t="s">
        <v>199</v>
      </c>
      <c r="F110" s="462"/>
      <c r="G110" s="462"/>
    </row>
    <row r="111" spans="1:20">
      <c r="A111" s="447" t="s">
        <v>182</v>
      </c>
      <c r="B111" s="338" t="s">
        <v>183</v>
      </c>
      <c r="C111" s="338"/>
      <c r="D111" s="338"/>
      <c r="E111" s="402" t="s">
        <v>200</v>
      </c>
      <c r="F111" s="462"/>
      <c r="G111" s="462"/>
    </row>
    <row r="112" spans="1:20">
      <c r="A112" s="447" t="s">
        <v>184</v>
      </c>
      <c r="B112" s="337" t="s">
        <v>185</v>
      </c>
      <c r="C112" s="337"/>
      <c r="D112" s="337"/>
      <c r="E112" s="362" t="s">
        <v>201</v>
      </c>
      <c r="F112" s="462"/>
      <c r="G112" s="462"/>
    </row>
    <row r="113" spans="1:7">
      <c r="A113" s="447" t="s">
        <v>186</v>
      </c>
      <c r="B113" s="338" t="s">
        <v>187</v>
      </c>
      <c r="C113" s="338"/>
      <c r="D113" s="338"/>
      <c r="E113" s="402" t="s">
        <v>201</v>
      </c>
      <c r="F113" s="462"/>
      <c r="G113" s="462"/>
    </row>
    <row r="114" spans="1:7">
      <c r="A114" s="447" t="s">
        <v>188</v>
      </c>
      <c r="B114" s="337" t="s">
        <v>189</v>
      </c>
      <c r="C114" s="337"/>
      <c r="D114" s="337"/>
      <c r="E114" s="362" t="s">
        <v>201</v>
      </c>
      <c r="F114" s="462"/>
      <c r="G114" s="462"/>
    </row>
    <row r="115" spans="1:7">
      <c r="A115" s="447" t="s">
        <v>190</v>
      </c>
      <c r="B115" s="338" t="s">
        <v>187</v>
      </c>
      <c r="C115" s="338"/>
      <c r="D115" s="338"/>
      <c r="E115" s="402" t="s">
        <v>201</v>
      </c>
      <c r="F115" s="462"/>
      <c r="G115" s="462"/>
    </row>
    <row r="116" spans="1:7">
      <c r="A116" s="447" t="s">
        <v>191</v>
      </c>
      <c r="B116" s="338" t="s">
        <v>192</v>
      </c>
      <c r="C116" s="338"/>
      <c r="D116" s="338"/>
      <c r="E116" s="402" t="s">
        <v>201</v>
      </c>
      <c r="F116" s="462"/>
      <c r="G116" s="462"/>
    </row>
    <row r="117" spans="1:7">
      <c r="A117" s="447" t="s">
        <v>193</v>
      </c>
      <c r="B117" s="338" t="s">
        <v>194</v>
      </c>
      <c r="C117" s="338"/>
      <c r="D117" s="338"/>
      <c r="E117" s="402" t="s">
        <v>201</v>
      </c>
      <c r="F117" s="462"/>
      <c r="G117" s="462"/>
    </row>
    <row r="118" spans="1:7">
      <c r="A118" s="447" t="s">
        <v>195</v>
      </c>
      <c r="B118" s="338" t="s">
        <v>196</v>
      </c>
      <c r="C118" s="338"/>
      <c r="D118" s="338"/>
      <c r="E118" s="402" t="s">
        <v>201</v>
      </c>
      <c r="F118" s="462"/>
      <c r="G118" s="462"/>
    </row>
    <row r="119" spans="1:7">
      <c r="A119" s="447" t="s">
        <v>197</v>
      </c>
      <c r="B119" s="467" t="s">
        <v>198</v>
      </c>
      <c r="C119" s="467"/>
      <c r="D119" s="467"/>
      <c r="E119" s="468" t="s">
        <v>201</v>
      </c>
      <c r="F119" s="492"/>
      <c r="G119" s="872"/>
    </row>
    <row r="120" spans="1:7">
      <c r="B120" s="303" t="s">
        <v>243</v>
      </c>
      <c r="C120" s="344"/>
      <c r="D120" s="344"/>
      <c r="E120" s="344"/>
      <c r="F120" s="349"/>
      <c r="G120" s="344"/>
    </row>
    <row r="121" spans="1:7">
      <c r="A121" s="447" t="s">
        <v>227</v>
      </c>
      <c r="B121" s="338" t="s">
        <v>228</v>
      </c>
      <c r="C121" s="338"/>
      <c r="D121" s="338"/>
      <c r="E121" s="495" t="s">
        <v>242</v>
      </c>
      <c r="F121" s="852">
        <f>IF(F112=0,0,F108/F112)</f>
        <v>0</v>
      </c>
      <c r="G121" s="871">
        <f>IF(G114=0,0,G108/(G114+G116))</f>
        <v>0</v>
      </c>
    </row>
    <row r="122" spans="1:7">
      <c r="A122" s="447" t="s">
        <v>229</v>
      </c>
      <c r="B122" s="337" t="s">
        <v>230</v>
      </c>
      <c r="C122" s="337"/>
      <c r="D122" s="337"/>
      <c r="E122" s="362" t="s">
        <v>199</v>
      </c>
      <c r="F122" s="931">
        <f>F108</f>
        <v>0</v>
      </c>
      <c r="G122" s="932">
        <f>G108</f>
        <v>7.0000000000000007E-2</v>
      </c>
    </row>
    <row r="123" spans="1:7">
      <c r="A123" s="447" t="s">
        <v>202</v>
      </c>
      <c r="B123" s="337" t="s">
        <v>138</v>
      </c>
      <c r="C123" s="337"/>
      <c r="D123" s="337"/>
      <c r="E123" s="362" t="s">
        <v>199</v>
      </c>
      <c r="F123" s="462"/>
      <c r="G123" s="462"/>
    </row>
    <row r="124" spans="1:7">
      <c r="A124" s="447" t="s">
        <v>231</v>
      </c>
      <c r="B124" s="337" t="s">
        <v>232</v>
      </c>
      <c r="C124" s="337"/>
      <c r="D124" s="337"/>
      <c r="E124" s="362" t="s">
        <v>38</v>
      </c>
      <c r="F124" s="931">
        <f>IF(F122=0,0,F123/F122*100)</f>
        <v>0</v>
      </c>
      <c r="G124" s="933">
        <f>IF(G122=0,0,G123/G122*100)</f>
        <v>0</v>
      </c>
    </row>
    <row r="125" spans="1:7">
      <c r="A125" s="447" t="s">
        <v>233</v>
      </c>
      <c r="B125" s="337" t="s">
        <v>234</v>
      </c>
      <c r="C125" s="337"/>
      <c r="D125" s="337"/>
      <c r="E125" s="362" t="s">
        <v>199</v>
      </c>
      <c r="F125" s="462"/>
      <c r="G125" s="462"/>
    </row>
    <row r="126" spans="1:7">
      <c r="A126" s="447" t="s">
        <v>235</v>
      </c>
      <c r="B126" s="496" t="s">
        <v>236</v>
      </c>
      <c r="C126" s="497"/>
      <c r="D126" s="337"/>
      <c r="E126" s="495" t="s">
        <v>117</v>
      </c>
      <c r="F126" s="853">
        <f>F122+F123</f>
        <v>0</v>
      </c>
      <c r="G126" s="871">
        <f>G122+G123</f>
        <v>7.0000000000000007E-2</v>
      </c>
    </row>
    <row r="127" spans="1:7">
      <c r="A127" s="447" t="s">
        <v>237</v>
      </c>
      <c r="B127" s="337" t="s">
        <v>238</v>
      </c>
      <c r="C127" s="337"/>
      <c r="D127" s="337"/>
      <c r="E127" s="402" t="s">
        <v>201</v>
      </c>
      <c r="F127" s="854">
        <f>F112</f>
        <v>0</v>
      </c>
      <c r="G127" s="870">
        <f>G114+G116</f>
        <v>0</v>
      </c>
    </row>
    <row r="128" spans="1:7">
      <c r="A128" s="447" t="s">
        <v>239</v>
      </c>
      <c r="B128" s="498" t="s">
        <v>240</v>
      </c>
      <c r="C128" s="497"/>
      <c r="D128" s="337"/>
      <c r="E128" s="495" t="s">
        <v>242</v>
      </c>
      <c r="F128" s="856">
        <f>IF(F127=0,0,F126/F127)</f>
        <v>0</v>
      </c>
      <c r="G128" s="920">
        <f>IF(G127=0,0,G126/G127)</f>
        <v>0</v>
      </c>
    </row>
    <row r="129" spans="1:19">
      <c r="A129" s="447" t="s">
        <v>241</v>
      </c>
      <c r="B129" s="467" t="s">
        <v>271</v>
      </c>
      <c r="C129" s="467"/>
      <c r="D129" s="467"/>
      <c r="E129" s="499" t="s">
        <v>242</v>
      </c>
      <c r="F129" s="856">
        <f>IF(F128=0,0,(F128*(1+$D$130)))</f>
        <v>0</v>
      </c>
      <c r="G129" s="921">
        <f>IF(G128=0,0,(G128*(1+$D$130)))</f>
        <v>0</v>
      </c>
      <c r="H129" s="267"/>
      <c r="I129" s="267"/>
      <c r="J129" s="267"/>
      <c r="K129" s="267"/>
      <c r="L129" s="348"/>
      <c r="M129" s="348"/>
      <c r="N129" s="348"/>
      <c r="O129" s="348"/>
      <c r="P129" s="267"/>
      <c r="Q129" s="267"/>
      <c r="R129" s="267"/>
      <c r="S129" s="267"/>
    </row>
    <row r="130" spans="1:19" s="256" customFormat="1">
      <c r="A130" s="447"/>
      <c r="B130" s="344" t="s">
        <v>272</v>
      </c>
      <c r="C130" s="787"/>
      <c r="D130" s="789">
        <v>0.15</v>
      </c>
      <c r="E130" s="500"/>
      <c r="F130" s="501"/>
      <c r="G130" s="830"/>
      <c r="H130" s="267"/>
      <c r="I130" s="267"/>
      <c r="J130" s="267"/>
      <c r="K130" s="267"/>
      <c r="L130" s="267"/>
      <c r="M130" s="267"/>
      <c r="N130" s="267"/>
      <c r="O130" s="267"/>
      <c r="P130" s="267"/>
      <c r="Q130" s="267"/>
      <c r="R130" s="267"/>
      <c r="S130" s="267"/>
    </row>
    <row r="131" spans="1:19">
      <c r="A131" s="447"/>
      <c r="B131" s="267"/>
      <c r="C131" s="787"/>
      <c r="D131" s="788"/>
      <c r="E131" s="503"/>
      <c r="F131" s="504"/>
      <c r="G131" s="831"/>
      <c r="H131" s="267"/>
      <c r="I131" s="267"/>
      <c r="J131" s="267"/>
      <c r="K131" s="267"/>
      <c r="L131" s="348"/>
      <c r="M131" s="348"/>
      <c r="N131" s="348"/>
      <c r="O131" s="348"/>
      <c r="P131" s="267"/>
      <c r="Q131" s="267"/>
      <c r="R131" s="267"/>
      <c r="S131" s="267"/>
    </row>
    <row r="132" spans="1:19">
      <c r="A132" s="447"/>
      <c r="B132" s="1008" t="s">
        <v>289</v>
      </c>
      <c r="C132" s="1008"/>
      <c r="D132" s="1008"/>
      <c r="E132" s="1009"/>
      <c r="F132" s="313">
        <f>F81</f>
        <v>2020</v>
      </c>
      <c r="G132" s="782"/>
      <c r="H132" s="267"/>
      <c r="I132" s="267"/>
      <c r="J132" s="267"/>
      <c r="K132" s="267"/>
      <c r="L132" s="348"/>
      <c r="M132" s="348"/>
      <c r="N132" s="348"/>
      <c r="O132" s="348"/>
      <c r="P132" s="267"/>
      <c r="Q132" s="267"/>
      <c r="R132" s="267"/>
      <c r="S132" s="267"/>
    </row>
    <row r="133" spans="1:19">
      <c r="A133" s="447"/>
      <c r="B133" s="1010"/>
      <c r="C133" s="1010"/>
      <c r="D133" s="1010"/>
      <c r="E133" s="1011"/>
      <c r="F133" s="342" t="s">
        <v>0</v>
      </c>
      <c r="G133" s="832" t="s">
        <v>6</v>
      </c>
      <c r="H133" s="267"/>
      <c r="I133" s="267"/>
      <c r="J133" s="267"/>
      <c r="K133" s="267"/>
      <c r="L133" s="348"/>
      <c r="M133" s="348"/>
      <c r="N133" s="348"/>
      <c r="O133" s="348"/>
      <c r="P133" s="267"/>
      <c r="Q133" s="267"/>
      <c r="R133" s="267"/>
      <c r="S133" s="267"/>
    </row>
    <row r="134" spans="1:19">
      <c r="A134" s="447"/>
      <c r="B134" s="448" t="s">
        <v>246</v>
      </c>
      <c r="C134" s="448"/>
      <c r="D134" s="448"/>
      <c r="E134" s="449" t="s">
        <v>199</v>
      </c>
      <c r="F134" s="934">
        <f>IF(Info!$V$9=0,(F$96+F$98+F$99),IF(Info!$V$9=1,(F$96+F$97+F$98+F$99+F$104+F$123),IF(Info!$V$9=2,(F$96+F$97+F$99+F$123),(F$96+F$97+F$99+F$104+F$123))))</f>
        <v>0</v>
      </c>
      <c r="G134" s="934">
        <f>IF(Info!$V$9=0,(G$96+G$98+G$99),IF(Info!$V$9=1,(G$96+G$97+G$98+G$99+G$104+G$123),IF(Info!$V$9=2,(G$96+G$97+G$99+G$123),(G$96+G$97+G$99+G$104+G$123))))</f>
        <v>7.0000000000000007E-2</v>
      </c>
      <c r="H134" s="267"/>
      <c r="I134" s="267"/>
      <c r="J134" s="267"/>
      <c r="K134" s="267"/>
      <c r="L134" s="348"/>
      <c r="M134" s="348"/>
      <c r="N134" s="348"/>
      <c r="O134" s="348"/>
      <c r="P134" s="267"/>
      <c r="Q134" s="267"/>
      <c r="R134" s="267"/>
      <c r="S134" s="267"/>
    </row>
    <row r="135" spans="1:19">
      <c r="A135" s="447"/>
      <c r="B135" s="376" t="s">
        <v>247</v>
      </c>
      <c r="C135" s="376"/>
      <c r="D135" s="376"/>
      <c r="E135" s="402" t="s">
        <v>199</v>
      </c>
      <c r="F135" s="462"/>
      <c r="G135" s="462">
        <v>0</v>
      </c>
      <c r="H135" s="267"/>
      <c r="I135" s="267"/>
      <c r="J135" s="267"/>
      <c r="K135" s="267"/>
      <c r="L135" s="348"/>
      <c r="M135" s="348"/>
      <c r="N135" s="348"/>
      <c r="O135" s="348"/>
      <c r="P135" s="267"/>
      <c r="Q135" s="267"/>
      <c r="R135" s="267"/>
      <c r="S135" s="267"/>
    </row>
    <row r="136" spans="1:19" s="240" customFormat="1">
      <c r="A136" s="339"/>
      <c r="B136" s="341" t="s">
        <v>99</v>
      </c>
      <c r="C136" s="341"/>
      <c r="D136" s="341"/>
      <c r="E136" s="290" t="s">
        <v>199</v>
      </c>
      <c r="F136" s="935">
        <f>F134+F135</f>
        <v>0</v>
      </c>
      <c r="G136" s="936">
        <f>G134+G135</f>
        <v>7.0000000000000007E-2</v>
      </c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</row>
    <row r="137" spans="1:19">
      <c r="A137" s="447"/>
      <c r="F137" s="505"/>
    </row>
    <row r="138" spans="1:19" hidden="1">
      <c r="A138" s="447"/>
      <c r="B138" s="428"/>
      <c r="C138" s="30"/>
      <c r="H138" s="534"/>
      <c r="I138" s="534"/>
    </row>
    <row r="139" spans="1:19" hidden="1">
      <c r="A139" s="447"/>
      <c r="B139" s="428"/>
      <c r="C139" s="119"/>
    </row>
    <row r="140" spans="1:19" hidden="1">
      <c r="A140" s="447"/>
      <c r="B140" s="428"/>
      <c r="C140" s="119"/>
    </row>
    <row r="141" spans="1:19" hidden="1">
      <c r="A141" s="447"/>
      <c r="B141" s="428"/>
      <c r="C141" s="119"/>
    </row>
    <row r="142" spans="1:19" hidden="1">
      <c r="A142" s="447"/>
      <c r="C142" s="30"/>
    </row>
  </sheetData>
  <sheetProtection password="94BF" sheet="1" objects="1" scenarios="1"/>
  <dataConsolidate/>
  <mergeCells count="19">
    <mergeCell ref="G11:G12"/>
    <mergeCell ref="K13:K14"/>
    <mergeCell ref="B11:E11"/>
    <mergeCell ref="E81:E82"/>
    <mergeCell ref="B81:D82"/>
    <mergeCell ref="G13:G15"/>
    <mergeCell ref="F33:G33"/>
    <mergeCell ref="B132:E133"/>
    <mergeCell ref="B13:D14"/>
    <mergeCell ref="E13:E15"/>
    <mergeCell ref="B108:C108"/>
    <mergeCell ref="B22:D22"/>
    <mergeCell ref="B31:D31"/>
    <mergeCell ref="B15:D15"/>
    <mergeCell ref="B24:D24"/>
    <mergeCell ref="B33:C33"/>
    <mergeCell ref="D33:E33"/>
    <mergeCell ref="B35:H36"/>
    <mergeCell ref="H13:H15"/>
  </mergeCells>
  <conditionalFormatting sqref="L16:O21">
    <cfRule type="cellIs" dxfId="503" priority="383" operator="equal">
      <formula>0</formula>
    </cfRule>
  </conditionalFormatting>
  <conditionalFormatting sqref="P16:P21">
    <cfRule type="cellIs" dxfId="502" priority="382" operator="equal">
      <formula>0</formula>
    </cfRule>
  </conditionalFormatting>
  <conditionalFormatting sqref="L25:O30">
    <cfRule type="cellIs" dxfId="501" priority="381" operator="equal">
      <formula>0</formula>
    </cfRule>
  </conditionalFormatting>
  <conditionalFormatting sqref="R25:R30">
    <cfRule type="cellIs" dxfId="500" priority="380" operator="equal">
      <formula>0</formula>
    </cfRule>
  </conditionalFormatting>
  <conditionalFormatting sqref="K37:Q37 P39:R39">
    <cfRule type="cellIs" dxfId="499" priority="379" operator="equal">
      <formula>0</formula>
    </cfRule>
  </conditionalFormatting>
  <conditionalFormatting sqref="G24">
    <cfRule type="cellIs" dxfId="498" priority="377" operator="equal">
      <formula>0</formula>
    </cfRule>
  </conditionalFormatting>
  <conditionalFormatting sqref="F22">
    <cfRule type="cellIs" dxfId="497" priority="375" operator="equal">
      <formula>0</formula>
    </cfRule>
  </conditionalFormatting>
  <conditionalFormatting sqref="F24">
    <cfRule type="cellIs" dxfId="496" priority="374" operator="equal">
      <formula>0</formula>
    </cfRule>
  </conditionalFormatting>
  <conditionalFormatting sqref="F15">
    <cfRule type="cellIs" dxfId="495" priority="373" operator="equal">
      <formula>0</formula>
    </cfRule>
  </conditionalFormatting>
  <conditionalFormatting sqref="J36">
    <cfRule type="cellIs" dxfId="494" priority="370" operator="equal">
      <formula>0</formula>
    </cfRule>
  </conditionalFormatting>
  <conditionalFormatting sqref="F41:Q41">
    <cfRule type="cellIs" dxfId="493" priority="364" operator="equal">
      <formula>0</formula>
    </cfRule>
  </conditionalFormatting>
  <conditionalFormatting sqref="Q77 W77:X77">
    <cfRule type="cellIs" dxfId="492" priority="361" operator="equal">
      <formula>0</formula>
    </cfRule>
  </conditionalFormatting>
  <conditionalFormatting sqref="R77 U77">
    <cfRule type="cellIs" dxfId="491" priority="360" operator="equal">
      <formula>0</formula>
    </cfRule>
  </conditionalFormatting>
  <conditionalFormatting sqref="P77 S77 V77">
    <cfRule type="cellIs" dxfId="490" priority="359" operator="equal">
      <formula>0</formula>
    </cfRule>
  </conditionalFormatting>
  <conditionalFormatting sqref="Y75:Y77">
    <cfRule type="cellIs" dxfId="489" priority="356" operator="equal">
      <formula>0</formula>
    </cfRule>
  </conditionalFormatting>
  <conditionalFormatting sqref="F57:Q57">
    <cfRule type="cellIs" dxfId="488" priority="351" operator="equal">
      <formula>0</formula>
    </cfRule>
  </conditionalFormatting>
  <conditionalFormatting sqref="R37:T37">
    <cfRule type="cellIs" dxfId="487" priority="82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34" orientation="landscape" r:id="rId1"/>
  <headerFooter>
    <oddHeader>&amp;L&amp;"-,Tučné"&amp;9Nástroj pro výpočet udržitelnosti projektů Prioritní osy 1 Operačního programu Životní prostředí 2014 - 2020</oddHeader>
    <oddFooter>&amp;L&amp;"-,Tučné"&amp;9List "Základní vstupní data"</oddFooter>
  </headerFooter>
  <rowBreaks count="2" manualBreakCount="2">
    <brk id="34" max="16383" man="1"/>
    <brk id="76" max="16383" man="1"/>
  </row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9" id="{C3049CFE-85F9-45BF-ADCB-CCA6B5CF9C3A}">
            <xm:f>Info!$C$25:$J$25="Zelená louka"</xm:f>
            <x14:dxf>
              <fill>
                <patternFill>
                  <bgColor theme="0"/>
                </patternFill>
              </fill>
            </x14:dxf>
          </x14:cfRule>
          <x14:cfRule type="expression" priority="347" id="{D36105D0-8156-47D3-8388-FE92BEB8AE0B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49" id="{FCCC773A-2436-48AA-B90A-AF1898B84ED4}">
            <xm:f>Info!$C$23:$J$23="Specifický cíl 1.2 (pitná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50" id="{A3F702E1-506C-447B-AE80-D861071B657D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F16:F21</xm:sqref>
        </x14:conditionalFormatting>
        <x14:conditionalFormatting xmlns:xm="http://schemas.microsoft.com/office/excel/2006/main">
          <x14:cfRule type="expression" priority="307" id="{783BD5B6-3BD3-4866-A253-DBC22DC8AC41}">
            <xm:f>Info!$C$25:$J$25="Zelená louka"</xm:f>
            <x14:dxf>
              <fill>
                <patternFill>
                  <bgColor theme="0"/>
                </patternFill>
              </fill>
            </x14:dxf>
          </x14:cfRule>
          <x14:cfRule type="expression" priority="342" id="{3491A984-083C-4C37-A6A2-4A401AE5D9EE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343" id="{50C613F1-D7E0-4605-BA5E-1D154C53E3D6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344" id="{A4BDCBF6-CDC2-4502-8B4C-384C6FE3AA79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G16:G21</xm:sqref>
        </x14:conditionalFormatting>
        <x14:conditionalFormatting xmlns:xm="http://schemas.microsoft.com/office/excel/2006/main">
          <x14:cfRule type="expression" priority="306" id="{CE0C5D05-2A8B-4C3E-91B2-E973069EA354}">
            <xm:f>Info!$C$25:$J$25="Zelená louka"</xm:f>
            <x14:dxf>
              <fill>
                <patternFill>
                  <bgColor theme="0"/>
                </patternFill>
              </fill>
            </x14:dxf>
          </x14:cfRule>
          <x14:cfRule type="expression" priority="338" id="{003974D3-F127-463B-AAB4-DB2AFF445A0B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39" id="{56E7BF4D-B284-4FDC-9701-1A8E9CFD1F0D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340" id="{5C895C50-48FC-468E-9D9F-2B44D66366F2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F25:F26 F29:F30</xm:sqref>
        </x14:conditionalFormatting>
        <x14:conditionalFormatting xmlns:xm="http://schemas.microsoft.com/office/excel/2006/main">
          <x14:cfRule type="expression" priority="305" id="{91E36D9B-220D-4E70-B357-AC90B036163C}">
            <xm:f>Info!$C$25:$J$25="Zelená louka"</xm:f>
            <x14:dxf>
              <fill>
                <patternFill>
                  <bgColor theme="0"/>
                </patternFill>
              </fill>
            </x14:dxf>
          </x14:cfRule>
          <x14:cfRule type="expression" priority="335" id="{6855CE5B-B791-4607-9DE5-079E3FE4245B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336" id="{77E48AC4-73B2-4DEB-A60F-ABA5E6EBBB54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337" id="{8185360F-548C-4AEB-B6CE-CBB5807E748D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G25:G30</xm:sqref>
        </x14:conditionalFormatting>
        <x14:conditionalFormatting xmlns:xm="http://schemas.microsoft.com/office/excel/2006/main">
          <x14:cfRule type="expression" priority="332" id="{1E42EAE8-A92A-4B3B-A1B6-30967E56298D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33" id="{21040FCD-747B-4511-A621-0FCD6C70DAB8}">
            <xm:f>Info!$C$23:$J$23="Specifický cíl 1.2 (pitná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34" id="{33145C13-3656-4156-8ECB-39378F9E7925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F58:Q60 F62:Q64 F46:Q48 F42:Q44</xm:sqref>
        </x14:conditionalFormatting>
        <x14:conditionalFormatting xmlns:xm="http://schemas.microsoft.com/office/excel/2006/main">
          <x14:cfRule type="expression" priority="329" id="{CD4C8A60-B677-43D9-A783-11A6FA983C56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330" id="{19CF7BF7-C508-4021-B38E-0247451F1104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331" id="{61C1274E-C310-4EF0-803B-075E2D0A4E75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S42:S44 S46:S48 S58:S60 S62:S64</xm:sqref>
        </x14:conditionalFormatting>
        <x14:conditionalFormatting xmlns:xm="http://schemas.microsoft.com/office/excel/2006/main">
          <x14:cfRule type="expression" priority="326" id="{8B860E32-EAD9-46E5-B733-86DA06BBC97F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27" id="{AEF82240-584F-4013-819F-2F2F60A82306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328" id="{C2440F62-1841-4E28-81D9-D41CCEC5405E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F51:F52 F66:F68 F70:F72 F55:F56</xm:sqref>
        </x14:conditionalFormatting>
        <x14:conditionalFormatting xmlns:xm="http://schemas.microsoft.com/office/excel/2006/main">
          <x14:cfRule type="expression" priority="323" id="{7DA7749F-35AD-4BAF-A985-8FA33472145E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324" id="{039FF754-89BA-4229-986B-48FF58AD84C0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325" id="{CF4851DA-C1E0-4517-8749-5BC284DD8C51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S50:S52 S54:S56 S66:S68 S70:S72</xm:sqref>
        </x14:conditionalFormatting>
        <x14:conditionalFormatting xmlns:xm="http://schemas.microsoft.com/office/excel/2006/main">
          <x14:cfRule type="expression" priority="320" id="{AA47E594-0FF7-463C-B912-52C21D6FEC27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21" id="{398850CA-C682-4687-BA5A-5270D585AB75}">
            <xm:f>Info!$C$23:$J$23="Specifický cí 1.2 (pitná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22" id="{16E37A33-E61C-4694-B6A3-2A22CA56320D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F101 F96 F94 F90:F91 F85 F98:F99</xm:sqref>
        </x14:conditionalFormatting>
        <x14:conditionalFormatting xmlns:xm="http://schemas.microsoft.com/office/excel/2006/main">
          <x14:cfRule type="expression" priority="315" id="{E536E4EB-E7E8-483F-9D77-AAE764D0C9DA}">
            <xm:f>Info!$C$25:$J$25="Zelená louka"</xm:f>
            <x14:dxf>
              <fill>
                <patternFill>
                  <bgColor theme="0"/>
                </patternFill>
              </fill>
            </x14:dxf>
          </x14:cfRule>
          <xm:sqref>F10:F11 F66:F68 F70:F72 S62:S64 S66:S68 S70:S72 F62:Q64</xm:sqref>
        </x14:conditionalFormatting>
        <x14:conditionalFormatting xmlns:xm="http://schemas.microsoft.com/office/excel/2006/main">
          <x14:cfRule type="expression" priority="314" id="{AAD7E83A-812D-4E2E-BCBD-2FA0BDFB75E2}">
            <xm:f>Info!$C$25:$J$25="Historická data"</xm:f>
            <x14:dxf>
              <fill>
                <patternFill>
                  <bgColor rgb="FFFFFF00"/>
                </patternFill>
              </fill>
            </x14:dxf>
          </x14:cfRule>
          <xm:sqref>F11</xm:sqref>
        </x14:conditionalFormatting>
        <x14:conditionalFormatting xmlns:xm="http://schemas.microsoft.com/office/excel/2006/main">
          <x14:cfRule type="expression" priority="313" id="{EB38A541-5C5F-4BBC-9C70-B28CA73709BE}">
            <xm:f>Info!$C$25:$J$25="Historická data"</xm:f>
            <x14:dxf>
              <fill>
                <patternFill>
                  <bgColor rgb="FFFFFF66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expression" priority="304" id="{705CBFD3-00AD-4D09-9AFD-E1C277B22360}">
            <xm:f>Info!$C$25:$J$25="Zelená louka"</xm:f>
            <x14:dxf>
              <fill>
                <patternFill>
                  <bgColor theme="0"/>
                </patternFill>
              </fill>
            </x14:dxf>
          </x14:cfRule>
          <xm:sqref>F58:Q60</xm:sqref>
        </x14:conditionalFormatting>
        <x14:conditionalFormatting xmlns:xm="http://schemas.microsoft.com/office/excel/2006/main">
          <x14:cfRule type="expression" priority="303" id="{2B46CACE-D4A0-44E4-88CA-235EA104ACEB}">
            <xm:f>Info!$C$25:$J$25="Zelená louka"</xm:f>
            <x14:dxf>
              <fill>
                <patternFill>
                  <bgColor theme="0"/>
                </patternFill>
              </fill>
            </x14:dxf>
          </x14:cfRule>
          <xm:sqref>S58:S60</xm:sqref>
        </x14:conditionalFormatting>
        <x14:conditionalFormatting xmlns:xm="http://schemas.microsoft.com/office/excel/2006/main">
          <x14:cfRule type="expression" priority="285" id="{FF65841D-0415-4586-BA26-2824F4D264FC}">
            <xm:f>Info!$C$25:$J$25="Zelená louka"</xm:f>
            <x14:dxf>
              <fill>
                <patternFill>
                  <bgColor theme="0"/>
                </patternFill>
              </fill>
            </x14:dxf>
          </x14:cfRule>
          <xm:sqref>M62:Q64</xm:sqref>
        </x14:conditionalFormatting>
        <x14:conditionalFormatting xmlns:xm="http://schemas.microsoft.com/office/excel/2006/main">
          <x14:cfRule type="expression" priority="271" id="{F1F96031-E3C3-4673-9592-7582ADA0722F}">
            <xm:f>Info!$C$23:$J$23="Specifický cíl 1.1 a 1.2 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272" id="{B2D96B25-27D8-4CFD-B5B2-F73514B2F56C}">
            <xm:f>Info!$C$23:$J$23="Specifický cí 1.2 (pitná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273" id="{288BD955-026E-4C16-8C34-974EE9F43811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F93</xm:sqref>
        </x14:conditionalFormatting>
        <x14:conditionalFormatting xmlns:xm="http://schemas.microsoft.com/office/excel/2006/main">
          <x14:cfRule type="expression" priority="268" id="{5E9E212F-82AE-42DD-8085-228BAB376185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269" id="{D71361C4-E55A-4DE3-A5EA-1DA8D2C6D22B}">
            <xm:f>Info!$C$23:$J$23="Specifický cí 1.2 (pitná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270" id="{5C8C6B2F-BCDD-4DA4-BD6F-CBC662B45009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F97</xm:sqref>
        </x14:conditionalFormatting>
        <x14:conditionalFormatting xmlns:xm="http://schemas.microsoft.com/office/excel/2006/main">
          <x14:cfRule type="expression" priority="173" id="{1D70A607-02CC-496F-9E80-4AED2A1AE5FA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74" id="{EBEBACBB-4974-4D12-88A9-CADE708EBD02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75" id="{41901544-B451-4A20-9F64-8760E64FDFEF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G85:G87</xm:sqref>
        </x14:conditionalFormatting>
        <x14:conditionalFormatting xmlns:xm="http://schemas.microsoft.com/office/excel/2006/main">
          <x14:cfRule type="expression" priority="146" id="{2EE42907-FC62-43CB-AE67-0A6A8067E397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47" id="{498AE67E-7311-4C6E-B010-B39F09D4DE78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48" id="{F1719749-E29A-46F1-84A3-E89B0FCDC324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G90</xm:sqref>
        </x14:conditionalFormatting>
        <x14:conditionalFormatting xmlns:xm="http://schemas.microsoft.com/office/excel/2006/main">
          <x14:cfRule type="expression" priority="143" id="{CC6C44A8-C646-464C-81C2-C2AE5BE546B6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44" id="{81ACDE14-C33D-41E2-9130-2AD3CB2F30E8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45" id="{80DA94C3-2C0C-4856-AF8D-EC6D2F41C779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G93</xm:sqref>
        </x14:conditionalFormatting>
        <x14:conditionalFormatting xmlns:xm="http://schemas.microsoft.com/office/excel/2006/main">
          <x14:cfRule type="expression" priority="140" id="{4C2881BF-7E68-4EAB-857C-40CE5FBF6DBB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41" id="{47D32C21-F2A1-4C25-B37A-94627F0D72BC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42" id="{1442406C-CDE7-4949-89F9-29C6537B7B18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G96:G98</xm:sqref>
        </x14:conditionalFormatting>
        <x14:conditionalFormatting xmlns:xm="http://schemas.microsoft.com/office/excel/2006/main">
          <x14:cfRule type="expression" priority="137" id="{9FBDAC9F-A5FE-4624-B020-FF63BC74CAFA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38" id="{E74D1BFD-61C6-4F6F-B9EE-5EF6EB07C5B3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39" id="{C82B1DD9-FA38-4B83-B8D9-043D0B80C9C6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G101</xm:sqref>
        </x14:conditionalFormatting>
        <x14:conditionalFormatting xmlns:xm="http://schemas.microsoft.com/office/excel/2006/main">
          <x14:cfRule type="expression" priority="113" id="{3BA84AC2-241A-484A-8633-E55F64A3CD58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14" id="{542F6C2E-3916-4AC8-BA29-AE1A5ED79431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15" id="{206D8B7B-CB56-4FCB-A1A7-908BAD881A99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G94</xm:sqref>
        </x14:conditionalFormatting>
        <x14:conditionalFormatting xmlns:xm="http://schemas.microsoft.com/office/excel/2006/main">
          <x14:cfRule type="expression" priority="119" id="{2B2B86A7-45C9-4021-8B6F-1E256AA2A9FB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20" id="{AA7E162E-141F-41E6-88BA-229CF0927809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21" id="{F330F709-BDB6-4D04-B57E-D26469C39E08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G99</xm:sqref>
        </x14:conditionalFormatting>
        <x14:conditionalFormatting xmlns:xm="http://schemas.microsoft.com/office/excel/2006/main">
          <x14:cfRule type="expression" priority="110" id="{BFD051B4-C757-4829-9F07-35ECBBCA42E4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11" id="{8AEC8235-BD22-4BBE-81E4-82594A0E73AF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12" id="{43D1C0A0-C66F-4C3C-A40E-78D3E7A1EAFF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G91</xm:sqref>
        </x14:conditionalFormatting>
        <x14:conditionalFormatting xmlns:xm="http://schemas.microsoft.com/office/excel/2006/main">
          <x14:cfRule type="expression" priority="86" id="{6E3D0784-120D-4911-BD61-0F3F5E761C26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87" id="{6E05C2D7-09FE-44D1-BE9D-6E7D1652FB52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88" id="{3D1703E2-8E32-4836-9BD0-372397A09B0A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F50</xm:sqref>
        </x14:conditionalFormatting>
        <x14:conditionalFormatting xmlns:xm="http://schemas.microsoft.com/office/excel/2006/main">
          <x14:cfRule type="expression" priority="83" id="{7BFA1393-719F-4A92-BAB6-8BFF7073341E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84" id="{2CC475EF-FA51-4280-A9D0-97BEB1436FAD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85" id="{A3B24D67-547F-4347-AE99-C13EC8968AD2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F54</xm:sqref>
        </x14:conditionalFormatting>
        <x14:conditionalFormatting xmlns:xm="http://schemas.microsoft.com/office/excel/2006/main">
          <x14:cfRule type="expression" priority="79" id="{1D55C202-EBF2-4D2D-AED9-747E2DEAEB6D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80" id="{514F9B37-222C-40BA-A1EA-3E3504EA6759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81" id="{00040345-9C0C-4570-98F0-EC6C0AF79696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G51:Q52</xm:sqref>
        </x14:conditionalFormatting>
        <x14:conditionalFormatting xmlns:xm="http://schemas.microsoft.com/office/excel/2006/main">
          <x14:cfRule type="expression" priority="76" id="{40062782-377B-4DF4-A407-0B87D589D0FA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77" id="{8541D4BE-22FE-43D6-BE3D-863D355DC143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78" id="{FAFD5B6A-91A7-4307-926C-7B91F3D3241B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G50:Q50</xm:sqref>
        </x14:conditionalFormatting>
        <x14:conditionalFormatting xmlns:xm="http://schemas.microsoft.com/office/excel/2006/main">
          <x14:cfRule type="expression" priority="73" id="{008A6EBA-6A7D-4C6B-BAC3-4AB076297552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74" id="{8B94089F-23A2-4AC6-B171-E5BC1F5F3EDE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75" id="{3F21B7F8-6F52-45C5-9EF4-B0F717F0AD25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G55:Q56</xm:sqref>
        </x14:conditionalFormatting>
        <x14:conditionalFormatting xmlns:xm="http://schemas.microsoft.com/office/excel/2006/main">
          <x14:cfRule type="expression" priority="70" id="{AFA68050-9EB3-4313-ABBE-970F7B9A4586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71" id="{9ED69302-E205-436F-A14A-AFEB60220F3D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72" id="{3BEF3740-FFF4-4DE7-BD40-0A776D145523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G54:Q54</xm:sqref>
        </x14:conditionalFormatting>
        <x14:conditionalFormatting xmlns:xm="http://schemas.microsoft.com/office/excel/2006/main">
          <x14:cfRule type="expression" priority="67" id="{33A03B17-DFE7-424A-A5CB-E3CEEF62AC31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68" id="{B8877170-970C-4822-B483-00017D944F94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69" id="{33EE4EA1-98BF-457B-B37E-951FFDC61388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G66:Q68</xm:sqref>
        </x14:conditionalFormatting>
        <x14:conditionalFormatting xmlns:xm="http://schemas.microsoft.com/office/excel/2006/main">
          <x14:cfRule type="expression" priority="66" id="{C8F3BF94-E701-49E6-B074-9699F1536889}">
            <xm:f>Info!$C$25:$J$25="Zelená louka"</xm:f>
            <x14:dxf>
              <fill>
                <patternFill>
                  <bgColor theme="0"/>
                </patternFill>
              </fill>
            </x14:dxf>
          </x14:cfRule>
          <xm:sqref>G66:Q68</xm:sqref>
        </x14:conditionalFormatting>
        <x14:conditionalFormatting xmlns:xm="http://schemas.microsoft.com/office/excel/2006/main">
          <x14:cfRule type="expression" priority="63" id="{147E382A-1346-4F16-A819-2D7710089384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64" id="{1FC97139-878C-4966-B22F-DF10F8B9CE4B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65" id="{5D315BAB-DC70-4F93-AAFA-2D4A9E17D78E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G70:Q72</xm:sqref>
        </x14:conditionalFormatting>
        <x14:conditionalFormatting xmlns:xm="http://schemas.microsoft.com/office/excel/2006/main">
          <x14:cfRule type="expression" priority="62" id="{81B78BD9-122F-4E94-AC13-BCCD2A7C5826}">
            <xm:f>Info!$C$25:$J$25="Zelená louka"</xm:f>
            <x14:dxf>
              <fill>
                <patternFill>
                  <bgColor theme="0"/>
                </patternFill>
              </fill>
            </x14:dxf>
          </x14:cfRule>
          <xm:sqref>G70:Q72</xm:sqref>
        </x14:conditionalFormatting>
        <x14:conditionalFormatting xmlns:xm="http://schemas.microsoft.com/office/excel/2006/main">
          <x14:cfRule type="expression" priority="59" id="{D4480AC4-0BB5-4396-AF7A-D29722C11647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60" id="{5AE010F5-DF63-4EBD-81EE-9D5E2B8F8496}">
            <xm:f>Info!$C$23:$J$23="Specifický cí 1.2 (pitná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61" id="{C3598986-EF87-4D9D-8B8B-D80DF07C4E94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F86:F88</xm:sqref>
        </x14:conditionalFormatting>
        <x14:conditionalFormatting xmlns:xm="http://schemas.microsoft.com/office/excel/2006/main">
          <x14:cfRule type="expression" priority="56" id="{1A61F639-81A3-4452-9F37-4EF738468E82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57" id="{D758279F-66F1-4074-84B7-5F71C3893D87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58" id="{D1C8B4A2-DDB2-4667-8B71-288B7A994D70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G88</xm:sqref>
        </x14:conditionalFormatting>
        <x14:conditionalFormatting xmlns:xm="http://schemas.microsoft.com/office/excel/2006/main">
          <x14:cfRule type="expression" priority="53" id="{D673480C-F3F3-40B4-97E2-F0B0F4A481AD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54" id="{9678AF40-B69A-4864-8D79-B882556F613E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55" id="{9BE3C9D3-CD14-45B7-BFA9-34C35E3D31E9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G103:G107</xm:sqref>
        </x14:conditionalFormatting>
        <x14:conditionalFormatting xmlns:xm="http://schemas.microsoft.com/office/excel/2006/main">
          <x14:cfRule type="expression" priority="50" id="{2CE2C3DA-C8C4-4919-BF41-6F77574F90A4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51" id="{3C71E1DB-E0D6-4F04-96D2-016C79F850B9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52" id="{CBB7F5BD-E940-497C-9E45-2EFF41B74800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G109:G119</xm:sqref>
        </x14:conditionalFormatting>
        <x14:conditionalFormatting xmlns:xm="http://schemas.microsoft.com/office/excel/2006/main">
          <x14:cfRule type="expression" priority="47" id="{A284D7ED-CA6F-42B6-9BC5-40D7F46C9134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48" id="{05347751-9444-48AF-AE84-5333B41837C7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49" id="{55473ECE-1E48-4627-B05C-00143CE288B5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G123</xm:sqref>
        </x14:conditionalFormatting>
        <x14:conditionalFormatting xmlns:xm="http://schemas.microsoft.com/office/excel/2006/main">
          <x14:cfRule type="expression" priority="44" id="{ADFE5870-D236-4107-8B27-2F11CFEC3DDB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45" id="{599CDFCA-590D-4DF6-88A1-01A840C65F4A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46" id="{AA15D337-48B0-41ED-8B89-0DB55A0929E3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G125</xm:sqref>
        </x14:conditionalFormatting>
        <x14:conditionalFormatting xmlns:xm="http://schemas.microsoft.com/office/excel/2006/main">
          <x14:cfRule type="expression" priority="41" id="{BBFD5AFF-B409-4EBC-9707-6BA38B0E9C0D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42" id="{7AFFF4EE-70D7-473D-8042-DE09E7925D60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43" id="{7FCA9DA8-711A-4D2F-9A4A-73B47FDAF9D6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G135</xm:sqref>
        </x14:conditionalFormatting>
        <x14:conditionalFormatting xmlns:xm="http://schemas.microsoft.com/office/excel/2006/main">
          <x14:cfRule type="expression" priority="38" id="{5E298842-B966-4203-B081-33BF4E117F23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9" id="{848453B2-632A-4860-A95E-EC3021DA58D1}">
            <xm:f>Info!$C$23:$J$23="Specifický cí 1.2 (pitná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40" id="{ABBEF9D7-5B50-4915-9C6F-8D4B9AC2EEC4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F103:F107</xm:sqref>
        </x14:conditionalFormatting>
        <x14:conditionalFormatting xmlns:xm="http://schemas.microsoft.com/office/excel/2006/main">
          <x14:cfRule type="expression" priority="35" id="{01F81BC9-31C7-4046-AD8F-61C12FBBC15B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6" id="{A5EBFCBF-AEC5-41AD-B1BD-B76C9DF156EF}">
            <xm:f>Info!$C$23:$J$23="Specifický cí 1.2 (pitná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7" id="{DC17A323-4E99-47AB-8F92-AE7165C3E574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F109:F119</xm:sqref>
        </x14:conditionalFormatting>
        <x14:conditionalFormatting xmlns:xm="http://schemas.microsoft.com/office/excel/2006/main">
          <x14:cfRule type="expression" priority="32" id="{208C95F5-EAFA-47DC-BE0C-0910D39D1AAB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3" id="{0C465A4D-FBE1-4D98-9E48-2B8897DEA381}">
            <xm:f>Info!$C$23:$J$23="Specifický cí 1.2 (pitná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4" id="{FA23B5E3-D872-4FE4-A97D-B03B1DAF4E2E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F123</xm:sqref>
        </x14:conditionalFormatting>
        <x14:conditionalFormatting xmlns:xm="http://schemas.microsoft.com/office/excel/2006/main">
          <x14:cfRule type="expression" priority="29" id="{DA391CF5-D51C-4B37-A2F0-29E0EA3E2536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0" id="{D42D534B-EA57-4B00-98B0-E0EC7B9861D7}">
            <xm:f>Info!$C$23:$J$23="Specifický cí 1.2 (pitná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1" id="{122C18EF-64AF-4205-8CAB-F7F7BCA5A4BA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F125</xm:sqref>
        </x14:conditionalFormatting>
        <x14:conditionalFormatting xmlns:xm="http://schemas.microsoft.com/office/excel/2006/main">
          <x14:cfRule type="expression" priority="26" id="{7CABA69E-D4E6-4539-B141-AA1E7C2113C0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27" id="{53212601-E5B4-44D3-A465-3C4B66E416E5}">
            <xm:f>Info!$C$23:$J$23="Specifický cí 1.2 (pitná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28" id="{E5A8C82D-BD67-49AB-ADF7-2AECB24E0B66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F135</xm:sqref>
        </x14:conditionalFormatting>
        <x14:conditionalFormatting xmlns:xm="http://schemas.microsoft.com/office/excel/2006/main">
          <x14:cfRule type="expression" priority="20" id="{E17C7951-EC08-4377-B988-745F5B634369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21" id="{ABE9C791-AEB6-4D1F-A915-AA7EA9246A1A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22" id="{2DED7129-D8F8-44BC-889E-FBB1E05FFC92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G102</xm:sqref>
        </x14:conditionalFormatting>
        <x14:conditionalFormatting xmlns:xm="http://schemas.microsoft.com/office/excel/2006/main">
          <x14:cfRule type="expression" priority="19" id="{6776EAC2-1C47-4028-84D6-3464D5DE7BB0}">
            <xm:f>Info!$C$25:$J$25="Zelená louka"</xm:f>
            <x14:dxf>
              <fill>
                <patternFill>
                  <bgColor theme="0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15" id="{EF7F3199-C2D4-4F64-81F4-411781D78513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6" id="{7D645508-E1B6-4D2A-92D2-9A78EEC3E55C}">
            <xm:f>Info!$C$23:$J$23="Specifický cí 1.2 (pitná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7" id="{41B239C8-1E5D-4F91-8425-179841A1D697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F102</xm:sqref>
        </x14:conditionalFormatting>
        <x14:conditionalFormatting xmlns:xm="http://schemas.microsoft.com/office/excel/2006/main">
          <x14:cfRule type="expression" priority="5" id="{870B97C9-089A-4F41-8D4A-1DE859EBB2A7}">
            <xm:f>'\Users\vok58738\Documents\2017\03_brezen\Opava\modely_20170330\[2017-03-29(MVy)_Udrzitelnost_Opava.xlsx]Info'!#REF!="Zelená louka"</xm:f>
            <x14:dxf>
              <fill>
                <patternFill>
                  <bgColor theme="0"/>
                </patternFill>
              </fill>
            </x14:dxf>
          </x14:cfRule>
          <x14:cfRule type="expression" priority="6" id="{3723DE93-AFE7-4B6E-8860-7B02BBC23C46}">
            <xm:f>'\Users\vok58738\Documents\2017\03_brezen\Opava\modely_20170330\[2017-03-29(MVy)_Udrzitelnost_Opava.xlsx]Info'!#REF!="Specifický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7" id="{8525F6AA-CBF5-46A1-A495-89AAE1557C4F}">
            <xm:f>'\Users\vok58738\Documents\2017\03_brezen\Opava\modely_20170330\[2017-03-29(MVy)_Udrzitelnost_Opava.xlsx]Info'!#REF!="Specifický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8" id="{47244666-B929-481F-9DA0-0827AC94C2EC}">
            <xm:f>'\Users\vok58738\Documents\2017\03_brezen\Opava\modely_20170330\[2017-03-29(MVy)_Udrzitelnost_Opava.xlsx]Info'!#REF!="Specifický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F28</xm:sqref>
        </x14:conditionalFormatting>
        <x14:conditionalFormatting xmlns:xm="http://schemas.microsoft.com/office/excel/2006/main">
          <x14:cfRule type="expression" priority="1" id="{B78DFE6C-506A-4DFD-8050-A0416AD4902F}">
            <xm:f>'\Users\vok58738\Documents\2017\03_brezen\Opava\modely_20170330\[2017-03-29(MVy)_Udrzitelnost_Opava.xlsx]Info'!#REF!="Zelená louka"</xm:f>
            <x14:dxf>
              <fill>
                <patternFill>
                  <bgColor theme="0"/>
                </patternFill>
              </fill>
            </x14:dxf>
          </x14:cfRule>
          <x14:cfRule type="expression" priority="2" id="{27E39A99-8CEC-40AE-9047-89AEF21C29F5}">
            <xm:f>'\Users\vok58738\Documents\2017\03_brezen\Opava\modely_20170330\[2017-03-29(MVy)_Udrzitelnost_Opava.xlsx]Info'!#REF!="Specifický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BBA8826B-AEC1-4341-B92B-3A13ABD20C6C}">
            <xm:f>'\Users\vok58738\Documents\2017\03_brezen\Opava\modely_20170330\[2017-03-29(MVy)_Udrzitelnost_Opava.xlsx]Info'!#REF!="Specifický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4" id="{5CA7A319-58A3-40B7-B670-FBB24A25F145}">
            <xm:f>'\Users\vok58738\Documents\2017\03_brezen\Opava\modely_20170330\[2017-03-29(MVy)_Udrzitelnost_Opava.xlsx]Info'!#REF!="Specifický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F27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Indexace!$C$4:$T$4</xm:f>
          </x14:formula1>
          <xm:sqref>F10</xm:sqref>
        </x14:dataValidation>
        <x14:dataValidation type="list" allowBlank="1" showInputMessage="1" showErrorMessage="1">
          <x14:formula1>
            <xm:f>Info!$P$5:$P$7</xm:f>
          </x14:formula1>
          <xm:sqref>F11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B66"/>
  <sheetViews>
    <sheetView zoomScale="70" zoomScaleNormal="70" zoomScaleSheetLayoutView="40" workbookViewId="0"/>
  </sheetViews>
  <sheetFormatPr defaultColWidth="0" defaultRowHeight="15" zeroHeight="1"/>
  <cols>
    <col min="1" max="1" width="5.7109375" style="564" customWidth="1"/>
    <col min="2" max="2" width="95.7109375" style="239" bestFit="1" customWidth="1"/>
    <col min="3" max="4" width="18.7109375" style="239" customWidth="1"/>
    <col min="5" max="5" width="9.140625" style="239" customWidth="1"/>
    <col min="6" max="25" width="18.7109375" style="239" customWidth="1"/>
    <col min="26" max="26" width="9.140625" style="239" customWidth="1"/>
    <col min="27" max="28" width="0" style="239" hidden="1" customWidth="1"/>
    <col min="29" max="16384" width="9.140625" style="239" hidden="1"/>
  </cols>
  <sheetData>
    <row r="1" spans="1:28" s="343" customFormat="1" ht="15.75" customHeight="1">
      <c r="A1" s="453"/>
      <c r="B1" s="634" t="s">
        <v>402</v>
      </c>
      <c r="C1" s="634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628"/>
      <c r="T1" s="628"/>
      <c r="U1" s="628"/>
      <c r="V1" s="628"/>
      <c r="W1" s="628"/>
      <c r="X1" s="628"/>
      <c r="Y1" s="628"/>
      <c r="Z1" s="257"/>
      <c r="AA1" s="257"/>
    </row>
    <row r="2" spans="1:28" s="317" customFormat="1">
      <c r="A2" s="447"/>
      <c r="B2" s="2"/>
      <c r="E2" s="405">
        <f>'Základní vstupní data'!F81</f>
        <v>2020</v>
      </c>
    </row>
    <row r="3" spans="1:28">
      <c r="A3" s="447"/>
      <c r="B3" s="697" t="s">
        <v>160</v>
      </c>
      <c r="C3" s="710"/>
      <c r="D3" s="710"/>
      <c r="E3" s="710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699"/>
      <c r="R3" s="699"/>
      <c r="S3" s="699"/>
      <c r="T3" s="699"/>
      <c r="U3" s="699"/>
      <c r="V3" s="699"/>
      <c r="W3" s="699"/>
      <c r="X3" s="699"/>
      <c r="Y3" s="699"/>
      <c r="Z3" s="317"/>
      <c r="AA3" s="317"/>
      <c r="AB3" s="317"/>
    </row>
    <row r="4" spans="1:28">
      <c r="A4" s="447"/>
      <c r="B4" s="706" t="s">
        <v>164</v>
      </c>
      <c r="C4" s="711"/>
      <c r="D4" s="711"/>
      <c r="E4" s="711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317"/>
      <c r="AA4" s="317"/>
      <c r="AB4" s="317"/>
    </row>
    <row r="5" spans="1:28" s="317" customFormat="1">
      <c r="A5" s="447"/>
    </row>
    <row r="6" spans="1:28">
      <c r="A6" s="447"/>
      <c r="B6" s="1027" t="s">
        <v>163</v>
      </c>
      <c r="C6" s="535"/>
      <c r="D6" s="355"/>
      <c r="E6" s="1025" t="s">
        <v>100</v>
      </c>
      <c r="F6" s="313">
        <f>'Základní vstupní data'!F81+1</f>
        <v>2021</v>
      </c>
      <c r="G6" s="314"/>
      <c r="H6" s="313">
        <f>F6+1</f>
        <v>2022</v>
      </c>
      <c r="I6" s="314"/>
      <c r="J6" s="313">
        <f>H6+1</f>
        <v>2023</v>
      </c>
      <c r="K6" s="314"/>
      <c r="L6" s="313">
        <f>J6+1</f>
        <v>2024</v>
      </c>
      <c r="M6" s="314"/>
      <c r="N6" s="313">
        <f>L6+1</f>
        <v>2025</v>
      </c>
      <c r="O6" s="314"/>
      <c r="P6" s="313">
        <f>N6+1</f>
        <v>2026</v>
      </c>
      <c r="Q6" s="314"/>
      <c r="R6" s="313">
        <f>P6+1</f>
        <v>2027</v>
      </c>
      <c r="S6" s="314"/>
      <c r="T6" s="313">
        <f>R6+1</f>
        <v>2028</v>
      </c>
      <c r="U6" s="314"/>
      <c r="V6" s="313">
        <f>T6+1</f>
        <v>2029</v>
      </c>
      <c r="W6" s="314"/>
      <c r="X6" s="313">
        <f>V6+1</f>
        <v>2030</v>
      </c>
      <c r="Y6" s="314"/>
      <c r="Z6" s="317"/>
      <c r="AA6" s="317"/>
      <c r="AB6" s="317"/>
    </row>
    <row r="7" spans="1:28">
      <c r="A7" s="447"/>
      <c r="B7" s="1029"/>
      <c r="C7" s="535"/>
      <c r="D7" s="355"/>
      <c r="E7" s="1026"/>
      <c r="F7" s="315" t="s">
        <v>0</v>
      </c>
      <c r="G7" s="315" t="s">
        <v>6</v>
      </c>
      <c r="H7" s="315" t="s">
        <v>0</v>
      </c>
      <c r="I7" s="315" t="s">
        <v>6</v>
      </c>
      <c r="J7" s="315" t="s">
        <v>0</v>
      </c>
      <c r="K7" s="315" t="s">
        <v>6</v>
      </c>
      <c r="L7" s="315" t="s">
        <v>0</v>
      </c>
      <c r="M7" s="315" t="s">
        <v>6</v>
      </c>
      <c r="N7" s="315" t="s">
        <v>0</v>
      </c>
      <c r="O7" s="315" t="s">
        <v>6</v>
      </c>
      <c r="P7" s="315" t="s">
        <v>0</v>
      </c>
      <c r="Q7" s="315" t="s">
        <v>6</v>
      </c>
      <c r="R7" s="315" t="s">
        <v>0</v>
      </c>
      <c r="S7" s="315" t="s">
        <v>6</v>
      </c>
      <c r="T7" s="315" t="s">
        <v>0</v>
      </c>
      <c r="U7" s="315" t="s">
        <v>6</v>
      </c>
      <c r="V7" s="315" t="s">
        <v>0</v>
      </c>
      <c r="W7" s="315" t="s">
        <v>6</v>
      </c>
      <c r="X7" s="315" t="s">
        <v>0</v>
      </c>
      <c r="Y7" s="315" t="s">
        <v>6</v>
      </c>
      <c r="Z7" s="317"/>
      <c r="AA7" s="317"/>
      <c r="AB7" s="317"/>
    </row>
    <row r="8" spans="1:28">
      <c r="A8" s="447"/>
      <c r="B8" s="469" t="s">
        <v>244</v>
      </c>
      <c r="C8" s="562"/>
      <c r="D8" s="563"/>
      <c r="E8" s="559"/>
      <c r="F8" s="861"/>
      <c r="G8" s="465"/>
      <c r="H8" s="465"/>
      <c r="I8" s="465"/>
      <c r="J8" s="465"/>
      <c r="K8" s="465"/>
      <c r="L8" s="465"/>
      <c r="M8" s="465"/>
      <c r="N8" s="465"/>
      <c r="O8" s="465"/>
      <c r="P8" s="465"/>
      <c r="Q8" s="465"/>
      <c r="R8" s="465"/>
      <c r="S8" s="465"/>
      <c r="T8" s="465"/>
      <c r="U8" s="465"/>
      <c r="V8" s="465"/>
      <c r="W8" s="465"/>
      <c r="X8" s="465"/>
      <c r="Y8" s="465"/>
      <c r="Z8" s="317"/>
      <c r="AA8" s="317"/>
      <c r="AB8" s="317"/>
    </row>
    <row r="9" spans="1:28" s="238" customFormat="1">
      <c r="A9" s="339" t="str">
        <f>'Základní vstupní data'!A84</f>
        <v>1.</v>
      </c>
      <c r="B9" s="570" t="str">
        <f>'Základní vstupní data'!B84</f>
        <v xml:space="preserve"> Materiál</v>
      </c>
      <c r="C9" s="2"/>
      <c r="D9" s="2"/>
      <c r="E9" s="565" t="str">
        <f>'Základní vstupní data'!E84</f>
        <v>mil. Kč</v>
      </c>
      <c r="F9" s="476">
        <f t="shared" ref="F9:Y9" si="0">SUM(F10:F13)</f>
        <v>0</v>
      </c>
      <c r="G9" s="476">
        <f t="shared" si="0"/>
        <v>0</v>
      </c>
      <c r="H9" s="476">
        <f t="shared" si="0"/>
        <v>0</v>
      </c>
      <c r="I9" s="476">
        <f t="shared" si="0"/>
        <v>0</v>
      </c>
      <c r="J9" s="476">
        <f t="shared" si="0"/>
        <v>0</v>
      </c>
      <c r="K9" s="476">
        <f t="shared" si="0"/>
        <v>0</v>
      </c>
      <c r="L9" s="476">
        <f t="shared" si="0"/>
        <v>0</v>
      </c>
      <c r="M9" s="476">
        <f t="shared" si="0"/>
        <v>0</v>
      </c>
      <c r="N9" s="476">
        <f t="shared" si="0"/>
        <v>0</v>
      </c>
      <c r="O9" s="476">
        <f t="shared" si="0"/>
        <v>0</v>
      </c>
      <c r="P9" s="476">
        <f t="shared" si="0"/>
        <v>0</v>
      </c>
      <c r="Q9" s="476">
        <f t="shared" si="0"/>
        <v>0</v>
      </c>
      <c r="R9" s="476">
        <f t="shared" si="0"/>
        <v>0</v>
      </c>
      <c r="S9" s="476">
        <f t="shared" si="0"/>
        <v>0</v>
      </c>
      <c r="T9" s="476">
        <f t="shared" si="0"/>
        <v>0</v>
      </c>
      <c r="U9" s="476">
        <f t="shared" si="0"/>
        <v>0</v>
      </c>
      <c r="V9" s="476">
        <f t="shared" si="0"/>
        <v>0</v>
      </c>
      <c r="W9" s="476">
        <f t="shared" si="0"/>
        <v>0</v>
      </c>
      <c r="X9" s="476">
        <f t="shared" si="0"/>
        <v>0</v>
      </c>
      <c r="Y9" s="476">
        <f t="shared" si="0"/>
        <v>0</v>
      </c>
      <c r="Z9" s="2"/>
      <c r="AA9" s="2"/>
      <c r="AB9" s="2"/>
    </row>
    <row r="10" spans="1:28">
      <c r="A10" s="466">
        <v>42005</v>
      </c>
      <c r="B10" s="317" t="str">
        <f>'Základní vstupní data'!B85</f>
        <v xml:space="preserve"> - surová voda podzemní + povrchová</v>
      </c>
      <c r="C10" s="317"/>
      <c r="D10" s="317"/>
      <c r="E10" s="565" t="str">
        <f>'Základní vstupní data'!E85</f>
        <v>mil. Kč</v>
      </c>
      <c r="F10" s="481">
        <f>('Základní vstupní data'!F85/INDEX(Indexace!$C$24:$AV$24,MATCH($E$2,Indexace!$C$21:$AV$21)))</f>
        <v>0</v>
      </c>
      <c r="G10" s="481">
        <f>('Základní vstupní data'!G85/INDEX(Indexace!$C$24:$AV$24,MATCH($E$2,Indexace!$C$21:$AV$21)))</f>
        <v>0</v>
      </c>
      <c r="H10" s="486">
        <f>(F10/INDEX(Indexace!$C$25:$AV$25,MATCH($F$6,Indexace!$C$21:$AV$21)))</f>
        <v>0</v>
      </c>
      <c r="I10" s="481">
        <f>(G10/INDEX(Indexace!$C$25:$AV$25,MATCH($F$6,Indexace!$C$21:$AV$21)))</f>
        <v>0</v>
      </c>
      <c r="J10" s="486">
        <f>(H10/INDEX(Indexace!$C$26:$AV$26,MATCH($H$6,Indexace!$C$21:$AV$21)))</f>
        <v>0</v>
      </c>
      <c r="K10" s="481">
        <f>(I10/INDEX(Indexace!$C$26:$AV$26,MATCH($H$6,Indexace!$C$21:$AV$21)))</f>
        <v>0</v>
      </c>
      <c r="L10" s="486">
        <f>(J10/INDEX(Indexace!$C$27:$AV$27,MATCH($J$6,Indexace!$C$21:$AV$21)))</f>
        <v>0</v>
      </c>
      <c r="M10" s="481">
        <f>(K10/INDEX(Indexace!$C$27:$AV$27,MATCH($J$6,Indexace!$C$21:$AV$21)))</f>
        <v>0</v>
      </c>
      <c r="N10" s="486">
        <f>(L10/INDEX(Indexace!$C$28:$AV$28,MATCH($L$6,Indexace!$C$21:$AV$21)))</f>
        <v>0</v>
      </c>
      <c r="O10" s="481">
        <f>(M10/INDEX(Indexace!$C$28:$AV$28,MATCH($L$6,Indexace!$C$21:$AV$21)))</f>
        <v>0</v>
      </c>
      <c r="P10" s="486">
        <f>(N10/INDEX(Indexace!$C$29:$AV$29,MATCH($N$6,Indexace!$C$21:$AV$21)))</f>
        <v>0</v>
      </c>
      <c r="Q10" s="481">
        <f>(O10/INDEX(Indexace!$C$29:$AV$29,MATCH($N$6,Indexace!$C$21:$AV$21)))</f>
        <v>0</v>
      </c>
      <c r="R10" s="486">
        <f>(P10/INDEX(Indexace!$C$30:$AV$30,MATCH($P$6,Indexace!$C$21:$AV$21)))</f>
        <v>0</v>
      </c>
      <c r="S10" s="481">
        <f>(Q10/INDEX(Indexace!$C$30:$AV$30,MATCH($P$6,Indexace!$C$21:$AV$21)))</f>
        <v>0</v>
      </c>
      <c r="T10" s="486">
        <f>(R10/INDEX(Indexace!$C$31:$AV$31,MATCH($R$6,Indexace!$C$21:$AV$21)))</f>
        <v>0</v>
      </c>
      <c r="U10" s="481">
        <f>(S10/INDEX(Indexace!$C$31:$AV$31,MATCH($R$6,Indexace!$C$21:$AV$21)))</f>
        <v>0</v>
      </c>
      <c r="V10" s="486">
        <f>(T10/INDEX(Indexace!$C$32:$AV$32,MATCH($T$6,Indexace!$C$21:$AV$21)))</f>
        <v>0</v>
      </c>
      <c r="W10" s="481">
        <f>(U10/INDEX(Indexace!$C$32:$AV$32,MATCH($T$6,Indexace!$C$21:$AV$21)))</f>
        <v>0</v>
      </c>
      <c r="X10" s="486">
        <f>(V10/INDEX(Indexace!$C$33:$AV$33,MATCH($V$6,Indexace!$C$21:$AV$21)))</f>
        <v>0</v>
      </c>
      <c r="Y10" s="481">
        <f>(W10/INDEX(Indexace!$C$33:$AV$33,MATCH($V$6,Indexace!$C$21:$AV$21)))</f>
        <v>0</v>
      </c>
      <c r="Z10" s="317"/>
      <c r="AA10" s="317"/>
      <c r="AB10" s="317"/>
    </row>
    <row r="11" spans="1:28">
      <c r="A11" s="466">
        <v>42036</v>
      </c>
      <c r="B11" s="317" t="str">
        <f>'Základní vstupní data'!B86</f>
        <v xml:space="preserve"> - pitná voda převzatá + odpadní voda předaná k vyčištění</v>
      </c>
      <c r="C11" s="317"/>
      <c r="D11" s="317"/>
      <c r="E11" s="565" t="str">
        <f>'Základní vstupní data'!E86</f>
        <v>mil. Kč</v>
      </c>
      <c r="F11" s="481">
        <f>('Základní vstupní data'!F86/INDEX(Indexace!$C$24:$AV$24,MATCH($E$2,Indexace!$C$21:$AV$21)))</f>
        <v>0</v>
      </c>
      <c r="G11" s="481">
        <f>('Základní vstupní data'!G86/INDEX(Indexace!$C$24:$AV$24,MATCH($E$2,Indexace!$C$21:$AV$21)))</f>
        <v>0</v>
      </c>
      <c r="H11" s="486">
        <f>(F11/INDEX(Indexace!$C$25:$AV$25,MATCH($F$6,Indexace!$C$21:$AV$21)))</f>
        <v>0</v>
      </c>
      <c r="I11" s="481">
        <f>(G11/INDEX(Indexace!$C$25:$AV$25,MATCH($F$6,Indexace!$C$21:$AV$21)))</f>
        <v>0</v>
      </c>
      <c r="J11" s="486">
        <f>(H11/INDEX(Indexace!$C$26:$AV$26,MATCH($H$6,Indexace!$C$21:$AV$21)))</f>
        <v>0</v>
      </c>
      <c r="K11" s="481">
        <f>(I11/INDEX(Indexace!$C$26:$AV$26,MATCH($H$6,Indexace!$C$21:$AV$21)))</f>
        <v>0</v>
      </c>
      <c r="L11" s="486">
        <f>(J11/INDEX(Indexace!$C$27:$AV$27,MATCH($J$6,Indexace!$C$21:$AV$21)))</f>
        <v>0</v>
      </c>
      <c r="M11" s="481">
        <f>(K11/INDEX(Indexace!$C$27:$AV$27,MATCH($J$6,Indexace!$C$21:$AV$21)))</f>
        <v>0</v>
      </c>
      <c r="N11" s="486">
        <f>(L11/INDEX(Indexace!$C$28:$AV$28,MATCH($L$6,Indexace!$C$21:$AV$21)))</f>
        <v>0</v>
      </c>
      <c r="O11" s="481">
        <f>(M11/INDEX(Indexace!$C$28:$AV$28,MATCH($L$6,Indexace!$C$21:$AV$21)))</f>
        <v>0</v>
      </c>
      <c r="P11" s="486">
        <f>(N11/INDEX(Indexace!$C$29:$AV$29,MATCH($N$6,Indexace!$C$21:$AV$21)))</f>
        <v>0</v>
      </c>
      <c r="Q11" s="481">
        <f>(O11/INDEX(Indexace!$C$29:$AV$29,MATCH($N$6,Indexace!$C$21:$AV$21)))</f>
        <v>0</v>
      </c>
      <c r="R11" s="486">
        <f>(P11/INDEX(Indexace!$C$30:$AV$30,MATCH($P$6,Indexace!$C$21:$AV$21)))</f>
        <v>0</v>
      </c>
      <c r="S11" s="481">
        <f>(Q11/INDEX(Indexace!$C$30:$AV$30,MATCH($P$6,Indexace!$C$21:$AV$21)))</f>
        <v>0</v>
      </c>
      <c r="T11" s="486">
        <f>(R11/INDEX(Indexace!$C$31:$AV$31,MATCH($R$6,Indexace!$C$21:$AV$21)))</f>
        <v>0</v>
      </c>
      <c r="U11" s="481">
        <f>(S11/INDEX(Indexace!$C$31:$AV$31,MATCH($R$6,Indexace!$C$21:$AV$21)))</f>
        <v>0</v>
      </c>
      <c r="V11" s="486">
        <f>(T11/INDEX(Indexace!$C$32:$AV$32,MATCH($T$6,Indexace!$C$21:$AV$21)))</f>
        <v>0</v>
      </c>
      <c r="W11" s="481">
        <f>(U11/INDEX(Indexace!$C$32:$AV$32,MATCH($T$6,Indexace!$C$21:$AV$21)))</f>
        <v>0</v>
      </c>
      <c r="X11" s="486">
        <f>(V11/INDEX(Indexace!$C$33:$AV$33,MATCH($V$6,Indexace!$C$21:$AV$21)))</f>
        <v>0</v>
      </c>
      <c r="Y11" s="481">
        <f>(W11/INDEX(Indexace!$C$33:$AV$33,MATCH($V$6,Indexace!$C$21:$AV$21)))</f>
        <v>0</v>
      </c>
      <c r="Z11" s="317"/>
      <c r="AA11" s="317"/>
      <c r="AB11" s="317"/>
    </row>
    <row r="12" spans="1:28">
      <c r="A12" s="466">
        <v>42064</v>
      </c>
      <c r="B12" s="317" t="str">
        <f>'Základní vstupní data'!B87</f>
        <v xml:space="preserve"> - chemikálie</v>
      </c>
      <c r="C12" s="317"/>
      <c r="D12" s="317"/>
      <c r="E12" s="565" t="str">
        <f>'Základní vstupní data'!E87</f>
        <v>mil. Kč</v>
      </c>
      <c r="F12" s="481">
        <f>('Základní vstupní data'!F87/INDEX(Indexace!$C$24:$AV$24,MATCH($E$2,Indexace!$C$21:$AV$21)))</f>
        <v>0</v>
      </c>
      <c r="G12" s="481">
        <f>('Základní vstupní data'!G87/INDEX(Indexace!$C$24:$AV$24,MATCH($E$2,Indexace!$C$21:$AV$21)))</f>
        <v>0</v>
      </c>
      <c r="H12" s="486">
        <f>(F12/INDEX(Indexace!$C$25:$AV$25,MATCH($F$6,Indexace!$C$21:$AV$21)))</f>
        <v>0</v>
      </c>
      <c r="I12" s="481">
        <f>(G12/INDEX(Indexace!$C$25:$AV$25,MATCH($F$6,Indexace!$C$21:$AV$21)))</f>
        <v>0</v>
      </c>
      <c r="J12" s="486">
        <f>(H12/INDEX(Indexace!$C$26:$AV$26,MATCH($H$6,Indexace!$C$21:$AV$21)))</f>
        <v>0</v>
      </c>
      <c r="K12" s="481">
        <f>(I12/INDEX(Indexace!$C$26:$AV$26,MATCH($H$6,Indexace!$C$21:$AV$21)))</f>
        <v>0</v>
      </c>
      <c r="L12" s="486">
        <f>(J12/INDEX(Indexace!$C$27:$AV$27,MATCH($J$6,Indexace!$C$21:$AV$21)))</f>
        <v>0</v>
      </c>
      <c r="M12" s="481">
        <f>(K12/INDEX(Indexace!$C$27:$AV$27,MATCH($J$6,Indexace!$C$21:$AV$21)))</f>
        <v>0</v>
      </c>
      <c r="N12" s="486">
        <f>(L12/INDEX(Indexace!$C$28:$AV$28,MATCH($L$6,Indexace!$C$21:$AV$21)))</f>
        <v>0</v>
      </c>
      <c r="O12" s="481">
        <f>(M12/INDEX(Indexace!$C$28:$AV$28,MATCH($L$6,Indexace!$C$21:$AV$21)))</f>
        <v>0</v>
      </c>
      <c r="P12" s="486">
        <f>(N12/INDEX(Indexace!$C$29:$AV$29,MATCH($N$6,Indexace!$C$21:$AV$21)))</f>
        <v>0</v>
      </c>
      <c r="Q12" s="481">
        <f>(O12/INDEX(Indexace!$C$29:$AV$29,MATCH($N$6,Indexace!$C$21:$AV$21)))</f>
        <v>0</v>
      </c>
      <c r="R12" s="486">
        <f>(P12/INDEX(Indexace!$C$30:$AV$30,MATCH($P$6,Indexace!$C$21:$AV$21)))</f>
        <v>0</v>
      </c>
      <c r="S12" s="481">
        <f>(Q12/INDEX(Indexace!$C$30:$AV$30,MATCH($P$6,Indexace!$C$21:$AV$21)))</f>
        <v>0</v>
      </c>
      <c r="T12" s="486">
        <f>(R12/INDEX(Indexace!$C$31:$AV$31,MATCH($R$6,Indexace!$C$21:$AV$21)))</f>
        <v>0</v>
      </c>
      <c r="U12" s="481">
        <f>(S12/INDEX(Indexace!$C$31:$AV$31,MATCH($R$6,Indexace!$C$21:$AV$21)))</f>
        <v>0</v>
      </c>
      <c r="V12" s="486">
        <f>(T12/INDEX(Indexace!$C$32:$AV$32,MATCH($T$6,Indexace!$C$21:$AV$21)))</f>
        <v>0</v>
      </c>
      <c r="W12" s="481">
        <f>(U12/INDEX(Indexace!$C$32:$AV$32,MATCH($T$6,Indexace!$C$21:$AV$21)))</f>
        <v>0</v>
      </c>
      <c r="X12" s="486">
        <f>(V12/INDEX(Indexace!$C$33:$AV$33,MATCH($V$6,Indexace!$C$21:$AV$21)))</f>
        <v>0</v>
      </c>
      <c r="Y12" s="481">
        <f>(W12/INDEX(Indexace!$C$33:$AV$33,MATCH($V$6,Indexace!$C$21:$AV$21)))</f>
        <v>0</v>
      </c>
      <c r="Z12" s="317"/>
      <c r="AA12" s="317"/>
      <c r="AB12" s="317"/>
    </row>
    <row r="13" spans="1:28">
      <c r="A13" s="466">
        <v>42095</v>
      </c>
      <c r="B13" s="338" t="str">
        <f>'Základní vstupní data'!B88</f>
        <v xml:space="preserve"> - ostatní materiál</v>
      </c>
      <c r="C13" s="338"/>
      <c r="D13" s="338"/>
      <c r="E13" s="566" t="str">
        <f>'Základní vstupní data'!E88</f>
        <v>mil. Kč</v>
      </c>
      <c r="F13" s="486">
        <f>('Základní vstupní data'!F88/INDEX(Indexace!$C$24:$AV$24,MATCH($E$2,Indexace!$C$21:$AV$21)))</f>
        <v>0</v>
      </c>
      <c r="G13" s="486">
        <f>('Základní vstupní data'!G88/INDEX(Indexace!$C$24:$AV$24,MATCH($E$2,Indexace!$C$21:$AV$21)))</f>
        <v>0</v>
      </c>
      <c r="H13" s="486">
        <f>(F13/INDEX(Indexace!$C$25:$AV$25,MATCH($F$6,Indexace!$C$21:$AV$21)))</f>
        <v>0</v>
      </c>
      <c r="I13" s="486">
        <f>(G13/INDEX(Indexace!$C$25:$AV$25,MATCH($F$6,Indexace!$C$21:$AV$21)))</f>
        <v>0</v>
      </c>
      <c r="J13" s="486">
        <f>(H13/INDEX(Indexace!$C$26:$AV$26,MATCH($H$6,Indexace!$C$21:$AV$21)))</f>
        <v>0</v>
      </c>
      <c r="K13" s="486">
        <f>(I13/INDEX(Indexace!$C$26:$AV$26,MATCH($H$6,Indexace!$C$21:$AV$21)))</f>
        <v>0</v>
      </c>
      <c r="L13" s="486">
        <f>(J13/INDEX(Indexace!$C$27:$AV$27,MATCH($J$6,Indexace!$C$21:$AV$21)))</f>
        <v>0</v>
      </c>
      <c r="M13" s="486">
        <f>(K13/INDEX(Indexace!$C$27:$AV$27,MATCH($J$6,Indexace!$C$21:$AV$21)))</f>
        <v>0</v>
      </c>
      <c r="N13" s="486">
        <f>(L13/INDEX(Indexace!$C$28:$AV$28,MATCH($L$6,Indexace!$C$21:$AV$21)))</f>
        <v>0</v>
      </c>
      <c r="O13" s="486">
        <f>(M13/INDEX(Indexace!$C$28:$AV$28,MATCH($L$6,Indexace!$C$21:$AV$21)))</f>
        <v>0</v>
      </c>
      <c r="P13" s="486">
        <f>(N13/INDEX(Indexace!$C$29:$AV$29,MATCH($N$6,Indexace!$C$21:$AV$21)))</f>
        <v>0</v>
      </c>
      <c r="Q13" s="486">
        <f>(O13/INDEX(Indexace!$C$29:$AV$29,MATCH($N$6,Indexace!$C$21:$AV$21)))</f>
        <v>0</v>
      </c>
      <c r="R13" s="486">
        <f>(P13/INDEX(Indexace!$C$30:$AV$30,MATCH($P$6,Indexace!$C$21:$AV$21)))</f>
        <v>0</v>
      </c>
      <c r="S13" s="486">
        <f>(Q13/INDEX(Indexace!$C$30:$AV$30,MATCH($P$6,Indexace!$C$21:$AV$21)))</f>
        <v>0</v>
      </c>
      <c r="T13" s="486">
        <f>(R13/INDEX(Indexace!$C$31:$AV$31,MATCH($R$6,Indexace!$C$21:$AV$21)))</f>
        <v>0</v>
      </c>
      <c r="U13" s="486">
        <f>(S13/INDEX(Indexace!$C$31:$AV$31,MATCH($R$6,Indexace!$C$21:$AV$21)))</f>
        <v>0</v>
      </c>
      <c r="V13" s="486">
        <f>(T13/INDEX(Indexace!$C$32:$AV$32,MATCH($T$6,Indexace!$C$21:$AV$21)))</f>
        <v>0</v>
      </c>
      <c r="W13" s="486">
        <f>(U13/INDEX(Indexace!$C$32:$AV$32,MATCH($T$6,Indexace!$C$21:$AV$21)))</f>
        <v>0</v>
      </c>
      <c r="X13" s="486">
        <f>(V13/INDEX(Indexace!$C$33:$AV$33,MATCH($V$6,Indexace!$C$21:$AV$21)))</f>
        <v>0</v>
      </c>
      <c r="Y13" s="486">
        <f>(W13/INDEX(Indexace!$C$33:$AV$33,MATCH($V$6,Indexace!$C$21:$AV$21)))</f>
        <v>0</v>
      </c>
      <c r="Z13" s="317"/>
      <c r="AA13" s="317"/>
      <c r="AB13" s="317"/>
    </row>
    <row r="14" spans="1:28" s="238" customFormat="1">
      <c r="A14" s="339" t="str">
        <f>'Základní vstupní data'!A89</f>
        <v>2.</v>
      </c>
      <c r="B14" s="570" t="str">
        <f>'Základní vstupní data'!B89</f>
        <v xml:space="preserve"> Energie</v>
      </c>
      <c r="C14" s="2"/>
      <c r="D14" s="2"/>
      <c r="E14" s="565" t="str">
        <f>'Základní vstupní data'!E89</f>
        <v>mil. Kč</v>
      </c>
      <c r="F14" s="476">
        <f t="shared" ref="F14:Y14" si="1">F15+F16</f>
        <v>0</v>
      </c>
      <c r="G14" s="476">
        <f t="shared" si="1"/>
        <v>0</v>
      </c>
      <c r="H14" s="476">
        <f t="shared" si="1"/>
        <v>0</v>
      </c>
      <c r="I14" s="476">
        <f t="shared" si="1"/>
        <v>0</v>
      </c>
      <c r="J14" s="476">
        <f t="shared" si="1"/>
        <v>0</v>
      </c>
      <c r="K14" s="476">
        <f t="shared" si="1"/>
        <v>0</v>
      </c>
      <c r="L14" s="476">
        <f t="shared" si="1"/>
        <v>0</v>
      </c>
      <c r="M14" s="476">
        <f t="shared" si="1"/>
        <v>0</v>
      </c>
      <c r="N14" s="476">
        <f t="shared" si="1"/>
        <v>0</v>
      </c>
      <c r="O14" s="476">
        <f t="shared" si="1"/>
        <v>0</v>
      </c>
      <c r="P14" s="476">
        <f t="shared" si="1"/>
        <v>0</v>
      </c>
      <c r="Q14" s="476">
        <f t="shared" si="1"/>
        <v>0</v>
      </c>
      <c r="R14" s="476">
        <f t="shared" si="1"/>
        <v>0</v>
      </c>
      <c r="S14" s="476">
        <f t="shared" si="1"/>
        <v>0</v>
      </c>
      <c r="T14" s="476">
        <f t="shared" si="1"/>
        <v>0</v>
      </c>
      <c r="U14" s="476">
        <f t="shared" si="1"/>
        <v>0</v>
      </c>
      <c r="V14" s="476">
        <f t="shared" si="1"/>
        <v>0</v>
      </c>
      <c r="W14" s="476">
        <f t="shared" si="1"/>
        <v>0</v>
      </c>
      <c r="X14" s="476">
        <f t="shared" si="1"/>
        <v>0</v>
      </c>
      <c r="Y14" s="476">
        <f t="shared" si="1"/>
        <v>0</v>
      </c>
      <c r="Z14" s="2"/>
      <c r="AA14" s="2"/>
      <c r="AB14" s="2"/>
    </row>
    <row r="15" spans="1:28">
      <c r="A15" s="466">
        <v>42006</v>
      </c>
      <c r="B15" s="317" t="str">
        <f>'Základní vstupní data'!B90</f>
        <v xml:space="preserve"> * elektrická energie</v>
      </c>
      <c r="C15" s="317"/>
      <c r="D15" s="317"/>
      <c r="E15" s="565" t="str">
        <f>'Základní vstupní data'!E90</f>
        <v>mil. Kč</v>
      </c>
      <c r="F15" s="481">
        <f>('Základní vstupní data'!F90/INDEX(Indexace!$C$24:$AV$24,MATCH($E$2,Indexace!$C$21:$AV$21)))</f>
        <v>0</v>
      </c>
      <c r="G15" s="481">
        <f>('Základní vstupní data'!G90/INDEX(Indexace!$C$24:$AV$24,MATCH($E$2,Indexace!$C$21:$AV$21)))</f>
        <v>0</v>
      </c>
      <c r="H15" s="481">
        <f>(F15/INDEX(Indexace!$C$25:$AV$25,MATCH($F$6,Indexace!$C$21:$AV$21)))</f>
        <v>0</v>
      </c>
      <c r="I15" s="481">
        <f>(G15/INDEX(Indexace!$C$25:$AV$25,MATCH($F$6,Indexace!$C$21:$AV$21)))</f>
        <v>0</v>
      </c>
      <c r="J15" s="481">
        <f>(H15/INDEX(Indexace!$C$26:$AV$26,MATCH($H$6,Indexace!$C$21:$AV$21)))</f>
        <v>0</v>
      </c>
      <c r="K15" s="481">
        <f>(I15/INDEX(Indexace!$C$26:$AV$26,MATCH($H$6,Indexace!$C$21:$AV$21)))</f>
        <v>0</v>
      </c>
      <c r="L15" s="481">
        <f>(J15/INDEX(Indexace!$C$27:$AV$27,MATCH($J$6,Indexace!$C$21:$AV$21)))</f>
        <v>0</v>
      </c>
      <c r="M15" s="481">
        <f>(K15/INDEX(Indexace!$C$27:$AV$27,MATCH($J$6,Indexace!$C$21:$AV$21)))</f>
        <v>0</v>
      </c>
      <c r="N15" s="481">
        <f>(L15/INDEX(Indexace!$C$28:$AV$28,MATCH($L$6,Indexace!$C$21:$AV$21)))</f>
        <v>0</v>
      </c>
      <c r="O15" s="481">
        <f>(M15/INDEX(Indexace!$C$28:$AV$28,MATCH($L$6,Indexace!$C$21:$AV$21)))</f>
        <v>0</v>
      </c>
      <c r="P15" s="481">
        <f>(N15/INDEX(Indexace!$C$29:$AV$29,MATCH($N$6,Indexace!$C$21:$AV$21)))</f>
        <v>0</v>
      </c>
      <c r="Q15" s="481">
        <f>(O15/INDEX(Indexace!$C$29:$AV$29,MATCH($N$6,Indexace!$C$21:$AV$21)))</f>
        <v>0</v>
      </c>
      <c r="R15" s="481">
        <f>(P15/INDEX(Indexace!$C$30:$AV$30,MATCH($P$6,Indexace!$C$21:$AV$21)))</f>
        <v>0</v>
      </c>
      <c r="S15" s="481">
        <f>(Q15/INDEX(Indexace!$C$30:$AV$30,MATCH($P$6,Indexace!$C$21:$AV$21)))</f>
        <v>0</v>
      </c>
      <c r="T15" s="481">
        <f>(R15/INDEX(Indexace!$C$31:$AV$31,MATCH($R$6,Indexace!$C$21:$AV$21)))</f>
        <v>0</v>
      </c>
      <c r="U15" s="481">
        <f>(S15/INDEX(Indexace!$C$31:$AV$31,MATCH($R$6,Indexace!$C$21:$AV$21)))</f>
        <v>0</v>
      </c>
      <c r="V15" s="481">
        <f>(T15/INDEX(Indexace!$C$32:$AV$32,MATCH($T$6,Indexace!$C$21:$AV$21)))</f>
        <v>0</v>
      </c>
      <c r="W15" s="481">
        <f>(U15/INDEX(Indexace!$C$32:$AV$32,MATCH($T$6,Indexace!$C$21:$AV$21)))</f>
        <v>0</v>
      </c>
      <c r="X15" s="481">
        <f>(V15/INDEX(Indexace!$C$33:$AV$33,MATCH($V$6,Indexace!$C$21:$AV$21)))</f>
        <v>0</v>
      </c>
      <c r="Y15" s="481">
        <f>(W15/INDEX(Indexace!$C$33:$AV$33,MATCH($V$6,Indexace!$C$21:$AV$21)))</f>
        <v>0</v>
      </c>
      <c r="Z15" s="317"/>
      <c r="AA15" s="317"/>
      <c r="AB15" s="317"/>
    </row>
    <row r="16" spans="1:28">
      <c r="A16" s="466">
        <v>42037</v>
      </c>
      <c r="B16" s="338" t="str">
        <f>'Základní vstupní data'!B91</f>
        <v xml:space="preserve"> * ostatní energie</v>
      </c>
      <c r="C16" s="338"/>
      <c r="D16" s="338"/>
      <c r="E16" s="571" t="str">
        <f>'Základní vstupní data'!E91</f>
        <v>mil. Kč</v>
      </c>
      <c r="F16" s="486">
        <f>('Základní vstupní data'!F91/INDEX(Indexace!$C$24:$AV$24,MATCH($E$2,Indexace!$C$21:$AV$21)))</f>
        <v>0</v>
      </c>
      <c r="G16" s="486">
        <f>('Základní vstupní data'!G91/INDEX(Indexace!$C$24:$AV$24,MATCH($E$2,Indexace!$C$21:$AV$21)))</f>
        <v>0</v>
      </c>
      <c r="H16" s="486">
        <f>(F16/INDEX(Indexace!$C$25:$AV$25,MATCH($F$6,Indexace!$C$21:$AV$21)))</f>
        <v>0</v>
      </c>
      <c r="I16" s="486">
        <f>(G16/INDEX(Indexace!$C$25:$AV$25,MATCH($F$6,Indexace!$C$21:$AV$21)))</f>
        <v>0</v>
      </c>
      <c r="J16" s="486">
        <f>(H16/INDEX(Indexace!$C$26:$AV$26,MATCH($H$6,Indexace!$C$21:$AV$21)))</f>
        <v>0</v>
      </c>
      <c r="K16" s="486">
        <f>(I16/INDEX(Indexace!$C$26:$AV$26,MATCH($H$6,Indexace!$C$21:$AV$21)))</f>
        <v>0</v>
      </c>
      <c r="L16" s="486">
        <f>(J16/INDEX(Indexace!$C$27:$AV$27,MATCH($J$6,Indexace!$C$21:$AV$21)))</f>
        <v>0</v>
      </c>
      <c r="M16" s="486">
        <f>(K16/INDEX(Indexace!$C$27:$AV$27,MATCH($J$6,Indexace!$C$21:$AV$21)))</f>
        <v>0</v>
      </c>
      <c r="N16" s="486">
        <f>(L16/INDEX(Indexace!$C$28:$AV$28,MATCH($L$6,Indexace!$C$21:$AV$21)))</f>
        <v>0</v>
      </c>
      <c r="O16" s="486">
        <f>(M16/INDEX(Indexace!$C$28:$AV$28,MATCH($L$6,Indexace!$C$21:$AV$21)))</f>
        <v>0</v>
      </c>
      <c r="P16" s="486">
        <f>(N16/INDEX(Indexace!$C$29:$AV$29,MATCH($N$6,Indexace!$C$21:$AV$21)))</f>
        <v>0</v>
      </c>
      <c r="Q16" s="486">
        <f>(O16/INDEX(Indexace!$C$29:$AV$29,MATCH($N$6,Indexace!$C$21:$AV$21)))</f>
        <v>0</v>
      </c>
      <c r="R16" s="486">
        <f>(P16/INDEX(Indexace!$C$30:$AV$30,MATCH($P$6,Indexace!$C$21:$AV$21)))</f>
        <v>0</v>
      </c>
      <c r="S16" s="486">
        <f>(Q16/INDEX(Indexace!$C$30:$AV$30,MATCH($P$6,Indexace!$C$21:$AV$21)))</f>
        <v>0</v>
      </c>
      <c r="T16" s="486">
        <f>(R16/INDEX(Indexace!$C$31:$AV$31,MATCH($R$6,Indexace!$C$21:$AV$21)))</f>
        <v>0</v>
      </c>
      <c r="U16" s="486">
        <f>(S16/INDEX(Indexace!$C$31:$AV$31,MATCH($R$6,Indexace!$C$21:$AV$21)))</f>
        <v>0</v>
      </c>
      <c r="V16" s="486">
        <f>(T16/INDEX(Indexace!$C$32:$AV$32,MATCH($T$6,Indexace!$C$21:$AV$21)))</f>
        <v>0</v>
      </c>
      <c r="W16" s="486">
        <f>(U16/INDEX(Indexace!$C$32:$AV$32,MATCH($T$6,Indexace!$C$21:$AV$21)))</f>
        <v>0</v>
      </c>
      <c r="X16" s="486">
        <f>(V16/INDEX(Indexace!$C$33:$AV$33,MATCH($V$6,Indexace!$C$21:$AV$21)))</f>
        <v>0</v>
      </c>
      <c r="Y16" s="486">
        <f>(W16/INDEX(Indexace!$C$33:$AV$33,MATCH($V$6,Indexace!$C$21:$AV$21)))</f>
        <v>0</v>
      </c>
      <c r="Z16" s="317"/>
      <c r="AA16" s="317"/>
      <c r="AB16" s="317"/>
    </row>
    <row r="17" spans="1:28" s="238" customFormat="1">
      <c r="A17" s="339" t="str">
        <f>'Základní vstupní data'!A92</f>
        <v>3.</v>
      </c>
      <c r="B17" s="570" t="str">
        <f>'Základní vstupní data'!B92</f>
        <v xml:space="preserve"> Mzdy</v>
      </c>
      <c r="C17" s="2"/>
      <c r="D17" s="2"/>
      <c r="E17" s="565" t="str">
        <f>'Základní vstupní data'!E92</f>
        <v>mil. Kč</v>
      </c>
      <c r="F17" s="476">
        <f t="shared" ref="F17:Y17" si="2">F18+F19</f>
        <v>0</v>
      </c>
      <c r="G17" s="476">
        <f t="shared" si="2"/>
        <v>0</v>
      </c>
      <c r="H17" s="476">
        <f t="shared" si="2"/>
        <v>0</v>
      </c>
      <c r="I17" s="476">
        <f t="shared" si="2"/>
        <v>0</v>
      </c>
      <c r="J17" s="476">
        <f t="shared" si="2"/>
        <v>0</v>
      </c>
      <c r="K17" s="476">
        <f t="shared" si="2"/>
        <v>0</v>
      </c>
      <c r="L17" s="476">
        <f t="shared" si="2"/>
        <v>0</v>
      </c>
      <c r="M17" s="476">
        <f t="shared" si="2"/>
        <v>0</v>
      </c>
      <c r="N17" s="476">
        <f t="shared" si="2"/>
        <v>0</v>
      </c>
      <c r="O17" s="476">
        <f t="shared" si="2"/>
        <v>0</v>
      </c>
      <c r="P17" s="476">
        <f t="shared" si="2"/>
        <v>0</v>
      </c>
      <c r="Q17" s="476">
        <f t="shared" si="2"/>
        <v>0</v>
      </c>
      <c r="R17" s="476">
        <f t="shared" si="2"/>
        <v>0</v>
      </c>
      <c r="S17" s="476">
        <f t="shared" si="2"/>
        <v>0</v>
      </c>
      <c r="T17" s="476">
        <f t="shared" si="2"/>
        <v>0</v>
      </c>
      <c r="U17" s="476">
        <f t="shared" si="2"/>
        <v>0</v>
      </c>
      <c r="V17" s="476">
        <f t="shared" si="2"/>
        <v>0</v>
      </c>
      <c r="W17" s="476">
        <f t="shared" si="2"/>
        <v>0</v>
      </c>
      <c r="X17" s="476">
        <f t="shared" si="2"/>
        <v>0</v>
      </c>
      <c r="Y17" s="476">
        <f t="shared" si="2"/>
        <v>0</v>
      </c>
      <c r="Z17" s="2"/>
      <c r="AA17" s="2"/>
      <c r="AB17" s="2"/>
    </row>
    <row r="18" spans="1:28">
      <c r="A18" s="466">
        <v>42007</v>
      </c>
      <c r="B18" s="317" t="str">
        <f>'Základní vstupní data'!B93</f>
        <v xml:space="preserve"> * přímé mzdy</v>
      </c>
      <c r="C18" s="317"/>
      <c r="D18" s="317"/>
      <c r="E18" s="565" t="str">
        <f>'Základní vstupní data'!E93</f>
        <v>mil. Kč</v>
      </c>
      <c r="F18" s="481">
        <f>('Základní vstupní data'!F93/INDEX(Indexace!$C$24:$AV$24,MATCH($E$2,Indexace!$C$21:$AV$21)))</f>
        <v>0</v>
      </c>
      <c r="G18" s="481">
        <f>('Základní vstupní data'!G93/INDEX(Indexace!$C$24:$AV$24,MATCH($E$2,Indexace!$C$21:$AV$21)))</f>
        <v>0</v>
      </c>
      <c r="H18" s="481">
        <f>(F18/INDEX(Indexace!$C$25:$AV$25,MATCH($F$6,Indexace!$C$21:$AV$21)))</f>
        <v>0</v>
      </c>
      <c r="I18" s="481">
        <f>(G18/INDEX(Indexace!$C$25:$AV$25,MATCH($F$6,Indexace!$C$21:$AV$21)))</f>
        <v>0</v>
      </c>
      <c r="J18" s="481">
        <f>(H18/INDEX(Indexace!$C$26:$AV$26,MATCH($H$6,Indexace!$C$21:$AV$21)))</f>
        <v>0</v>
      </c>
      <c r="K18" s="481">
        <f>(I18/INDEX(Indexace!$C$26:$AV$26,MATCH($H$6,Indexace!$C$21:$AV$21)))</f>
        <v>0</v>
      </c>
      <c r="L18" s="481">
        <f>(J18/INDEX(Indexace!$C$27:$AV$27,MATCH($J$6,Indexace!$C$21:$AV$21)))</f>
        <v>0</v>
      </c>
      <c r="M18" s="481">
        <f>(K18/INDEX(Indexace!$C$27:$AV$27,MATCH($J$6,Indexace!$C$21:$AV$21)))</f>
        <v>0</v>
      </c>
      <c r="N18" s="481">
        <f>(L18/INDEX(Indexace!$C$28:$AV$28,MATCH($L$6,Indexace!$C$21:$AV$21)))</f>
        <v>0</v>
      </c>
      <c r="O18" s="481">
        <f>(M18/INDEX(Indexace!$C$28:$AV$28,MATCH($L$6,Indexace!$C$21:$AV$21)))</f>
        <v>0</v>
      </c>
      <c r="P18" s="481">
        <f>(N18/INDEX(Indexace!$C$29:$AV$29,MATCH($N$6,Indexace!$C$21:$AV$21)))</f>
        <v>0</v>
      </c>
      <c r="Q18" s="481">
        <f>(O18/INDEX(Indexace!$C$29:$AV$29,MATCH($N$6,Indexace!$C$21:$AV$21)))</f>
        <v>0</v>
      </c>
      <c r="R18" s="481">
        <f>(P18/INDEX(Indexace!$C$30:$AV$30,MATCH($P$6,Indexace!$C$21:$AV$21)))</f>
        <v>0</v>
      </c>
      <c r="S18" s="481">
        <f>(Q18/INDEX(Indexace!$C$30:$AV$30,MATCH($P$6,Indexace!$C$21:$AV$21)))</f>
        <v>0</v>
      </c>
      <c r="T18" s="481">
        <f>(R18/INDEX(Indexace!$C$31:$AV$31,MATCH($R$6,Indexace!$C$21:$AV$21)))</f>
        <v>0</v>
      </c>
      <c r="U18" s="481">
        <f>(S18/INDEX(Indexace!$C$31:$AV$31,MATCH($R$6,Indexace!$C$21:$AV$21)))</f>
        <v>0</v>
      </c>
      <c r="V18" s="481">
        <f>(T18/INDEX(Indexace!$C$32:$AV$32,MATCH($T$6,Indexace!$C$21:$AV$21)))</f>
        <v>0</v>
      </c>
      <c r="W18" s="481">
        <f>(U18/INDEX(Indexace!$C$32:$AV$32,MATCH($T$6,Indexace!$C$21:$AV$21)))</f>
        <v>0</v>
      </c>
      <c r="X18" s="481">
        <f>(V18/INDEX(Indexace!$C$33:$AV$33,MATCH($V$6,Indexace!$C$21:$AV$21)))</f>
        <v>0</v>
      </c>
      <c r="Y18" s="481">
        <f>(W18/INDEX(Indexace!$C$33:$AV$33,MATCH($V$6,Indexace!$C$21:$AV$21)))</f>
        <v>0</v>
      </c>
      <c r="Z18" s="317"/>
      <c r="AA18" s="317"/>
      <c r="AB18" s="317"/>
    </row>
    <row r="19" spans="1:28">
      <c r="A19" s="466">
        <v>42038</v>
      </c>
      <c r="B19" s="338" t="str">
        <f>'Základní vstupní data'!B94</f>
        <v xml:space="preserve"> * ostatní osobní náklady</v>
      </c>
      <c r="C19" s="338"/>
      <c r="D19" s="338"/>
      <c r="E19" s="571" t="str">
        <f>'Základní vstupní data'!E94</f>
        <v>mil. Kč</v>
      </c>
      <c r="F19" s="486">
        <f>('Základní vstupní data'!F94/INDEX(Indexace!$C$24:$AV$24,MATCH($E$2,Indexace!$C$21:$AV$21)))</f>
        <v>0</v>
      </c>
      <c r="G19" s="486">
        <f>('Základní vstupní data'!G94/INDEX(Indexace!$C$24:$AV$24,MATCH($E$2,Indexace!$C$21:$AV$21)))</f>
        <v>0</v>
      </c>
      <c r="H19" s="486">
        <f>(F19/INDEX(Indexace!$C$25:$AV$25,MATCH($F$6,Indexace!$C$21:$AV$21)))</f>
        <v>0</v>
      </c>
      <c r="I19" s="486">
        <f>(G19/INDEX(Indexace!$C$25:$AV$25,MATCH($F$6,Indexace!$C$21:$AV$21)))</f>
        <v>0</v>
      </c>
      <c r="J19" s="486">
        <f>(H19/INDEX(Indexace!$C$26:$AV$26,MATCH($H$6,Indexace!$C$21:$AV$21)))</f>
        <v>0</v>
      </c>
      <c r="K19" s="486">
        <f>(I19/INDEX(Indexace!$C$26:$AV$26,MATCH($H$6,Indexace!$C$21:$AV$21)))</f>
        <v>0</v>
      </c>
      <c r="L19" s="486">
        <f>(J19/INDEX(Indexace!$C$27:$AV$27,MATCH($J$6,Indexace!$C$21:$AV$21)))</f>
        <v>0</v>
      </c>
      <c r="M19" s="486">
        <f>(K19/INDEX(Indexace!$C$27:$AV$27,MATCH($J$6,Indexace!$C$21:$AV$21)))</f>
        <v>0</v>
      </c>
      <c r="N19" s="486">
        <f>(L19/INDEX(Indexace!$C$28:$AV$28,MATCH($L$6,Indexace!$C$21:$AV$21)))</f>
        <v>0</v>
      </c>
      <c r="O19" s="486">
        <f>(M19/INDEX(Indexace!$C$28:$AV$28,MATCH($L$6,Indexace!$C$21:$AV$21)))</f>
        <v>0</v>
      </c>
      <c r="P19" s="486">
        <f>(N19/INDEX(Indexace!$C$29:$AV$29,MATCH($N$6,Indexace!$C$21:$AV$21)))</f>
        <v>0</v>
      </c>
      <c r="Q19" s="486">
        <f>(O19/INDEX(Indexace!$C$29:$AV$29,MATCH($N$6,Indexace!$C$21:$AV$21)))</f>
        <v>0</v>
      </c>
      <c r="R19" s="486">
        <f>(P19/INDEX(Indexace!$C$30:$AV$30,MATCH($P$6,Indexace!$C$21:$AV$21)))</f>
        <v>0</v>
      </c>
      <c r="S19" s="486">
        <f>(Q19/INDEX(Indexace!$C$30:$AV$30,MATCH($P$6,Indexace!$C$21:$AV$21)))</f>
        <v>0</v>
      </c>
      <c r="T19" s="486">
        <f>(R19/INDEX(Indexace!$C$31:$AV$31,MATCH($R$6,Indexace!$C$21:$AV$21)))</f>
        <v>0</v>
      </c>
      <c r="U19" s="486">
        <f>(S19/INDEX(Indexace!$C$31:$AV$31,MATCH($R$6,Indexace!$C$21:$AV$21)))</f>
        <v>0</v>
      </c>
      <c r="V19" s="486">
        <f>(T19/INDEX(Indexace!$C$32:$AV$32,MATCH($T$6,Indexace!$C$21:$AV$21)))</f>
        <v>0</v>
      </c>
      <c r="W19" s="486">
        <f>(U19/INDEX(Indexace!$C$32:$AV$32,MATCH($T$6,Indexace!$C$21:$AV$21)))</f>
        <v>0</v>
      </c>
      <c r="X19" s="486">
        <f>(V19/INDEX(Indexace!$C$33:$AV$33,MATCH($V$6,Indexace!$C$21:$AV$21)))</f>
        <v>0</v>
      </c>
      <c r="Y19" s="486">
        <f>(W19/INDEX(Indexace!$C$33:$AV$33,MATCH($V$6,Indexace!$C$21:$AV$21)))</f>
        <v>0</v>
      </c>
      <c r="Z19" s="317"/>
      <c r="AA19" s="317"/>
      <c r="AB19" s="317"/>
    </row>
    <row r="20" spans="1:28" s="238" customFormat="1">
      <c r="A20" s="339" t="str">
        <f>'Základní vstupní data'!A95</f>
        <v>4.</v>
      </c>
      <c r="B20" s="570" t="str">
        <f>'Základní vstupní data'!B95</f>
        <v xml:space="preserve"> Ostatní přímé náklady</v>
      </c>
      <c r="C20" s="2"/>
      <c r="D20" s="2"/>
      <c r="E20" s="565" t="str">
        <f>'Základní vstupní data'!E95</f>
        <v>mil. Kč</v>
      </c>
      <c r="F20" s="476">
        <f t="shared" ref="F20:Y20" si="3">SUM(F21:F24)</f>
        <v>0</v>
      </c>
      <c r="G20" s="476">
        <f t="shared" si="3"/>
        <v>7.1400000000000005E-2</v>
      </c>
      <c r="H20" s="476">
        <f t="shared" si="3"/>
        <v>0</v>
      </c>
      <c r="I20" s="476">
        <f t="shared" si="3"/>
        <v>7.2828000000000004E-2</v>
      </c>
      <c r="J20" s="476">
        <f t="shared" si="3"/>
        <v>0</v>
      </c>
      <c r="K20" s="476">
        <f t="shared" si="3"/>
        <v>7.4284560000000013E-2</v>
      </c>
      <c r="L20" s="476">
        <f t="shared" si="3"/>
        <v>0</v>
      </c>
      <c r="M20" s="476">
        <f t="shared" si="3"/>
        <v>7.5770251200000013E-2</v>
      </c>
      <c r="N20" s="476">
        <f t="shared" si="3"/>
        <v>0</v>
      </c>
      <c r="O20" s="476">
        <f t="shared" si="3"/>
        <v>7.7285656224000021E-2</v>
      </c>
      <c r="P20" s="476">
        <f t="shared" si="3"/>
        <v>0</v>
      </c>
      <c r="Q20" s="476">
        <f t="shared" si="3"/>
        <v>7.8831369348480021E-2</v>
      </c>
      <c r="R20" s="476">
        <f t="shared" si="3"/>
        <v>0</v>
      </c>
      <c r="S20" s="476">
        <f t="shared" si="3"/>
        <v>8.0407996735449627E-2</v>
      </c>
      <c r="T20" s="476">
        <f t="shared" si="3"/>
        <v>0</v>
      </c>
      <c r="U20" s="476">
        <f t="shared" si="3"/>
        <v>8.201615667015863E-2</v>
      </c>
      <c r="V20" s="476">
        <f t="shared" si="3"/>
        <v>0</v>
      </c>
      <c r="W20" s="476">
        <f t="shared" si="3"/>
        <v>8.3656479803561806E-2</v>
      </c>
      <c r="X20" s="476">
        <f t="shared" si="3"/>
        <v>0</v>
      </c>
      <c r="Y20" s="476">
        <f t="shared" si="3"/>
        <v>8.532960939963305E-2</v>
      </c>
      <c r="Z20" s="2"/>
      <c r="AA20" s="2"/>
      <c r="AB20" s="2"/>
    </row>
    <row r="21" spans="1:28">
      <c r="A21" s="466">
        <v>42008</v>
      </c>
      <c r="B21" s="317" t="str">
        <f>'Základní vstupní data'!B96</f>
        <v xml:space="preserve"> * odpisy</v>
      </c>
      <c r="C21" s="317"/>
      <c r="D21" s="317"/>
      <c r="E21" s="565" t="str">
        <f>'Základní vstupní data'!E96</f>
        <v>mil. Kč</v>
      </c>
      <c r="F21" s="481">
        <f>('Základní vstupní data'!F96/INDEX(Indexace!$C$24:$AV$24,MATCH($E$2,Indexace!$C$21:$AV$21)))</f>
        <v>0</v>
      </c>
      <c r="G21" s="481">
        <f>('Základní vstupní data'!G96/INDEX(Indexace!$C$24:$AV$24,MATCH($E$2,Indexace!$C$21:$AV$21)))</f>
        <v>0</v>
      </c>
      <c r="H21" s="481">
        <f>(F21/INDEX(Indexace!$C$25:$AV$25,MATCH($F$6,Indexace!$C$21:$AV$21)))</f>
        <v>0</v>
      </c>
      <c r="I21" s="481">
        <f>(G21/INDEX(Indexace!$C$25:$AV$25,MATCH($F$6,Indexace!$C$21:$AV$21)))</f>
        <v>0</v>
      </c>
      <c r="J21" s="481">
        <f>(H21/INDEX(Indexace!$C$26:$AV$26,MATCH($H$6,Indexace!$C$21:$AV$21)))</f>
        <v>0</v>
      </c>
      <c r="K21" s="481">
        <f>(I21/INDEX(Indexace!$C$26:$AV$26,MATCH($H$6,Indexace!$C$21:$AV$21)))</f>
        <v>0</v>
      </c>
      <c r="L21" s="481">
        <f>(J21/INDEX(Indexace!$C$27:$AV$27,MATCH($J$6,Indexace!$C$21:$AV$21)))</f>
        <v>0</v>
      </c>
      <c r="M21" s="481">
        <f>(K21/INDEX(Indexace!$C$27:$AV$27,MATCH($J$6,Indexace!$C$21:$AV$21)))</f>
        <v>0</v>
      </c>
      <c r="N21" s="481">
        <f>(L21/INDEX(Indexace!$C$28:$AV$28,MATCH($L$6,Indexace!$C$21:$AV$21)))</f>
        <v>0</v>
      </c>
      <c r="O21" s="481">
        <f>(M21/INDEX(Indexace!$C$28:$AV$28,MATCH($L$6,Indexace!$C$21:$AV$21)))</f>
        <v>0</v>
      </c>
      <c r="P21" s="481">
        <f>(N21/INDEX(Indexace!$C$29:$AV$29,MATCH($N$6,Indexace!$C$21:$AV$21)))</f>
        <v>0</v>
      </c>
      <c r="Q21" s="481">
        <f>(O21/INDEX(Indexace!$C$29:$AV$29,MATCH($N$6,Indexace!$C$21:$AV$21)))</f>
        <v>0</v>
      </c>
      <c r="R21" s="481">
        <f>(P21/INDEX(Indexace!$C$30:$AV$30,MATCH($P$6,Indexace!$C$21:$AV$21)))</f>
        <v>0</v>
      </c>
      <c r="S21" s="481">
        <f>(Q21/INDEX(Indexace!$C$30:$AV$30,MATCH($P$6,Indexace!$C$21:$AV$21)))</f>
        <v>0</v>
      </c>
      <c r="T21" s="481">
        <f>(R21/INDEX(Indexace!$C$31:$AV$31,MATCH($R$6,Indexace!$C$21:$AV$21)))</f>
        <v>0</v>
      </c>
      <c r="U21" s="481">
        <f>(S21/INDEX(Indexace!$C$31:$AV$31,MATCH($R$6,Indexace!$C$21:$AV$21)))</f>
        <v>0</v>
      </c>
      <c r="V21" s="481">
        <f>(T21/INDEX(Indexace!$C$32:$AV$32,MATCH($T$6,Indexace!$C$21:$AV$21)))</f>
        <v>0</v>
      </c>
      <c r="W21" s="481">
        <f>(U21/INDEX(Indexace!$C$32:$AV$32,MATCH($T$6,Indexace!$C$21:$AV$21)))</f>
        <v>0</v>
      </c>
      <c r="X21" s="481">
        <f>(V21/INDEX(Indexace!$C$33:$AV$33,MATCH($V$6,Indexace!$C$21:$AV$21)))</f>
        <v>0</v>
      </c>
      <c r="Y21" s="481">
        <f>(W21/INDEX(Indexace!$C$33:$AV$33,MATCH($V$6,Indexace!$C$21:$AV$21)))</f>
        <v>0</v>
      </c>
      <c r="Z21" s="317"/>
      <c r="AA21" s="317"/>
      <c r="AB21" s="317"/>
    </row>
    <row r="22" spans="1:28">
      <c r="A22" s="466">
        <v>42039</v>
      </c>
      <c r="B22" s="317" t="str">
        <f>'Základní vstupní data'!B97</f>
        <v xml:space="preserve"> * opravy infra majetku</v>
      </c>
      <c r="C22" s="317"/>
      <c r="D22" s="317"/>
      <c r="E22" s="565" t="str">
        <f>'Základní vstupní data'!E97</f>
        <v>mil. Kč</v>
      </c>
      <c r="F22" s="481">
        <f>('Základní vstupní data'!F97/INDEX(Indexace!$C$24:$AV$24,MATCH($E$2,Indexace!$C$21:$AV$21)))</f>
        <v>0</v>
      </c>
      <c r="G22" s="481">
        <f>('Základní vstupní data'!G97/INDEX(Indexace!$C$24:$AV$24,MATCH($E$2,Indexace!$C$21:$AV$21)))</f>
        <v>0</v>
      </c>
      <c r="H22" s="481">
        <f>(F22/INDEX(Indexace!$C$25:$AV$25,MATCH($F$6,Indexace!$C$21:$AV$21)))</f>
        <v>0</v>
      </c>
      <c r="I22" s="481">
        <f>(G22/INDEX(Indexace!$C$25:$AV$25,MATCH($F$6,Indexace!$C$21:$AV$21)))</f>
        <v>0</v>
      </c>
      <c r="J22" s="481">
        <f>(H22/INDEX(Indexace!$C$26:$AV$26,MATCH($H$6,Indexace!$C$21:$AV$21)))</f>
        <v>0</v>
      </c>
      <c r="K22" s="481">
        <f>(I22/INDEX(Indexace!$C$26:$AV$26,MATCH($H$6,Indexace!$C$21:$AV$21)))</f>
        <v>0</v>
      </c>
      <c r="L22" s="481">
        <f>(J22/INDEX(Indexace!$C$27:$AV$27,MATCH($J$6,Indexace!$C$21:$AV$21)))</f>
        <v>0</v>
      </c>
      <c r="M22" s="481">
        <f>(K22/INDEX(Indexace!$C$27:$AV$27,MATCH($J$6,Indexace!$C$21:$AV$21)))</f>
        <v>0</v>
      </c>
      <c r="N22" s="481">
        <f>(L22/INDEX(Indexace!$C$28:$AV$28,MATCH($L$6,Indexace!$C$21:$AV$21)))</f>
        <v>0</v>
      </c>
      <c r="O22" s="481">
        <f>(M22/INDEX(Indexace!$C$28:$AV$28,MATCH($L$6,Indexace!$C$21:$AV$21)))</f>
        <v>0</v>
      </c>
      <c r="P22" s="481">
        <f>(N22/INDEX(Indexace!$C$29:$AV$29,MATCH($N$6,Indexace!$C$21:$AV$21)))</f>
        <v>0</v>
      </c>
      <c r="Q22" s="481">
        <f>(O22/INDEX(Indexace!$C$29:$AV$29,MATCH($N$6,Indexace!$C$21:$AV$21)))</f>
        <v>0</v>
      </c>
      <c r="R22" s="481">
        <f>(P22/INDEX(Indexace!$C$30:$AV$30,MATCH($P$6,Indexace!$C$21:$AV$21)))</f>
        <v>0</v>
      </c>
      <c r="S22" s="481">
        <f>(Q22/INDEX(Indexace!$C$30:$AV$30,MATCH($P$6,Indexace!$C$21:$AV$21)))</f>
        <v>0</v>
      </c>
      <c r="T22" s="481">
        <f>(R22/INDEX(Indexace!$C$31:$AV$31,MATCH($R$6,Indexace!$C$21:$AV$21)))</f>
        <v>0</v>
      </c>
      <c r="U22" s="481">
        <f>(S22/INDEX(Indexace!$C$31:$AV$31,MATCH($R$6,Indexace!$C$21:$AV$21)))</f>
        <v>0</v>
      </c>
      <c r="V22" s="481">
        <f>(T22/INDEX(Indexace!$C$32:$AV$32,MATCH($T$6,Indexace!$C$21:$AV$21)))</f>
        <v>0</v>
      </c>
      <c r="W22" s="481">
        <f>(U22/INDEX(Indexace!$C$32:$AV$32,MATCH($T$6,Indexace!$C$21:$AV$21)))</f>
        <v>0</v>
      </c>
      <c r="X22" s="481">
        <f>(V22/INDEX(Indexace!$C$33:$AV$33,MATCH($V$6,Indexace!$C$21:$AV$21)))</f>
        <v>0</v>
      </c>
      <c r="Y22" s="481">
        <f>(W22/INDEX(Indexace!$C$33:$AV$33,MATCH($V$6,Indexace!$C$21:$AV$21)))</f>
        <v>0</v>
      </c>
      <c r="Z22" s="317"/>
      <c r="AA22" s="317"/>
      <c r="AB22" s="317"/>
    </row>
    <row r="23" spans="1:28">
      <c r="A23" s="466">
        <v>42067</v>
      </c>
      <c r="B23" s="317" t="str">
        <f>'Základní vstupní data'!B98</f>
        <v xml:space="preserve"> * nájem infra majetku</v>
      </c>
      <c r="C23" s="317"/>
      <c r="D23" s="317"/>
      <c r="E23" s="565" t="str">
        <f>'Základní vstupní data'!E98</f>
        <v>mil. Kč</v>
      </c>
      <c r="F23" s="481">
        <f>('Základní vstupní data'!F98/INDEX(Indexace!$C$24:$AV$24,MATCH($E$2,Indexace!$C$21:$AV$21)))</f>
        <v>0</v>
      </c>
      <c r="G23" s="481">
        <f>('Základní vstupní data'!G98/INDEX(Indexace!$C$24:$AV$24,MATCH($E$2,Indexace!$C$21:$AV$21)))</f>
        <v>0</v>
      </c>
      <c r="H23" s="481">
        <f>(F23/INDEX(Indexace!$C$25:$AV$25,MATCH($F$6,Indexace!$C$21:$AV$21)))</f>
        <v>0</v>
      </c>
      <c r="I23" s="481">
        <f>(G23/INDEX(Indexace!$C$25:$AV$25,MATCH($F$6,Indexace!$C$21:$AV$21)))</f>
        <v>0</v>
      </c>
      <c r="J23" s="481">
        <f>(H23/INDEX(Indexace!$C$26:$AV$26,MATCH($H$6,Indexace!$C$21:$AV$21)))</f>
        <v>0</v>
      </c>
      <c r="K23" s="481">
        <f>(I23/INDEX(Indexace!$C$26:$AV$26,MATCH($H$6,Indexace!$C$21:$AV$21)))</f>
        <v>0</v>
      </c>
      <c r="L23" s="481">
        <f>(J23/INDEX(Indexace!$C$27:$AV$27,MATCH($J$6,Indexace!$C$21:$AV$21)))</f>
        <v>0</v>
      </c>
      <c r="M23" s="481">
        <f>(K23/INDEX(Indexace!$C$27:$AV$27,MATCH($J$6,Indexace!$C$21:$AV$21)))</f>
        <v>0</v>
      </c>
      <c r="N23" s="481">
        <f>(L23/INDEX(Indexace!$C$28:$AV$28,MATCH($L$6,Indexace!$C$21:$AV$21)))</f>
        <v>0</v>
      </c>
      <c r="O23" s="481">
        <f>(M23/INDEX(Indexace!$C$28:$AV$28,MATCH($L$6,Indexace!$C$21:$AV$21)))</f>
        <v>0</v>
      </c>
      <c r="P23" s="481">
        <f>(N23/INDEX(Indexace!$C$29:$AV$29,MATCH($N$6,Indexace!$C$21:$AV$21)))</f>
        <v>0</v>
      </c>
      <c r="Q23" s="481">
        <f>(O23/INDEX(Indexace!$C$29:$AV$29,MATCH($N$6,Indexace!$C$21:$AV$21)))</f>
        <v>0</v>
      </c>
      <c r="R23" s="481">
        <f>(P23/INDEX(Indexace!$C$30:$AV$30,MATCH($P$6,Indexace!$C$21:$AV$21)))</f>
        <v>0</v>
      </c>
      <c r="S23" s="481">
        <f>(Q23/INDEX(Indexace!$C$30:$AV$30,MATCH($P$6,Indexace!$C$21:$AV$21)))</f>
        <v>0</v>
      </c>
      <c r="T23" s="481">
        <f>(R23/INDEX(Indexace!$C$31:$AV$31,MATCH($R$6,Indexace!$C$21:$AV$21)))</f>
        <v>0</v>
      </c>
      <c r="U23" s="481">
        <f>(S23/INDEX(Indexace!$C$31:$AV$31,MATCH($R$6,Indexace!$C$21:$AV$21)))</f>
        <v>0</v>
      </c>
      <c r="V23" s="481">
        <f>(T23/INDEX(Indexace!$C$32:$AV$32,MATCH($T$6,Indexace!$C$21:$AV$21)))</f>
        <v>0</v>
      </c>
      <c r="W23" s="481">
        <f>(U23/INDEX(Indexace!$C$32:$AV$32,MATCH($T$6,Indexace!$C$21:$AV$21)))</f>
        <v>0</v>
      </c>
      <c r="X23" s="481">
        <f>(V23/INDEX(Indexace!$C$33:$AV$33,MATCH($V$6,Indexace!$C$21:$AV$21)))</f>
        <v>0</v>
      </c>
      <c r="Y23" s="481">
        <f>(W23/INDEX(Indexace!$C$33:$AV$33,MATCH($V$6,Indexace!$C$21:$AV$21)))</f>
        <v>0</v>
      </c>
      <c r="Z23" s="317"/>
      <c r="AA23" s="317"/>
      <c r="AB23" s="317"/>
    </row>
    <row r="24" spans="1:28">
      <c r="A24" s="466">
        <v>42098</v>
      </c>
      <c r="B24" s="338" t="str">
        <f>'Základní vstupní data'!B99</f>
        <v xml:space="preserve"> * prostředky obnovy infra majetku</v>
      </c>
      <c r="C24" s="338"/>
      <c r="D24" s="338"/>
      <c r="E24" s="566" t="str">
        <f>'Základní vstupní data'!E99</f>
        <v>mil. Kč</v>
      </c>
      <c r="F24" s="486">
        <f>('Základní vstupní data'!F99/INDEX(Indexace!$C$24:$AV$24,MATCH($E$2,Indexace!$C$21:$AV$21)))</f>
        <v>0</v>
      </c>
      <c r="G24" s="486">
        <f>('Základní vstupní data'!G99/INDEX(Indexace!$C$24:$AV$24,MATCH($E$2,Indexace!$C$21:$AV$21)))</f>
        <v>7.1400000000000005E-2</v>
      </c>
      <c r="H24" s="486">
        <f>(F24/INDEX(Indexace!$C$25:$AV$25,MATCH($F$6,Indexace!$C$21:$AV$21)))</f>
        <v>0</v>
      </c>
      <c r="I24" s="486">
        <f>(G24/INDEX(Indexace!$C$25:$AV$25,MATCH($F$6,Indexace!$C$21:$AV$21)))</f>
        <v>7.2828000000000004E-2</v>
      </c>
      <c r="J24" s="486">
        <f>(H24/INDEX(Indexace!$C$26:$AV$26,MATCH($H$6,Indexace!$C$21:$AV$21)))</f>
        <v>0</v>
      </c>
      <c r="K24" s="486">
        <f>(I24/INDEX(Indexace!$C$26:$AV$26,MATCH($H$6,Indexace!$C$21:$AV$21)))</f>
        <v>7.4284560000000013E-2</v>
      </c>
      <c r="L24" s="486">
        <f>(J24/INDEX(Indexace!$C$27:$AV$27,MATCH($J$6,Indexace!$C$21:$AV$21)))</f>
        <v>0</v>
      </c>
      <c r="M24" s="486">
        <f>(K24/INDEX(Indexace!$C$27:$AV$27,MATCH($J$6,Indexace!$C$21:$AV$21)))</f>
        <v>7.5770251200000013E-2</v>
      </c>
      <c r="N24" s="486">
        <f>(L24/INDEX(Indexace!$C$28:$AV$28,MATCH($L$6,Indexace!$C$21:$AV$21)))</f>
        <v>0</v>
      </c>
      <c r="O24" s="486">
        <f>(M24/INDEX(Indexace!$C$28:$AV$28,MATCH($L$6,Indexace!$C$21:$AV$21)))</f>
        <v>7.7285656224000021E-2</v>
      </c>
      <c r="P24" s="486">
        <f>(N24/INDEX(Indexace!$C$29:$AV$29,MATCH($N$6,Indexace!$C$21:$AV$21)))</f>
        <v>0</v>
      </c>
      <c r="Q24" s="486">
        <f>(O24/INDEX(Indexace!$C$29:$AV$29,MATCH($N$6,Indexace!$C$21:$AV$21)))</f>
        <v>7.8831369348480021E-2</v>
      </c>
      <c r="R24" s="486">
        <f>(P24/INDEX(Indexace!$C$30:$AV$30,MATCH($P$6,Indexace!$C$21:$AV$21)))</f>
        <v>0</v>
      </c>
      <c r="S24" s="486">
        <f>(Q24/INDEX(Indexace!$C$30:$AV$30,MATCH($P$6,Indexace!$C$21:$AV$21)))</f>
        <v>8.0407996735449627E-2</v>
      </c>
      <c r="T24" s="486">
        <f>(R24/INDEX(Indexace!$C$31:$AV$31,MATCH($R$6,Indexace!$C$21:$AV$21)))</f>
        <v>0</v>
      </c>
      <c r="U24" s="486">
        <f>(S24/INDEX(Indexace!$C$31:$AV$31,MATCH($R$6,Indexace!$C$21:$AV$21)))</f>
        <v>8.201615667015863E-2</v>
      </c>
      <c r="V24" s="486">
        <f>(T24/INDEX(Indexace!$C$32:$AV$32,MATCH($T$6,Indexace!$C$21:$AV$21)))</f>
        <v>0</v>
      </c>
      <c r="W24" s="486">
        <f>(U24/INDEX(Indexace!$C$32:$AV$32,MATCH($T$6,Indexace!$C$21:$AV$21)))</f>
        <v>8.3656479803561806E-2</v>
      </c>
      <c r="X24" s="486">
        <f>(V24/INDEX(Indexace!$C$33:$AV$33,MATCH($V$6,Indexace!$C$21:$AV$21)))</f>
        <v>0</v>
      </c>
      <c r="Y24" s="486">
        <f>(W24/INDEX(Indexace!$C$33:$AV$33,MATCH($V$6,Indexace!$C$21:$AV$21)))</f>
        <v>8.532960939963305E-2</v>
      </c>
      <c r="Z24" s="317"/>
      <c r="AA24" s="317"/>
      <c r="AB24" s="317"/>
    </row>
    <row r="25" spans="1:28" s="238" customFormat="1">
      <c r="A25" s="339" t="str">
        <f>'Základní vstupní data'!A100</f>
        <v>5.</v>
      </c>
      <c r="B25" s="570" t="str">
        <f>'Základní vstupní data'!B100</f>
        <v xml:space="preserve"> Provozní náklady</v>
      </c>
      <c r="C25" s="2"/>
      <c r="D25" s="2"/>
      <c r="E25" s="565" t="str">
        <f>'Základní vstupní data'!E100</f>
        <v>mil. Kč</v>
      </c>
      <c r="F25" s="476">
        <f t="shared" ref="F25:Y25" si="4">F26+F27+F28</f>
        <v>0</v>
      </c>
      <c r="G25" s="476">
        <f t="shared" si="4"/>
        <v>0</v>
      </c>
      <c r="H25" s="476">
        <f t="shared" si="4"/>
        <v>0</v>
      </c>
      <c r="I25" s="476">
        <f t="shared" si="4"/>
        <v>0</v>
      </c>
      <c r="J25" s="476">
        <f t="shared" si="4"/>
        <v>0</v>
      </c>
      <c r="K25" s="476">
        <f t="shared" si="4"/>
        <v>0</v>
      </c>
      <c r="L25" s="476">
        <f t="shared" si="4"/>
        <v>0</v>
      </c>
      <c r="M25" s="476">
        <f t="shared" si="4"/>
        <v>0</v>
      </c>
      <c r="N25" s="476">
        <f t="shared" si="4"/>
        <v>0</v>
      </c>
      <c r="O25" s="476">
        <f t="shared" si="4"/>
        <v>0</v>
      </c>
      <c r="P25" s="476">
        <f t="shared" si="4"/>
        <v>0</v>
      </c>
      <c r="Q25" s="476">
        <f t="shared" si="4"/>
        <v>0</v>
      </c>
      <c r="R25" s="476">
        <f t="shared" si="4"/>
        <v>0</v>
      </c>
      <c r="S25" s="476">
        <f t="shared" si="4"/>
        <v>0</v>
      </c>
      <c r="T25" s="476">
        <f t="shared" si="4"/>
        <v>0</v>
      </c>
      <c r="U25" s="476">
        <f t="shared" si="4"/>
        <v>0</v>
      </c>
      <c r="V25" s="476">
        <f t="shared" si="4"/>
        <v>0</v>
      </c>
      <c r="W25" s="476">
        <f t="shared" si="4"/>
        <v>0</v>
      </c>
      <c r="X25" s="476">
        <f t="shared" si="4"/>
        <v>0</v>
      </c>
      <c r="Y25" s="476">
        <f t="shared" si="4"/>
        <v>0</v>
      </c>
      <c r="Z25" s="2"/>
      <c r="AA25" s="2"/>
      <c r="AB25" s="2"/>
    </row>
    <row r="26" spans="1:28">
      <c r="A26" s="466">
        <v>42009</v>
      </c>
      <c r="B26" s="317" t="str">
        <f>'Základní vstupní data'!B101</f>
        <v xml:space="preserve"> * poplatky za vypouštění odpadních vod</v>
      </c>
      <c r="C26" s="317"/>
      <c r="D26" s="317"/>
      <c r="E26" s="565" t="str">
        <f>'Základní vstupní data'!E101</f>
        <v>mil. Kč</v>
      </c>
      <c r="F26" s="481">
        <f>('Základní vstupní data'!F101/INDEX(Indexace!$C$24:$AV$24,MATCH($E$2,Indexace!$C$21:$AV$21)))</f>
        <v>0</v>
      </c>
      <c r="G26" s="481">
        <f>('Základní vstupní data'!G101/INDEX(Indexace!$C$24:$AV$24,MATCH($E$2,Indexace!$C$21:$AV$21)))</f>
        <v>0</v>
      </c>
      <c r="H26" s="481">
        <f>(F26/INDEX(Indexace!$C$25:$AV$25,MATCH($F$6,Indexace!$C$21:$AV$21)))</f>
        <v>0</v>
      </c>
      <c r="I26" s="481">
        <f>(G26/INDEX(Indexace!$C$25:$AV$25,MATCH($F$6,Indexace!$C$21:$AV$21)))</f>
        <v>0</v>
      </c>
      <c r="J26" s="481">
        <f>(H26/INDEX(Indexace!$C$26:$AV$26,MATCH($H$6,Indexace!$C$21:$AV$21)))</f>
        <v>0</v>
      </c>
      <c r="K26" s="481">
        <f>(I26/INDEX(Indexace!$C$26:$AV$26,MATCH($H$6,Indexace!$C$21:$AV$21)))</f>
        <v>0</v>
      </c>
      <c r="L26" s="481">
        <f>(J26/INDEX(Indexace!$C$27:$AV$27,MATCH($J$6,Indexace!$C$21:$AV$21)))</f>
        <v>0</v>
      </c>
      <c r="M26" s="481">
        <f>(K26/INDEX(Indexace!$C$27:$AV$27,MATCH($J$6,Indexace!$C$21:$AV$21)))</f>
        <v>0</v>
      </c>
      <c r="N26" s="481">
        <f>(L26/INDEX(Indexace!$C$28:$AV$28,MATCH($L$6,Indexace!$C$21:$AV$21)))</f>
        <v>0</v>
      </c>
      <c r="O26" s="481">
        <f>(M26/INDEX(Indexace!$C$28:$AV$28,MATCH($L$6,Indexace!$C$21:$AV$21)))</f>
        <v>0</v>
      </c>
      <c r="P26" s="481">
        <f>(N26/INDEX(Indexace!$C$29:$AV$29,MATCH($N$6,Indexace!$C$21:$AV$21)))</f>
        <v>0</v>
      </c>
      <c r="Q26" s="481">
        <f>(O26/INDEX(Indexace!$C$29:$AV$29,MATCH($N$6,Indexace!$C$21:$AV$21)))</f>
        <v>0</v>
      </c>
      <c r="R26" s="481">
        <f>(P26/INDEX(Indexace!$C$30:$AV$30,MATCH($P$6,Indexace!$C$21:$AV$21)))</f>
        <v>0</v>
      </c>
      <c r="S26" s="481">
        <f>(Q26/INDEX(Indexace!$C$30:$AV$30,MATCH($P$6,Indexace!$C$21:$AV$21)))</f>
        <v>0</v>
      </c>
      <c r="T26" s="481">
        <f>(R26/INDEX(Indexace!$C$31:$AV$31,MATCH($R$6,Indexace!$C$21:$AV$21)))</f>
        <v>0</v>
      </c>
      <c r="U26" s="481">
        <f>(S26/INDEX(Indexace!$C$31:$AV$31,MATCH($R$6,Indexace!$C$21:$AV$21)))</f>
        <v>0</v>
      </c>
      <c r="V26" s="481">
        <f>(T26/INDEX(Indexace!$C$32:$AV$32,MATCH($T$6,Indexace!$C$21:$AV$21)))</f>
        <v>0</v>
      </c>
      <c r="W26" s="481">
        <f>(U26/INDEX(Indexace!$C$32:$AV$32,MATCH($T$6,Indexace!$C$21:$AV$21)))</f>
        <v>0</v>
      </c>
      <c r="X26" s="481">
        <f>(V26/INDEX(Indexace!$C$33:$AV$33,MATCH($V$6,Indexace!$C$21:$AV$21)))</f>
        <v>0</v>
      </c>
      <c r="Y26" s="481">
        <f>(W26/INDEX(Indexace!$C$33:$AV$33,MATCH($V$6,Indexace!$C$21:$AV$21)))</f>
        <v>0</v>
      </c>
      <c r="Z26" s="317"/>
      <c r="AA26" s="317"/>
      <c r="AB26" s="317"/>
    </row>
    <row r="27" spans="1:28">
      <c r="A27" s="466">
        <v>42040</v>
      </c>
      <c r="B27" s="317" t="str">
        <f>'Základní vstupní data'!B102</f>
        <v xml:space="preserve"> * ostatní provozní náklady externí</v>
      </c>
      <c r="C27" s="317"/>
      <c r="D27" s="317"/>
      <c r="E27" s="565" t="str">
        <f>'Základní vstupní data'!E102</f>
        <v>mil. Kč</v>
      </c>
      <c r="F27" s="481">
        <f>('Základní vstupní data'!F102/INDEX(Indexace!$C$24:$AV$24,MATCH($E$2,Indexace!$C$21:$AV$21)))</f>
        <v>0</v>
      </c>
      <c r="G27" s="481">
        <f>('Základní vstupní data'!G102/INDEX(Indexace!$C$24:$AV$24,MATCH($E$2,Indexace!$C$21:$AV$21)))</f>
        <v>0</v>
      </c>
      <c r="H27" s="481">
        <f>(F27/INDEX(Indexace!$C$25:$AV$25,MATCH($F$6,Indexace!$C$21:$AV$21)))</f>
        <v>0</v>
      </c>
      <c r="I27" s="481">
        <f>(G27/INDEX(Indexace!$C$25:$AV$25,MATCH($F$6,Indexace!$C$21:$AV$21)))</f>
        <v>0</v>
      </c>
      <c r="J27" s="481">
        <f>(H27/INDEX(Indexace!$C$26:$AV$26,MATCH($H$6,Indexace!$C$21:$AV$21)))</f>
        <v>0</v>
      </c>
      <c r="K27" s="481">
        <f>(I27/INDEX(Indexace!$C$26:$AV$26,MATCH($H$6,Indexace!$C$21:$AV$21)))</f>
        <v>0</v>
      </c>
      <c r="L27" s="481">
        <f>(J27/INDEX(Indexace!$C$27:$AV$27,MATCH($J$6,Indexace!$C$21:$AV$21)))</f>
        <v>0</v>
      </c>
      <c r="M27" s="481">
        <f>(K27/INDEX(Indexace!$C$27:$AV$27,MATCH($J$6,Indexace!$C$21:$AV$21)))</f>
        <v>0</v>
      </c>
      <c r="N27" s="481">
        <f>(L27/INDEX(Indexace!$C$28:$AV$28,MATCH($L$6,Indexace!$C$21:$AV$21)))</f>
        <v>0</v>
      </c>
      <c r="O27" s="481">
        <f>(M27/INDEX(Indexace!$C$28:$AV$28,MATCH($L$6,Indexace!$C$21:$AV$21)))</f>
        <v>0</v>
      </c>
      <c r="P27" s="481">
        <f>(N27/INDEX(Indexace!$C$29:$AV$29,MATCH($N$6,Indexace!$C$21:$AV$21)))</f>
        <v>0</v>
      </c>
      <c r="Q27" s="481">
        <f>(O27/INDEX(Indexace!$C$29:$AV$29,MATCH($N$6,Indexace!$C$21:$AV$21)))</f>
        <v>0</v>
      </c>
      <c r="R27" s="481">
        <f>(P27/INDEX(Indexace!$C$30:$AV$30,MATCH($P$6,Indexace!$C$21:$AV$21)))</f>
        <v>0</v>
      </c>
      <c r="S27" s="481">
        <f>(Q27/INDEX(Indexace!$C$30:$AV$30,MATCH($P$6,Indexace!$C$21:$AV$21)))</f>
        <v>0</v>
      </c>
      <c r="T27" s="481">
        <f>(R27/INDEX(Indexace!$C$31:$AV$31,MATCH($R$6,Indexace!$C$21:$AV$21)))</f>
        <v>0</v>
      </c>
      <c r="U27" s="481">
        <f>(S27/INDEX(Indexace!$C$31:$AV$31,MATCH($R$6,Indexace!$C$21:$AV$21)))</f>
        <v>0</v>
      </c>
      <c r="V27" s="481">
        <f>(T27/INDEX(Indexace!$C$32:$AV$32,MATCH($T$6,Indexace!$C$21:$AV$21)))</f>
        <v>0</v>
      </c>
      <c r="W27" s="481">
        <f>(U27/INDEX(Indexace!$C$32:$AV$32,MATCH($T$6,Indexace!$C$21:$AV$21)))</f>
        <v>0</v>
      </c>
      <c r="X27" s="481">
        <f>(V27/INDEX(Indexace!$C$33:$AV$33,MATCH($V$6,Indexace!$C$21:$AV$21)))</f>
        <v>0</v>
      </c>
      <c r="Y27" s="481">
        <f>(W27/INDEX(Indexace!$C$33:$AV$33,MATCH($V$6,Indexace!$C$21:$AV$21)))</f>
        <v>0</v>
      </c>
      <c r="Z27" s="317"/>
      <c r="AA27" s="317"/>
      <c r="AB27" s="317"/>
    </row>
    <row r="28" spans="1:28">
      <c r="A28" s="466">
        <v>42068</v>
      </c>
      <c r="B28" s="338" t="str">
        <f>'Základní vstupní data'!B103</f>
        <v xml:space="preserve"> * ostatní provozní náklady ve vlastní režii</v>
      </c>
      <c r="C28" s="338"/>
      <c r="D28" s="338"/>
      <c r="E28" s="566" t="str">
        <f>'Základní vstupní data'!E103</f>
        <v>mil. Kč</v>
      </c>
      <c r="F28" s="486">
        <f>('Základní vstupní data'!F103/INDEX(Indexace!$C$24:$AV$24,MATCH($E$2,Indexace!$C$21:$AV$21)))</f>
        <v>0</v>
      </c>
      <c r="G28" s="486">
        <f>('Základní vstupní data'!G103/INDEX(Indexace!$C$24:$AV$24,MATCH($E$2,Indexace!$C$21:$AV$21)))</f>
        <v>0</v>
      </c>
      <c r="H28" s="486">
        <f>(F28/INDEX(Indexace!$C$25:$AV$25,MATCH($F$6,Indexace!$C$21:$AV$21)))</f>
        <v>0</v>
      </c>
      <c r="I28" s="486">
        <f>(G28/INDEX(Indexace!$C$25:$AV$25,MATCH($F$6,Indexace!$C$21:$AV$21)))</f>
        <v>0</v>
      </c>
      <c r="J28" s="486">
        <f>(H28/INDEX(Indexace!$C$26:$AV$26,MATCH($H$6,Indexace!$C$21:$AV$21)))</f>
        <v>0</v>
      </c>
      <c r="K28" s="486">
        <f>(I28/INDEX(Indexace!$C$26:$AV$26,MATCH($H$6,Indexace!$C$21:$AV$21)))</f>
        <v>0</v>
      </c>
      <c r="L28" s="486">
        <f>(J28/INDEX(Indexace!$C$27:$AV$27,MATCH($J$6,Indexace!$C$21:$AV$21)))</f>
        <v>0</v>
      </c>
      <c r="M28" s="486">
        <f>(K28/INDEX(Indexace!$C$27:$AV$27,MATCH($J$6,Indexace!$C$21:$AV$21)))</f>
        <v>0</v>
      </c>
      <c r="N28" s="486">
        <f>(L28/INDEX(Indexace!$C$28:$AV$28,MATCH($L$6,Indexace!$C$21:$AV$21)))</f>
        <v>0</v>
      </c>
      <c r="O28" s="486">
        <f>(M28/INDEX(Indexace!$C$28:$AV$28,MATCH($L$6,Indexace!$C$21:$AV$21)))</f>
        <v>0</v>
      </c>
      <c r="P28" s="486">
        <f>(N28/INDEX(Indexace!$C$29:$AV$29,MATCH($N$6,Indexace!$C$21:$AV$21)))</f>
        <v>0</v>
      </c>
      <c r="Q28" s="486">
        <f>(O28/INDEX(Indexace!$C$29:$AV$29,MATCH($N$6,Indexace!$C$21:$AV$21)))</f>
        <v>0</v>
      </c>
      <c r="R28" s="486">
        <f>(P28/INDEX(Indexace!$C$30:$AV$30,MATCH($P$6,Indexace!$C$21:$AV$21)))</f>
        <v>0</v>
      </c>
      <c r="S28" s="486">
        <f>(Q28/INDEX(Indexace!$C$30:$AV$30,MATCH($P$6,Indexace!$C$21:$AV$21)))</f>
        <v>0</v>
      </c>
      <c r="T28" s="486">
        <f>(R28/INDEX(Indexace!$C$31:$AV$31,MATCH($R$6,Indexace!$C$21:$AV$21)))</f>
        <v>0</v>
      </c>
      <c r="U28" s="486">
        <f>(S28/INDEX(Indexace!$C$31:$AV$31,MATCH($R$6,Indexace!$C$21:$AV$21)))</f>
        <v>0</v>
      </c>
      <c r="V28" s="486">
        <f>(T28/INDEX(Indexace!$C$32:$AV$32,MATCH($T$6,Indexace!$C$21:$AV$21)))</f>
        <v>0</v>
      </c>
      <c r="W28" s="486">
        <f>(U28/INDEX(Indexace!$C$32:$AV$32,MATCH($T$6,Indexace!$C$21:$AV$21)))</f>
        <v>0</v>
      </c>
      <c r="X28" s="486">
        <f>(V28/INDEX(Indexace!$C$33:$AV$33,MATCH($V$6,Indexace!$C$21:$AV$21)))</f>
        <v>0</v>
      </c>
      <c r="Y28" s="486">
        <f>(W28/INDEX(Indexace!$C$33:$AV$33,MATCH($V$6,Indexace!$C$21:$AV$21)))</f>
        <v>0</v>
      </c>
      <c r="Z28" s="317"/>
      <c r="AA28" s="317"/>
      <c r="AB28" s="317"/>
    </row>
    <row r="29" spans="1:28" s="238" customFormat="1">
      <c r="A29" s="339" t="str">
        <f>'Základní vstupní data'!A104</f>
        <v>6.</v>
      </c>
      <c r="B29" s="572" t="str">
        <f>'Základní vstupní data'!B104</f>
        <v xml:space="preserve"> Finanční náklady</v>
      </c>
      <c r="C29" s="573"/>
      <c r="D29" s="573"/>
      <c r="E29" s="574" t="str">
        <f>'Základní vstupní data'!E104</f>
        <v>mil. Kč</v>
      </c>
      <c r="F29" s="490">
        <f>('Základní vstupní data'!F104/INDEX(Indexace!$C$24:$AV$24,MATCH($E$2,Indexace!$C$21:$AV$21)))</f>
        <v>0</v>
      </c>
      <c r="G29" s="490">
        <f>('Základní vstupní data'!G104/INDEX(Indexace!$C$24:$AV$24,MATCH($E$2,Indexace!$C$21:$AV$21)))</f>
        <v>0</v>
      </c>
      <c r="H29" s="490">
        <f>(F29/INDEX(Indexace!$C$25:$AV$25,MATCH($F$6,Indexace!$C$21:$AV$21)))</f>
        <v>0</v>
      </c>
      <c r="I29" s="490">
        <f>(G29/INDEX(Indexace!$C$25:$AV$25,MATCH($F$6,Indexace!$C$21:$AV$21)))</f>
        <v>0</v>
      </c>
      <c r="J29" s="490">
        <f>(H29/INDEX(Indexace!$C$26:$AV$26,MATCH($H$6,Indexace!$C$21:$AV$21)))</f>
        <v>0</v>
      </c>
      <c r="K29" s="490">
        <f>(I29/INDEX(Indexace!$C$26:$AV$26,MATCH($H$6,Indexace!$C$21:$AV$21)))</f>
        <v>0</v>
      </c>
      <c r="L29" s="490">
        <f>(J29/INDEX(Indexace!$C$27:$AV$27,MATCH($J$6,Indexace!$C$21:$AV$21)))</f>
        <v>0</v>
      </c>
      <c r="M29" s="490">
        <f>(K29/INDEX(Indexace!$C$27:$AV$27,MATCH($J$6,Indexace!$C$21:$AV$21)))</f>
        <v>0</v>
      </c>
      <c r="N29" s="490">
        <f>(L29/INDEX(Indexace!$C$28:$AV$28,MATCH($L$6,Indexace!$C$21:$AV$21)))</f>
        <v>0</v>
      </c>
      <c r="O29" s="490">
        <f>(M29/INDEX(Indexace!$C$28:$AV$28,MATCH($L$6,Indexace!$C$21:$AV$21)))</f>
        <v>0</v>
      </c>
      <c r="P29" s="490">
        <f>(N29/INDEX(Indexace!$C$29:$AV$29,MATCH($N$6,Indexace!$C$21:$AV$21)))</f>
        <v>0</v>
      </c>
      <c r="Q29" s="490">
        <f>(O29/INDEX(Indexace!$C$29:$AV$29,MATCH($N$6,Indexace!$C$21:$AV$21)))</f>
        <v>0</v>
      </c>
      <c r="R29" s="490">
        <f>(P29/INDEX(Indexace!$C$30:$AV$30,MATCH($P$6,Indexace!$C$21:$AV$21)))</f>
        <v>0</v>
      </c>
      <c r="S29" s="490">
        <f>(Q29/INDEX(Indexace!$C$30:$AV$30,MATCH($P$6,Indexace!$C$21:$AV$21)))</f>
        <v>0</v>
      </c>
      <c r="T29" s="490">
        <f>(R29/INDEX(Indexace!$C$31:$AV$31,MATCH($R$6,Indexace!$C$21:$AV$21)))</f>
        <v>0</v>
      </c>
      <c r="U29" s="490">
        <f>(S29/INDEX(Indexace!$C$31:$AV$31,MATCH($R$6,Indexace!$C$21:$AV$21)))</f>
        <v>0</v>
      </c>
      <c r="V29" s="490">
        <f>(T29/INDEX(Indexace!$C$32:$AV$32,MATCH($T$6,Indexace!$C$21:$AV$21)))</f>
        <v>0</v>
      </c>
      <c r="W29" s="490">
        <f>(U29/INDEX(Indexace!$C$32:$AV$32,MATCH($T$6,Indexace!$C$21:$AV$21)))</f>
        <v>0</v>
      </c>
      <c r="X29" s="490">
        <f>(V29/INDEX(Indexace!$C$33:$AV$33,MATCH($V$6,Indexace!$C$21:$AV$21)))</f>
        <v>0</v>
      </c>
      <c r="Y29" s="490">
        <f>(W29/INDEX(Indexace!$C$33:$AV$33,MATCH($V$6,Indexace!$C$21:$AV$21)))</f>
        <v>0</v>
      </c>
      <c r="Z29" s="2"/>
      <c r="AA29" s="2"/>
      <c r="AB29" s="2"/>
    </row>
    <row r="30" spans="1:28" s="238" customFormat="1">
      <c r="A30" s="339" t="str">
        <f>'Základní vstupní data'!A105</f>
        <v>7.</v>
      </c>
      <c r="B30" s="572" t="str">
        <f>'Základní vstupní data'!B105</f>
        <v xml:space="preserve"> Finanční výnosy</v>
      </c>
      <c r="C30" s="573"/>
      <c r="D30" s="573"/>
      <c r="E30" s="574" t="str">
        <f>'Základní vstupní data'!E105</f>
        <v>mil. Kč</v>
      </c>
      <c r="F30" s="490">
        <f>('Základní vstupní data'!F105/INDEX(Indexace!$C$24:$AV$24,MATCH($E$2,Indexace!$C$21:$AV$21)))</f>
        <v>0</v>
      </c>
      <c r="G30" s="463">
        <f>('Základní vstupní data'!G105/INDEX(Indexace!$C$24:$AV$24,MATCH($E$2,Indexace!$C$21:$AV$21)))</f>
        <v>0</v>
      </c>
      <c r="H30" s="490">
        <f>(F30/INDEX(Indexace!$C$25:$AV$25,MATCH($F$6,Indexace!$C$21:$AV$21)))</f>
        <v>0</v>
      </c>
      <c r="I30" s="490">
        <f>(G30/INDEX(Indexace!$C$25:$AV$25,MATCH($F$6,Indexace!$C$21:$AV$21)))</f>
        <v>0</v>
      </c>
      <c r="J30" s="490">
        <f>(H30/INDEX(Indexace!$C$26:$AV$26,MATCH($H$6,Indexace!$C$21:$AV$21)))</f>
        <v>0</v>
      </c>
      <c r="K30" s="490">
        <f>(I30/INDEX(Indexace!$C$26:$AV$26,MATCH($H$6,Indexace!$C$21:$AV$21)))</f>
        <v>0</v>
      </c>
      <c r="L30" s="490">
        <f>(J30/INDEX(Indexace!$C$27:$AV$27,MATCH($J$6,Indexace!$C$21:$AV$21)))</f>
        <v>0</v>
      </c>
      <c r="M30" s="490">
        <f>(K30/INDEX(Indexace!$C$27:$AV$27,MATCH($J$6,Indexace!$C$21:$AV$21)))</f>
        <v>0</v>
      </c>
      <c r="N30" s="490">
        <f>(L30/INDEX(Indexace!$C$28:$AV$28,MATCH($L$6,Indexace!$C$21:$AV$21)))</f>
        <v>0</v>
      </c>
      <c r="O30" s="490">
        <f>(M30/INDEX(Indexace!$C$28:$AV$28,MATCH($L$6,Indexace!$C$21:$AV$21)))</f>
        <v>0</v>
      </c>
      <c r="P30" s="490">
        <f>(N30/INDEX(Indexace!$C$29:$AV$29,MATCH($N$6,Indexace!$C$21:$AV$21)))</f>
        <v>0</v>
      </c>
      <c r="Q30" s="490">
        <f>(O30/INDEX(Indexace!$C$29:$AV$29,MATCH($N$6,Indexace!$C$21:$AV$21)))</f>
        <v>0</v>
      </c>
      <c r="R30" s="490">
        <f>(P30/INDEX(Indexace!$C$30:$AV$30,MATCH($P$6,Indexace!$C$21:$AV$21)))</f>
        <v>0</v>
      </c>
      <c r="S30" s="490">
        <f>(Q30/INDEX(Indexace!$C$30:$AV$30,MATCH($P$6,Indexace!$C$21:$AV$21)))</f>
        <v>0</v>
      </c>
      <c r="T30" s="490">
        <f>(R30/INDEX(Indexace!$C$31:$AV$31,MATCH($R$6,Indexace!$C$21:$AV$21)))</f>
        <v>0</v>
      </c>
      <c r="U30" s="490">
        <f>(S30/INDEX(Indexace!$C$31:$AV$31,MATCH($R$6,Indexace!$C$21:$AV$21)))</f>
        <v>0</v>
      </c>
      <c r="V30" s="490">
        <f>(T30/INDEX(Indexace!$C$32:$AV$32,MATCH($T$6,Indexace!$C$21:$AV$21)))</f>
        <v>0</v>
      </c>
      <c r="W30" s="490">
        <f>(U30/INDEX(Indexace!$C$32:$AV$32,MATCH($T$6,Indexace!$C$21:$AV$21)))</f>
        <v>0</v>
      </c>
      <c r="X30" s="490">
        <f>(V30/INDEX(Indexace!$C$33:$AV$33,MATCH($V$6,Indexace!$C$21:$AV$21)))</f>
        <v>0</v>
      </c>
      <c r="Y30" s="490">
        <f>(W30/INDEX(Indexace!$C$33:$AV$33,MATCH($V$6,Indexace!$C$21:$AV$21)))</f>
        <v>0</v>
      </c>
      <c r="Z30" s="2"/>
      <c r="AA30" s="2"/>
      <c r="AB30" s="2"/>
    </row>
    <row r="31" spans="1:28" s="238" customFormat="1">
      <c r="A31" s="339" t="str">
        <f>'Základní vstupní data'!A106</f>
        <v>8.</v>
      </c>
      <c r="B31" s="572" t="str">
        <f>'Základní vstupní data'!B106</f>
        <v xml:space="preserve"> Výrobní režie</v>
      </c>
      <c r="C31" s="573"/>
      <c r="D31" s="573"/>
      <c r="E31" s="574" t="str">
        <f>'Základní vstupní data'!E106</f>
        <v>mil. Kč</v>
      </c>
      <c r="F31" s="490">
        <f>('Základní vstupní data'!F106/INDEX(Indexace!$C$24:$AV$24,MATCH($E$2,Indexace!$C$21:$AV$21)))</f>
        <v>0</v>
      </c>
      <c r="G31" s="463">
        <f>('Základní vstupní data'!G106/INDEX(Indexace!$C$24:$AV$24,MATCH($E$2,Indexace!$C$21:$AV$21)))</f>
        <v>0</v>
      </c>
      <c r="H31" s="490">
        <f>(F31/INDEX(Indexace!$C$25:$AV$25,MATCH($F$6,Indexace!$C$21:$AV$21)))</f>
        <v>0</v>
      </c>
      <c r="I31" s="490">
        <f>(G31/INDEX(Indexace!$C$25:$AV$25,MATCH($F$6,Indexace!$C$21:$AV$21)))</f>
        <v>0</v>
      </c>
      <c r="J31" s="490">
        <f>(H31/INDEX(Indexace!$C$26:$AV$26,MATCH($H$6,Indexace!$C$21:$AV$21)))</f>
        <v>0</v>
      </c>
      <c r="K31" s="490">
        <f>(I31/INDEX(Indexace!$C$26:$AV$26,MATCH($H$6,Indexace!$C$21:$AV$21)))</f>
        <v>0</v>
      </c>
      <c r="L31" s="490">
        <f>(J31/INDEX(Indexace!$C$27:$AV$27,MATCH($J$6,Indexace!$C$21:$AV$21)))</f>
        <v>0</v>
      </c>
      <c r="M31" s="490">
        <f>(K31/INDEX(Indexace!$C$27:$AV$27,MATCH($J$6,Indexace!$C$21:$AV$21)))</f>
        <v>0</v>
      </c>
      <c r="N31" s="490">
        <f>(L31/INDEX(Indexace!$C$28:$AV$28,MATCH($L$6,Indexace!$C$21:$AV$21)))</f>
        <v>0</v>
      </c>
      <c r="O31" s="490">
        <f>(M31/INDEX(Indexace!$C$28:$AV$28,MATCH($L$6,Indexace!$C$21:$AV$21)))</f>
        <v>0</v>
      </c>
      <c r="P31" s="490">
        <f>(N31/INDEX(Indexace!$C$29:$AV$29,MATCH($N$6,Indexace!$C$21:$AV$21)))</f>
        <v>0</v>
      </c>
      <c r="Q31" s="490">
        <f>(O31/INDEX(Indexace!$C$29:$AV$29,MATCH($N$6,Indexace!$C$21:$AV$21)))</f>
        <v>0</v>
      </c>
      <c r="R31" s="490">
        <f>(P31/INDEX(Indexace!$C$30:$AV$30,MATCH($P$6,Indexace!$C$21:$AV$21)))</f>
        <v>0</v>
      </c>
      <c r="S31" s="490">
        <f>(Q31/INDEX(Indexace!$C$30:$AV$30,MATCH($P$6,Indexace!$C$21:$AV$21)))</f>
        <v>0</v>
      </c>
      <c r="T31" s="490">
        <f>(R31/INDEX(Indexace!$C$31:$AV$31,MATCH($R$6,Indexace!$C$21:$AV$21)))</f>
        <v>0</v>
      </c>
      <c r="U31" s="490">
        <f>(S31/INDEX(Indexace!$C$31:$AV$31,MATCH($R$6,Indexace!$C$21:$AV$21)))</f>
        <v>0</v>
      </c>
      <c r="V31" s="490">
        <f>(T31/INDEX(Indexace!$C$32:$AV$32,MATCH($T$6,Indexace!$C$21:$AV$21)))</f>
        <v>0</v>
      </c>
      <c r="W31" s="490">
        <f>(U31/INDEX(Indexace!$C$32:$AV$32,MATCH($T$6,Indexace!$C$21:$AV$21)))</f>
        <v>0</v>
      </c>
      <c r="X31" s="490">
        <f>(V31/INDEX(Indexace!$C$33:$AV$33,MATCH($V$6,Indexace!$C$21:$AV$21)))</f>
        <v>0</v>
      </c>
      <c r="Y31" s="490">
        <f>(W31/INDEX(Indexace!$C$33:$AV$33,MATCH($V$6,Indexace!$C$21:$AV$21)))</f>
        <v>0</v>
      </c>
      <c r="Z31" s="2"/>
      <c r="AA31" s="2"/>
      <c r="AB31" s="2"/>
    </row>
    <row r="32" spans="1:28" s="238" customFormat="1">
      <c r="A32" s="339" t="str">
        <f>'Základní vstupní data'!A107</f>
        <v>9.</v>
      </c>
      <c r="B32" s="572" t="str">
        <f>'Základní vstupní data'!B107</f>
        <v xml:space="preserve"> Správní režie</v>
      </c>
      <c r="C32" s="573"/>
      <c r="D32" s="573"/>
      <c r="E32" s="574" t="str">
        <f>'Základní vstupní data'!E107</f>
        <v>mil. Kč</v>
      </c>
      <c r="F32" s="490">
        <f>('Základní vstupní data'!F107/INDEX(Indexace!$C$24:$AV$24,MATCH($E$2,Indexace!$C$21:$AV$21)))</f>
        <v>0</v>
      </c>
      <c r="G32" s="463">
        <f>('Základní vstupní data'!G107/INDEX(Indexace!$C$24:$AV$24,MATCH($E$2,Indexace!$C$21:$AV$21)))</f>
        <v>0</v>
      </c>
      <c r="H32" s="490">
        <f>(F32/INDEX(Indexace!$C$25:$AV$25,MATCH($F$6,Indexace!$C$21:$AV$21)))</f>
        <v>0</v>
      </c>
      <c r="I32" s="490">
        <f>(G32/INDEX(Indexace!$C$25:$AV$25,MATCH($F$6,Indexace!$C$21:$AV$21)))</f>
        <v>0</v>
      </c>
      <c r="J32" s="490">
        <f>(H32/INDEX(Indexace!$C$26:$AV$26,MATCH($H$6,Indexace!$C$21:$AV$21)))</f>
        <v>0</v>
      </c>
      <c r="K32" s="490">
        <f>(I32/INDEX(Indexace!$C$26:$AV$26,MATCH($H$6,Indexace!$C$21:$AV$21)))</f>
        <v>0</v>
      </c>
      <c r="L32" s="490">
        <f>(J32/INDEX(Indexace!$C$27:$AV$27,MATCH($J$6,Indexace!$C$21:$AV$21)))</f>
        <v>0</v>
      </c>
      <c r="M32" s="490">
        <f>(K32/INDEX(Indexace!$C$27:$AV$27,MATCH($J$6,Indexace!$C$21:$AV$21)))</f>
        <v>0</v>
      </c>
      <c r="N32" s="490">
        <f>(L32/INDEX(Indexace!$C$28:$AV$28,MATCH($L$6,Indexace!$C$21:$AV$21)))</f>
        <v>0</v>
      </c>
      <c r="O32" s="490">
        <f>(M32/INDEX(Indexace!$C$28:$AV$28,MATCH($L$6,Indexace!$C$21:$AV$21)))</f>
        <v>0</v>
      </c>
      <c r="P32" s="490">
        <f>(N32/INDEX(Indexace!$C$29:$AV$29,MATCH($N$6,Indexace!$C$21:$AV$21)))</f>
        <v>0</v>
      </c>
      <c r="Q32" s="490">
        <f>(O32/INDEX(Indexace!$C$29:$AV$29,MATCH($N$6,Indexace!$C$21:$AV$21)))</f>
        <v>0</v>
      </c>
      <c r="R32" s="490">
        <f>(P32/INDEX(Indexace!$C$30:$AV$30,MATCH($P$6,Indexace!$C$21:$AV$21)))</f>
        <v>0</v>
      </c>
      <c r="S32" s="490">
        <f>(Q32/INDEX(Indexace!$C$30:$AV$30,MATCH($P$6,Indexace!$C$21:$AV$21)))</f>
        <v>0</v>
      </c>
      <c r="T32" s="490">
        <f>(R32/INDEX(Indexace!$C$31:$AV$31,MATCH($R$6,Indexace!$C$21:$AV$21)))</f>
        <v>0</v>
      </c>
      <c r="U32" s="490">
        <f>(S32/INDEX(Indexace!$C$31:$AV$31,MATCH($R$6,Indexace!$C$21:$AV$21)))</f>
        <v>0</v>
      </c>
      <c r="V32" s="490">
        <f>(T32/INDEX(Indexace!$C$32:$AV$32,MATCH($T$6,Indexace!$C$21:$AV$21)))</f>
        <v>0</v>
      </c>
      <c r="W32" s="490">
        <f>(U32/INDEX(Indexace!$C$32:$AV$32,MATCH($T$6,Indexace!$C$21:$AV$21)))</f>
        <v>0</v>
      </c>
      <c r="X32" s="490">
        <f>(V32/INDEX(Indexace!$C$33:$AV$33,MATCH($V$6,Indexace!$C$21:$AV$21)))</f>
        <v>0</v>
      </c>
      <c r="Y32" s="490">
        <f>(W32/INDEX(Indexace!$C$33:$AV$33,MATCH($V$6,Indexace!$C$21:$AV$21)))</f>
        <v>0</v>
      </c>
      <c r="Z32" s="2"/>
      <c r="AA32" s="2"/>
      <c r="AB32" s="2"/>
    </row>
    <row r="33" spans="1:28" s="238" customFormat="1" ht="15" customHeight="1">
      <c r="A33" s="339" t="str">
        <f>'Základní vstupní data'!A108</f>
        <v>10.</v>
      </c>
      <c r="B33" s="286" t="str">
        <f>'Základní vstupní data'!B108</f>
        <v>Úplné vlastní náklady</v>
      </c>
      <c r="C33" s="286"/>
      <c r="D33" s="286"/>
      <c r="E33" s="568" t="str">
        <f>'Základní vstupní data'!E108</f>
        <v>mil. Kč</v>
      </c>
      <c r="F33" s="581">
        <f t="shared" ref="F33:Y33" si="5">F9+F14+F17+F20+F25+F29+F30+F31+F32</f>
        <v>0</v>
      </c>
      <c r="G33" s="937">
        <f t="shared" si="5"/>
        <v>7.1400000000000005E-2</v>
      </c>
      <c r="H33" s="581">
        <f t="shared" si="5"/>
        <v>0</v>
      </c>
      <c r="I33" s="581">
        <f t="shared" si="5"/>
        <v>7.2828000000000004E-2</v>
      </c>
      <c r="J33" s="581">
        <f t="shared" si="5"/>
        <v>0</v>
      </c>
      <c r="K33" s="581">
        <f t="shared" si="5"/>
        <v>7.4284560000000013E-2</v>
      </c>
      <c r="L33" s="581">
        <f t="shared" si="5"/>
        <v>0</v>
      </c>
      <c r="M33" s="581">
        <f t="shared" si="5"/>
        <v>7.5770251200000013E-2</v>
      </c>
      <c r="N33" s="581">
        <f t="shared" si="5"/>
        <v>0</v>
      </c>
      <c r="O33" s="581">
        <f t="shared" si="5"/>
        <v>7.7285656224000021E-2</v>
      </c>
      <c r="P33" s="581">
        <f t="shared" si="5"/>
        <v>0</v>
      </c>
      <c r="Q33" s="581">
        <f t="shared" si="5"/>
        <v>7.8831369348480021E-2</v>
      </c>
      <c r="R33" s="581">
        <f t="shared" si="5"/>
        <v>0</v>
      </c>
      <c r="S33" s="581">
        <f t="shared" si="5"/>
        <v>8.0407996735449627E-2</v>
      </c>
      <c r="T33" s="581">
        <f t="shared" si="5"/>
        <v>0</v>
      </c>
      <c r="U33" s="581">
        <f t="shared" si="5"/>
        <v>8.201615667015863E-2</v>
      </c>
      <c r="V33" s="581">
        <f t="shared" si="5"/>
        <v>0</v>
      </c>
      <c r="W33" s="581">
        <f t="shared" si="5"/>
        <v>8.3656479803561806E-2</v>
      </c>
      <c r="X33" s="581">
        <f t="shared" si="5"/>
        <v>0</v>
      </c>
      <c r="Y33" s="581">
        <f t="shared" si="5"/>
        <v>8.532960939963305E-2</v>
      </c>
      <c r="Z33" s="2"/>
      <c r="AA33" s="2"/>
      <c r="AB33" s="2"/>
    </row>
    <row r="34" spans="1:28">
      <c r="A34" s="447" t="str">
        <f>'Základní vstupní data'!A109</f>
        <v>A</v>
      </c>
      <c r="B34" s="317" t="str">
        <f>'Základní vstupní data'!B109</f>
        <v>Hodnota souvisejícího infrastrukturního majetku podle VÚME</v>
      </c>
      <c r="C34" s="317"/>
      <c r="D34" s="317"/>
      <c r="E34" s="565" t="str">
        <f>'Základní vstupní data'!E109</f>
        <v>mil.Kč</v>
      </c>
      <c r="F34" s="486">
        <f>('Základní vstupní data'!F109/INDEX(Indexace!$C$24:$AV$24,MATCH($E$2,Indexace!$C$21:$AV$21)))</f>
        <v>0</v>
      </c>
      <c r="G34" s="486">
        <f>('Základní vstupní data'!G109/INDEX(Indexace!$C$24:$AV$24,MATCH($E$2,Indexace!$C$21:$AV$21)))</f>
        <v>0</v>
      </c>
      <c r="H34" s="486">
        <f>(F34/INDEX(Indexace!$C$25:$AV$25,MATCH($F$6,Indexace!$C$21:$AV$21)))</f>
        <v>0</v>
      </c>
      <c r="I34" s="486">
        <f>(G34/INDEX(Indexace!$C$25:$AV$25,MATCH($F$6,Indexace!$C$21:$AV$21)))</f>
        <v>0</v>
      </c>
      <c r="J34" s="486">
        <f>(H34/INDEX(Indexace!$C$26:$AV$26,MATCH($H$6,Indexace!$C$21:$AV$21)))</f>
        <v>0</v>
      </c>
      <c r="K34" s="486">
        <f>(I34/INDEX(Indexace!$C$26:$AV$26,MATCH($H$6,Indexace!$C$21:$AV$21)))</f>
        <v>0</v>
      </c>
      <c r="L34" s="486">
        <f>(J34/INDEX(Indexace!$C$27:$AV$27,MATCH($J$6,Indexace!$C$21:$AV$21)))</f>
        <v>0</v>
      </c>
      <c r="M34" s="486">
        <f>(K34/INDEX(Indexace!$C$27:$AV$27,MATCH($J$6,Indexace!$C$21:$AV$21)))</f>
        <v>0</v>
      </c>
      <c r="N34" s="486">
        <f>(L34/INDEX(Indexace!$C$28:$AV$28,MATCH($L$6,Indexace!$C$21:$AV$21)))</f>
        <v>0</v>
      </c>
      <c r="O34" s="486">
        <f>(M34/INDEX(Indexace!$C$28:$AV$28,MATCH($L$6,Indexace!$C$21:$AV$21)))</f>
        <v>0</v>
      </c>
      <c r="P34" s="486">
        <f>(N34/INDEX(Indexace!$C$29:$AV$29,MATCH($N$6,Indexace!$C$21:$AV$21)))</f>
        <v>0</v>
      </c>
      <c r="Q34" s="486">
        <f>(O34/INDEX(Indexace!$C$29:$AV$29,MATCH($N$6,Indexace!$C$21:$AV$21)))</f>
        <v>0</v>
      </c>
      <c r="R34" s="486">
        <f>(P34/INDEX(Indexace!$C$30:$AV$30,MATCH($P$6,Indexace!$C$21:$AV$21)))</f>
        <v>0</v>
      </c>
      <c r="S34" s="486">
        <f>(Q34/INDEX(Indexace!$C$30:$AV$30,MATCH($P$6,Indexace!$C$21:$AV$21)))</f>
        <v>0</v>
      </c>
      <c r="T34" s="486">
        <f>(R34/INDEX(Indexace!$C$31:$AV$31,MATCH($R$6,Indexace!$C$21:$AV$21)))</f>
        <v>0</v>
      </c>
      <c r="U34" s="486">
        <f>(S34/INDEX(Indexace!$C$31:$AV$31,MATCH($R$6,Indexace!$C$21:$AV$21)))</f>
        <v>0</v>
      </c>
      <c r="V34" s="486">
        <f>(T34/INDEX(Indexace!$C$32:$AV$32,MATCH($T$6,Indexace!$C$21:$AV$21)))</f>
        <v>0</v>
      </c>
      <c r="W34" s="486">
        <f>(U34/INDEX(Indexace!$C$32:$AV$32,MATCH($T$6,Indexace!$C$21:$AV$21)))</f>
        <v>0</v>
      </c>
      <c r="X34" s="486">
        <f>(V34/INDEX(Indexace!$C$33:$AV$33,MATCH($V$6,Indexace!$C$21:$AV$21)))</f>
        <v>0</v>
      </c>
      <c r="Y34" s="486">
        <f>(W34/INDEX(Indexace!$C$33:$AV$33,MATCH($V$6,Indexace!$C$21:$AV$21)))</f>
        <v>0</v>
      </c>
      <c r="Z34" s="317"/>
      <c r="AA34" s="317"/>
      <c r="AB34" s="317"/>
    </row>
    <row r="35" spans="1:28">
      <c r="A35" s="447" t="str">
        <f>'Základní vstupní data'!A110</f>
        <v>B</v>
      </c>
      <c r="B35" s="337" t="str">
        <f>'Základní vstupní data'!B110</f>
        <v>Pořizovací cena souvisejícího provozního hmotného majetku</v>
      </c>
      <c r="C35" s="337"/>
      <c r="D35" s="337"/>
      <c r="E35" s="574" t="str">
        <f>'Základní vstupní data'!E110</f>
        <v>mil.Kč</v>
      </c>
      <c r="F35" s="490">
        <f>('Základní vstupní data'!F110/INDEX(Indexace!$C$24:$AV$24,MATCH($E$2,Indexace!$C$21:$AV$21)))</f>
        <v>0</v>
      </c>
      <c r="G35" s="490">
        <f>('Základní vstupní data'!G110/INDEX(Indexace!$C$24:$AV$24,MATCH($E$2,Indexace!$C$21:$AV$21)))</f>
        <v>0</v>
      </c>
      <c r="H35" s="490">
        <f>(F35/INDEX(Indexace!$C$25:$AV$25,MATCH($F$6,Indexace!$C$21:$AV$21)))</f>
        <v>0</v>
      </c>
      <c r="I35" s="490">
        <f>(G35/INDEX(Indexace!$C$25:$AV$25,MATCH($F$6,Indexace!$C$21:$AV$21)))</f>
        <v>0</v>
      </c>
      <c r="J35" s="490">
        <f>(H35/INDEX(Indexace!$C$26:$AV$26,MATCH($H$6,Indexace!$C$21:$AV$21)))</f>
        <v>0</v>
      </c>
      <c r="K35" s="490">
        <f>(I35/INDEX(Indexace!$C$26:$AV$26,MATCH($H$6,Indexace!$C$21:$AV$21)))</f>
        <v>0</v>
      </c>
      <c r="L35" s="490">
        <f>(J35/INDEX(Indexace!$C$27:$AV$27,MATCH($J$6,Indexace!$C$21:$AV$21)))</f>
        <v>0</v>
      </c>
      <c r="M35" s="490">
        <f>(K35/INDEX(Indexace!$C$27:$AV$27,MATCH($J$6,Indexace!$C$21:$AV$21)))</f>
        <v>0</v>
      </c>
      <c r="N35" s="490">
        <f>(L35/INDEX(Indexace!$C$28:$AV$28,MATCH($L$6,Indexace!$C$21:$AV$21)))</f>
        <v>0</v>
      </c>
      <c r="O35" s="490">
        <f>(M35/INDEX(Indexace!$C$28:$AV$28,MATCH($L$6,Indexace!$C$21:$AV$21)))</f>
        <v>0</v>
      </c>
      <c r="P35" s="490">
        <f>(N35/INDEX(Indexace!$C$29:$AV$29,MATCH($N$6,Indexace!$C$21:$AV$21)))</f>
        <v>0</v>
      </c>
      <c r="Q35" s="490">
        <f>(O35/INDEX(Indexace!$C$29:$AV$29,MATCH($N$6,Indexace!$C$21:$AV$21)))</f>
        <v>0</v>
      </c>
      <c r="R35" s="490">
        <f>(P35/INDEX(Indexace!$C$30:$AV$30,MATCH($P$6,Indexace!$C$21:$AV$21)))</f>
        <v>0</v>
      </c>
      <c r="S35" s="490">
        <f>(Q35/INDEX(Indexace!$C$30:$AV$30,MATCH($P$6,Indexace!$C$21:$AV$21)))</f>
        <v>0</v>
      </c>
      <c r="T35" s="490">
        <f>(R35/INDEX(Indexace!$C$31:$AV$31,MATCH($R$6,Indexace!$C$21:$AV$21)))</f>
        <v>0</v>
      </c>
      <c r="U35" s="490">
        <f>(S35/INDEX(Indexace!$C$31:$AV$31,MATCH($R$6,Indexace!$C$21:$AV$21)))</f>
        <v>0</v>
      </c>
      <c r="V35" s="490">
        <f>(T35/INDEX(Indexace!$C$32:$AV$32,MATCH($T$6,Indexace!$C$21:$AV$21)))</f>
        <v>0</v>
      </c>
      <c r="W35" s="490">
        <f>(U35/INDEX(Indexace!$C$32:$AV$32,MATCH($T$6,Indexace!$C$21:$AV$21)))</f>
        <v>0</v>
      </c>
      <c r="X35" s="490">
        <f>(V35/INDEX(Indexace!$C$33:$AV$33,MATCH($V$6,Indexace!$C$21:$AV$21)))</f>
        <v>0</v>
      </c>
      <c r="Y35" s="490">
        <f>(W35/INDEX(Indexace!$C$33:$AV$33,MATCH($V$6,Indexace!$C$21:$AV$21)))</f>
        <v>0</v>
      </c>
      <c r="Z35" s="317"/>
      <c r="AA35" s="317"/>
      <c r="AB35" s="317"/>
    </row>
    <row r="36" spans="1:28">
      <c r="A36" s="447" t="str">
        <f>'Základní vstupní data'!A111</f>
        <v>C</v>
      </c>
      <c r="B36" s="337" t="str">
        <f>'Základní vstupní data'!B111</f>
        <v>Počet pracovníků</v>
      </c>
      <c r="C36" s="337"/>
      <c r="D36" s="337"/>
      <c r="E36" s="574" t="str">
        <f>'Základní vstupní data'!E111</f>
        <v>osob</v>
      </c>
      <c r="F36" s="490">
        <f>'Základní vstupní data'!F111</f>
        <v>0</v>
      </c>
      <c r="G36" s="490">
        <f>'Základní vstupní data'!G111</f>
        <v>0</v>
      </c>
      <c r="H36" s="490">
        <f t="shared" ref="H36:I44" si="6">F36</f>
        <v>0</v>
      </c>
      <c r="I36" s="490">
        <f t="shared" si="6"/>
        <v>0</v>
      </c>
      <c r="J36" s="490">
        <f t="shared" ref="J36:J44" si="7">H36</f>
        <v>0</v>
      </c>
      <c r="K36" s="490">
        <f t="shared" ref="K36:K44" si="8">I36</f>
        <v>0</v>
      </c>
      <c r="L36" s="490">
        <f t="shared" ref="L36:L44" si="9">J36</f>
        <v>0</v>
      </c>
      <c r="M36" s="490">
        <f t="shared" ref="M36:M44" si="10">K36</f>
        <v>0</v>
      </c>
      <c r="N36" s="490">
        <f t="shared" ref="N36:N44" si="11">L36</f>
        <v>0</v>
      </c>
      <c r="O36" s="490">
        <f t="shared" ref="O36:O44" si="12">M36</f>
        <v>0</v>
      </c>
      <c r="P36" s="490">
        <f t="shared" ref="P36:P44" si="13">N36</f>
        <v>0</v>
      </c>
      <c r="Q36" s="490">
        <f t="shared" ref="Q36:Q44" si="14">O36</f>
        <v>0</v>
      </c>
      <c r="R36" s="490">
        <f t="shared" ref="R36:R44" si="15">P36</f>
        <v>0</v>
      </c>
      <c r="S36" s="490">
        <f t="shared" ref="S36:S44" si="16">Q36</f>
        <v>0</v>
      </c>
      <c r="T36" s="490">
        <f t="shared" ref="T36:T44" si="17">R36</f>
        <v>0</v>
      </c>
      <c r="U36" s="490">
        <f t="shared" ref="U36:U44" si="18">S36</f>
        <v>0</v>
      </c>
      <c r="V36" s="490">
        <f t="shared" ref="V36:V44" si="19">T36</f>
        <v>0</v>
      </c>
      <c r="W36" s="490">
        <f t="shared" ref="W36:W44" si="20">U36</f>
        <v>0</v>
      </c>
      <c r="X36" s="490">
        <f t="shared" ref="X36:X44" si="21">V36</f>
        <v>0</v>
      </c>
      <c r="Y36" s="490">
        <f t="shared" ref="Y36:Y44" si="22">W36</f>
        <v>0</v>
      </c>
      <c r="Z36" s="317"/>
      <c r="AA36" s="317"/>
      <c r="AB36" s="317"/>
    </row>
    <row r="37" spans="1:28">
      <c r="A37" s="447" t="str">
        <f>'Základní vstupní data'!A112</f>
        <v>D</v>
      </c>
      <c r="B37" s="337" t="str">
        <f>'Základní vstupní data'!B112</f>
        <v>Voda pitná fakturovaná</v>
      </c>
      <c r="C37" s="337"/>
      <c r="D37" s="337"/>
      <c r="E37" s="574" t="str">
        <f>'Základní vstupní data'!E112</f>
        <v>mil.m3</v>
      </c>
      <c r="F37" s="490">
        <f>'Základní vstupní data'!F112</f>
        <v>0</v>
      </c>
      <c r="G37" s="490">
        <f>'Základní vstupní data'!G112</f>
        <v>0</v>
      </c>
      <c r="H37" s="490">
        <f t="shared" si="6"/>
        <v>0</v>
      </c>
      <c r="I37" s="490">
        <f t="shared" si="6"/>
        <v>0</v>
      </c>
      <c r="J37" s="490">
        <f t="shared" si="7"/>
        <v>0</v>
      </c>
      <c r="K37" s="490">
        <f t="shared" si="8"/>
        <v>0</v>
      </c>
      <c r="L37" s="490">
        <f t="shared" si="9"/>
        <v>0</v>
      </c>
      <c r="M37" s="490">
        <f t="shared" si="10"/>
        <v>0</v>
      </c>
      <c r="N37" s="490">
        <f t="shared" si="11"/>
        <v>0</v>
      </c>
      <c r="O37" s="490">
        <f t="shared" si="12"/>
        <v>0</v>
      </c>
      <c r="P37" s="490">
        <f t="shared" si="13"/>
        <v>0</v>
      </c>
      <c r="Q37" s="490">
        <f t="shared" si="14"/>
        <v>0</v>
      </c>
      <c r="R37" s="490">
        <f t="shared" si="15"/>
        <v>0</v>
      </c>
      <c r="S37" s="490">
        <f t="shared" si="16"/>
        <v>0</v>
      </c>
      <c r="T37" s="490">
        <f t="shared" si="17"/>
        <v>0</v>
      </c>
      <c r="U37" s="490">
        <f t="shared" si="18"/>
        <v>0</v>
      </c>
      <c r="V37" s="490">
        <f t="shared" si="19"/>
        <v>0</v>
      </c>
      <c r="W37" s="490">
        <f t="shared" si="20"/>
        <v>0</v>
      </c>
      <c r="X37" s="490">
        <f t="shared" si="21"/>
        <v>0</v>
      </c>
      <c r="Y37" s="490">
        <f t="shared" si="22"/>
        <v>0</v>
      </c>
      <c r="Z37" s="317"/>
      <c r="AA37" s="317"/>
      <c r="AB37" s="317"/>
    </row>
    <row r="38" spans="1:28">
      <c r="A38" s="447" t="str">
        <f>'Základní vstupní data'!A113</f>
        <v>E</v>
      </c>
      <c r="B38" s="337" t="str">
        <f>'Základní vstupní data'!B113</f>
        <v>- z toho domácnosti</v>
      </c>
      <c r="C38" s="337"/>
      <c r="D38" s="337"/>
      <c r="E38" s="574" t="str">
        <f>'Základní vstupní data'!E113</f>
        <v>mil.m3</v>
      </c>
      <c r="F38" s="490">
        <f>'Základní vstupní data'!F113</f>
        <v>0</v>
      </c>
      <c r="G38" s="490">
        <f>'Základní vstupní data'!G113</f>
        <v>0</v>
      </c>
      <c r="H38" s="490">
        <f t="shared" si="6"/>
        <v>0</v>
      </c>
      <c r="I38" s="490">
        <f t="shared" si="6"/>
        <v>0</v>
      </c>
      <c r="J38" s="490">
        <f t="shared" si="7"/>
        <v>0</v>
      </c>
      <c r="K38" s="490">
        <f t="shared" si="8"/>
        <v>0</v>
      </c>
      <c r="L38" s="490">
        <f t="shared" si="9"/>
        <v>0</v>
      </c>
      <c r="M38" s="490">
        <f t="shared" si="10"/>
        <v>0</v>
      </c>
      <c r="N38" s="490">
        <f t="shared" si="11"/>
        <v>0</v>
      </c>
      <c r="O38" s="490">
        <f t="shared" si="12"/>
        <v>0</v>
      </c>
      <c r="P38" s="490">
        <f t="shared" si="13"/>
        <v>0</v>
      </c>
      <c r="Q38" s="490">
        <f t="shared" si="14"/>
        <v>0</v>
      </c>
      <c r="R38" s="490">
        <f t="shared" si="15"/>
        <v>0</v>
      </c>
      <c r="S38" s="490">
        <f t="shared" si="16"/>
        <v>0</v>
      </c>
      <c r="T38" s="490">
        <f t="shared" si="17"/>
        <v>0</v>
      </c>
      <c r="U38" s="490">
        <f t="shared" si="18"/>
        <v>0</v>
      </c>
      <c r="V38" s="490">
        <f t="shared" si="19"/>
        <v>0</v>
      </c>
      <c r="W38" s="490">
        <f t="shared" si="20"/>
        <v>0</v>
      </c>
      <c r="X38" s="490">
        <f t="shared" si="21"/>
        <v>0</v>
      </c>
      <c r="Y38" s="490">
        <f t="shared" si="22"/>
        <v>0</v>
      </c>
      <c r="Z38" s="317"/>
      <c r="AA38" s="317"/>
      <c r="AB38" s="317"/>
    </row>
    <row r="39" spans="1:28">
      <c r="A39" s="447" t="str">
        <f>'Základní vstupní data'!A114</f>
        <v>F</v>
      </c>
      <c r="B39" s="337" t="str">
        <f>'Základní vstupní data'!B114</f>
        <v>Voda odpadní odv. fakturovaná</v>
      </c>
      <c r="C39" s="337"/>
      <c r="D39" s="337"/>
      <c r="E39" s="574" t="str">
        <f>'Základní vstupní data'!E114</f>
        <v>mil.m3</v>
      </c>
      <c r="F39" s="490">
        <f>'Základní vstupní data'!F114</f>
        <v>0</v>
      </c>
      <c r="G39" s="490">
        <f>'Základní vstupní data'!G114</f>
        <v>0</v>
      </c>
      <c r="H39" s="490">
        <f t="shared" si="6"/>
        <v>0</v>
      </c>
      <c r="I39" s="490">
        <f t="shared" si="6"/>
        <v>0</v>
      </c>
      <c r="J39" s="490">
        <f t="shared" si="7"/>
        <v>0</v>
      </c>
      <c r="K39" s="490">
        <f t="shared" si="8"/>
        <v>0</v>
      </c>
      <c r="L39" s="490">
        <f t="shared" si="9"/>
        <v>0</v>
      </c>
      <c r="M39" s="490">
        <f t="shared" si="10"/>
        <v>0</v>
      </c>
      <c r="N39" s="490">
        <f t="shared" si="11"/>
        <v>0</v>
      </c>
      <c r="O39" s="490">
        <f t="shared" si="12"/>
        <v>0</v>
      </c>
      <c r="P39" s="490">
        <f t="shared" si="13"/>
        <v>0</v>
      </c>
      <c r="Q39" s="490">
        <f t="shared" si="14"/>
        <v>0</v>
      </c>
      <c r="R39" s="490">
        <f t="shared" si="15"/>
        <v>0</v>
      </c>
      <c r="S39" s="490">
        <f t="shared" si="16"/>
        <v>0</v>
      </c>
      <c r="T39" s="490">
        <f t="shared" si="17"/>
        <v>0</v>
      </c>
      <c r="U39" s="490">
        <f t="shared" si="18"/>
        <v>0</v>
      </c>
      <c r="V39" s="490">
        <f t="shared" si="19"/>
        <v>0</v>
      </c>
      <c r="W39" s="490">
        <f t="shared" si="20"/>
        <v>0</v>
      </c>
      <c r="X39" s="490">
        <f t="shared" si="21"/>
        <v>0</v>
      </c>
      <c r="Y39" s="490">
        <f t="shared" si="22"/>
        <v>0</v>
      </c>
      <c r="Z39" s="317"/>
      <c r="AA39" s="317"/>
      <c r="AB39" s="317"/>
    </row>
    <row r="40" spans="1:28">
      <c r="A40" s="447" t="str">
        <f>'Základní vstupní data'!A115</f>
        <v>G</v>
      </c>
      <c r="B40" s="337" t="str">
        <f>'Základní vstupní data'!B115</f>
        <v>- z toho domácnosti</v>
      </c>
      <c r="C40" s="337"/>
      <c r="D40" s="337"/>
      <c r="E40" s="574" t="str">
        <f>'Základní vstupní data'!E115</f>
        <v>mil.m3</v>
      </c>
      <c r="F40" s="490">
        <f>'Základní vstupní data'!F115</f>
        <v>0</v>
      </c>
      <c r="G40" s="490">
        <f>'Základní vstupní data'!G115</f>
        <v>0</v>
      </c>
      <c r="H40" s="490">
        <f t="shared" si="6"/>
        <v>0</v>
      </c>
      <c r="I40" s="490">
        <f t="shared" si="6"/>
        <v>0</v>
      </c>
      <c r="J40" s="490">
        <f t="shared" si="7"/>
        <v>0</v>
      </c>
      <c r="K40" s="490">
        <f t="shared" si="8"/>
        <v>0</v>
      </c>
      <c r="L40" s="490">
        <f t="shared" si="9"/>
        <v>0</v>
      </c>
      <c r="M40" s="490">
        <f t="shared" si="10"/>
        <v>0</v>
      </c>
      <c r="N40" s="490">
        <f t="shared" si="11"/>
        <v>0</v>
      </c>
      <c r="O40" s="490">
        <f t="shared" si="12"/>
        <v>0</v>
      </c>
      <c r="P40" s="490">
        <f t="shared" si="13"/>
        <v>0</v>
      </c>
      <c r="Q40" s="490">
        <f t="shared" si="14"/>
        <v>0</v>
      </c>
      <c r="R40" s="490">
        <f t="shared" si="15"/>
        <v>0</v>
      </c>
      <c r="S40" s="490">
        <f t="shared" si="16"/>
        <v>0</v>
      </c>
      <c r="T40" s="490">
        <f t="shared" si="17"/>
        <v>0</v>
      </c>
      <c r="U40" s="490">
        <f t="shared" si="18"/>
        <v>0</v>
      </c>
      <c r="V40" s="490">
        <f t="shared" si="19"/>
        <v>0</v>
      </c>
      <c r="W40" s="490">
        <f t="shared" si="20"/>
        <v>0</v>
      </c>
      <c r="X40" s="490">
        <f t="shared" si="21"/>
        <v>0</v>
      </c>
      <c r="Y40" s="490">
        <f t="shared" si="22"/>
        <v>0</v>
      </c>
      <c r="Z40" s="317"/>
      <c r="AA40" s="317"/>
      <c r="AB40" s="317"/>
    </row>
    <row r="41" spans="1:28">
      <c r="A41" s="447" t="str">
        <f>'Základní vstupní data'!A116</f>
        <v>H</v>
      </c>
      <c r="B41" s="337" t="str">
        <f>'Základní vstupní data'!B116</f>
        <v>Voda srážková fakturovaná</v>
      </c>
      <c r="C41" s="337"/>
      <c r="D41" s="337"/>
      <c r="E41" s="574" t="str">
        <f>'Základní vstupní data'!E116</f>
        <v>mil.m3</v>
      </c>
      <c r="F41" s="490">
        <f>'Základní vstupní data'!F116</f>
        <v>0</v>
      </c>
      <c r="G41" s="490">
        <f>'Základní vstupní data'!G116</f>
        <v>0</v>
      </c>
      <c r="H41" s="490">
        <f t="shared" si="6"/>
        <v>0</v>
      </c>
      <c r="I41" s="490">
        <f t="shared" si="6"/>
        <v>0</v>
      </c>
      <c r="J41" s="490">
        <f t="shared" si="7"/>
        <v>0</v>
      </c>
      <c r="K41" s="490">
        <f t="shared" si="8"/>
        <v>0</v>
      </c>
      <c r="L41" s="490">
        <f t="shared" si="9"/>
        <v>0</v>
      </c>
      <c r="M41" s="490">
        <f t="shared" si="10"/>
        <v>0</v>
      </c>
      <c r="N41" s="490">
        <f t="shared" si="11"/>
        <v>0</v>
      </c>
      <c r="O41" s="490">
        <f t="shared" si="12"/>
        <v>0</v>
      </c>
      <c r="P41" s="490">
        <f t="shared" si="13"/>
        <v>0</v>
      </c>
      <c r="Q41" s="490">
        <f t="shared" si="14"/>
        <v>0</v>
      </c>
      <c r="R41" s="490">
        <f t="shared" si="15"/>
        <v>0</v>
      </c>
      <c r="S41" s="490">
        <f t="shared" si="16"/>
        <v>0</v>
      </c>
      <c r="T41" s="490">
        <f t="shared" si="17"/>
        <v>0</v>
      </c>
      <c r="U41" s="490">
        <f t="shared" si="18"/>
        <v>0</v>
      </c>
      <c r="V41" s="490">
        <f t="shared" si="19"/>
        <v>0</v>
      </c>
      <c r="W41" s="490">
        <f t="shared" si="20"/>
        <v>0</v>
      </c>
      <c r="X41" s="490">
        <f t="shared" si="21"/>
        <v>0</v>
      </c>
      <c r="Y41" s="490">
        <f t="shared" si="22"/>
        <v>0</v>
      </c>
      <c r="Z41" s="317"/>
      <c r="AA41" s="317"/>
      <c r="AB41" s="317"/>
    </row>
    <row r="42" spans="1:28">
      <c r="A42" s="447" t="str">
        <f>'Základní vstupní data'!A117</f>
        <v>I</v>
      </c>
      <c r="B42" s="337" t="str">
        <f>'Základní vstupní data'!B117</f>
        <v>Voda odpadní čištěná</v>
      </c>
      <c r="C42" s="337"/>
      <c r="D42" s="337"/>
      <c r="E42" s="574" t="str">
        <f>'Základní vstupní data'!E117</f>
        <v>mil.m3</v>
      </c>
      <c r="F42" s="490">
        <f>'Základní vstupní data'!F117</f>
        <v>0</v>
      </c>
      <c r="G42" s="490">
        <f>'Základní vstupní data'!G117</f>
        <v>0</v>
      </c>
      <c r="H42" s="490">
        <f t="shared" si="6"/>
        <v>0</v>
      </c>
      <c r="I42" s="490">
        <f t="shared" si="6"/>
        <v>0</v>
      </c>
      <c r="J42" s="490">
        <f t="shared" si="7"/>
        <v>0</v>
      </c>
      <c r="K42" s="490">
        <f t="shared" si="8"/>
        <v>0</v>
      </c>
      <c r="L42" s="490">
        <f t="shared" si="9"/>
        <v>0</v>
      </c>
      <c r="M42" s="490">
        <f t="shared" si="10"/>
        <v>0</v>
      </c>
      <c r="N42" s="490">
        <f t="shared" si="11"/>
        <v>0</v>
      </c>
      <c r="O42" s="490">
        <f t="shared" si="12"/>
        <v>0</v>
      </c>
      <c r="P42" s="490">
        <f t="shared" si="13"/>
        <v>0</v>
      </c>
      <c r="Q42" s="490">
        <f t="shared" si="14"/>
        <v>0</v>
      </c>
      <c r="R42" s="490">
        <f t="shared" si="15"/>
        <v>0</v>
      </c>
      <c r="S42" s="490">
        <f t="shared" si="16"/>
        <v>0</v>
      </c>
      <c r="T42" s="490">
        <f t="shared" si="17"/>
        <v>0</v>
      </c>
      <c r="U42" s="490">
        <f t="shared" si="18"/>
        <v>0</v>
      </c>
      <c r="V42" s="490">
        <f t="shared" si="19"/>
        <v>0</v>
      </c>
      <c r="W42" s="490">
        <f t="shared" si="20"/>
        <v>0</v>
      </c>
      <c r="X42" s="490">
        <f t="shared" si="21"/>
        <v>0</v>
      </c>
      <c r="Y42" s="490">
        <f t="shared" si="22"/>
        <v>0</v>
      </c>
      <c r="Z42" s="317"/>
      <c r="AA42" s="317"/>
      <c r="AB42" s="317"/>
    </row>
    <row r="43" spans="1:28">
      <c r="A43" s="447" t="str">
        <f>'Základní vstupní data'!A118</f>
        <v>J</v>
      </c>
      <c r="B43" s="337" t="str">
        <f>'Základní vstupní data'!B118</f>
        <v>Pitná nebo odpadní voda převzatá</v>
      </c>
      <c r="C43" s="337"/>
      <c r="D43" s="337"/>
      <c r="E43" s="574" t="str">
        <f>'Základní vstupní data'!E118</f>
        <v>mil.m3</v>
      </c>
      <c r="F43" s="490">
        <f>'Základní vstupní data'!F118</f>
        <v>0</v>
      </c>
      <c r="G43" s="490">
        <f>'Základní vstupní data'!G118</f>
        <v>0</v>
      </c>
      <c r="H43" s="490">
        <f t="shared" si="6"/>
        <v>0</v>
      </c>
      <c r="I43" s="490">
        <f t="shared" ref="I43:I44" si="23">G43</f>
        <v>0</v>
      </c>
      <c r="J43" s="490">
        <f t="shared" si="7"/>
        <v>0</v>
      </c>
      <c r="K43" s="490">
        <f t="shared" si="8"/>
        <v>0</v>
      </c>
      <c r="L43" s="490">
        <f t="shared" si="9"/>
        <v>0</v>
      </c>
      <c r="M43" s="490">
        <f t="shared" si="10"/>
        <v>0</v>
      </c>
      <c r="N43" s="490">
        <f t="shared" si="11"/>
        <v>0</v>
      </c>
      <c r="O43" s="490">
        <f t="shared" si="12"/>
        <v>0</v>
      </c>
      <c r="P43" s="490">
        <f t="shared" si="13"/>
        <v>0</v>
      </c>
      <c r="Q43" s="490">
        <f t="shared" si="14"/>
        <v>0</v>
      </c>
      <c r="R43" s="490">
        <f t="shared" si="15"/>
        <v>0</v>
      </c>
      <c r="S43" s="490">
        <f t="shared" si="16"/>
        <v>0</v>
      </c>
      <c r="T43" s="490">
        <f t="shared" si="17"/>
        <v>0</v>
      </c>
      <c r="U43" s="490">
        <f t="shared" si="18"/>
        <v>0</v>
      </c>
      <c r="V43" s="490">
        <f t="shared" si="19"/>
        <v>0</v>
      </c>
      <c r="W43" s="490">
        <f t="shared" si="20"/>
        <v>0</v>
      </c>
      <c r="X43" s="490">
        <f t="shared" si="21"/>
        <v>0</v>
      </c>
      <c r="Y43" s="490">
        <f t="shared" si="22"/>
        <v>0</v>
      </c>
      <c r="Z43" s="317"/>
      <c r="AA43" s="317"/>
      <c r="AB43" s="317"/>
    </row>
    <row r="44" spans="1:28">
      <c r="A44" s="347" t="str">
        <f>'Základní vstupní data'!A119</f>
        <v>K</v>
      </c>
      <c r="B44" s="349" t="str">
        <f>'Základní vstupní data'!B119</f>
        <v>Pitná nebo odpadní voda předaná</v>
      </c>
      <c r="C44" s="349"/>
      <c r="D44" s="349"/>
      <c r="E44" s="568" t="str">
        <f>'Základní vstupní data'!E119</f>
        <v>mil.m3</v>
      </c>
      <c r="F44" s="490">
        <f>'Základní vstupní data'!F119</f>
        <v>0</v>
      </c>
      <c r="G44" s="490">
        <f>'Základní vstupní data'!G119</f>
        <v>0</v>
      </c>
      <c r="H44" s="490">
        <f t="shared" si="6"/>
        <v>0</v>
      </c>
      <c r="I44" s="490">
        <f t="shared" si="23"/>
        <v>0</v>
      </c>
      <c r="J44" s="490">
        <f t="shared" si="7"/>
        <v>0</v>
      </c>
      <c r="K44" s="490">
        <f t="shared" si="8"/>
        <v>0</v>
      </c>
      <c r="L44" s="490">
        <f t="shared" si="9"/>
        <v>0</v>
      </c>
      <c r="M44" s="490">
        <f t="shared" si="10"/>
        <v>0</v>
      </c>
      <c r="N44" s="490">
        <f t="shared" si="11"/>
        <v>0</v>
      </c>
      <c r="O44" s="490">
        <f t="shared" si="12"/>
        <v>0</v>
      </c>
      <c r="P44" s="490">
        <f t="shared" si="13"/>
        <v>0</v>
      </c>
      <c r="Q44" s="490">
        <f t="shared" si="14"/>
        <v>0</v>
      </c>
      <c r="R44" s="490">
        <f t="shared" si="15"/>
        <v>0</v>
      </c>
      <c r="S44" s="490">
        <f t="shared" si="16"/>
        <v>0</v>
      </c>
      <c r="T44" s="490">
        <f t="shared" si="17"/>
        <v>0</v>
      </c>
      <c r="U44" s="490">
        <f t="shared" si="18"/>
        <v>0</v>
      </c>
      <c r="V44" s="490">
        <f t="shared" si="19"/>
        <v>0</v>
      </c>
      <c r="W44" s="490">
        <f t="shared" si="20"/>
        <v>0</v>
      </c>
      <c r="X44" s="490">
        <f t="shared" si="21"/>
        <v>0</v>
      </c>
      <c r="Y44" s="490">
        <f t="shared" si="22"/>
        <v>0</v>
      </c>
      <c r="Z44" s="317"/>
      <c r="AA44" s="317"/>
      <c r="AB44" s="317"/>
    </row>
    <row r="45" spans="1:28">
      <c r="A45" s="347"/>
      <c r="B45" s="303" t="str">
        <f>'Základní vstupní data'!B120</f>
        <v>KALKULOVANÁ CENA PRO VODNÉ A STOČNÉ</v>
      </c>
      <c r="C45" s="344"/>
      <c r="D45" s="344"/>
      <c r="E45" s="569">
        <f>'Základní vstupní data'!E120</f>
        <v>0</v>
      </c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17"/>
      <c r="AA45" s="317"/>
      <c r="AB45" s="317"/>
    </row>
    <row r="46" spans="1:28">
      <c r="A46" s="447" t="str">
        <f>'Základní vstupní data'!A121</f>
        <v>11.</v>
      </c>
      <c r="B46" s="317" t="str">
        <f>'Základní vstupní data'!B121</f>
        <v xml:space="preserve">JEDNOTKOVÉ NÁKLADY </v>
      </c>
      <c r="C46" s="317"/>
      <c r="D46" s="317"/>
      <c r="E46" s="565" t="str">
        <f>'Základní vstupní data'!E121</f>
        <v>Kč/m3</v>
      </c>
      <c r="F46" s="852">
        <f t="shared" ref="F46:X46" si="24">IF(F37=0,0,F33/F37)</f>
        <v>0</v>
      </c>
      <c r="G46" s="852">
        <f>IF(G39=0,0,G33/(G39+G41))</f>
        <v>0</v>
      </c>
      <c r="H46" s="852">
        <f t="shared" si="24"/>
        <v>0</v>
      </c>
      <c r="I46" s="852">
        <f>IF(I39=0,0,I33/(I39+I41))</f>
        <v>0</v>
      </c>
      <c r="J46" s="852">
        <f t="shared" si="24"/>
        <v>0</v>
      </c>
      <c r="K46" s="852">
        <f>IF(K39=0,0,K33/(K39+K41))</f>
        <v>0</v>
      </c>
      <c r="L46" s="852">
        <f t="shared" si="24"/>
        <v>0</v>
      </c>
      <c r="M46" s="852">
        <f>IF(M39=0,0,M33/(M39+M41))</f>
        <v>0</v>
      </c>
      <c r="N46" s="852">
        <f t="shared" si="24"/>
        <v>0</v>
      </c>
      <c r="O46" s="852">
        <f>IF(O39=0,0,O33/(O39+O41))</f>
        <v>0</v>
      </c>
      <c r="P46" s="852">
        <f t="shared" si="24"/>
        <v>0</v>
      </c>
      <c r="Q46" s="852">
        <f>IF(Q39=0,0,Q33/(Q39+Q41))</f>
        <v>0</v>
      </c>
      <c r="R46" s="852">
        <f t="shared" si="24"/>
        <v>0</v>
      </c>
      <c r="S46" s="852">
        <f>IF(S39=0,0,S33/(S39+S41))</f>
        <v>0</v>
      </c>
      <c r="T46" s="852">
        <f t="shared" si="24"/>
        <v>0</v>
      </c>
      <c r="U46" s="852">
        <f>IF(U39=0,0,U33/(U39+U41))</f>
        <v>0</v>
      </c>
      <c r="V46" s="852">
        <f t="shared" si="24"/>
        <v>0</v>
      </c>
      <c r="W46" s="852">
        <f>IF(W39=0,0,W33/(W39+W41))</f>
        <v>0</v>
      </c>
      <c r="X46" s="852">
        <f t="shared" si="24"/>
        <v>0</v>
      </c>
      <c r="Y46" s="852">
        <f>IF(Y39=0,0,Y33/(Y39+Y41))</f>
        <v>0</v>
      </c>
      <c r="Z46" s="317"/>
      <c r="AA46" s="317"/>
      <c r="AB46" s="317"/>
    </row>
    <row r="47" spans="1:28">
      <c r="A47" s="447" t="str">
        <f>'Základní vstupní data'!A122</f>
        <v>12.</v>
      </c>
      <c r="B47" s="337" t="str">
        <f>'Základní vstupní data'!B122</f>
        <v>ÚVN</v>
      </c>
      <c r="C47" s="337"/>
      <c r="D47" s="337"/>
      <c r="E47" s="575" t="str">
        <f>'Základní vstupní data'!E122</f>
        <v>mil.Kč</v>
      </c>
      <c r="F47" s="854">
        <f t="shared" ref="F47:Y47" si="25">F33</f>
        <v>0</v>
      </c>
      <c r="G47" s="854">
        <f t="shared" si="25"/>
        <v>7.1400000000000005E-2</v>
      </c>
      <c r="H47" s="854">
        <f t="shared" si="25"/>
        <v>0</v>
      </c>
      <c r="I47" s="854">
        <f t="shared" si="25"/>
        <v>7.2828000000000004E-2</v>
      </c>
      <c r="J47" s="854">
        <f t="shared" si="25"/>
        <v>0</v>
      </c>
      <c r="K47" s="854">
        <f t="shared" si="25"/>
        <v>7.4284560000000013E-2</v>
      </c>
      <c r="L47" s="854">
        <f t="shared" si="25"/>
        <v>0</v>
      </c>
      <c r="M47" s="854">
        <f t="shared" si="25"/>
        <v>7.5770251200000013E-2</v>
      </c>
      <c r="N47" s="854">
        <f t="shared" si="25"/>
        <v>0</v>
      </c>
      <c r="O47" s="854">
        <f t="shared" si="25"/>
        <v>7.7285656224000021E-2</v>
      </c>
      <c r="P47" s="854">
        <f t="shared" si="25"/>
        <v>0</v>
      </c>
      <c r="Q47" s="854">
        <f t="shared" si="25"/>
        <v>7.8831369348480021E-2</v>
      </c>
      <c r="R47" s="854">
        <f t="shared" si="25"/>
        <v>0</v>
      </c>
      <c r="S47" s="854">
        <f t="shared" si="25"/>
        <v>8.0407996735449627E-2</v>
      </c>
      <c r="T47" s="854">
        <f t="shared" si="25"/>
        <v>0</v>
      </c>
      <c r="U47" s="854">
        <f t="shared" si="25"/>
        <v>8.201615667015863E-2</v>
      </c>
      <c r="V47" s="854">
        <f t="shared" si="25"/>
        <v>0</v>
      </c>
      <c r="W47" s="854">
        <f t="shared" si="25"/>
        <v>8.3656479803561806E-2</v>
      </c>
      <c r="X47" s="854">
        <f t="shared" si="25"/>
        <v>0</v>
      </c>
      <c r="Y47" s="854">
        <f t="shared" si="25"/>
        <v>8.532960939963305E-2</v>
      </c>
      <c r="Z47" s="317"/>
      <c r="AA47" s="317"/>
      <c r="AB47" s="317"/>
    </row>
    <row r="48" spans="1:28">
      <c r="A48" s="447" t="str">
        <f>'Základní vstupní data'!A123</f>
        <v>13.</v>
      </c>
      <c r="B48" s="337" t="str">
        <f>'Základní vstupní data'!B123</f>
        <v>Kalkulační zisk</v>
      </c>
      <c r="C48" s="337"/>
      <c r="D48" s="337"/>
      <c r="E48" s="575" t="str">
        <f>'Základní vstupní data'!E123</f>
        <v>mil.Kč</v>
      </c>
      <c r="F48" s="463">
        <f>('Základní vstupní data'!F123/INDEX(Indexace!$C$24:$AV$24,MATCH($E$2,Indexace!$C$21:$AV$21)))</f>
        <v>0</v>
      </c>
      <c r="G48" s="490">
        <f>('Základní vstupní data'!G123/INDEX(Indexace!$C$24:$AV$24,MATCH($E$2,Indexace!$C$21:$AV$21)))</f>
        <v>0</v>
      </c>
      <c r="H48" s="463">
        <f>(F48/INDEX(Indexace!$C$25:$AV$25,MATCH($F$6,Indexace!$C$21:$AV$21)))</f>
        <v>0</v>
      </c>
      <c r="I48" s="463">
        <f>(G48/INDEX(Indexace!$C$25:$AV$25,MATCH($F$6,Indexace!$C$21:$AV$21)))</f>
        <v>0</v>
      </c>
      <c r="J48" s="463">
        <f>(H48/INDEX(Indexace!$C$26:$AV$26,MATCH($H$6,Indexace!$C$21:$AV$21)))</f>
        <v>0</v>
      </c>
      <c r="K48" s="463">
        <f>(I48/INDEX(Indexace!$C$26:$AV$26,MATCH($H$6,Indexace!$C$21:$AV$21)))</f>
        <v>0</v>
      </c>
      <c r="L48" s="463">
        <f>(J48/INDEX(Indexace!$C$27:$AV$27,MATCH($J$6,Indexace!$C$21:$AV$21)))</f>
        <v>0</v>
      </c>
      <c r="M48" s="463">
        <f>(K48/INDEX(Indexace!$C$27:$AV$27,MATCH($J$6,Indexace!$C$21:$AV$21)))</f>
        <v>0</v>
      </c>
      <c r="N48" s="463">
        <f>(L48/INDEX(Indexace!$C$28:$AV$28,MATCH($L$6,Indexace!$C$21:$AV$21)))</f>
        <v>0</v>
      </c>
      <c r="O48" s="463">
        <f>(M48/INDEX(Indexace!$C$28:$AV$28,MATCH($L$6,Indexace!$C$21:$AV$21)))</f>
        <v>0</v>
      </c>
      <c r="P48" s="463">
        <f>(N48/INDEX(Indexace!$C$29:$AV$29,MATCH($N$6,Indexace!$C$21:$AV$21)))</f>
        <v>0</v>
      </c>
      <c r="Q48" s="463">
        <f>(O48/INDEX(Indexace!$C$29:$AV$29,MATCH($N$6,Indexace!$C$21:$AV$21)))</f>
        <v>0</v>
      </c>
      <c r="R48" s="463">
        <f>(P48/INDEX(Indexace!$C$30:$AV$30,MATCH($P$6,Indexace!$C$21:$AV$21)))</f>
        <v>0</v>
      </c>
      <c r="S48" s="463">
        <f>(Q48/INDEX(Indexace!$C$30:$AV$30,MATCH($P$6,Indexace!$C$21:$AV$21)))</f>
        <v>0</v>
      </c>
      <c r="T48" s="463">
        <f>(R48/INDEX(Indexace!$C$31:$AV$31,MATCH($R$6,Indexace!$C$21:$AV$21)))</f>
        <v>0</v>
      </c>
      <c r="U48" s="463">
        <f>(S48/INDEX(Indexace!$C$31:$AV$31,MATCH($R$6,Indexace!$C$21:$AV$21)))</f>
        <v>0</v>
      </c>
      <c r="V48" s="463">
        <f>(T48/INDEX(Indexace!$C$32:$AV$32,MATCH($T$6,Indexace!$C$21:$AV$21)))</f>
        <v>0</v>
      </c>
      <c r="W48" s="463">
        <f>(U48/INDEX(Indexace!$C$32:$AV$32,MATCH($T$6,Indexace!$C$21:$AV$21)))</f>
        <v>0</v>
      </c>
      <c r="X48" s="463">
        <f>(V48/INDEX(Indexace!$C$33:$AV$33,MATCH($V$6,Indexace!$C$21:$AV$21)))</f>
        <v>0</v>
      </c>
      <c r="Y48" s="463">
        <f>(W48/INDEX(Indexace!$C$33:$AV$33,MATCH($V$6,Indexace!$C$21:$AV$21)))</f>
        <v>0</v>
      </c>
      <c r="Z48" s="317"/>
      <c r="AA48" s="317"/>
      <c r="AB48" s="317"/>
    </row>
    <row r="49" spans="1:28">
      <c r="A49" s="447" t="str">
        <f>'Základní vstupní data'!A124</f>
        <v>14.</v>
      </c>
      <c r="B49" s="337" t="str">
        <f>'Základní vstupní data'!B124</f>
        <v>- podíl kalkul. zisku z ÚVN (orientační ukazatel)</v>
      </c>
      <c r="C49" s="337"/>
      <c r="D49" s="337"/>
      <c r="E49" s="575" t="str">
        <f>'Základní vstupní data'!E124</f>
        <v>%</v>
      </c>
      <c r="F49" s="855">
        <f>IF(F47=0,0,F48/F47*100)</f>
        <v>0</v>
      </c>
      <c r="G49" s="855">
        <f>IF(G47=0,0,G48/G47*100)</f>
        <v>0</v>
      </c>
      <c r="H49" s="855">
        <f t="shared" ref="H49:Y49" si="26">IF(H47=0,0,H48/H47*100)</f>
        <v>0</v>
      </c>
      <c r="I49" s="855">
        <f t="shared" si="26"/>
        <v>0</v>
      </c>
      <c r="J49" s="855">
        <f t="shared" si="26"/>
        <v>0</v>
      </c>
      <c r="K49" s="855">
        <f t="shared" si="26"/>
        <v>0</v>
      </c>
      <c r="L49" s="855">
        <f t="shared" si="26"/>
        <v>0</v>
      </c>
      <c r="M49" s="855">
        <f t="shared" si="26"/>
        <v>0</v>
      </c>
      <c r="N49" s="855">
        <f t="shared" si="26"/>
        <v>0</v>
      </c>
      <c r="O49" s="855">
        <f t="shared" si="26"/>
        <v>0</v>
      </c>
      <c r="P49" s="855">
        <f t="shared" si="26"/>
        <v>0</v>
      </c>
      <c r="Q49" s="855">
        <f t="shared" si="26"/>
        <v>0</v>
      </c>
      <c r="R49" s="855">
        <f t="shared" si="26"/>
        <v>0</v>
      </c>
      <c r="S49" s="855">
        <f t="shared" si="26"/>
        <v>0</v>
      </c>
      <c r="T49" s="855">
        <f t="shared" si="26"/>
        <v>0</v>
      </c>
      <c r="U49" s="855">
        <f t="shared" si="26"/>
        <v>0</v>
      </c>
      <c r="V49" s="855">
        <f t="shared" si="26"/>
        <v>0</v>
      </c>
      <c r="W49" s="855">
        <f t="shared" si="26"/>
        <v>0</v>
      </c>
      <c r="X49" s="855">
        <f t="shared" si="26"/>
        <v>0</v>
      </c>
      <c r="Y49" s="855">
        <f t="shared" si="26"/>
        <v>0</v>
      </c>
      <c r="Z49" s="317"/>
      <c r="AA49" s="317"/>
      <c r="AB49" s="317"/>
    </row>
    <row r="50" spans="1:28">
      <c r="A50" s="447" t="str">
        <f>'Základní vstupní data'!A125</f>
        <v>15.</v>
      </c>
      <c r="B50" s="337" t="str">
        <f>'Základní vstupní data'!B125</f>
        <v>- z ř.13 na rozvoj a obnovu infrastrukturního majetku</v>
      </c>
      <c r="C50" s="337"/>
      <c r="D50" s="337"/>
      <c r="E50" s="575" t="str">
        <f>'Základní vstupní data'!E125</f>
        <v>mil.Kč</v>
      </c>
      <c r="F50" s="463">
        <f>('Základní vstupní data'!F125/INDEX(Indexace!$C$24:$AV$24,MATCH($E$2,Indexace!$C$21:$AV$21)))</f>
        <v>0</v>
      </c>
      <c r="G50" s="463">
        <f>('Základní vstupní data'!G125/INDEX(Indexace!$C$24:$AV$24,MATCH($E$2,Indexace!$C$21:$AV$21)))</f>
        <v>0</v>
      </c>
      <c r="H50" s="463">
        <f>(F50/INDEX(Indexace!$C$25:$AV$25,MATCH($F$6,Indexace!$C$21:$AV$21)))</f>
        <v>0</v>
      </c>
      <c r="I50" s="463">
        <f>(G50/INDEX(Indexace!$C$25:$AV$25,MATCH($F$6,Indexace!$C$21:$AV$21)))</f>
        <v>0</v>
      </c>
      <c r="J50" s="463">
        <f>(H50/INDEX(Indexace!$C$26:$AV$26,MATCH($H$6,Indexace!$C$21:$AV$21)))</f>
        <v>0</v>
      </c>
      <c r="K50" s="463">
        <f>(I50/INDEX(Indexace!$C$26:$AV$26,MATCH($H$6,Indexace!$C$21:$AV$21)))</f>
        <v>0</v>
      </c>
      <c r="L50" s="463">
        <f>(J50/INDEX(Indexace!$C$27:$AV$27,MATCH($J$6,Indexace!$C$21:$AV$21)))</f>
        <v>0</v>
      </c>
      <c r="M50" s="463">
        <f>(K50/INDEX(Indexace!$C$27:$AV$27,MATCH($J$6,Indexace!$C$21:$AV$21)))</f>
        <v>0</v>
      </c>
      <c r="N50" s="463">
        <f>(L50/INDEX(Indexace!$C$28:$AV$28,MATCH($L$6,Indexace!$C$21:$AV$21)))</f>
        <v>0</v>
      </c>
      <c r="O50" s="463">
        <f>(M50/INDEX(Indexace!$C$28:$AV$28,MATCH($L$6,Indexace!$C$21:$AV$21)))</f>
        <v>0</v>
      </c>
      <c r="P50" s="463">
        <f>(N50/INDEX(Indexace!$C$29:$AV$29,MATCH($N$6,Indexace!$C$21:$AV$21)))</f>
        <v>0</v>
      </c>
      <c r="Q50" s="463">
        <f>(O50/INDEX(Indexace!$C$29:$AV$29,MATCH($N$6,Indexace!$C$21:$AV$21)))</f>
        <v>0</v>
      </c>
      <c r="R50" s="463">
        <f>(P50/INDEX(Indexace!$C$30:$AV$30,MATCH($P$6,Indexace!$C$21:$AV$21)))</f>
        <v>0</v>
      </c>
      <c r="S50" s="463">
        <f>(Q50/INDEX(Indexace!$C$30:$AV$30,MATCH($P$6,Indexace!$C$21:$AV$21)))</f>
        <v>0</v>
      </c>
      <c r="T50" s="463">
        <f>(R50/INDEX(Indexace!$C$31:$AV$31,MATCH($R$6,Indexace!$C$21:$AV$21)))</f>
        <v>0</v>
      </c>
      <c r="U50" s="463">
        <f>(S50/INDEX(Indexace!$C$31:$AV$31,MATCH($R$6,Indexace!$C$21:$AV$21)))</f>
        <v>0</v>
      </c>
      <c r="V50" s="463">
        <f>(T50/INDEX(Indexace!$C$32:$AV$32,MATCH($T$6,Indexace!$C$21:$AV$21)))</f>
        <v>0</v>
      </c>
      <c r="W50" s="463">
        <f>(U50/INDEX(Indexace!$C$32:$AV$32,MATCH($T$6,Indexace!$C$21:$AV$21)))</f>
        <v>0</v>
      </c>
      <c r="X50" s="463">
        <f>(V50/INDEX(Indexace!$C$33:$AV$33,MATCH($V$6,Indexace!$C$21:$AV$21)))</f>
        <v>0</v>
      </c>
      <c r="Y50" s="463">
        <f>(W50/INDEX(Indexace!$C$33:$AV$33,MATCH($V$6,Indexace!$C$21:$AV$21)))</f>
        <v>0</v>
      </c>
      <c r="Z50" s="317"/>
      <c r="AA50" s="317"/>
      <c r="AB50" s="317"/>
    </row>
    <row r="51" spans="1:28">
      <c r="A51" s="447" t="str">
        <f>'Základní vstupní data'!A126</f>
        <v>16.</v>
      </c>
      <c r="B51" s="576" t="str">
        <f>'Základní vstupní data'!B126</f>
        <v>Celkem ÚVN + zisk</v>
      </c>
      <c r="C51" s="337"/>
      <c r="D51" s="337"/>
      <c r="E51" s="575" t="str">
        <f>'Základní vstupní data'!E126</f>
        <v>mil. Kč/rok</v>
      </c>
      <c r="F51" s="855">
        <f t="shared" ref="F51:Y51" si="27">F47+F48</f>
        <v>0</v>
      </c>
      <c r="G51" s="855">
        <f t="shared" si="27"/>
        <v>7.1400000000000005E-2</v>
      </c>
      <c r="H51" s="855">
        <f t="shared" si="27"/>
        <v>0</v>
      </c>
      <c r="I51" s="855">
        <f t="shared" si="27"/>
        <v>7.2828000000000004E-2</v>
      </c>
      <c r="J51" s="855">
        <f t="shared" si="27"/>
        <v>0</v>
      </c>
      <c r="K51" s="855">
        <f t="shared" si="27"/>
        <v>7.4284560000000013E-2</v>
      </c>
      <c r="L51" s="855">
        <f t="shared" si="27"/>
        <v>0</v>
      </c>
      <c r="M51" s="855">
        <f t="shared" si="27"/>
        <v>7.5770251200000013E-2</v>
      </c>
      <c r="N51" s="855">
        <f t="shared" si="27"/>
        <v>0</v>
      </c>
      <c r="O51" s="855">
        <f t="shared" si="27"/>
        <v>7.7285656224000021E-2</v>
      </c>
      <c r="P51" s="855">
        <f t="shared" si="27"/>
        <v>0</v>
      </c>
      <c r="Q51" s="855">
        <f t="shared" si="27"/>
        <v>7.8831369348480021E-2</v>
      </c>
      <c r="R51" s="855">
        <f t="shared" si="27"/>
        <v>0</v>
      </c>
      <c r="S51" s="855">
        <f t="shared" si="27"/>
        <v>8.0407996735449627E-2</v>
      </c>
      <c r="T51" s="855">
        <f t="shared" si="27"/>
        <v>0</v>
      </c>
      <c r="U51" s="855">
        <f t="shared" si="27"/>
        <v>8.201615667015863E-2</v>
      </c>
      <c r="V51" s="855">
        <f t="shared" si="27"/>
        <v>0</v>
      </c>
      <c r="W51" s="855">
        <f t="shared" si="27"/>
        <v>8.3656479803561806E-2</v>
      </c>
      <c r="X51" s="855">
        <f t="shared" si="27"/>
        <v>0</v>
      </c>
      <c r="Y51" s="855">
        <f t="shared" si="27"/>
        <v>8.532960939963305E-2</v>
      </c>
      <c r="Z51" s="317"/>
      <c r="AA51" s="317"/>
      <c r="AB51" s="317"/>
    </row>
    <row r="52" spans="1:28">
      <c r="A52" s="447" t="str">
        <f>'Základní vstupní data'!A127</f>
        <v>17.</v>
      </c>
      <c r="B52" s="337" t="str">
        <f>'Základní vstupní data'!B127</f>
        <v>Voda fakturovaná pitná, odpadní+srážková</v>
      </c>
      <c r="C52" s="337"/>
      <c r="D52" s="337"/>
      <c r="E52" s="575" t="str">
        <f>'Základní vstupní data'!E127</f>
        <v>mil.m3</v>
      </c>
      <c r="F52" s="854">
        <f t="shared" ref="F52:X52" si="28">F37</f>
        <v>0</v>
      </c>
      <c r="G52" s="854">
        <f>G39+G41</f>
        <v>0</v>
      </c>
      <c r="H52" s="854">
        <f t="shared" si="28"/>
        <v>0</v>
      </c>
      <c r="I52" s="854">
        <f>I39+I41</f>
        <v>0</v>
      </c>
      <c r="J52" s="854">
        <f t="shared" si="28"/>
        <v>0</v>
      </c>
      <c r="K52" s="854">
        <f>K39+K41</f>
        <v>0</v>
      </c>
      <c r="L52" s="854">
        <f t="shared" si="28"/>
        <v>0</v>
      </c>
      <c r="M52" s="854">
        <f>M39+M41</f>
        <v>0</v>
      </c>
      <c r="N52" s="854">
        <f t="shared" si="28"/>
        <v>0</v>
      </c>
      <c r="O52" s="854">
        <f>O39+O41</f>
        <v>0</v>
      </c>
      <c r="P52" s="854">
        <f t="shared" si="28"/>
        <v>0</v>
      </c>
      <c r="Q52" s="854">
        <f>Q39+Q41</f>
        <v>0</v>
      </c>
      <c r="R52" s="854">
        <f t="shared" si="28"/>
        <v>0</v>
      </c>
      <c r="S52" s="854">
        <f>S39+S41</f>
        <v>0</v>
      </c>
      <c r="T52" s="854">
        <f t="shared" si="28"/>
        <v>0</v>
      </c>
      <c r="U52" s="854">
        <f>U39+U41</f>
        <v>0</v>
      </c>
      <c r="V52" s="854">
        <f t="shared" si="28"/>
        <v>0</v>
      </c>
      <c r="W52" s="854">
        <f>W39+W41</f>
        <v>0</v>
      </c>
      <c r="X52" s="854">
        <f t="shared" si="28"/>
        <v>0</v>
      </c>
      <c r="Y52" s="854">
        <f>Y39+Y41</f>
        <v>0</v>
      </c>
      <c r="Z52" s="317"/>
      <c r="AA52" s="317"/>
      <c r="AB52" s="317"/>
    </row>
    <row r="53" spans="1:28">
      <c r="A53" s="447" t="str">
        <f>'Základní vstupní data'!A128</f>
        <v>18.</v>
      </c>
      <c r="B53" s="576" t="str">
        <f>'Základní vstupní data'!B128</f>
        <v>CENA pro vodné, stočné</v>
      </c>
      <c r="C53" s="337"/>
      <c r="D53" s="337"/>
      <c r="E53" s="575" t="str">
        <f>'Základní vstupní data'!E128</f>
        <v>Kč/m3</v>
      </c>
      <c r="F53" s="856">
        <f t="shared" ref="F53:Y53" si="29">IF(F52=0,0,F51/F52)</f>
        <v>0</v>
      </c>
      <c r="G53" s="856">
        <f t="shared" si="29"/>
        <v>0</v>
      </c>
      <c r="H53" s="856">
        <f t="shared" si="29"/>
        <v>0</v>
      </c>
      <c r="I53" s="856">
        <f t="shared" si="29"/>
        <v>0</v>
      </c>
      <c r="J53" s="856">
        <f t="shared" si="29"/>
        <v>0</v>
      </c>
      <c r="K53" s="856">
        <f t="shared" si="29"/>
        <v>0</v>
      </c>
      <c r="L53" s="856">
        <f t="shared" si="29"/>
        <v>0</v>
      </c>
      <c r="M53" s="856">
        <f t="shared" si="29"/>
        <v>0</v>
      </c>
      <c r="N53" s="856">
        <f t="shared" si="29"/>
        <v>0</v>
      </c>
      <c r="O53" s="856">
        <f t="shared" si="29"/>
        <v>0</v>
      </c>
      <c r="P53" s="856">
        <f t="shared" si="29"/>
        <v>0</v>
      </c>
      <c r="Q53" s="856">
        <f t="shared" si="29"/>
        <v>0</v>
      </c>
      <c r="R53" s="856">
        <f t="shared" si="29"/>
        <v>0</v>
      </c>
      <c r="S53" s="856">
        <f t="shared" si="29"/>
        <v>0</v>
      </c>
      <c r="T53" s="856">
        <f t="shared" si="29"/>
        <v>0</v>
      </c>
      <c r="U53" s="856">
        <f t="shared" si="29"/>
        <v>0</v>
      </c>
      <c r="V53" s="856">
        <f t="shared" si="29"/>
        <v>0</v>
      </c>
      <c r="W53" s="856">
        <f t="shared" si="29"/>
        <v>0</v>
      </c>
      <c r="X53" s="856">
        <f t="shared" si="29"/>
        <v>0</v>
      </c>
      <c r="Y53" s="856">
        <f t="shared" si="29"/>
        <v>0</v>
      </c>
      <c r="Z53" s="317"/>
      <c r="AA53" s="317"/>
      <c r="AB53" s="317"/>
    </row>
    <row r="54" spans="1:28">
      <c r="A54" s="447" t="str">
        <f>'Základní vstupní data'!A129</f>
        <v>19.</v>
      </c>
      <c r="B54" s="467" t="str">
        <f>'Základní vstupní data'!B129</f>
        <v xml:space="preserve">CENA pro vodné, stočné + DPH </v>
      </c>
      <c r="C54" s="467"/>
      <c r="D54" s="467"/>
      <c r="E54" s="577" t="str">
        <f>'Základní vstupní data'!E129</f>
        <v>Kč/m3</v>
      </c>
      <c r="F54" s="856">
        <f>IF(F53=0,0,(F53*(1+'Základní vstupní data'!$D$130)))</f>
        <v>0</v>
      </c>
      <c r="G54" s="856">
        <f>IF(G53=0,0,(G53*(1+'Základní vstupní data'!$D$130)))</f>
        <v>0</v>
      </c>
      <c r="H54" s="856">
        <f>IF(H53=0,0,(H53*(1+'Základní vstupní data'!$D$130)))</f>
        <v>0</v>
      </c>
      <c r="I54" s="856">
        <f>IF(I53=0,0,(I53*(1+'Základní vstupní data'!$D$130)))</f>
        <v>0</v>
      </c>
      <c r="J54" s="856">
        <f>IF(J53=0,0,(J53*(1+'Základní vstupní data'!$D$130)))</f>
        <v>0</v>
      </c>
      <c r="K54" s="856">
        <f>IF(K53=0,0,(K53*(1+'Základní vstupní data'!$D$130)))</f>
        <v>0</v>
      </c>
      <c r="L54" s="856">
        <f>IF(L53=0,0,(L53*(1+'Základní vstupní data'!$D$130)))</f>
        <v>0</v>
      </c>
      <c r="M54" s="856">
        <f>IF(M53=0,0,(M53*(1+'Základní vstupní data'!$D$130)))</f>
        <v>0</v>
      </c>
      <c r="N54" s="856">
        <f>IF(N53=0,0,(N53*(1+'Základní vstupní data'!$D$130)))</f>
        <v>0</v>
      </c>
      <c r="O54" s="856">
        <f>IF(O53=0,0,(O53*(1+'Základní vstupní data'!$D$130)))</f>
        <v>0</v>
      </c>
      <c r="P54" s="856">
        <f>IF(P53=0,0,(P53*(1+'Základní vstupní data'!$D$130)))</f>
        <v>0</v>
      </c>
      <c r="Q54" s="856">
        <f>IF(Q53=0,0,(Q53*(1+'Základní vstupní data'!$D$130)))</f>
        <v>0</v>
      </c>
      <c r="R54" s="856">
        <f>IF(R53=0,0,(R53*(1+'Základní vstupní data'!$D$130)))</f>
        <v>0</v>
      </c>
      <c r="S54" s="856">
        <f>IF(S53=0,0,(S53*(1+'Základní vstupní data'!$D$130)))</f>
        <v>0</v>
      </c>
      <c r="T54" s="856">
        <f>IF(T53=0,0,(T53*(1+'Základní vstupní data'!$D$130)))</f>
        <v>0</v>
      </c>
      <c r="U54" s="856">
        <f>IF(U53=0,0,(U53*(1+'Základní vstupní data'!$D$130)))</f>
        <v>0</v>
      </c>
      <c r="V54" s="856">
        <f>IF(V53=0,0,(V53*(1+'Základní vstupní data'!$D$130)))</f>
        <v>0</v>
      </c>
      <c r="W54" s="856">
        <f>IF(W53=0,0,(W53*(1+'Základní vstupní data'!$D$130)))</f>
        <v>0</v>
      </c>
      <c r="X54" s="856">
        <f>IF(X53=0,0,(X53*(1+'Základní vstupní data'!$D$130)))</f>
        <v>0</v>
      </c>
      <c r="Y54" s="856">
        <f>IF(Y53=0,0,(Y53*(1+'Základní vstupní data'!$D$130)))</f>
        <v>0</v>
      </c>
      <c r="Z54" s="317"/>
      <c r="AA54" s="317"/>
      <c r="AB54" s="317"/>
    </row>
    <row r="55" spans="1:28">
      <c r="A55" s="447"/>
      <c r="B55" s="344" t="str">
        <f>'Základní vstupní data'!B130</f>
        <v>Sazba DPH pro vodné a stočné</v>
      </c>
      <c r="C55" s="344"/>
      <c r="D55" s="579">
        <v>0.15</v>
      </c>
      <c r="E55" s="578"/>
      <c r="F55" s="502"/>
      <c r="G55" s="560"/>
      <c r="H55" s="502"/>
      <c r="I55" s="560"/>
      <c r="J55" s="502"/>
      <c r="K55" s="560"/>
      <c r="L55" s="502"/>
      <c r="M55" s="560"/>
      <c r="N55" s="502"/>
      <c r="O55" s="560"/>
      <c r="P55" s="502"/>
      <c r="Q55" s="560"/>
      <c r="R55" s="502"/>
      <c r="S55" s="560"/>
      <c r="T55" s="502"/>
      <c r="U55" s="560"/>
      <c r="V55" s="502"/>
      <c r="W55" s="560"/>
      <c r="X55" s="502"/>
      <c r="Y55" s="560"/>
      <c r="Z55" s="317"/>
      <c r="AA55" s="317"/>
      <c r="AB55" s="317"/>
    </row>
    <row r="56" spans="1:28">
      <c r="A56" s="447"/>
      <c r="B56" s="317"/>
      <c r="C56" s="317"/>
      <c r="D56" s="317"/>
      <c r="E56" s="565"/>
      <c r="F56" s="504"/>
      <c r="G56" s="561"/>
      <c r="H56" s="504"/>
      <c r="I56" s="561"/>
      <c r="J56" s="504"/>
      <c r="K56" s="561"/>
      <c r="L56" s="504"/>
      <c r="M56" s="561"/>
      <c r="N56" s="504"/>
      <c r="O56" s="561"/>
      <c r="P56" s="504"/>
      <c r="Q56" s="561"/>
      <c r="R56" s="504"/>
      <c r="S56" s="561"/>
      <c r="T56" s="504"/>
      <c r="U56" s="561"/>
      <c r="V56" s="504"/>
      <c r="W56" s="561"/>
      <c r="X56" s="504"/>
      <c r="Y56" s="561"/>
      <c r="Z56" s="317"/>
      <c r="AA56" s="317"/>
      <c r="AB56" s="317"/>
    </row>
    <row r="57" spans="1:28">
      <c r="A57" s="447"/>
      <c r="B57" s="1008" t="s">
        <v>289</v>
      </c>
      <c r="C57" s="1008"/>
      <c r="D57" s="1008"/>
      <c r="E57" s="1009"/>
      <c r="F57" s="313">
        <f>'Základní vstupní data'!F132+1</f>
        <v>2021</v>
      </c>
      <c r="G57" s="314"/>
      <c r="H57" s="313">
        <f>F57+1</f>
        <v>2022</v>
      </c>
      <c r="I57" s="314"/>
      <c r="J57" s="313">
        <f>H57+1</f>
        <v>2023</v>
      </c>
      <c r="K57" s="314"/>
      <c r="L57" s="313">
        <f>J57+1</f>
        <v>2024</v>
      </c>
      <c r="M57" s="314"/>
      <c r="N57" s="313">
        <f>L57+1</f>
        <v>2025</v>
      </c>
      <c r="O57" s="314"/>
      <c r="P57" s="313">
        <f>N57+1</f>
        <v>2026</v>
      </c>
      <c r="Q57" s="314"/>
      <c r="R57" s="313">
        <f>P57+1</f>
        <v>2027</v>
      </c>
      <c r="S57" s="314"/>
      <c r="T57" s="313">
        <f>R57+1</f>
        <v>2028</v>
      </c>
      <c r="U57" s="314"/>
      <c r="V57" s="313">
        <f>T57+1</f>
        <v>2029</v>
      </c>
      <c r="W57" s="314"/>
      <c r="X57" s="313">
        <f>V57+1</f>
        <v>2030</v>
      </c>
      <c r="Y57" s="314"/>
      <c r="Z57" s="317"/>
      <c r="AA57" s="317"/>
      <c r="AB57" s="317"/>
    </row>
    <row r="58" spans="1:28">
      <c r="A58" s="447"/>
      <c r="B58" s="1010"/>
      <c r="C58" s="1010"/>
      <c r="D58" s="1010"/>
      <c r="E58" s="1011"/>
      <c r="F58" s="342" t="s">
        <v>0</v>
      </c>
      <c r="G58" s="315" t="s">
        <v>6</v>
      </c>
      <c r="H58" s="342" t="s">
        <v>0</v>
      </c>
      <c r="I58" s="315" t="s">
        <v>6</v>
      </c>
      <c r="J58" s="342" t="s">
        <v>0</v>
      </c>
      <c r="K58" s="315" t="s">
        <v>6</v>
      </c>
      <c r="L58" s="342" t="s">
        <v>0</v>
      </c>
      <c r="M58" s="315" t="s">
        <v>6</v>
      </c>
      <c r="N58" s="342" t="s">
        <v>0</v>
      </c>
      <c r="O58" s="315" t="s">
        <v>6</v>
      </c>
      <c r="P58" s="342" t="s">
        <v>0</v>
      </c>
      <c r="Q58" s="315" t="s">
        <v>6</v>
      </c>
      <c r="R58" s="342" t="s">
        <v>0</v>
      </c>
      <c r="S58" s="315" t="s">
        <v>6</v>
      </c>
      <c r="T58" s="342" t="s">
        <v>0</v>
      </c>
      <c r="U58" s="315" t="s">
        <v>6</v>
      </c>
      <c r="V58" s="342" t="s">
        <v>0</v>
      </c>
      <c r="W58" s="315" t="s">
        <v>6</v>
      </c>
      <c r="X58" s="342" t="s">
        <v>0</v>
      </c>
      <c r="Y58" s="315" t="s">
        <v>6</v>
      </c>
      <c r="Z58" s="317"/>
      <c r="AA58" s="317"/>
      <c r="AB58" s="317"/>
    </row>
    <row r="59" spans="1:28">
      <c r="A59" s="447"/>
      <c r="B59" s="317" t="str">
        <f>'Základní vstupní data'!B134</f>
        <v>Finanční prostředky získané z vodného a stočného. Vlastník uvede zdroje této hodnoty:</v>
      </c>
      <c r="C59" s="317"/>
      <c r="D59" s="317"/>
      <c r="E59" s="565" t="str">
        <f>'Základní vstupní data'!E134</f>
        <v>mil.Kč</v>
      </c>
      <c r="F59" s="857">
        <f>IF(Info!$V$9=0,(F$21+F$23+F$24),IF(Info!$V$9=1,(F$21+F$22+F$23+F$24+F$29+F$48),IF(Info!$V$9=2,(F$21+F$22+F$24+F$48),(F$21+F$22+F$24+F$29+F$48))))</f>
        <v>0</v>
      </c>
      <c r="G59" s="857">
        <f>IF(Info!$V$9=0,(G$21+G$23+G$24),IF(Info!$V$9=1,(G$21+G$22+G$23+G$24+G$29+G$48),IF(Info!$V$9=2,(G$21+G$22+G$24+G$48),(G$21+G$22+G$24+G$29+G$48))))</f>
        <v>7.1400000000000005E-2</v>
      </c>
      <c r="H59" s="857">
        <f>IF(Info!$V$9=0,(H$21+H$23+H$24),IF(Info!$V$9=1,(H$21+H$22+H$23+H$24+H$29+H$48),IF(Info!$V$9=2,(H$21+H$22+H$24+H$48),(H$21+H$22+H$24+H$29+H$48))))</f>
        <v>0</v>
      </c>
      <c r="I59" s="857">
        <f>IF(Info!$V$9=0,(I$21+I$23+I$24),IF(Info!$V$9=1,(I$21+I$22+I$23+I$24+I$29+I$48),IF(Info!$V$9=2,(I$21+I$22+I$24+I$48),(I$21+I$22+I$24+I$29+I$48))))</f>
        <v>7.2828000000000004E-2</v>
      </c>
      <c r="J59" s="857">
        <f>IF(Info!$V$9=0,(J$21+J$23+J$24),IF(Info!$V$9=1,(J$21+J$22+J$23+J$24+J$29+J$48),IF(Info!$V$9=2,(J$21+J$22+J$24+J$48),(J$21+J$22+J$24+J$29+J$48))))</f>
        <v>0</v>
      </c>
      <c r="K59" s="857">
        <f>IF(Info!$V$9=0,(K$21+K$23+K$24),IF(Info!$V$9=1,(K$21+K$22+K$23+K$24+K$29+K$48),IF(Info!$V$9=2,(K$21+K$22+K$24+K$48),(K$21+K$22+K$24+K$29+K$48))))</f>
        <v>7.4284560000000013E-2</v>
      </c>
      <c r="L59" s="857">
        <f>IF(Info!$V$9=0,(L$21+L$23+L$24),IF(Info!$V$9=1,(L$21+L$22+L$23+L$24+L$29+L$48),IF(Info!$V$9=2,(L$21+L$22+L$24+L$48),(L$21+L$22+L$24+L$29+L$48))))</f>
        <v>0</v>
      </c>
      <c r="M59" s="857">
        <f>IF(Info!$V$9=0,(M$21+M$23+M$24),IF(Info!$V$9=1,(M$21+M$22+M$23+M$24+M$29+M$48),IF(Info!$V$9=2,(M$21+M$22+M$24+M$48),(M$21+M$22+M$24+M$29+M$48))))</f>
        <v>7.5770251200000013E-2</v>
      </c>
      <c r="N59" s="857">
        <f>IF(Info!$V$9=0,(N$21+N$23+N$24),IF(Info!$V$9=1,(N$21+N$22+N$23+N$24+N$29+N$48),IF(Info!$V$9=2,(N$21+N$22+N$24+N$48),(N$21+N$22+N$24+N$29+N$48))))</f>
        <v>0</v>
      </c>
      <c r="O59" s="857">
        <f>IF(Info!$V$9=0,(O$21+O$23+O$24),IF(Info!$V$9=1,(O$21+O$22+O$23+O$24+O$29+O$48),IF(Info!$V$9=2,(O$21+O$22+O$24+O$48),(O$21+O$22+O$24+O$29+O$48))))</f>
        <v>7.7285656224000021E-2</v>
      </c>
      <c r="P59" s="857">
        <f>IF(Info!$V$9=0,(P$21+P$23+P$24),IF(Info!$V$9=1,(P$21+P$22+P$23+P$24+P$29+P$48),IF(Info!$V$9=2,(P$21+P$22+P$24+P$48),(P$21+P$22+P$24+P$29+P$48))))</f>
        <v>0</v>
      </c>
      <c r="Q59" s="857">
        <f>IF(Info!$V$9=0,(Q$21+Q$23+Q$24),IF(Info!$V$9=1,(Q$21+Q$22+Q$23+Q$24+Q$29+Q$48),IF(Info!$V$9=2,(Q$21+Q$22+Q$24+Q$48),(Q$21+Q$22+Q$24+Q$29+Q$48))))</f>
        <v>7.8831369348480021E-2</v>
      </c>
      <c r="R59" s="857">
        <f>IF(Info!$V$9=0,(R$21+R$23+R$24),IF(Info!$V$9=1,(R$21+R$22+R$23+R$24+R$29+R$48),IF(Info!$V$9=2,(R$21+R$22+R$24+R$48),(R$21+R$22+R$24+R$29+R$48))))</f>
        <v>0</v>
      </c>
      <c r="S59" s="857">
        <f>IF(Info!$V$9=0,(S$21+S$23+S$24),IF(Info!$V$9=1,(S$21+S$22+S$23+S$24+S$29+S$48),IF(Info!$V$9=2,(S$21+S$22+S$24+S$48),(S$21+S$22+S$24+S$29+S$48))))</f>
        <v>8.0407996735449627E-2</v>
      </c>
      <c r="T59" s="857">
        <f>IF(Info!$V$9=0,(T$21+T$23+T$24),IF(Info!$V$9=1,(T$21+T$22+T$23+T$24+T$29+T$48),IF(Info!$V$9=2,(T$21+T$22+T$24+T$48),(T$21+T$22+T$24+T$29+T$48))))</f>
        <v>0</v>
      </c>
      <c r="U59" s="857">
        <f>IF(Info!$V$9=0,(U$21+U$23+U$24),IF(Info!$V$9=1,(U$21+U$22+U$23+U$24+U$29+U$48),IF(Info!$V$9=2,(U$21+U$22+U$24+U$48),(U$21+U$22+U$24+U$29+U$48))))</f>
        <v>8.201615667015863E-2</v>
      </c>
      <c r="V59" s="857">
        <f>IF(Info!$V$9=0,(V$21+V$23+V$24),IF(Info!$V$9=1,(V$21+V$22+V$23+V$24+V$29+V$48),IF(Info!$V$9=2,(V$21+V$22+V$24+V$48),(V$21+V$22+V$24+V$29+V$48))))</f>
        <v>0</v>
      </c>
      <c r="W59" s="857">
        <f>IF(Info!$V$9=0,(W$21+W$23+W$24),IF(Info!$V$9=1,(W$21+W$22+W$23+W$24+W$29+W$48),IF(Info!$V$9=2,(W$21+W$22+W$24+W$48),(W$21+W$22+W$24+W$29+W$48))))</f>
        <v>8.3656479803561806E-2</v>
      </c>
      <c r="X59" s="857">
        <f>IF(Info!$V$9=0,(X$21+X$23+X$24),IF(Info!$V$9=1,(X$21+X$22+X$23+X$24+X$29+X$48),IF(Info!$V$9=2,(X$21+X$22+X$24+X$48),(X$21+X$22+X$24+X$29+X$48))))</f>
        <v>0</v>
      </c>
      <c r="Y59" s="857">
        <f>IF(Info!$V$9=0,(Y$21+Y$23+Y$24),IF(Info!$V$9=1,(Y$21+Y$22+Y$23+Y$24+Y$29+Y$48),IF(Info!$V$9=2,(Y$21+Y$22+Y$24+Y$48),(Y$21+Y$22+Y$24+Y$29+Y$48))))</f>
        <v>8.532960939963305E-2</v>
      </c>
      <c r="Z59" s="317"/>
      <c r="AA59" s="317"/>
      <c r="AB59" s="317"/>
    </row>
    <row r="60" spans="1:28">
      <c r="A60" s="447"/>
      <c r="B60" s="337" t="str">
        <f>'Základní vstupní data'!B135</f>
        <v>Finanční prostředky ostatní - jiné, než získané z vodného a stočného. Vlastník uvede zdroje této hodnoty:</v>
      </c>
      <c r="C60" s="337"/>
      <c r="D60" s="337"/>
      <c r="E60" s="574" t="str">
        <f>'Základní vstupní data'!E135</f>
        <v>mil.Kč</v>
      </c>
      <c r="F60" s="463">
        <f>('Základní vstupní data'!F135/INDEX(Indexace!$C$24:$AV$24,MATCH($E$2,Indexace!$C$21:$AV$21)))</f>
        <v>0</v>
      </c>
      <c r="G60" s="463">
        <f>('Základní vstupní data'!G135/INDEX(Indexace!$C$24:$AV$24,MATCH($E$2,Indexace!$C$21:$AV$21)))</f>
        <v>0</v>
      </c>
      <c r="H60" s="463">
        <f>(F60/INDEX(Indexace!$C$25:$AV$25,MATCH($F$6,Indexace!$C$21:$AV$21)))</f>
        <v>0</v>
      </c>
      <c r="I60" s="463">
        <f>(G60/INDEX(Indexace!$C$25:$AV$25,MATCH($F$6,Indexace!$C$21:$AV$21)))</f>
        <v>0</v>
      </c>
      <c r="J60" s="463">
        <f>(H60/INDEX(Indexace!$C$26:$AV$26,MATCH($H$6,Indexace!$C$21:$AV$21)))</f>
        <v>0</v>
      </c>
      <c r="K60" s="463">
        <f>(I60/INDEX(Indexace!$C$26:$AV$26,MATCH($H$6,Indexace!$C$21:$AV$21)))</f>
        <v>0</v>
      </c>
      <c r="L60" s="463">
        <f>(J60/INDEX(Indexace!$C$27:$AV$27,MATCH($J$6,Indexace!$C$21:$AV$21)))</f>
        <v>0</v>
      </c>
      <c r="M60" s="463">
        <f>(K60/INDEX(Indexace!$C$27:$AV$27,MATCH($J$6,Indexace!$C$21:$AV$21)))</f>
        <v>0</v>
      </c>
      <c r="N60" s="463">
        <f>(L60/INDEX(Indexace!$C$28:$AV$28,MATCH($L$6,Indexace!$C$21:$AV$21)))</f>
        <v>0</v>
      </c>
      <c r="O60" s="463">
        <f>(M60/INDEX(Indexace!$C$28:$AV$28,MATCH($L$6,Indexace!$C$21:$AV$21)))</f>
        <v>0</v>
      </c>
      <c r="P60" s="463">
        <f>(N60/INDEX(Indexace!$C$29:$AV$29,MATCH($N$6,Indexace!$C$21:$AV$21)))</f>
        <v>0</v>
      </c>
      <c r="Q60" s="463">
        <f>(O60/INDEX(Indexace!$C$29:$AV$29,MATCH($N$6,Indexace!$C$21:$AV$21)))</f>
        <v>0</v>
      </c>
      <c r="R60" s="463">
        <f>(P60/INDEX(Indexace!$C$30:$AV$30,MATCH($P$6,Indexace!$C$21:$AV$21)))</f>
        <v>0</v>
      </c>
      <c r="S60" s="463">
        <f>(Q60/INDEX(Indexace!$C$30:$AV$30,MATCH($P$6,Indexace!$C$21:$AV$21)))</f>
        <v>0</v>
      </c>
      <c r="T60" s="463">
        <f>(R60/INDEX(Indexace!$C$31:$AV$31,MATCH($R$6,Indexace!$C$21:$AV$21)))</f>
        <v>0</v>
      </c>
      <c r="U60" s="463">
        <f>(S60/INDEX(Indexace!$C$31:$AV$31,MATCH($R$6,Indexace!$C$21:$AV$21)))</f>
        <v>0</v>
      </c>
      <c r="V60" s="463">
        <f>(T60/INDEX(Indexace!$C$32:$AV$32,MATCH($T$6,Indexace!$C$21:$AV$21)))</f>
        <v>0</v>
      </c>
      <c r="W60" s="463">
        <f>(U60/INDEX(Indexace!$C$32:$AV$32,MATCH($T$6,Indexace!$C$21:$AV$21)))</f>
        <v>0</v>
      </c>
      <c r="X60" s="463">
        <f>(V60/INDEX(Indexace!$C$33:$AV$33,MATCH($V$6,Indexace!$C$21:$AV$21)))</f>
        <v>0</v>
      </c>
      <c r="Y60" s="463">
        <f>(W60/INDEX(Indexace!$C$33:$AV$33,MATCH($V$6,Indexace!$C$21:$AV$21)))</f>
        <v>0</v>
      </c>
      <c r="Z60" s="317"/>
      <c r="AA60" s="317"/>
      <c r="AB60" s="317"/>
    </row>
    <row r="61" spans="1:28" s="238" customFormat="1">
      <c r="A61" s="339"/>
      <c r="B61" s="286" t="str">
        <f>'Základní vstupní data'!B136</f>
        <v>Celkem</v>
      </c>
      <c r="C61" s="286"/>
      <c r="D61" s="286"/>
      <c r="E61" s="567" t="str">
        <f>'Základní vstupní data'!E136</f>
        <v>mil.Kč</v>
      </c>
      <c r="F61" s="858">
        <f t="shared" ref="F61:Y61" si="30">F59+F60</f>
        <v>0</v>
      </c>
      <c r="G61" s="858">
        <f t="shared" si="30"/>
        <v>7.1400000000000005E-2</v>
      </c>
      <c r="H61" s="858">
        <f t="shared" si="30"/>
        <v>0</v>
      </c>
      <c r="I61" s="858">
        <f t="shared" si="30"/>
        <v>7.2828000000000004E-2</v>
      </c>
      <c r="J61" s="858">
        <f t="shared" si="30"/>
        <v>0</v>
      </c>
      <c r="K61" s="858">
        <f t="shared" si="30"/>
        <v>7.4284560000000013E-2</v>
      </c>
      <c r="L61" s="858">
        <f t="shared" si="30"/>
        <v>0</v>
      </c>
      <c r="M61" s="858">
        <f t="shared" si="30"/>
        <v>7.5770251200000013E-2</v>
      </c>
      <c r="N61" s="858">
        <f t="shared" si="30"/>
        <v>0</v>
      </c>
      <c r="O61" s="858">
        <f t="shared" si="30"/>
        <v>7.7285656224000021E-2</v>
      </c>
      <c r="P61" s="858">
        <f t="shared" si="30"/>
        <v>0</v>
      </c>
      <c r="Q61" s="858">
        <f t="shared" si="30"/>
        <v>7.8831369348480021E-2</v>
      </c>
      <c r="R61" s="858">
        <f t="shared" si="30"/>
        <v>0</v>
      </c>
      <c r="S61" s="858">
        <f t="shared" si="30"/>
        <v>8.0407996735449627E-2</v>
      </c>
      <c r="T61" s="858">
        <f t="shared" si="30"/>
        <v>0</v>
      </c>
      <c r="U61" s="858">
        <f t="shared" si="30"/>
        <v>8.201615667015863E-2</v>
      </c>
      <c r="V61" s="858">
        <f t="shared" si="30"/>
        <v>0</v>
      </c>
      <c r="W61" s="858">
        <f t="shared" si="30"/>
        <v>8.3656479803561806E-2</v>
      </c>
      <c r="X61" s="858">
        <f t="shared" si="30"/>
        <v>0</v>
      </c>
      <c r="Y61" s="858">
        <f t="shared" si="30"/>
        <v>8.532960939963305E-2</v>
      </c>
      <c r="Z61" s="2"/>
      <c r="AA61" s="2"/>
      <c r="AB61" s="2"/>
    </row>
    <row r="62" spans="1:28" s="317" customFormat="1">
      <c r="A62" s="447"/>
    </row>
    <row r="63" spans="1:28" s="317" customFormat="1" hidden="1">
      <c r="A63" s="447"/>
    </row>
    <row r="64" spans="1:28" s="317" customFormat="1" hidden="1">
      <c r="A64" s="447"/>
    </row>
    <row r="65" spans="1:1" s="317" customFormat="1" hidden="1">
      <c r="A65" s="447"/>
    </row>
    <row r="66" spans="1:1" s="317" customFormat="1" hidden="1">
      <c r="A66" s="447"/>
    </row>
  </sheetData>
  <sheetProtection password="94BF" sheet="1" objects="1" scenarios="1"/>
  <mergeCells count="3">
    <mergeCell ref="E6:E7"/>
    <mergeCell ref="B57:E58"/>
    <mergeCell ref="B6:B7"/>
  </mergeCells>
  <pageMargins left="0.7" right="0.7" top="0.78740157499999996" bottom="0.78740157499999996" header="0.3" footer="0.3"/>
  <pageSetup paperSize="9" scale="39" orientation="landscape" r:id="rId1"/>
  <headerFooter>
    <oddHeader>&amp;L&amp;"-,Tučné"&amp;9Nástroj pro výpočet udržitelnosti projektů Prioritní osy 1 Operačního programu Životní prostředí 2014 - 2020</oddHeader>
    <oddFooter>&amp;L&amp;"-,Tučné"&amp;9List "Provozní náklady VaK"</oddFooter>
  </headerFooter>
  <colBreaks count="1" manualBreakCount="1">
    <brk id="15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2" id="{9F23FCC7-388C-469A-BFA4-61C9519795C8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183" id="{D4893D31-2B4A-4C35-BC5F-A785BFD6B6CF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184" id="{40EE13DF-1AF4-4E3E-A9FE-F315DAC934D0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F15:F16 F18:F19 F34:F44 F50 F60 F21:F23 H15:H16 H18:H19 H21:H24 H26:H32 H34:H44 H50 H60 J15:J16 J18:J19 J21:J24 J26:J32 J34:J44 J48 J50 J60 L15:L16 L18:L19 L21:L24 L26:L32 L34:L44 L48 L50 L60 N15:N16 N18:N19 N21:N24 N26:N32 N34:N44 N48 N50 P15:P16 P18:P19 P21:P24 P26:P32 P34:P44 P48 P50 R15:R16 R18:R19 R21:R24 R26:R32 R34:R44 R48 R50 R60 T15:T16 T18:T19 T21:T24 T26:T32 T34:T44 T48 T50 T60 V15:V16 V18:V19 V21:V24 V26:V32 V34:V44 V48 V50 V60 X15:X16 X18:X19 X21:X24 X26:X32 X34:X44 X48 X50 X60 N60 P60 F10:F12 F29:F32 F48 H48</xm:sqref>
        </x14:conditionalFormatting>
        <x14:conditionalFormatting xmlns:xm="http://schemas.microsoft.com/office/excel/2006/main">
          <x14:cfRule type="expression" priority="152" id="{74F6DE9B-FCED-4016-A3F8-41E2483459F1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153" id="{D6295EF9-F873-4E1D-AECC-E9BE8BEBB0CB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54" id="{E121B52A-5554-4FA7-A3F2-53A351B8F3E8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G10:G13 G15:G16 G18:G19 G34:G44 G50 G60 I15:I16 I18:I19 I21:I24 I26:I32 I34:I35 I48 I50 I60 K15:K16 K18:K19 K21:K24 K26:K32 K34:K44 K48 K50 K60 M15:M16 M18:M19 M21:M24 M26:M32 M34:M44 M48 M50 M60 O15:O16 O18:O19 O21:O24 O26:O32 O34:O44 O48 O50 Q15:Q16 Q18:Q19 Q21:Q24 Q26:Q32 Q34:Q44 Q48 Q50 Q60 S15:S16 S18:S19 S21:S24 S26:S32 S34:S44 S48 S50 S60 U15:U16 U18:U19 U21:U24 U26:U32 U34:U44 U48 U50 U60 W15:W16 W18:W19 W21:W24 W26:W32 W34:W44 W48 W50 W60 Y15:Y16 Y18:Y19 Y21:Y24 Y26:Y32 Y34:Y44 Y48 Y50 Y60 I43:I44</xm:sqref>
        </x14:conditionalFormatting>
        <x14:conditionalFormatting xmlns:xm="http://schemas.microsoft.com/office/excel/2006/main">
          <x14:cfRule type="expression" priority="76" id="{0E0A1983-5790-47E3-BB5A-D62916AD072C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77" id="{41120EC5-EA89-462C-A8DA-277EC7AF4D53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78" id="{D0C336A9-3C83-478E-916F-C6F98618329D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73" id="{58E77CA1-4695-421D-90B8-732DE6E18EBE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74" id="{62F6B4B2-00FD-44EE-8FCD-976DF052C677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75" id="{DFEA1154-6405-48FA-B9F5-AC46A0A96725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H10:H13</xm:sqref>
        </x14:conditionalFormatting>
        <x14:conditionalFormatting xmlns:xm="http://schemas.microsoft.com/office/excel/2006/main">
          <x14:cfRule type="expression" priority="70" id="{5F741761-3069-4B40-B8D7-EB6D48ABC2EC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71" id="{D520C701-8E2B-47F5-8BE1-C7E2CF3A3753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72" id="{BFFA6DA6-6A3D-40DD-9F7C-7E4B5A511027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J10:J13</xm:sqref>
        </x14:conditionalFormatting>
        <x14:conditionalFormatting xmlns:xm="http://schemas.microsoft.com/office/excel/2006/main">
          <x14:cfRule type="expression" priority="67" id="{9A8FD5FA-A6A2-470C-B159-C88971B28F90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68" id="{9FDACA94-4B9C-41B5-82CB-C32356615142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69" id="{D5CB4332-6010-4401-98D6-9B582B0802EC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L10:L13</xm:sqref>
        </x14:conditionalFormatting>
        <x14:conditionalFormatting xmlns:xm="http://schemas.microsoft.com/office/excel/2006/main">
          <x14:cfRule type="expression" priority="64" id="{7A18EC78-CC10-4880-A894-C8564986ABE8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65" id="{BF2A449A-9EE3-4E21-B6D5-F8971D0A4B7A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66" id="{D7E83321-AA23-4C81-8801-9C3BA463E038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N10:N13</xm:sqref>
        </x14:conditionalFormatting>
        <x14:conditionalFormatting xmlns:xm="http://schemas.microsoft.com/office/excel/2006/main">
          <x14:cfRule type="expression" priority="61" id="{39FEB154-F9B5-4DCE-9C5D-729E78F3E8FF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62" id="{356EFE84-E635-4EB2-9181-0C54A7F778D1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63" id="{98E5978D-892F-4C61-AC0C-3C2417ED059D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P10:P13</xm:sqref>
        </x14:conditionalFormatting>
        <x14:conditionalFormatting xmlns:xm="http://schemas.microsoft.com/office/excel/2006/main">
          <x14:cfRule type="expression" priority="58" id="{DFD5E3D3-FA64-4E67-87D2-4DBFA10D0C73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59" id="{DA4DBBBF-AB2D-47DB-97ED-B1ACDFA0E6BC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60" id="{789AE38C-1BEF-46A5-AA3E-059C5880ABBE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R10:R13</xm:sqref>
        </x14:conditionalFormatting>
        <x14:conditionalFormatting xmlns:xm="http://schemas.microsoft.com/office/excel/2006/main">
          <x14:cfRule type="expression" priority="55" id="{9AB86BF8-1CAD-40A1-889D-0AD0F1616D5C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56" id="{A40A9779-78D0-4E07-8B37-0CC344932D27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57" id="{2EADCDA3-8058-444F-99C1-BFD609C4F757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T10:T13</xm:sqref>
        </x14:conditionalFormatting>
        <x14:conditionalFormatting xmlns:xm="http://schemas.microsoft.com/office/excel/2006/main">
          <x14:cfRule type="expression" priority="52" id="{4DC9E24C-BBAE-41B4-AFDE-11E88483C714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53" id="{2118DFA3-C0A5-4154-8004-EF5CA25E473F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54" id="{62B31FF2-1397-458F-BB79-EE9F3FA2C16C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V10:V13</xm:sqref>
        </x14:conditionalFormatting>
        <x14:conditionalFormatting xmlns:xm="http://schemas.microsoft.com/office/excel/2006/main">
          <x14:cfRule type="expression" priority="49" id="{DDC85BFB-DE6E-4F19-88A6-87F593AFDF13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50" id="{27A18FC4-CF2B-4B6A-999F-94B5FAB278A2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51" id="{A12ABDBA-348B-4C0A-80E1-8A031C528410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X10:X13</xm:sqref>
        </x14:conditionalFormatting>
        <x14:conditionalFormatting xmlns:xm="http://schemas.microsoft.com/office/excel/2006/main">
          <x14:cfRule type="expression" priority="46" id="{1A09AC44-143F-45C7-9D93-3971662C4901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47" id="{BE7CA802-C629-468B-B0A5-C9DCBFC3B44A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48" id="{C7ACC836-9F16-4AD4-92BD-DC14D95ED51F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43" id="{8097B499-5E13-404F-8929-5BC6FD7D9CE6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44" id="{044751E3-864D-4904-B3E9-3582237254A0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45" id="{748BD69B-2D4C-4763-B410-03BF7A1C27C6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F26:F28</xm:sqref>
        </x14:conditionalFormatting>
        <x14:conditionalFormatting xmlns:xm="http://schemas.microsoft.com/office/excel/2006/main">
          <x14:cfRule type="expression" priority="40" id="{48EE6673-99FD-4BC2-A6E9-0280BA621A2C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41" id="{60793543-ED75-456A-A9D5-8E26819B1BC8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42" id="{F48FDF77-E574-44E2-A347-D4686334B757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G21:G24</xm:sqref>
        </x14:conditionalFormatting>
        <x14:conditionalFormatting xmlns:xm="http://schemas.microsoft.com/office/excel/2006/main">
          <x14:cfRule type="expression" priority="37" id="{AF5DA7EE-584F-478A-9CB2-A78D9127721F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38" id="{03488152-D6C1-4EAD-A2DC-AD5353855646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39" id="{1998A1D1-4846-4D5B-9D16-5FE42EC191FD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G26:G32</xm:sqref>
        </x14:conditionalFormatting>
        <x14:conditionalFormatting xmlns:xm="http://schemas.microsoft.com/office/excel/2006/main">
          <x14:cfRule type="expression" priority="34" id="{E767FAD1-E60B-49AD-AFC0-69794FB57846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35" id="{BA95120E-8680-48C5-8C6E-211C34BC851E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36" id="{AD730562-01DD-4B9D-9739-BABFE4C5A9ED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G48</xm:sqref>
        </x14:conditionalFormatting>
        <x14:conditionalFormatting xmlns:xm="http://schemas.microsoft.com/office/excel/2006/main">
          <x14:cfRule type="expression" priority="31" id="{6CA8E844-A4AA-46A6-AB46-8453CF61056B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32" id="{092A59D9-5D91-4EC1-A99F-42D77DB86D0A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33" id="{BCB8495E-EB65-4F90-B440-5A4DB0A2800F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I10:I13</xm:sqref>
        </x14:conditionalFormatting>
        <x14:conditionalFormatting xmlns:xm="http://schemas.microsoft.com/office/excel/2006/main">
          <x14:cfRule type="expression" priority="28" id="{95872085-2257-4A10-A66C-0B0071FDF94A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29" id="{1BBB996C-0AAF-493E-989B-14DDD89F5B72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30" id="{95237644-9026-4CF4-B080-D0A797355CB8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K10:K13</xm:sqref>
        </x14:conditionalFormatting>
        <x14:conditionalFormatting xmlns:xm="http://schemas.microsoft.com/office/excel/2006/main">
          <x14:cfRule type="expression" priority="25" id="{0F305C39-8CC7-4C55-918C-2889E9EA6CAE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26" id="{C907CCB9-89CC-4968-8796-887CE9DEEC0F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27" id="{E97324B0-E226-4752-84D7-E765BEF6A5ED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M10:M13</xm:sqref>
        </x14:conditionalFormatting>
        <x14:conditionalFormatting xmlns:xm="http://schemas.microsoft.com/office/excel/2006/main">
          <x14:cfRule type="expression" priority="22" id="{C77F78B1-43BF-4E2A-ACDF-9380E7546338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23" id="{B130C8BE-2D3D-4FC6-BB95-18FDB3A06033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24" id="{415B187A-051F-46E6-95A2-AB986C02F48C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O10:O13</xm:sqref>
        </x14:conditionalFormatting>
        <x14:conditionalFormatting xmlns:xm="http://schemas.microsoft.com/office/excel/2006/main">
          <x14:cfRule type="expression" priority="19" id="{EFEB6C52-29B3-4C0B-9C04-C7882CC8DD1D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20" id="{3E95202B-6513-4168-BE1E-0880E743757E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21" id="{7BC7B83E-3A7E-41AF-B1F1-12FFD403E165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Q10:Q13</xm:sqref>
        </x14:conditionalFormatting>
        <x14:conditionalFormatting xmlns:xm="http://schemas.microsoft.com/office/excel/2006/main">
          <x14:cfRule type="expression" priority="16" id="{D8973391-69A6-45F8-9C81-98BD3889D2B0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17" id="{2F9522EC-5831-49D5-8308-D4F432D70A7D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8" id="{E6F7050D-5020-47C0-A211-32DB31D5C759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S10:S13</xm:sqref>
        </x14:conditionalFormatting>
        <x14:conditionalFormatting xmlns:xm="http://schemas.microsoft.com/office/excel/2006/main">
          <x14:cfRule type="expression" priority="13" id="{FB5B78D1-CE50-450C-9A1E-63223303E4CA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14" id="{67A2BDC2-ABA3-4701-9E3D-9F11D293750A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5" id="{4617AF6C-6858-450D-A31A-56332146FDF2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U10:U13</xm:sqref>
        </x14:conditionalFormatting>
        <x14:conditionalFormatting xmlns:xm="http://schemas.microsoft.com/office/excel/2006/main">
          <x14:cfRule type="expression" priority="10" id="{AF760983-9ED6-4D08-8521-8054A86259F2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11" id="{576DD255-A839-4D37-9325-854A9A0A3A68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2" id="{3B36F54B-6E86-4A1D-AC30-87DC9E111028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W10:W13</xm:sqref>
        </x14:conditionalFormatting>
        <x14:conditionalFormatting xmlns:xm="http://schemas.microsoft.com/office/excel/2006/main">
          <x14:cfRule type="expression" priority="7" id="{782B73EC-B7B0-4676-9E82-E9A73B3F918B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8" id="{65271C64-4EBD-465B-9317-C57E0C0A70DA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9" id="{2405C7CA-2D3B-43A2-A1FF-0FDBD59ECD06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Y10:Y13</xm:sqref>
        </x14:conditionalFormatting>
        <x14:conditionalFormatting xmlns:xm="http://schemas.microsoft.com/office/excel/2006/main">
          <x14:cfRule type="expression" priority="4" id="{ED984B1D-92FE-4198-AF6F-C623D0595788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5" id="{B0070F2D-1351-4A2E-B8E3-3D8D70CB09AB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6" id="{05037712-0614-463B-9959-311CE7358674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I36:I42</xm:sqref>
        </x14:conditionalFormatting>
        <x14:conditionalFormatting xmlns:xm="http://schemas.microsoft.com/office/excel/2006/main">
          <x14:cfRule type="expression" priority="1" id="{7A015E40-4BAF-4AF3-98F8-7ECF9D56FA81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2" id="{84C154DA-E9E4-4919-9AD6-792A617247C5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3" id="{621B8CB5-8B9E-4744-B897-01B2209270AD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O60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W97"/>
  <sheetViews>
    <sheetView topLeftCell="A52" zoomScale="85" zoomScaleNormal="85" workbookViewId="0">
      <selection activeCell="C78" sqref="C78"/>
    </sheetView>
  </sheetViews>
  <sheetFormatPr defaultColWidth="9.140625" defaultRowHeight="15"/>
  <cols>
    <col min="1" max="1" width="16.85546875" style="1" bestFit="1" customWidth="1"/>
    <col min="2" max="2" width="47.85546875" style="1" customWidth="1"/>
    <col min="3" max="3" width="11.85546875" style="1" customWidth="1"/>
    <col min="4" max="4" width="22.42578125" style="1" customWidth="1"/>
    <col min="5" max="5" width="19.28515625" style="1" customWidth="1"/>
    <col min="6" max="6" width="14.7109375" style="1" customWidth="1"/>
    <col min="7" max="7" width="26.5703125" style="1" customWidth="1"/>
    <col min="8" max="8" width="20.28515625" style="1" customWidth="1"/>
    <col min="9" max="9" width="18.140625" style="1" bestFit="1" customWidth="1"/>
    <col min="10" max="10" width="20" style="1" bestFit="1" customWidth="1"/>
    <col min="11" max="11" width="17" style="1" customWidth="1"/>
    <col min="12" max="12" width="35.5703125" style="1" customWidth="1"/>
    <col min="13" max="13" width="17.28515625" style="1" customWidth="1"/>
    <col min="14" max="14" width="36.5703125" style="1" customWidth="1"/>
    <col min="15" max="15" width="5.140625" style="1" customWidth="1"/>
    <col min="16" max="16" width="11" style="1" customWidth="1"/>
    <col min="17" max="17" width="12.140625" style="1" customWidth="1"/>
    <col min="18" max="18" width="10.7109375" style="1" hidden="1" customWidth="1"/>
    <col min="19" max="19" width="9.85546875" style="1" customWidth="1"/>
    <col min="20" max="20" width="19.7109375" style="1" customWidth="1"/>
    <col min="21" max="21" width="10.42578125" style="1" bestFit="1" customWidth="1"/>
    <col min="22" max="22" width="24.85546875" style="1" customWidth="1"/>
    <col min="23" max="23" width="11" style="1" customWidth="1"/>
    <col min="24" max="37" width="9.140625" style="1" customWidth="1"/>
    <col min="38" max="16384" width="9.140625" style="1"/>
  </cols>
  <sheetData>
    <row r="1" spans="1:23">
      <c r="A1" s="1" t="s">
        <v>88</v>
      </c>
    </row>
    <row r="2" spans="1:23">
      <c r="A2" s="4" t="s">
        <v>89</v>
      </c>
      <c r="B2" s="4"/>
      <c r="C2" s="4"/>
      <c r="D2" s="63"/>
      <c r="E2" s="4"/>
      <c r="F2" s="38"/>
      <c r="G2" s="4"/>
      <c r="H2" s="4"/>
      <c r="Q2" s="4"/>
      <c r="R2" s="4"/>
      <c r="S2" s="4"/>
      <c r="T2" s="4"/>
      <c r="U2" s="4"/>
      <c r="V2" s="4"/>
      <c r="W2" s="4"/>
    </row>
    <row r="3" spans="1:23">
      <c r="A3" s="4"/>
      <c r="B3" s="4"/>
      <c r="C3" s="4"/>
      <c r="D3" s="63"/>
      <c r="E3" s="4"/>
      <c r="F3" s="38"/>
      <c r="G3" s="4"/>
      <c r="H3" s="4"/>
      <c r="Q3" s="4"/>
      <c r="R3" s="4"/>
      <c r="S3" s="4"/>
      <c r="T3" s="4"/>
      <c r="U3" s="4"/>
      <c r="V3" s="4"/>
      <c r="W3" s="4"/>
    </row>
    <row r="4" spans="1:23">
      <c r="B4" s="13" t="s">
        <v>87</v>
      </c>
      <c r="C4" s="113"/>
      <c r="D4" s="198">
        <v>2006</v>
      </c>
      <c r="E4" s="199"/>
      <c r="F4" s="62">
        <v>2015</v>
      </c>
      <c r="G4" s="185"/>
      <c r="Q4" s="4"/>
      <c r="R4" s="4"/>
      <c r="S4" s="4"/>
      <c r="T4" s="4"/>
      <c r="U4" s="4"/>
      <c r="V4" s="4"/>
      <c r="W4" s="4"/>
    </row>
    <row r="5" spans="1:23">
      <c r="B5" s="13" t="s">
        <v>57</v>
      </c>
      <c r="C5" s="113"/>
      <c r="D5" s="198">
        <v>2014</v>
      </c>
      <c r="E5" s="200"/>
      <c r="F5" s="62">
        <v>2015</v>
      </c>
      <c r="G5" s="186"/>
      <c r="Q5" s="4"/>
      <c r="R5" s="4"/>
      <c r="S5" s="4"/>
      <c r="T5" s="4"/>
      <c r="U5" s="7"/>
      <c r="V5" s="7"/>
      <c r="W5" s="64"/>
    </row>
    <row r="6" spans="1:23">
      <c r="B6" s="13" t="s">
        <v>58</v>
      </c>
      <c r="C6" s="113"/>
      <c r="D6" s="201">
        <v>0.19</v>
      </c>
      <c r="E6" s="1035" t="s">
        <v>31</v>
      </c>
      <c r="F6" s="92">
        <v>0.19</v>
      </c>
      <c r="G6" s="1038" t="s">
        <v>55</v>
      </c>
      <c r="Q6" s="4"/>
      <c r="R6" s="4"/>
      <c r="S6" s="4"/>
      <c r="T6" s="4"/>
      <c r="U6" s="7"/>
      <c r="V6" s="7"/>
      <c r="W6" s="65"/>
    </row>
    <row r="7" spans="1:23">
      <c r="B7" s="13" t="s">
        <v>36</v>
      </c>
      <c r="C7" s="113"/>
      <c r="D7" s="202" t="e">
        <f>INDEX('Plné odpisy cú'!C75:K75,MATCH('Plné odpisy cú'!D5,'Plné odpisy cú'!C74:K74))</f>
        <v>#REF!</v>
      </c>
      <c r="E7" s="1036"/>
      <c r="F7" s="93" t="e">
        <f>INDEX('Plné odpisy cú'!C78:K78,MATCH('Plné odpisy cú'!F5,'Plné odpisy cú'!C77:K77))</f>
        <v>#REF!</v>
      </c>
      <c r="G7" s="1039"/>
      <c r="K7" s="4"/>
      <c r="L7" s="4"/>
      <c r="Q7" s="4"/>
      <c r="R7" s="4"/>
      <c r="S7" s="4"/>
      <c r="T7" s="4"/>
      <c r="U7" s="7"/>
      <c r="V7" s="7"/>
      <c r="W7" s="65"/>
    </row>
    <row r="8" spans="1:23">
      <c r="B8" s="13" t="s">
        <v>37</v>
      </c>
      <c r="C8" s="113"/>
      <c r="D8" s="202" t="e">
        <f>INDEX('Plné odpisy cú'!C81:K81,MATCH('Plné odpisy cú'!D5,'Plné odpisy cú'!C80:K80))</f>
        <v>#REF!</v>
      </c>
      <c r="E8" s="1037"/>
      <c r="F8" s="93" t="e">
        <f>INDEX('Plné odpisy cú'!C84:K84,MATCH('Plné odpisy cú'!F5,'Plné odpisy cú'!C83:K83))</f>
        <v>#REF!</v>
      </c>
      <c r="G8" s="1040"/>
      <c r="K8" s="4"/>
      <c r="L8" s="4"/>
      <c r="Q8" s="4"/>
      <c r="R8" s="4"/>
      <c r="S8" s="4"/>
      <c r="T8" s="4"/>
      <c r="U8" s="7"/>
      <c r="V8" s="7"/>
      <c r="W8" s="65"/>
    </row>
    <row r="9" spans="1:23" ht="15" customHeight="1">
      <c r="B9" s="4"/>
      <c r="C9" s="4"/>
      <c r="D9" s="99"/>
      <c r="E9" s="100"/>
      <c r="F9" s="101"/>
      <c r="G9" s="102"/>
      <c r="H9" s="27"/>
      <c r="K9" s="4"/>
      <c r="L9" s="4"/>
      <c r="Q9" s="4"/>
      <c r="R9" s="4"/>
      <c r="S9" s="4"/>
      <c r="T9" s="4"/>
      <c r="U9" s="7"/>
      <c r="V9" s="7"/>
      <c r="W9" s="65"/>
    </row>
    <row r="10" spans="1:23">
      <c r="B10" s="17" t="s">
        <v>86</v>
      </c>
      <c r="C10" s="19"/>
      <c r="D10" s="18"/>
      <c r="E10" s="18"/>
      <c r="F10" s="1041" t="s">
        <v>59</v>
      </c>
      <c r="G10" s="1042"/>
      <c r="H10" s="1041" t="s">
        <v>60</v>
      </c>
      <c r="I10" s="1042"/>
      <c r="J10" s="72"/>
      <c r="K10" s="1041" t="s">
        <v>61</v>
      </c>
      <c r="L10" s="1042"/>
      <c r="M10" s="1050" t="s">
        <v>62</v>
      </c>
      <c r="N10" s="1051"/>
      <c r="O10" s="55"/>
      <c r="P10" s="50" t="s">
        <v>28</v>
      </c>
      <c r="Q10" s="20" t="s">
        <v>28</v>
      </c>
      <c r="R10" s="1043" t="s">
        <v>30</v>
      </c>
      <c r="S10" s="72"/>
      <c r="T10" s="1041" t="s">
        <v>63</v>
      </c>
      <c r="U10" s="1045"/>
      <c r="V10" s="1045"/>
      <c r="W10" s="1046"/>
    </row>
    <row r="11" spans="1:23">
      <c r="B11" s="21"/>
      <c r="C11" s="10"/>
      <c r="D11" s="9"/>
      <c r="E11" s="9"/>
      <c r="F11" s="234" t="s">
        <v>29</v>
      </c>
      <c r="G11" s="42" t="s">
        <v>54</v>
      </c>
      <c r="H11" s="234" t="str">
        <f>F11</f>
        <v>dle FA</v>
      </c>
      <c r="I11" s="45" t="str">
        <f>G11</f>
        <v>dle PFO/MZe</v>
      </c>
      <c r="J11" s="138"/>
      <c r="K11" s="234" t="str">
        <f>H11</f>
        <v>dle FA</v>
      </c>
      <c r="L11" s="48" t="str">
        <f>I11</f>
        <v>dle PFO/MZe</v>
      </c>
      <c r="M11" s="234" t="str">
        <f>K11</f>
        <v>dle FA</v>
      </c>
      <c r="N11" s="48" t="str">
        <f>L11</f>
        <v>dle PFO/MZe</v>
      </c>
      <c r="O11" s="9"/>
      <c r="P11" s="46" t="s">
        <v>76</v>
      </c>
      <c r="Q11" s="35" t="s">
        <v>77</v>
      </c>
      <c r="R11" s="1044"/>
      <c r="S11" s="75"/>
      <c r="T11" s="59" t="s">
        <v>78</v>
      </c>
      <c r="U11" s="189">
        <f>F5</f>
        <v>2015</v>
      </c>
      <c r="V11" s="187" t="s">
        <v>80</v>
      </c>
      <c r="W11" s="188">
        <f>F5</f>
        <v>2015</v>
      </c>
    </row>
    <row r="12" spans="1:23">
      <c r="B12" s="22" t="s">
        <v>0</v>
      </c>
      <c r="C12" s="29"/>
      <c r="D12" s="4"/>
      <c r="E12" s="37"/>
      <c r="F12" s="236">
        <f>D4</f>
        <v>2006</v>
      </c>
      <c r="G12" s="43">
        <f>F4</f>
        <v>2015</v>
      </c>
      <c r="H12" s="243">
        <f>D4</f>
        <v>2006</v>
      </c>
      <c r="I12" s="43">
        <f>F4</f>
        <v>2015</v>
      </c>
      <c r="J12" s="12"/>
      <c r="K12" s="203">
        <f>D5</f>
        <v>2014</v>
      </c>
      <c r="L12" s="139">
        <f>F5</f>
        <v>2015</v>
      </c>
      <c r="M12" s="209">
        <f>D5</f>
        <v>2014</v>
      </c>
      <c r="N12" s="44">
        <f>F5</f>
        <v>2015</v>
      </c>
      <c r="O12" s="56"/>
      <c r="P12" s="40"/>
      <c r="Q12" s="8"/>
      <c r="R12" s="52"/>
      <c r="S12" s="73"/>
      <c r="T12" s="40" t="s">
        <v>21</v>
      </c>
      <c r="U12" s="12" t="s">
        <v>19</v>
      </c>
      <c r="V12" s="8" t="s">
        <v>21</v>
      </c>
      <c r="W12" s="34" t="s">
        <v>19</v>
      </c>
    </row>
    <row r="13" spans="1:23">
      <c r="A13" s="5" t="s">
        <v>1</v>
      </c>
      <c r="B13" s="23" t="s">
        <v>2</v>
      </c>
      <c r="C13" s="4"/>
      <c r="D13" s="7"/>
      <c r="E13" s="16" t="s">
        <v>5</v>
      </c>
      <c r="F13" s="146"/>
      <c r="G13" s="147">
        <v>100</v>
      </c>
      <c r="H13" s="235">
        <f>F13/(1+D6)</f>
        <v>0</v>
      </c>
      <c r="I13" s="149">
        <f>G13/(1+F6)</f>
        <v>84.033613445378151</v>
      </c>
      <c r="J13" s="16" t="s">
        <v>13</v>
      </c>
      <c r="K13" s="204" t="e">
        <f>IF(D5&gt;2000,(F13*D7),0)</f>
        <v>#REF!</v>
      </c>
      <c r="L13" s="154" t="e">
        <f>IF(F5&gt;2000,(G13*F7),0)</f>
        <v>#REF!</v>
      </c>
      <c r="M13" s="210" t="e">
        <f>H13*D7</f>
        <v>#REF!</v>
      </c>
      <c r="N13" s="149" t="e">
        <f>I13*F7</f>
        <v>#REF!</v>
      </c>
      <c r="O13" s="3" t="s">
        <v>18</v>
      </c>
      <c r="P13" s="197">
        <v>40</v>
      </c>
      <c r="Q13" s="233">
        <v>80</v>
      </c>
      <c r="R13" s="53"/>
      <c r="S13" s="79" t="s">
        <v>13</v>
      </c>
      <c r="T13" s="162">
        <f t="shared" ref="T13:T18" si="0">IF(ISERROR(L13/P13),0,L13/P13)</f>
        <v>0</v>
      </c>
      <c r="U13" s="155">
        <f>IF(ISERROR(N13/P13),0,N13/P13)</f>
        <v>0</v>
      </c>
      <c r="V13" s="155">
        <f t="shared" ref="V13:V18" si="1">IF(ISERROR(L13/Q13),0,L13/Q13)</f>
        <v>0</v>
      </c>
      <c r="W13" s="163">
        <f t="shared" ref="W13:W18" si="2">IF(ISERROR(N13/Q13),0,N13/Q13)</f>
        <v>0</v>
      </c>
    </row>
    <row r="14" spans="1:23">
      <c r="B14" s="23" t="s">
        <v>3</v>
      </c>
      <c r="C14" s="4"/>
      <c r="D14" s="7"/>
      <c r="E14" s="16" t="s">
        <v>5</v>
      </c>
      <c r="F14" s="146"/>
      <c r="G14" s="147">
        <v>200</v>
      </c>
      <c r="H14" s="235">
        <f>F14/(1+D6)</f>
        <v>0</v>
      </c>
      <c r="I14" s="149">
        <f>G14/(1+F6)</f>
        <v>168.0672268907563</v>
      </c>
      <c r="J14" s="16" t="s">
        <v>13</v>
      </c>
      <c r="K14" s="204" t="e">
        <f>IF(D5&gt;2000,(F14*D7),0)</f>
        <v>#REF!</v>
      </c>
      <c r="L14" s="154" t="e">
        <f>IF(F5&gt;2000,(G14*F7),0)</f>
        <v>#REF!</v>
      </c>
      <c r="M14" s="210" t="e">
        <f>H14*D7</f>
        <v>#REF!</v>
      </c>
      <c r="N14" s="149" t="e">
        <f>I14*F7</f>
        <v>#REF!</v>
      </c>
      <c r="O14" s="3" t="s">
        <v>18</v>
      </c>
      <c r="P14" s="197">
        <v>40</v>
      </c>
      <c r="Q14" s="233">
        <v>45</v>
      </c>
      <c r="R14" s="53"/>
      <c r="S14" s="79" t="s">
        <v>13</v>
      </c>
      <c r="T14" s="162">
        <f t="shared" si="0"/>
        <v>0</v>
      </c>
      <c r="U14" s="155">
        <f t="shared" ref="U14:U18" si="3">IF(ISERROR(N14/P14),0,N14/P14)</f>
        <v>0</v>
      </c>
      <c r="V14" s="155">
        <f t="shared" si="1"/>
        <v>0</v>
      </c>
      <c r="W14" s="163">
        <f t="shared" si="2"/>
        <v>0</v>
      </c>
    </row>
    <row r="15" spans="1:23">
      <c r="B15" s="23" t="s">
        <v>4</v>
      </c>
      <c r="C15" s="4"/>
      <c r="D15" s="7"/>
      <c r="E15" s="16" t="s">
        <v>5</v>
      </c>
      <c r="F15" s="146"/>
      <c r="G15" s="147">
        <v>300</v>
      </c>
      <c r="H15" s="235">
        <f>F15/(1+D6)</f>
        <v>0</v>
      </c>
      <c r="I15" s="149">
        <f>G15/(1+F6)</f>
        <v>252.10084033613447</v>
      </c>
      <c r="J15" s="16" t="s">
        <v>13</v>
      </c>
      <c r="K15" s="204" t="e">
        <f>IF(D5&gt;2000,(F15*D7),0)</f>
        <v>#REF!</v>
      </c>
      <c r="L15" s="154" t="e">
        <f>IF(F5&gt;2000,(G15*F7),0)</f>
        <v>#REF!</v>
      </c>
      <c r="M15" s="210" t="e">
        <f>H15*D7</f>
        <v>#REF!</v>
      </c>
      <c r="N15" s="149" t="e">
        <f>I15*F7</f>
        <v>#REF!</v>
      </c>
      <c r="O15" s="3" t="s">
        <v>18</v>
      </c>
      <c r="P15" s="197">
        <v>15</v>
      </c>
      <c r="Q15" s="233">
        <v>15</v>
      </c>
      <c r="R15" s="53"/>
      <c r="S15" s="79" t="s">
        <v>13</v>
      </c>
      <c r="T15" s="162">
        <f t="shared" si="0"/>
        <v>0</v>
      </c>
      <c r="U15" s="155">
        <f t="shared" si="3"/>
        <v>0</v>
      </c>
      <c r="V15" s="155">
        <f t="shared" si="1"/>
        <v>0</v>
      </c>
      <c r="W15" s="163">
        <f t="shared" si="2"/>
        <v>0</v>
      </c>
    </row>
    <row r="16" spans="1:23">
      <c r="A16" s="5" t="s">
        <v>94</v>
      </c>
      <c r="B16" s="23" t="s">
        <v>2</v>
      </c>
      <c r="C16" s="4"/>
      <c r="D16" s="7"/>
      <c r="E16" s="16" t="s">
        <v>5</v>
      </c>
      <c r="F16" s="146"/>
      <c r="G16" s="147">
        <v>400</v>
      </c>
      <c r="H16" s="235">
        <f>F16/(1+D6)</f>
        <v>0</v>
      </c>
      <c r="I16" s="149">
        <f>G16/(1+F6)</f>
        <v>336.1344537815126</v>
      </c>
      <c r="J16" s="16" t="s">
        <v>13</v>
      </c>
      <c r="K16" s="204" t="e">
        <f>IF(D5&gt;2000,(F16*D7),0)</f>
        <v>#REF!</v>
      </c>
      <c r="L16" s="154" t="e">
        <f>IF(F5&gt;2000,(G16*F7),0)</f>
        <v>#REF!</v>
      </c>
      <c r="M16" s="210" t="e">
        <f>H16*D7</f>
        <v>#REF!</v>
      </c>
      <c r="N16" s="149" t="e">
        <f>I16*F7</f>
        <v>#REF!</v>
      </c>
      <c r="O16" s="3" t="s">
        <v>18</v>
      </c>
      <c r="P16" s="197">
        <v>40</v>
      </c>
      <c r="Q16" s="233">
        <v>80</v>
      </c>
      <c r="R16" s="53"/>
      <c r="S16" s="79" t="s">
        <v>13</v>
      </c>
      <c r="T16" s="162">
        <f t="shared" si="0"/>
        <v>0</v>
      </c>
      <c r="U16" s="155">
        <f t="shared" si="3"/>
        <v>0</v>
      </c>
      <c r="V16" s="155">
        <f t="shared" si="1"/>
        <v>0</v>
      </c>
      <c r="W16" s="163">
        <f t="shared" si="2"/>
        <v>0</v>
      </c>
    </row>
    <row r="17" spans="1:23">
      <c r="B17" s="23" t="s">
        <v>3</v>
      </c>
      <c r="C17" s="4"/>
      <c r="D17" s="7"/>
      <c r="E17" s="16" t="s">
        <v>5</v>
      </c>
      <c r="F17" s="146"/>
      <c r="G17" s="147">
        <v>500</v>
      </c>
      <c r="H17" s="235">
        <f>F17/(1+D6)</f>
        <v>0</v>
      </c>
      <c r="I17" s="149">
        <f>G17/(1+F6)</f>
        <v>420.1680672268908</v>
      </c>
      <c r="J17" s="16" t="s">
        <v>13</v>
      </c>
      <c r="K17" s="204" t="e">
        <f>IF(D5&gt;2000,(F17*D7),0)</f>
        <v>#REF!</v>
      </c>
      <c r="L17" s="154" t="e">
        <f>IF(F5&gt;2000,(G17*F7),0)</f>
        <v>#REF!</v>
      </c>
      <c r="M17" s="210" t="e">
        <f>H17*D7</f>
        <v>#REF!</v>
      </c>
      <c r="N17" s="149" t="e">
        <f>I17*F7</f>
        <v>#REF!</v>
      </c>
      <c r="O17" s="3" t="s">
        <v>18</v>
      </c>
      <c r="P17" s="197">
        <v>40</v>
      </c>
      <c r="Q17" s="233"/>
      <c r="R17" s="53"/>
      <c r="S17" s="79" t="s">
        <v>13</v>
      </c>
      <c r="T17" s="162">
        <f t="shared" si="0"/>
        <v>0</v>
      </c>
      <c r="U17" s="155">
        <f t="shared" si="3"/>
        <v>0</v>
      </c>
      <c r="V17" s="155">
        <f t="shared" si="1"/>
        <v>0</v>
      </c>
      <c r="W17" s="163">
        <f t="shared" si="2"/>
        <v>0</v>
      </c>
    </row>
    <row r="18" spans="1:23">
      <c r="B18" s="23" t="s">
        <v>4</v>
      </c>
      <c r="C18" s="4"/>
      <c r="D18" s="7"/>
      <c r="E18" s="16" t="s">
        <v>5</v>
      </c>
      <c r="F18" s="146"/>
      <c r="G18" s="147">
        <v>600</v>
      </c>
      <c r="H18" s="235">
        <f>F18/(1+D6)</f>
        <v>0</v>
      </c>
      <c r="I18" s="149">
        <f>G18/(1+F6)</f>
        <v>504.20168067226894</v>
      </c>
      <c r="J18" s="16" t="s">
        <v>13</v>
      </c>
      <c r="K18" s="204" t="e">
        <f>IF(D5&gt;2000,(F18*D7),0)</f>
        <v>#REF!</v>
      </c>
      <c r="L18" s="154" t="e">
        <f>IF(F5&gt;2000,(G18*F7),0)</f>
        <v>#REF!</v>
      </c>
      <c r="M18" s="210" t="e">
        <f>H18*D7</f>
        <v>#REF!</v>
      </c>
      <c r="N18" s="149" t="e">
        <f>I18*F7</f>
        <v>#REF!</v>
      </c>
      <c r="O18" s="3" t="s">
        <v>18</v>
      </c>
      <c r="P18" s="197">
        <v>15</v>
      </c>
      <c r="Q18" s="233">
        <v>15</v>
      </c>
      <c r="R18" s="53"/>
      <c r="S18" s="79" t="s">
        <v>13</v>
      </c>
      <c r="T18" s="162">
        <f t="shared" si="0"/>
        <v>0</v>
      </c>
      <c r="U18" s="155">
        <f t="shared" si="3"/>
        <v>0</v>
      </c>
      <c r="V18" s="155">
        <f t="shared" si="1"/>
        <v>0</v>
      </c>
      <c r="W18" s="163">
        <f t="shared" si="2"/>
        <v>0</v>
      </c>
    </row>
    <row r="19" spans="1:23">
      <c r="B19" s="24" t="s">
        <v>90</v>
      </c>
      <c r="C19" s="114"/>
      <c r="D19" s="6"/>
      <c r="E19" s="76" t="s">
        <v>5</v>
      </c>
      <c r="F19" s="150">
        <f>F13+F14+F15+F16+F17+F18</f>
        <v>0</v>
      </c>
      <c r="G19" s="151">
        <f>G13+G14+G15+G16+G17+G18</f>
        <v>2100</v>
      </c>
      <c r="H19" s="191">
        <f t="shared" ref="H19" si="4">H13+H14+H15+H16+H17+H18</f>
        <v>0</v>
      </c>
      <c r="I19" s="151">
        <f>I13+I14+I15+I16+I17+I18</f>
        <v>1764.7058823529414</v>
      </c>
      <c r="J19" s="120" t="s">
        <v>27</v>
      </c>
      <c r="K19" s="205" t="e">
        <f>K13+K14+K15+K16+K17+K18</f>
        <v>#REF!</v>
      </c>
      <c r="L19" s="156" t="e">
        <f t="shared" ref="L19" si="5">L13+L14+L15+L16+L17+L18</f>
        <v>#REF!</v>
      </c>
      <c r="M19" s="211" t="e">
        <f>M13+M14+M15+M16+M17+M18</f>
        <v>#REF!</v>
      </c>
      <c r="N19" s="158" t="e">
        <f>N13+N14+N15+N16+N17+N18</f>
        <v>#REF!</v>
      </c>
      <c r="O19" s="3"/>
      <c r="P19" s="47"/>
      <c r="Q19" s="4"/>
      <c r="R19" s="49"/>
      <c r="S19" s="144" t="s">
        <v>27</v>
      </c>
      <c r="T19" s="164">
        <f>T13+T14+T15+T16+T17+T18</f>
        <v>0</v>
      </c>
      <c r="U19" s="157">
        <f>U13+U14+U15+U16+U17+U18</f>
        <v>0</v>
      </c>
      <c r="V19" s="165">
        <f>V13+V14+V15+V16+V17+V18</f>
        <v>0</v>
      </c>
      <c r="W19" s="166">
        <f>W13+W14+W15+W16+W17+W18</f>
        <v>0</v>
      </c>
    </row>
    <row r="20" spans="1:23">
      <c r="B20" s="23"/>
      <c r="C20" s="4"/>
      <c r="D20" s="7"/>
      <c r="E20" s="16"/>
      <c r="F20" s="142"/>
      <c r="G20" s="41"/>
      <c r="H20" s="141"/>
      <c r="I20" s="41"/>
      <c r="J20" s="78"/>
      <c r="K20" s="206"/>
      <c r="L20" s="74"/>
      <c r="M20" s="212"/>
      <c r="N20" s="49"/>
      <c r="O20" s="3"/>
      <c r="P20" s="47"/>
      <c r="Q20" s="4"/>
      <c r="R20" s="49"/>
      <c r="S20" s="74"/>
      <c r="T20" s="47"/>
      <c r="U20" s="11"/>
      <c r="V20" s="4"/>
      <c r="W20" s="33"/>
    </row>
    <row r="21" spans="1:23">
      <c r="B21" s="22" t="s">
        <v>6</v>
      </c>
      <c r="C21" s="29"/>
      <c r="D21" s="4"/>
      <c r="E21" s="16"/>
      <c r="F21" s="237">
        <f>D4</f>
        <v>2006</v>
      </c>
      <c r="G21" s="44">
        <f>F4</f>
        <v>2015</v>
      </c>
      <c r="H21" s="243">
        <f>D4</f>
        <v>2006</v>
      </c>
      <c r="I21" s="44">
        <f>F4</f>
        <v>2015</v>
      </c>
      <c r="J21" s="16"/>
      <c r="K21" s="207">
        <f>D5</f>
        <v>2014</v>
      </c>
      <c r="L21" s="140">
        <f>F5</f>
        <v>2015</v>
      </c>
      <c r="M21" s="209">
        <f>D5</f>
        <v>2014</v>
      </c>
      <c r="N21" s="44">
        <f>F5</f>
        <v>2015</v>
      </c>
      <c r="O21" s="57"/>
      <c r="P21" s="47"/>
      <c r="Q21" s="4"/>
      <c r="R21" s="49"/>
      <c r="S21" s="74"/>
      <c r="T21" s="40" t="s">
        <v>21</v>
      </c>
      <c r="U21" s="8" t="s">
        <v>19</v>
      </c>
      <c r="V21" s="8" t="s">
        <v>21</v>
      </c>
      <c r="W21" s="32" t="s">
        <v>19</v>
      </c>
    </row>
    <row r="22" spans="1:23">
      <c r="A22" s="5" t="s">
        <v>95</v>
      </c>
      <c r="B22" s="23" t="s">
        <v>34</v>
      </c>
      <c r="C22" s="4"/>
      <c r="D22" s="7"/>
      <c r="E22" s="16" t="s">
        <v>5</v>
      </c>
      <c r="F22" s="184"/>
      <c r="G22" s="147">
        <v>700</v>
      </c>
      <c r="H22" s="235">
        <f>F22/(1+D6)</f>
        <v>0</v>
      </c>
      <c r="I22" s="149">
        <f>G22/(1+F6)</f>
        <v>588.23529411764707</v>
      </c>
      <c r="J22" s="16" t="s">
        <v>13</v>
      </c>
      <c r="K22" s="204" t="e">
        <f>IF(D5&gt;2000,(F22*D8),0)</f>
        <v>#REF!</v>
      </c>
      <c r="L22" s="154" t="e">
        <f>IF(F5&gt;2000,(G22*F8),0)</f>
        <v>#REF!</v>
      </c>
      <c r="M22" s="210" t="e">
        <f>H22*D8</f>
        <v>#REF!</v>
      </c>
      <c r="N22" s="149" t="e">
        <f>I22*F8</f>
        <v>#REF!</v>
      </c>
      <c r="O22" s="3" t="s">
        <v>18</v>
      </c>
      <c r="P22" s="197">
        <v>60</v>
      </c>
      <c r="Q22" s="233">
        <v>90</v>
      </c>
      <c r="R22" s="53"/>
      <c r="S22" s="79" t="s">
        <v>13</v>
      </c>
      <c r="T22" s="162">
        <f>IF(ISERROR(L22/P22),0,L22/P22)</f>
        <v>0</v>
      </c>
      <c r="U22" s="155">
        <f>IF(ISERROR(N22/P22),0,N22/P22)</f>
        <v>0</v>
      </c>
      <c r="V22" s="155">
        <f t="shared" ref="V22:V27" si="6">IF(ISERROR(L22/Q22),0,L22/Q22)</f>
        <v>0</v>
      </c>
      <c r="W22" s="163">
        <f t="shared" ref="W22:W27" si="7">IF(ISERROR(N22/Q22),0,N22/Q22)</f>
        <v>0</v>
      </c>
    </row>
    <row r="23" spans="1:23">
      <c r="B23" s="23" t="s">
        <v>3</v>
      </c>
      <c r="C23" s="4"/>
      <c r="D23" s="7"/>
      <c r="E23" s="16" t="s">
        <v>5</v>
      </c>
      <c r="F23" s="184"/>
      <c r="G23" s="147">
        <v>800</v>
      </c>
      <c r="H23" s="235">
        <f>F23/(1+D6)</f>
        <v>0</v>
      </c>
      <c r="I23" s="149">
        <f>G23/(1+F6)</f>
        <v>672.26890756302521</v>
      </c>
      <c r="J23" s="16" t="s">
        <v>13</v>
      </c>
      <c r="K23" s="204" t="e">
        <f>IF(D5&gt;2000,(F23*D8),0)</f>
        <v>#REF!</v>
      </c>
      <c r="L23" s="154" t="e">
        <f>IF(F5&gt;2000,(G23*F8),0)</f>
        <v>#REF!</v>
      </c>
      <c r="M23" s="210" t="e">
        <f>H23*D8</f>
        <v>#REF!</v>
      </c>
      <c r="N23" s="149" t="e">
        <f>I23*F8</f>
        <v>#REF!</v>
      </c>
      <c r="O23" s="3" t="s">
        <v>18</v>
      </c>
      <c r="P23" s="197">
        <v>40</v>
      </c>
      <c r="Q23" s="233">
        <v>40</v>
      </c>
      <c r="R23" s="53"/>
      <c r="S23" s="79" t="s">
        <v>13</v>
      </c>
      <c r="T23" s="162">
        <f t="shared" ref="T23:T27" si="8">IF(ISERROR(L23/P23),0,L23/P23)</f>
        <v>0</v>
      </c>
      <c r="U23" s="155">
        <f t="shared" ref="U23:U27" si="9">IF(ISERROR(N23/P23),0,N23/P23)</f>
        <v>0</v>
      </c>
      <c r="V23" s="155">
        <f t="shared" si="6"/>
        <v>0</v>
      </c>
      <c r="W23" s="163">
        <f t="shared" si="7"/>
        <v>0</v>
      </c>
    </row>
    <row r="24" spans="1:23">
      <c r="B24" s="23" t="s">
        <v>4</v>
      </c>
      <c r="C24" s="4"/>
      <c r="D24" s="7"/>
      <c r="E24" s="16" t="s">
        <v>5</v>
      </c>
      <c r="F24" s="184"/>
      <c r="G24" s="147">
        <v>900</v>
      </c>
      <c r="H24" s="235">
        <f>F24/(1+D6)</f>
        <v>0</v>
      </c>
      <c r="I24" s="149">
        <f>G24/(1+F6)</f>
        <v>756.30252100840335</v>
      </c>
      <c r="J24" s="16" t="s">
        <v>13</v>
      </c>
      <c r="K24" s="204" t="e">
        <f>IF(D5&gt;2000,(F24*D8),0)</f>
        <v>#REF!</v>
      </c>
      <c r="L24" s="154" t="e">
        <f>IF(F5&gt;2000,(G24*F8),0)</f>
        <v>#REF!</v>
      </c>
      <c r="M24" s="210" t="e">
        <f>H24*D8</f>
        <v>#REF!</v>
      </c>
      <c r="N24" s="149" t="e">
        <f>I24*F8</f>
        <v>#REF!</v>
      </c>
      <c r="O24" s="3" t="s">
        <v>18</v>
      </c>
      <c r="P24" s="197">
        <v>15</v>
      </c>
      <c r="Q24" s="233">
        <v>15</v>
      </c>
      <c r="R24" s="53"/>
      <c r="S24" s="79" t="s">
        <v>13</v>
      </c>
      <c r="T24" s="162">
        <f t="shared" si="8"/>
        <v>0</v>
      </c>
      <c r="U24" s="155">
        <f t="shared" si="9"/>
        <v>0</v>
      </c>
      <c r="V24" s="155">
        <f t="shared" si="6"/>
        <v>0</v>
      </c>
      <c r="W24" s="163">
        <f t="shared" si="7"/>
        <v>0</v>
      </c>
    </row>
    <row r="25" spans="1:23">
      <c r="A25" s="5" t="s">
        <v>96</v>
      </c>
      <c r="B25" s="23" t="s">
        <v>34</v>
      </c>
      <c r="C25" s="4"/>
      <c r="D25" s="7"/>
      <c r="E25" s="16" t="s">
        <v>5</v>
      </c>
      <c r="F25" s="184"/>
      <c r="G25" s="147">
        <v>1000</v>
      </c>
      <c r="H25" s="235">
        <f>F25/(1+D6)</f>
        <v>0</v>
      </c>
      <c r="I25" s="149">
        <f>G25/(1+F6)</f>
        <v>840.3361344537816</v>
      </c>
      <c r="J25" s="16" t="s">
        <v>13</v>
      </c>
      <c r="K25" s="204" t="e">
        <f>IF(D5&gt;2000,(F25*D8),0)</f>
        <v>#REF!</v>
      </c>
      <c r="L25" s="154" t="e">
        <f>IF(F5&gt;2000,(G25*F8),0)</f>
        <v>#REF!</v>
      </c>
      <c r="M25" s="210" t="e">
        <f>H25*D8</f>
        <v>#REF!</v>
      </c>
      <c r="N25" s="149" t="e">
        <f>I25*F8</f>
        <v>#REF!</v>
      </c>
      <c r="O25" s="3" t="s">
        <v>18</v>
      </c>
      <c r="P25" s="197">
        <v>60</v>
      </c>
      <c r="Q25" s="233">
        <v>90</v>
      </c>
      <c r="R25" s="53"/>
      <c r="S25" s="79" t="s">
        <v>13</v>
      </c>
      <c r="T25" s="162">
        <f t="shared" si="8"/>
        <v>0</v>
      </c>
      <c r="U25" s="155">
        <f t="shared" si="9"/>
        <v>0</v>
      </c>
      <c r="V25" s="155">
        <f t="shared" si="6"/>
        <v>0</v>
      </c>
      <c r="W25" s="163">
        <f t="shared" si="7"/>
        <v>0</v>
      </c>
    </row>
    <row r="26" spans="1:23">
      <c r="B26" s="23" t="s">
        <v>3</v>
      </c>
      <c r="C26" s="4"/>
      <c r="D26" s="7"/>
      <c r="E26" s="16" t="s">
        <v>5</v>
      </c>
      <c r="F26" s="184"/>
      <c r="G26" s="147">
        <v>1100</v>
      </c>
      <c r="H26" s="235">
        <f>F26/(1+D6)</f>
        <v>0</v>
      </c>
      <c r="I26" s="149">
        <f>G26/(1+F6)</f>
        <v>924.36974789915973</v>
      </c>
      <c r="J26" s="16" t="s">
        <v>13</v>
      </c>
      <c r="K26" s="204" t="e">
        <f>IF(D5&gt;2000,(F26*D8),0)</f>
        <v>#REF!</v>
      </c>
      <c r="L26" s="154" t="e">
        <f>IF(F5&gt;2000,(G26*F8),0)</f>
        <v>#REF!</v>
      </c>
      <c r="M26" s="210" t="e">
        <f>H26*D8</f>
        <v>#REF!</v>
      </c>
      <c r="N26" s="149" t="e">
        <f>I26*F8</f>
        <v>#REF!</v>
      </c>
      <c r="O26" s="3" t="s">
        <v>18</v>
      </c>
      <c r="P26" s="197">
        <v>40</v>
      </c>
      <c r="Q26" s="233"/>
      <c r="R26" s="53"/>
      <c r="S26" s="79" t="s">
        <v>13</v>
      </c>
      <c r="T26" s="162">
        <f t="shared" si="8"/>
        <v>0</v>
      </c>
      <c r="U26" s="155">
        <f t="shared" si="9"/>
        <v>0</v>
      </c>
      <c r="V26" s="155">
        <f t="shared" si="6"/>
        <v>0</v>
      </c>
      <c r="W26" s="163">
        <f t="shared" si="7"/>
        <v>0</v>
      </c>
    </row>
    <row r="27" spans="1:23">
      <c r="B27" s="23" t="s">
        <v>4</v>
      </c>
      <c r="C27" s="4"/>
      <c r="D27" s="7"/>
      <c r="E27" s="16" t="s">
        <v>5</v>
      </c>
      <c r="F27" s="190"/>
      <c r="G27" s="148">
        <v>1200</v>
      </c>
      <c r="H27" s="235">
        <f>F27/(1+D6)</f>
        <v>0</v>
      </c>
      <c r="I27" s="149">
        <f>G27/(1+F6)</f>
        <v>1008.4033613445379</v>
      </c>
      <c r="J27" s="16" t="s">
        <v>13</v>
      </c>
      <c r="K27" s="204" t="e">
        <f>IF(D5&gt;2000,(F27*D8),0)</f>
        <v>#REF!</v>
      </c>
      <c r="L27" s="154" t="e">
        <f>IF(F5&gt;2000,(G27*F8),0)</f>
        <v>#REF!</v>
      </c>
      <c r="M27" s="210" t="e">
        <f>H27*D8</f>
        <v>#REF!</v>
      </c>
      <c r="N27" s="149" t="e">
        <f>I27*F8</f>
        <v>#REF!</v>
      </c>
      <c r="O27" s="3" t="s">
        <v>18</v>
      </c>
      <c r="P27" s="197">
        <v>15</v>
      </c>
      <c r="Q27" s="233">
        <v>15</v>
      </c>
      <c r="R27" s="53"/>
      <c r="S27" s="79" t="s">
        <v>13</v>
      </c>
      <c r="T27" s="162">
        <f t="shared" si="8"/>
        <v>0</v>
      </c>
      <c r="U27" s="155">
        <f t="shared" si="9"/>
        <v>0</v>
      </c>
      <c r="V27" s="155">
        <f t="shared" si="6"/>
        <v>0</v>
      </c>
      <c r="W27" s="163">
        <f t="shared" si="7"/>
        <v>0</v>
      </c>
    </row>
    <row r="28" spans="1:23">
      <c r="B28" s="25" t="s">
        <v>91</v>
      </c>
      <c r="C28" s="115"/>
      <c r="D28" s="26"/>
      <c r="E28" s="77" t="s">
        <v>5</v>
      </c>
      <c r="F28" s="152">
        <f>F22+F23+F24+F25+F26+F27</f>
        <v>0</v>
      </c>
      <c r="G28" s="153">
        <f>G22+G23+G24+G25+G26+G27</f>
        <v>5700</v>
      </c>
      <c r="H28" s="192">
        <f t="shared" ref="H28" si="10">H22+H23+H24+H25+H26+H27</f>
        <v>0</v>
      </c>
      <c r="I28" s="153">
        <f>I22+I23+I24+I25+I26+I27</f>
        <v>4789.9159663865548</v>
      </c>
      <c r="J28" s="121" t="s">
        <v>27</v>
      </c>
      <c r="K28" s="208" t="e">
        <f>K22+K23+K24+K25+K26+K27</f>
        <v>#REF!</v>
      </c>
      <c r="L28" s="159" t="e">
        <f t="shared" ref="L28" si="11">L22+L23+L24+L25+L26+L27</f>
        <v>#REF!</v>
      </c>
      <c r="M28" s="213" t="e">
        <f>M22+M23+M24+M25+M26+M27</f>
        <v>#REF!</v>
      </c>
      <c r="N28" s="161" t="e">
        <f>N22+N23+N24+N25+N26+N27</f>
        <v>#REF!</v>
      </c>
      <c r="O28" s="58"/>
      <c r="P28" s="51"/>
      <c r="Q28" s="27"/>
      <c r="R28" s="54"/>
      <c r="S28" s="145" t="s">
        <v>27</v>
      </c>
      <c r="T28" s="167">
        <f>T22+T23+T24+T25+T26+T27</f>
        <v>0</v>
      </c>
      <c r="U28" s="160">
        <f>U22+U23+U24+U25+U26+U27</f>
        <v>0</v>
      </c>
      <c r="V28" s="168">
        <f>V22+V23+V24+V25+V26+V27</f>
        <v>0</v>
      </c>
      <c r="W28" s="169">
        <f>W22+W23+W24+W25+W26+W27</f>
        <v>0</v>
      </c>
    </row>
    <row r="29" spans="1:23">
      <c r="B29" s="4"/>
      <c r="C29" s="4"/>
      <c r="D29" s="7"/>
      <c r="E29" s="16"/>
      <c r="F29" s="15"/>
      <c r="G29" s="14"/>
      <c r="H29" s="15"/>
      <c r="I29" s="14"/>
      <c r="J29" s="37"/>
      <c r="K29" s="15"/>
      <c r="L29" s="15"/>
      <c r="M29" s="15"/>
      <c r="N29" s="15"/>
      <c r="O29" s="3"/>
      <c r="P29" s="4"/>
      <c r="Q29" s="4"/>
      <c r="R29" s="4"/>
      <c r="S29" s="4"/>
      <c r="T29" s="15"/>
      <c r="U29" s="15"/>
      <c r="V29" s="15"/>
      <c r="W29" s="15"/>
    </row>
    <row r="30" spans="1:23">
      <c r="B30" s="4"/>
      <c r="C30" s="4"/>
      <c r="D30" s="7"/>
      <c r="E30" s="37"/>
      <c r="F30" s="15"/>
      <c r="G30" s="14"/>
      <c r="H30" s="15"/>
      <c r="I30" s="14"/>
      <c r="J30" s="4"/>
      <c r="K30" s="15"/>
      <c r="L30" s="15"/>
      <c r="M30" s="15"/>
      <c r="N30" s="15"/>
      <c r="O30" s="39"/>
      <c r="P30" s="4"/>
      <c r="Q30" s="4"/>
      <c r="R30" s="4"/>
      <c r="S30" s="4"/>
      <c r="T30" s="15"/>
      <c r="U30" s="15"/>
      <c r="V30" s="15"/>
      <c r="W30" s="15"/>
    </row>
    <row r="31" spans="1:23" ht="15" customHeight="1">
      <c r="A31" s="1047" t="s">
        <v>92</v>
      </c>
      <c r="B31" s="13" t="s">
        <v>33</v>
      </c>
      <c r="C31" s="113"/>
      <c r="D31" s="60">
        <v>2015</v>
      </c>
      <c r="E31" s="109">
        <f>INDEX(Makrodata!D7:S7,,MATCH('Plné odpisy cú'!D31,Makrodata!D5:S5))</f>
        <v>1.4288782228645651</v>
      </c>
      <c r="G31" s="28" t="s">
        <v>53</v>
      </c>
      <c r="H31" s="28"/>
      <c r="I31" s="122">
        <v>0.15</v>
      </c>
      <c r="Q31" s="4"/>
      <c r="R31" s="4"/>
      <c r="S31" s="4"/>
      <c r="T31" s="4"/>
      <c r="U31" s="4"/>
      <c r="V31" s="4"/>
      <c r="W31" s="4"/>
    </row>
    <row r="32" spans="1:23">
      <c r="A32" s="1047"/>
      <c r="B32" s="13" t="s">
        <v>57</v>
      </c>
      <c r="C32" s="113"/>
      <c r="D32" s="60">
        <v>2015</v>
      </c>
      <c r="E32" s="110">
        <f>INDEX(Makrodata!D7:S7,,MATCH('Plné odpisy cú'!D32,Makrodata!D5:S5))</f>
        <v>1.4288782228645651</v>
      </c>
      <c r="G32" s="177" t="s">
        <v>26</v>
      </c>
      <c r="H32" s="178"/>
      <c r="I32" s="179" t="s">
        <v>84</v>
      </c>
      <c r="K32" s="3"/>
      <c r="L32" s="3"/>
      <c r="M32" s="3"/>
      <c r="N32" s="3"/>
      <c r="T32" s="3"/>
      <c r="U32" s="3"/>
      <c r="V32" s="3"/>
      <c r="W32" s="3"/>
    </row>
    <row r="33" spans="1:23">
      <c r="A33" s="1047"/>
      <c r="B33" s="13" t="s">
        <v>42</v>
      </c>
      <c r="C33" s="113"/>
      <c r="D33" s="61">
        <f>E32/E31</f>
        <v>1</v>
      </c>
      <c r="E33" s="111"/>
      <c r="K33" s="3"/>
      <c r="L33" s="3"/>
      <c r="M33" s="3"/>
      <c r="N33" s="3"/>
      <c r="T33" s="3"/>
      <c r="U33" s="3"/>
      <c r="V33" s="3"/>
      <c r="W33" s="3"/>
    </row>
    <row r="34" spans="1:23" hidden="1">
      <c r="B34" s="81"/>
      <c r="C34" s="81"/>
      <c r="D34" s="80"/>
      <c r="E34" s="4"/>
      <c r="K34" s="3"/>
      <c r="L34" s="3"/>
      <c r="M34" s="3"/>
      <c r="N34" s="3"/>
      <c r="T34" s="3"/>
      <c r="U34" s="3"/>
      <c r="V34" s="3"/>
      <c r="W34" s="3"/>
    </row>
    <row r="35" spans="1:23" hidden="1">
      <c r="B35" s="85" t="s">
        <v>33</v>
      </c>
      <c r="C35" s="85"/>
      <c r="D35" s="86">
        <v>2008</v>
      </c>
      <c r="E35" s="86">
        <v>2009</v>
      </c>
      <c r="F35" s="86">
        <v>2010</v>
      </c>
      <c r="G35" s="86">
        <v>2011</v>
      </c>
      <c r="H35" s="86">
        <v>2012</v>
      </c>
      <c r="I35" s="86">
        <v>2013</v>
      </c>
      <c r="J35" s="86">
        <v>2014</v>
      </c>
      <c r="K35" s="3"/>
      <c r="L35" s="3"/>
      <c r="M35" s="3"/>
      <c r="N35" s="3"/>
      <c r="T35" s="3"/>
      <c r="U35" s="3"/>
      <c r="V35" s="3"/>
      <c r="W35" s="3"/>
    </row>
    <row r="36" spans="1:23" hidden="1">
      <c r="B36" s="87" t="s">
        <v>25</v>
      </c>
      <c r="C36" s="87"/>
      <c r="D36" s="88" t="e">
        <f>INDEX(Indexace!#REF!,MATCH('Plné odpisy cú'!D31,Indexace!#REF!))</f>
        <v>#REF!</v>
      </c>
      <c r="E36" s="88" t="e">
        <f>INDEX(Indexace!#REF!,MATCH('Plné odpisy cú'!D31,Indexace!#REF!))</f>
        <v>#REF!</v>
      </c>
      <c r="F36" s="88" t="e">
        <f>INDEX(Indexace!#REF!,MATCH('Plné odpisy cú'!D31,Indexace!#REF!))</f>
        <v>#REF!</v>
      </c>
      <c r="G36" s="88" t="e">
        <f>INDEX(Indexace!#REF!,MATCH('Plné odpisy cú'!D31,Indexace!#REF!))</f>
        <v>#REF!</v>
      </c>
      <c r="H36" s="88" t="e">
        <f>INDEX(Indexace!#REF!,MATCH('Plné odpisy cú'!D31,Indexace!#REF!))</f>
        <v>#REF!</v>
      </c>
      <c r="I36" s="88" t="e">
        <f>INDEX(Indexace!#REF!,MATCH('Plné odpisy cú'!D31,Indexace!#REF!))</f>
        <v>#REF!</v>
      </c>
      <c r="J36" s="88" t="e">
        <f>INDEX(Indexace!#REF!,MATCH('Plné odpisy cú'!D31,Indexace!#REF!))</f>
        <v>#REF!</v>
      </c>
      <c r="K36" s="3"/>
      <c r="L36" s="3"/>
      <c r="M36" s="3"/>
      <c r="N36" s="3"/>
      <c r="T36" s="3"/>
      <c r="U36" s="3"/>
      <c r="V36" s="3"/>
      <c r="W36" s="3"/>
    </row>
    <row r="37" spans="1:23">
      <c r="A37" s="4"/>
      <c r="B37" s="4"/>
      <c r="C37" s="4"/>
      <c r="D37" s="84"/>
      <c r="E37" s="4"/>
      <c r="G37" s="1048">
        <f>E39</f>
        <v>2015</v>
      </c>
      <c r="H37" s="1048"/>
      <c r="I37" s="1048">
        <f>E39</f>
        <v>2015</v>
      </c>
      <c r="J37" s="1049"/>
      <c r="K37" s="3"/>
      <c r="L37" s="3"/>
      <c r="M37" s="3"/>
      <c r="N37" s="3"/>
      <c r="T37" s="3"/>
      <c r="U37" s="3"/>
      <c r="V37" s="3"/>
      <c r="W37" s="3"/>
    </row>
    <row r="38" spans="1:23" ht="15.75">
      <c r="B38" s="66" t="s">
        <v>7</v>
      </c>
      <c r="C38" s="116"/>
      <c r="D38" s="67" t="s">
        <v>64</v>
      </c>
      <c r="E38" s="193" t="s">
        <v>65</v>
      </c>
      <c r="F38" s="67"/>
      <c r="G38" s="1032" t="s">
        <v>79</v>
      </c>
      <c r="H38" s="1033"/>
      <c r="I38" s="1032" t="s">
        <v>75</v>
      </c>
      <c r="J38" s="1034"/>
      <c r="L38" s="172"/>
      <c r="M38" s="36"/>
      <c r="N38" s="36"/>
      <c r="T38" s="4"/>
      <c r="U38" s="4"/>
      <c r="V38" s="4"/>
      <c r="W38" s="4"/>
    </row>
    <row r="39" spans="1:23">
      <c r="B39" s="68"/>
      <c r="C39" s="117"/>
      <c r="D39" s="69">
        <f>D31</f>
        <v>2015</v>
      </c>
      <c r="E39" s="194">
        <f>D32</f>
        <v>2015</v>
      </c>
      <c r="F39" s="242"/>
      <c r="G39" s="70" t="s">
        <v>81</v>
      </c>
      <c r="H39" s="70" t="s">
        <v>82</v>
      </c>
      <c r="I39" s="70" t="s">
        <v>81</v>
      </c>
      <c r="J39" s="71" t="s">
        <v>82</v>
      </c>
      <c r="K39" s="4"/>
      <c r="L39" s="180"/>
      <c r="M39" s="4"/>
      <c r="N39" s="4"/>
      <c r="T39" s="4"/>
      <c r="U39" s="4"/>
      <c r="V39" s="4"/>
      <c r="W39" s="4"/>
    </row>
    <row r="40" spans="1:23">
      <c r="A40" s="2" t="s">
        <v>8</v>
      </c>
      <c r="B40" s="23" t="s">
        <v>66</v>
      </c>
      <c r="C40" s="4"/>
      <c r="D40" s="7"/>
      <c r="E40" s="49"/>
      <c r="F40" s="16" t="s">
        <v>13</v>
      </c>
      <c r="G40" s="173" t="e">
        <f>T19+(#REF!+#REF!+#REF!)</f>
        <v>#REF!</v>
      </c>
      <c r="H40" s="218" t="e">
        <f>U19+(#REF!+#REF!+#REF!)</f>
        <v>#REF!</v>
      </c>
      <c r="I40" s="173" t="e">
        <f>V19+(#REF!+#REF!+#REF!)</f>
        <v>#REF!</v>
      </c>
      <c r="J40" s="175" t="e">
        <f>W19+(#REF!+#REF!+#REF!)</f>
        <v>#REF!</v>
      </c>
      <c r="K40" s="4"/>
      <c r="L40" s="216"/>
      <c r="M40" s="217"/>
      <c r="N40" s="4"/>
      <c r="T40" s="4"/>
      <c r="U40" s="4"/>
      <c r="V40" s="4"/>
      <c r="W40" s="4"/>
    </row>
    <row r="41" spans="1:23">
      <c r="A41" s="2"/>
      <c r="B41" s="23" t="s">
        <v>47</v>
      </c>
      <c r="C41" s="16" t="s">
        <v>13</v>
      </c>
      <c r="D41" s="170"/>
      <c r="E41" s="149">
        <f>D41*D33</f>
        <v>0</v>
      </c>
      <c r="F41" s="16" t="s">
        <v>13</v>
      </c>
      <c r="G41" s="174">
        <f>E41</f>
        <v>0</v>
      </c>
      <c r="H41" s="219">
        <f>E41</f>
        <v>0</v>
      </c>
      <c r="I41" s="174">
        <f>E41</f>
        <v>0</v>
      </c>
      <c r="J41" s="176">
        <f>E41</f>
        <v>0</v>
      </c>
      <c r="K41" s="4"/>
      <c r="L41" s="216"/>
      <c r="M41" s="4"/>
      <c r="N41" s="4"/>
      <c r="T41" s="4"/>
      <c r="U41" s="4"/>
      <c r="V41" s="4"/>
      <c r="W41" s="4"/>
    </row>
    <row r="42" spans="1:23">
      <c r="B42" s="23" t="s">
        <v>35</v>
      </c>
      <c r="C42" s="16" t="s">
        <v>13</v>
      </c>
      <c r="D42" s="155">
        <f>D41-D45</f>
        <v>0</v>
      </c>
      <c r="E42" s="149">
        <f>D42*D33</f>
        <v>0</v>
      </c>
      <c r="F42" s="16" t="s">
        <v>13</v>
      </c>
      <c r="G42" s="174">
        <f>E42</f>
        <v>0</v>
      </c>
      <c r="H42" s="219">
        <f>E42</f>
        <v>0</v>
      </c>
      <c r="I42" s="174">
        <f>E42</f>
        <v>0</v>
      </c>
      <c r="J42" s="176">
        <f>E42</f>
        <v>0</v>
      </c>
      <c r="K42" s="4"/>
      <c r="L42" s="216"/>
      <c r="M42" s="4"/>
      <c r="N42" s="4"/>
      <c r="T42" s="4"/>
      <c r="U42" s="4"/>
      <c r="V42" s="4"/>
      <c r="W42" s="4"/>
    </row>
    <row r="43" spans="1:23">
      <c r="B43" s="23" t="s">
        <v>9</v>
      </c>
      <c r="C43" s="16" t="s">
        <v>13</v>
      </c>
      <c r="D43" s="170"/>
      <c r="E43" s="149">
        <f>D43*D33</f>
        <v>0</v>
      </c>
      <c r="F43" s="16" t="s">
        <v>13</v>
      </c>
      <c r="G43" s="174">
        <f>E43</f>
        <v>0</v>
      </c>
      <c r="H43" s="219">
        <f>E43</f>
        <v>0</v>
      </c>
      <c r="I43" s="174">
        <f>E43</f>
        <v>0</v>
      </c>
      <c r="J43" s="176">
        <f>E43</f>
        <v>0</v>
      </c>
      <c r="K43" s="4"/>
      <c r="L43" s="216"/>
      <c r="M43" s="4"/>
      <c r="N43" s="4"/>
      <c r="T43" s="4"/>
      <c r="U43" s="4"/>
      <c r="V43" s="4"/>
      <c r="W43" s="4"/>
    </row>
    <row r="44" spans="1:23" ht="17.25">
      <c r="B44" s="23" t="s">
        <v>10</v>
      </c>
      <c r="C44" s="16" t="s">
        <v>41</v>
      </c>
      <c r="D44" s="170"/>
      <c r="E44" s="149">
        <f>D44</f>
        <v>0</v>
      </c>
      <c r="F44" s="16" t="s">
        <v>41</v>
      </c>
      <c r="G44" s="174">
        <f>E44</f>
        <v>0</v>
      </c>
      <c r="H44" s="219">
        <f>E44</f>
        <v>0</v>
      </c>
      <c r="I44" s="174">
        <f>E44</f>
        <v>0</v>
      </c>
      <c r="J44" s="176">
        <f>E44</f>
        <v>0</v>
      </c>
      <c r="K44" s="4"/>
      <c r="L44" s="216"/>
      <c r="M44" s="4"/>
      <c r="N44" s="4"/>
      <c r="T44" s="4"/>
      <c r="U44" s="4"/>
      <c r="V44" s="4"/>
      <c r="W44" s="4"/>
    </row>
    <row r="45" spans="1:23">
      <c r="B45" s="23" t="s">
        <v>12</v>
      </c>
      <c r="C45" s="16" t="s">
        <v>13</v>
      </c>
      <c r="D45" s="170"/>
      <c r="E45" s="149">
        <f>D45*D33</f>
        <v>0</v>
      </c>
      <c r="F45" s="16" t="s">
        <v>13</v>
      </c>
      <c r="G45" s="174">
        <f>E45</f>
        <v>0</v>
      </c>
      <c r="H45" s="219">
        <f>E45</f>
        <v>0</v>
      </c>
      <c r="I45" s="174">
        <f>E45</f>
        <v>0</v>
      </c>
      <c r="J45" s="176">
        <f>E45</f>
        <v>0</v>
      </c>
      <c r="K45" s="4"/>
      <c r="L45" s="216"/>
      <c r="M45" s="4"/>
      <c r="N45" s="4"/>
      <c r="T45" s="4"/>
      <c r="U45" s="4"/>
      <c r="V45" s="4"/>
      <c r="W45" s="4"/>
    </row>
    <row r="46" spans="1:23" ht="17.25">
      <c r="B46" s="23" t="s">
        <v>11</v>
      </c>
      <c r="C46" s="4"/>
      <c r="D46" s="7"/>
      <c r="E46" s="49"/>
      <c r="F46" s="16" t="s">
        <v>48</v>
      </c>
      <c r="G46" s="220" t="str">
        <f>IF(G44=0,"-",(G42+G43+G45)/G44)</f>
        <v>-</v>
      </c>
      <c r="H46" s="221" t="str">
        <f>IF(H44=0,"-",(H42+H43+H45)/H44)</f>
        <v>-</v>
      </c>
      <c r="I46" s="134" t="str">
        <f>IF(I44=0,"-",(I42+I43+I45)/I44)</f>
        <v>-</v>
      </c>
      <c r="J46" s="135" t="str">
        <f t="shared" ref="J46" si="12">IF(J44=0,"-",(J42+J43+J45)/J44)</f>
        <v>-</v>
      </c>
      <c r="K46" s="4"/>
      <c r="L46" s="181"/>
      <c r="M46" s="4"/>
      <c r="N46" s="4"/>
      <c r="T46" s="4"/>
      <c r="U46" s="4"/>
      <c r="V46" s="4"/>
      <c r="W46" s="4"/>
    </row>
    <row r="47" spans="1:23" ht="17.25">
      <c r="B47" s="23" t="s">
        <v>11</v>
      </c>
      <c r="C47" s="4"/>
      <c r="D47" s="7"/>
      <c r="E47" s="49"/>
      <c r="F47" s="16" t="s">
        <v>49</v>
      </c>
      <c r="G47" s="220" t="str">
        <f>IF(G44=0,"-",((G42+G43+G45)/G44)*(1+I31))</f>
        <v>-</v>
      </c>
      <c r="H47" s="222" t="str">
        <f>IF(H44=0,"-",((H42+H43+H45)/H44)*(1+I31))</f>
        <v>-</v>
      </c>
      <c r="I47" s="134" t="str">
        <f>IF(I44=0,"-",((I42+I43+I45)/I44)*(1+I31))</f>
        <v>-</v>
      </c>
      <c r="J47" s="136" t="str">
        <f>IF(J44=0,"-",((J42+J43+J45)/J44)*(1+I31))</f>
        <v>-</v>
      </c>
      <c r="K47" s="4"/>
      <c r="L47" s="181"/>
      <c r="M47" s="4"/>
      <c r="N47" s="4"/>
      <c r="T47" s="4"/>
      <c r="U47" s="4"/>
      <c r="V47" s="4"/>
      <c r="W47" s="4"/>
    </row>
    <row r="48" spans="1:23" s="2" customFormat="1" ht="17.25">
      <c r="B48" s="128" t="s">
        <v>45</v>
      </c>
      <c r="C48" s="129"/>
      <c r="D48" s="130"/>
      <c r="E48" s="143"/>
      <c r="F48" s="132" t="s">
        <v>51</v>
      </c>
      <c r="G48" s="223" t="str">
        <f>IF(G44=0,"-",(G40+G42+G43)/G44)</f>
        <v>-</v>
      </c>
      <c r="H48" s="224" t="str">
        <f>IF(H44=0,"-",(H40+H42+H43)/H44)</f>
        <v>-</v>
      </c>
      <c r="I48" s="133" t="str">
        <f>IF(I44=0,"-",(I40+I42+I43)/I44)</f>
        <v>-</v>
      </c>
      <c r="J48" s="214" t="str">
        <f t="shared" ref="J48" si="13">IF(J44=0,"-",(J40+J42+J43)/J44)</f>
        <v>-</v>
      </c>
      <c r="K48" s="29"/>
      <c r="L48" s="182"/>
      <c r="M48" s="29"/>
      <c r="N48" s="29"/>
      <c r="T48" s="29"/>
      <c r="U48" s="29"/>
      <c r="V48" s="29"/>
      <c r="W48" s="29"/>
    </row>
    <row r="49" spans="1:23" s="2" customFormat="1" ht="17.25">
      <c r="B49" s="128" t="s">
        <v>45</v>
      </c>
      <c r="C49" s="129"/>
      <c r="D49" s="130"/>
      <c r="E49" s="143"/>
      <c r="F49" s="132" t="s">
        <v>52</v>
      </c>
      <c r="G49" s="223" t="str">
        <f>IF(G44=0,"-",((G40+G42+G43)/G44)*(1+I31))</f>
        <v>-</v>
      </c>
      <c r="H49" s="224" t="str">
        <f>IF(H44=0,"-",((H40+H42+H43)/H44)*(1+I31))</f>
        <v>-</v>
      </c>
      <c r="I49" s="133" t="str">
        <f>IF(I44=0,"-",((I40+I42+I43)/I44)*(1+I31))</f>
        <v>-</v>
      </c>
      <c r="J49" s="214" t="str">
        <f>IF(J44=0,"-",(J40+J42+J43)/J44*(1+I31))</f>
        <v>-</v>
      </c>
      <c r="K49" s="29"/>
      <c r="L49" s="182"/>
      <c r="M49" s="29"/>
      <c r="N49" s="29"/>
      <c r="T49" s="29"/>
      <c r="U49" s="29"/>
      <c r="V49" s="29"/>
      <c r="W49" s="29"/>
    </row>
    <row r="50" spans="1:23">
      <c r="B50" s="23"/>
      <c r="C50" s="4"/>
      <c r="D50" s="4"/>
      <c r="E50" s="49"/>
      <c r="F50" s="16"/>
      <c r="G50" s="225"/>
      <c r="H50" s="226"/>
      <c r="I50" s="39"/>
      <c r="J50" s="108"/>
      <c r="K50" s="4"/>
      <c r="L50" s="7"/>
      <c r="M50" s="4"/>
      <c r="N50" s="4"/>
      <c r="T50" s="4"/>
      <c r="U50" s="4"/>
      <c r="V50" s="4"/>
      <c r="W50" s="4"/>
    </row>
    <row r="51" spans="1:23">
      <c r="A51" s="2" t="s">
        <v>14</v>
      </c>
      <c r="B51" s="23" t="s">
        <v>67</v>
      </c>
      <c r="C51" s="4"/>
      <c r="D51" s="7"/>
      <c r="E51" s="49"/>
      <c r="F51" s="16" t="s">
        <v>13</v>
      </c>
      <c r="G51" s="227" t="e">
        <f>T28+(#REF!+#REF!+#REF!)</f>
        <v>#REF!</v>
      </c>
      <c r="H51" s="219" t="e">
        <f>U28+(#REF!+#REF!+#REF!)</f>
        <v>#REF!</v>
      </c>
      <c r="I51" s="174" t="e">
        <f>V28+(#REF!+#REF!+#REF!)</f>
        <v>#REF!</v>
      </c>
      <c r="J51" s="176" t="e">
        <f>W28+(#REF!+#REF!+#REF!)</f>
        <v>#REF!</v>
      </c>
      <c r="K51" s="4"/>
      <c r="L51" s="216"/>
      <c r="M51" s="4"/>
      <c r="N51" s="4"/>
      <c r="T51" s="4"/>
      <c r="U51" s="4"/>
      <c r="V51" s="4"/>
      <c r="W51" s="4"/>
    </row>
    <row r="52" spans="1:23">
      <c r="A52" s="2"/>
      <c r="B52" s="23" t="s">
        <v>69</v>
      </c>
      <c r="C52" s="16" t="s">
        <v>13</v>
      </c>
      <c r="D52" s="170"/>
      <c r="E52" s="149">
        <f>D52*D33</f>
        <v>0</v>
      </c>
      <c r="F52" s="16" t="s">
        <v>13</v>
      </c>
      <c r="G52" s="174">
        <f>E52</f>
        <v>0</v>
      </c>
      <c r="H52" s="219">
        <f>E52</f>
        <v>0</v>
      </c>
      <c r="I52" s="174">
        <f>E52</f>
        <v>0</v>
      </c>
      <c r="J52" s="176">
        <f>E52</f>
        <v>0</v>
      </c>
      <c r="K52" s="4"/>
      <c r="L52" s="216"/>
      <c r="M52" s="4"/>
      <c r="N52" s="4"/>
      <c r="T52" s="4"/>
      <c r="U52" s="4"/>
      <c r="V52" s="4"/>
      <c r="W52" s="4"/>
    </row>
    <row r="53" spans="1:23">
      <c r="B53" s="23" t="s">
        <v>44</v>
      </c>
      <c r="C53" s="16" t="s">
        <v>13</v>
      </c>
      <c r="D53" s="155">
        <f>D52-D56</f>
        <v>0</v>
      </c>
      <c r="E53" s="149">
        <f>D53*D33</f>
        <v>0</v>
      </c>
      <c r="F53" s="16" t="s">
        <v>13</v>
      </c>
      <c r="G53" s="227">
        <f>E53</f>
        <v>0</v>
      </c>
      <c r="H53" s="219">
        <f>E53</f>
        <v>0</v>
      </c>
      <c r="I53" s="174">
        <f>E53</f>
        <v>0</v>
      </c>
      <c r="J53" s="176">
        <f>E53</f>
        <v>0</v>
      </c>
      <c r="K53" s="4"/>
      <c r="L53" s="216"/>
      <c r="M53" s="4"/>
      <c r="N53" s="4"/>
      <c r="T53" s="4"/>
      <c r="U53" s="4"/>
      <c r="V53" s="4"/>
      <c r="W53" s="4"/>
    </row>
    <row r="54" spans="1:23">
      <c r="B54" s="23" t="s">
        <v>15</v>
      </c>
      <c r="C54" s="16" t="s">
        <v>13</v>
      </c>
      <c r="D54" s="170"/>
      <c r="E54" s="149">
        <f>D54*D33</f>
        <v>0</v>
      </c>
      <c r="F54" s="16" t="s">
        <v>13</v>
      </c>
      <c r="G54" s="227">
        <f>E54</f>
        <v>0</v>
      </c>
      <c r="H54" s="219">
        <f>E54</f>
        <v>0</v>
      </c>
      <c r="I54" s="174">
        <f>E54</f>
        <v>0</v>
      </c>
      <c r="J54" s="176">
        <f>E54</f>
        <v>0</v>
      </c>
      <c r="K54" s="4"/>
      <c r="L54" s="216"/>
      <c r="M54" s="4"/>
      <c r="N54" s="4"/>
      <c r="T54" s="4"/>
      <c r="U54" s="4"/>
      <c r="V54" s="4"/>
      <c r="W54" s="4"/>
    </row>
    <row r="55" spans="1:23" ht="17.25">
      <c r="B55" s="23" t="s">
        <v>16</v>
      </c>
      <c r="C55" s="16" t="s">
        <v>41</v>
      </c>
      <c r="D55" s="170"/>
      <c r="E55" s="149">
        <f>D55</f>
        <v>0</v>
      </c>
      <c r="F55" s="16" t="s">
        <v>41</v>
      </c>
      <c r="G55" s="227">
        <f>E55</f>
        <v>0</v>
      </c>
      <c r="H55" s="219">
        <f>E55</f>
        <v>0</v>
      </c>
      <c r="I55" s="174">
        <f>E55</f>
        <v>0</v>
      </c>
      <c r="J55" s="176">
        <f>E55</f>
        <v>0</v>
      </c>
      <c r="K55" s="4"/>
      <c r="L55" s="216"/>
      <c r="M55" s="4"/>
      <c r="N55" s="4"/>
      <c r="T55" s="4"/>
      <c r="U55" s="4"/>
      <c r="V55" s="4"/>
      <c r="W55" s="4"/>
    </row>
    <row r="56" spans="1:23">
      <c r="B56" s="23" t="s">
        <v>17</v>
      </c>
      <c r="C56" s="16" t="s">
        <v>13</v>
      </c>
      <c r="D56" s="170"/>
      <c r="E56" s="149">
        <f>D56*D33</f>
        <v>0</v>
      </c>
      <c r="F56" s="16" t="s">
        <v>13</v>
      </c>
      <c r="G56" s="227">
        <f>E56</f>
        <v>0</v>
      </c>
      <c r="H56" s="219">
        <f>E56</f>
        <v>0</v>
      </c>
      <c r="I56" s="174">
        <f>E56</f>
        <v>0</v>
      </c>
      <c r="J56" s="176">
        <f>E56</f>
        <v>0</v>
      </c>
      <c r="K56" s="4"/>
      <c r="L56" s="216"/>
      <c r="M56" s="4"/>
      <c r="N56" s="4"/>
      <c r="T56" s="4"/>
      <c r="U56" s="4"/>
      <c r="V56" s="4"/>
      <c r="W56" s="4"/>
    </row>
    <row r="57" spans="1:23" ht="17.25">
      <c r="B57" s="23" t="s">
        <v>39</v>
      </c>
      <c r="C57" s="4"/>
      <c r="D57" s="7"/>
      <c r="E57" s="49"/>
      <c r="F57" s="16" t="s">
        <v>48</v>
      </c>
      <c r="G57" s="228" t="str">
        <f>IF(G55=0,"-",(G53+G54+G56)/G55)</f>
        <v>-</v>
      </c>
      <c r="H57" s="221" t="str">
        <f>IF(H55=0,"-",(H53+H54+H56)/H55)</f>
        <v>-</v>
      </c>
      <c r="I57" s="134" t="str">
        <f>IF(I55=0,"-",(I53+I54+I56)/I55)</f>
        <v>-</v>
      </c>
      <c r="J57" s="135" t="str">
        <f>IF(J55=0,"-",(J53+J54+J56)/J55)</f>
        <v>-</v>
      </c>
      <c r="L57" s="181"/>
      <c r="M57" s="4"/>
      <c r="N57" s="4"/>
      <c r="T57" s="4"/>
      <c r="U57" s="4"/>
      <c r="V57" s="4"/>
      <c r="W57" s="4"/>
    </row>
    <row r="58" spans="1:23" ht="17.25">
      <c r="B58" s="23" t="s">
        <v>39</v>
      </c>
      <c r="C58" s="4"/>
      <c r="D58" s="7"/>
      <c r="E58" s="49"/>
      <c r="F58" s="16" t="s">
        <v>50</v>
      </c>
      <c r="G58" s="228" t="str">
        <f>IF(G55=0,"-",((G53+G54+G56)/G55)*(1+I31))</f>
        <v>-</v>
      </c>
      <c r="H58" s="221" t="str">
        <f>IF(H55=0,"-",((H53+H54+H56)/H55)*(1+I31))</f>
        <v>-</v>
      </c>
      <c r="I58" s="134" t="str">
        <f>IF(I55=0,"-",((I53+I54+I56)/I55)*(1+I31))</f>
        <v>-</v>
      </c>
      <c r="J58" s="135" t="str">
        <f>IF(J55=0,"-",((J53+J54+J56)/J55)*(1+I31))</f>
        <v>-</v>
      </c>
      <c r="L58" s="181"/>
      <c r="M58" s="4"/>
      <c r="N58" s="4"/>
      <c r="T58" s="4"/>
      <c r="U58" s="4"/>
      <c r="V58" s="4"/>
      <c r="W58" s="4"/>
    </row>
    <row r="59" spans="1:23" s="2" customFormat="1" ht="17.25">
      <c r="B59" s="128" t="s">
        <v>46</v>
      </c>
      <c r="C59" s="129"/>
      <c r="D59" s="130"/>
      <c r="E59" s="143"/>
      <c r="F59" s="132" t="s">
        <v>51</v>
      </c>
      <c r="G59" s="229" t="str">
        <f>IF(G55=0,"-",(G51+G53+G54)/G55)</f>
        <v>-</v>
      </c>
      <c r="H59" s="230" t="str">
        <f>IF(H55=0,"-",(H51+H53+H54)/H55)</f>
        <v>-</v>
      </c>
      <c r="I59" s="133" t="str">
        <f>IF(I55=0,"-",(I51+I53+I54)/I55)</f>
        <v>-</v>
      </c>
      <c r="J59" s="214" t="str">
        <f>IF(J55=0,"-",(J51+J53+J54)/J55)</f>
        <v>-</v>
      </c>
      <c r="L59" s="182"/>
      <c r="M59" s="29"/>
      <c r="N59" s="29"/>
      <c r="T59" s="29"/>
      <c r="U59" s="29"/>
      <c r="V59" s="29"/>
      <c r="W59" s="29"/>
    </row>
    <row r="60" spans="1:23" s="2" customFormat="1" ht="17.25">
      <c r="B60" s="128" t="s">
        <v>46</v>
      </c>
      <c r="C60" s="129"/>
      <c r="D60" s="130"/>
      <c r="E60" s="143"/>
      <c r="F60" s="132" t="s">
        <v>52</v>
      </c>
      <c r="G60" s="229" t="str">
        <f>IF(G55=0,"-",((G51+G53+G54)/G55)*(1+I31))</f>
        <v>-</v>
      </c>
      <c r="H60" s="230" t="str">
        <f>IF(H55=0,"-",((H51+H53+H54)/H55)*(1+I31))</f>
        <v>-</v>
      </c>
      <c r="I60" s="133" t="str">
        <f>IF(I55=0,"-",((I51+I53+I54)/I55)*(1+I31))</f>
        <v>-</v>
      </c>
      <c r="J60" s="214" t="str">
        <f>IF(J55=0,"-",((J51+J53+J54)/J55)*(1+I31))</f>
        <v>-</v>
      </c>
      <c r="L60" s="182"/>
      <c r="M60" s="29"/>
      <c r="N60" s="29"/>
      <c r="T60" s="29"/>
      <c r="U60" s="29"/>
      <c r="V60" s="29"/>
      <c r="W60" s="29"/>
    </row>
    <row r="61" spans="1:23">
      <c r="B61" s="23"/>
      <c r="C61" s="4"/>
      <c r="D61" s="4"/>
      <c r="E61" s="49"/>
      <c r="F61" s="16"/>
      <c r="G61" s="225"/>
      <c r="H61" s="226"/>
      <c r="I61" s="39"/>
      <c r="J61" s="108"/>
      <c r="K61" s="118"/>
      <c r="L61" s="118"/>
      <c r="M61" s="118"/>
      <c r="N61" s="118"/>
      <c r="O61" s="119"/>
      <c r="T61" s="4"/>
      <c r="U61" s="4"/>
      <c r="V61" s="4"/>
      <c r="W61" s="4"/>
    </row>
    <row r="62" spans="1:23">
      <c r="A62" s="2" t="s">
        <v>8</v>
      </c>
      <c r="B62" s="23" t="s">
        <v>68</v>
      </c>
      <c r="C62" s="4"/>
      <c r="D62" s="7"/>
      <c r="E62" s="49"/>
      <c r="F62" s="16" t="s">
        <v>13</v>
      </c>
      <c r="G62" s="227" t="e">
        <f t="shared" ref="G62:J67" si="14">G40+G51</f>
        <v>#REF!</v>
      </c>
      <c r="H62" s="219" t="e">
        <f t="shared" si="14"/>
        <v>#REF!</v>
      </c>
      <c r="I62" s="174" t="e">
        <f t="shared" si="14"/>
        <v>#REF!</v>
      </c>
      <c r="J62" s="176" t="e">
        <f t="shared" si="14"/>
        <v>#REF!</v>
      </c>
      <c r="K62" s="112" t="s">
        <v>83</v>
      </c>
      <c r="L62" s="4"/>
      <c r="M62" s="119"/>
      <c r="O62" s="119"/>
      <c r="T62" s="4"/>
      <c r="U62" s="4"/>
      <c r="V62" s="4"/>
      <c r="W62" s="4"/>
    </row>
    <row r="63" spans="1:23">
      <c r="A63" s="2" t="s">
        <v>20</v>
      </c>
      <c r="B63" s="23" t="s">
        <v>43</v>
      </c>
      <c r="C63" s="4"/>
      <c r="D63" s="7"/>
      <c r="E63" s="49"/>
      <c r="F63" s="16" t="s">
        <v>13</v>
      </c>
      <c r="G63" s="227">
        <f t="shared" si="14"/>
        <v>0</v>
      </c>
      <c r="H63" s="219">
        <f t="shared" si="14"/>
        <v>0</v>
      </c>
      <c r="I63" s="174">
        <f t="shared" si="14"/>
        <v>0</v>
      </c>
      <c r="J63" s="176">
        <f t="shared" si="14"/>
        <v>0</v>
      </c>
      <c r="K63" s="119"/>
      <c r="L63" s="216"/>
      <c r="M63" s="119"/>
      <c r="N63" s="119"/>
      <c r="O63" s="119"/>
      <c r="T63" s="4"/>
      <c r="U63" s="4"/>
      <c r="V63" s="4"/>
      <c r="W63" s="4"/>
    </row>
    <row r="64" spans="1:23">
      <c r="A64" s="2"/>
      <c r="B64" s="23" t="s">
        <v>70</v>
      </c>
      <c r="C64" s="4"/>
      <c r="D64" s="7"/>
      <c r="E64" s="49"/>
      <c r="F64" s="16" t="s">
        <v>13</v>
      </c>
      <c r="G64" s="227">
        <f t="shared" si="14"/>
        <v>0</v>
      </c>
      <c r="H64" s="219">
        <f t="shared" si="14"/>
        <v>0</v>
      </c>
      <c r="I64" s="174">
        <f t="shared" si="14"/>
        <v>0</v>
      </c>
      <c r="J64" s="176">
        <f t="shared" si="14"/>
        <v>0</v>
      </c>
      <c r="K64" s="118"/>
      <c r="L64" s="216"/>
      <c r="M64" s="118"/>
      <c r="N64" s="118"/>
      <c r="O64" s="119"/>
      <c r="T64" s="4"/>
      <c r="U64" s="4"/>
      <c r="V64" s="4"/>
      <c r="W64" s="4"/>
    </row>
    <row r="65" spans="1:23">
      <c r="B65" s="23" t="s">
        <v>71</v>
      </c>
      <c r="C65" s="4"/>
      <c r="D65" s="7"/>
      <c r="E65" s="49"/>
      <c r="F65" s="16" t="s">
        <v>13</v>
      </c>
      <c r="G65" s="227">
        <f t="shared" si="14"/>
        <v>0</v>
      </c>
      <c r="H65" s="219">
        <f t="shared" si="14"/>
        <v>0</v>
      </c>
      <c r="I65" s="174">
        <f t="shared" si="14"/>
        <v>0</v>
      </c>
      <c r="J65" s="176">
        <f t="shared" si="14"/>
        <v>0</v>
      </c>
      <c r="K65" s="4"/>
      <c r="L65" s="216"/>
      <c r="M65" s="4"/>
      <c r="N65" s="4"/>
      <c r="T65" s="4"/>
      <c r="U65" s="4"/>
      <c r="V65" s="4"/>
      <c r="W65" s="4"/>
    </row>
    <row r="66" spans="1:23" ht="17.25">
      <c r="B66" s="23" t="s">
        <v>72</v>
      </c>
      <c r="C66" s="4"/>
      <c r="D66" s="7"/>
      <c r="E66" s="49"/>
      <c r="F66" s="16" t="s">
        <v>41</v>
      </c>
      <c r="G66" s="227">
        <f t="shared" si="14"/>
        <v>0</v>
      </c>
      <c r="H66" s="219">
        <f t="shared" si="14"/>
        <v>0</v>
      </c>
      <c r="I66" s="174">
        <f t="shared" si="14"/>
        <v>0</v>
      </c>
      <c r="J66" s="176">
        <f>J44+J55</f>
        <v>0</v>
      </c>
      <c r="K66" s="4"/>
      <c r="L66" s="216"/>
      <c r="M66" s="4"/>
      <c r="N66" s="4"/>
      <c r="T66" s="4"/>
      <c r="U66" s="4"/>
      <c r="V66" s="4"/>
      <c r="W66" s="4"/>
    </row>
    <row r="67" spans="1:23">
      <c r="B67" s="23" t="s">
        <v>73</v>
      </c>
      <c r="C67" s="4"/>
      <c r="D67" s="7"/>
      <c r="E67" s="49"/>
      <c r="F67" s="16" t="s">
        <v>13</v>
      </c>
      <c r="G67" s="227">
        <f t="shared" si="14"/>
        <v>0</v>
      </c>
      <c r="H67" s="219">
        <f t="shared" si="14"/>
        <v>0</v>
      </c>
      <c r="I67" s="174">
        <f t="shared" si="14"/>
        <v>0</v>
      </c>
      <c r="J67" s="176">
        <f t="shared" si="14"/>
        <v>0</v>
      </c>
      <c r="K67" s="4"/>
      <c r="L67" s="216"/>
      <c r="M67" s="4"/>
      <c r="N67" s="4"/>
      <c r="T67" s="4"/>
      <c r="U67" s="4"/>
      <c r="V67" s="4"/>
      <c r="W67" s="4"/>
    </row>
    <row r="68" spans="1:23" ht="17.25">
      <c r="B68" s="23" t="s">
        <v>40</v>
      </c>
      <c r="C68" s="4"/>
      <c r="D68" s="7"/>
      <c r="E68" s="49"/>
      <c r="F68" s="16" t="s">
        <v>48</v>
      </c>
      <c r="G68" s="228">
        <f t="shared" ref="G68:J71" si="15">IF(ISERROR(G46+G57),0,G46+G57)</f>
        <v>0</v>
      </c>
      <c r="H68" s="221">
        <f t="shared" si="15"/>
        <v>0</v>
      </c>
      <c r="I68" s="134">
        <f t="shared" si="15"/>
        <v>0</v>
      </c>
      <c r="J68" s="135">
        <f t="shared" si="15"/>
        <v>0</v>
      </c>
      <c r="L68" s="181"/>
      <c r="Q68" s="4"/>
      <c r="R68" s="4"/>
      <c r="S68" s="4"/>
      <c r="T68" s="4"/>
      <c r="U68" s="4"/>
      <c r="V68" s="4"/>
      <c r="W68" s="4"/>
    </row>
    <row r="69" spans="1:23" ht="17.25">
      <c r="B69" s="23" t="s">
        <v>40</v>
      </c>
      <c r="C69" s="4"/>
      <c r="D69" s="7"/>
      <c r="E69" s="49"/>
      <c r="F69" s="16" t="s">
        <v>50</v>
      </c>
      <c r="G69" s="228">
        <f t="shared" si="15"/>
        <v>0</v>
      </c>
      <c r="H69" s="221">
        <f t="shared" si="15"/>
        <v>0</v>
      </c>
      <c r="I69" s="134">
        <f t="shared" si="15"/>
        <v>0</v>
      </c>
      <c r="J69" s="135">
        <f t="shared" si="15"/>
        <v>0</v>
      </c>
      <c r="L69" s="181"/>
      <c r="Q69" s="4"/>
      <c r="R69" s="4"/>
      <c r="S69" s="4"/>
      <c r="T69" s="4"/>
      <c r="U69" s="4"/>
      <c r="V69" s="4"/>
      <c r="W69" s="4"/>
    </row>
    <row r="70" spans="1:23" ht="17.25">
      <c r="B70" s="128" t="s">
        <v>74</v>
      </c>
      <c r="C70" s="129"/>
      <c r="D70" s="130"/>
      <c r="E70" s="131"/>
      <c r="F70" s="132" t="s">
        <v>51</v>
      </c>
      <c r="G70" s="229">
        <f t="shared" si="15"/>
        <v>0</v>
      </c>
      <c r="H70" s="230">
        <f t="shared" si="15"/>
        <v>0</v>
      </c>
      <c r="I70" s="133">
        <f t="shared" si="15"/>
        <v>0</v>
      </c>
      <c r="J70" s="214">
        <f t="shared" si="15"/>
        <v>0</v>
      </c>
      <c r="K70" s="36" t="s">
        <v>85</v>
      </c>
      <c r="L70" s="183"/>
      <c r="M70" s="4"/>
      <c r="N70" s="4"/>
      <c r="Q70" s="4"/>
      <c r="R70" s="4"/>
      <c r="S70" s="4"/>
      <c r="T70" s="4"/>
      <c r="U70" s="4"/>
      <c r="V70" s="4"/>
      <c r="W70" s="4"/>
    </row>
    <row r="71" spans="1:23" ht="17.25">
      <c r="B71" s="123" t="s">
        <v>74</v>
      </c>
      <c r="C71" s="124"/>
      <c r="D71" s="125"/>
      <c r="E71" s="126"/>
      <c r="F71" s="137" t="s">
        <v>52</v>
      </c>
      <c r="G71" s="231">
        <f t="shared" si="15"/>
        <v>0</v>
      </c>
      <c r="H71" s="232">
        <f t="shared" si="15"/>
        <v>0</v>
      </c>
      <c r="I71" s="127">
        <f t="shared" si="15"/>
        <v>0</v>
      </c>
      <c r="J71" s="215">
        <f t="shared" si="15"/>
        <v>0</v>
      </c>
      <c r="K71" s="36"/>
      <c r="L71" s="183"/>
      <c r="M71" s="4"/>
      <c r="N71" s="4"/>
      <c r="Q71" s="4"/>
      <c r="R71" s="4"/>
      <c r="S71" s="4"/>
      <c r="T71" s="4"/>
      <c r="U71" s="4"/>
      <c r="V71" s="4"/>
      <c r="W71" s="4"/>
    </row>
    <row r="72" spans="1:23" ht="15.75">
      <c r="B72" s="31"/>
      <c r="C72" s="31"/>
      <c r="D72" s="106"/>
      <c r="E72" s="31"/>
      <c r="F72" s="243"/>
      <c r="G72" s="107"/>
      <c r="H72" s="107"/>
      <c r="I72" s="107"/>
      <c r="J72" s="107"/>
      <c r="K72" s="36"/>
      <c r="L72" s="4"/>
      <c r="M72" s="4"/>
      <c r="N72" s="4"/>
      <c r="Q72" s="4"/>
      <c r="R72" s="4"/>
      <c r="S72" s="4"/>
      <c r="T72" s="4"/>
      <c r="U72" s="4"/>
      <c r="V72" s="4"/>
      <c r="W72" s="4"/>
    </row>
    <row r="73" spans="1:23" ht="15" customHeight="1">
      <c r="B73" s="31"/>
      <c r="C73" s="31"/>
      <c r="D73" s="106"/>
      <c r="E73" s="31"/>
      <c r="F73" s="243"/>
      <c r="G73" s="107"/>
      <c r="H73" s="107"/>
      <c r="I73" s="107"/>
      <c r="J73" s="107"/>
      <c r="K73" s="36"/>
      <c r="L73" s="4"/>
      <c r="M73" s="4"/>
      <c r="N73" s="4"/>
      <c r="Q73" s="4"/>
      <c r="R73" s="4"/>
      <c r="S73" s="4"/>
      <c r="T73" s="4"/>
      <c r="U73" s="4"/>
      <c r="V73" s="4"/>
      <c r="W73" s="4"/>
    </row>
    <row r="74" spans="1:23">
      <c r="A74" s="105" t="s">
        <v>0</v>
      </c>
      <c r="B74" s="85" t="s">
        <v>33</v>
      </c>
      <c r="C74" s="91">
        <v>2006</v>
      </c>
      <c r="D74" s="91">
        <v>2007</v>
      </c>
      <c r="E74" s="86">
        <v>2008</v>
      </c>
      <c r="F74" s="86">
        <v>2009</v>
      </c>
      <c r="G74" s="86">
        <v>2010</v>
      </c>
      <c r="H74" s="86">
        <v>2011</v>
      </c>
      <c r="I74" s="86">
        <v>2012</v>
      </c>
      <c r="J74" s="86">
        <v>2013</v>
      </c>
      <c r="K74" s="86">
        <v>2014</v>
      </c>
      <c r="L74" s="86">
        <v>2015</v>
      </c>
      <c r="M74" s="86">
        <v>2016</v>
      </c>
      <c r="N74" s="86">
        <v>2017</v>
      </c>
      <c r="O74" s="86">
        <v>2018</v>
      </c>
      <c r="P74" s="86">
        <v>2019</v>
      </c>
      <c r="Q74" s="86">
        <v>2020</v>
      </c>
      <c r="R74" s="86">
        <v>2021</v>
      </c>
      <c r="S74" s="86">
        <v>2022</v>
      </c>
      <c r="T74" s="86">
        <v>2023</v>
      </c>
      <c r="U74" s="86">
        <v>2024</v>
      </c>
      <c r="V74" s="86">
        <v>2025</v>
      </c>
      <c r="W74" s="4"/>
    </row>
    <row r="75" spans="1:23" s="30" customFormat="1">
      <c r="A75" s="430" t="s">
        <v>31</v>
      </c>
      <c r="B75" s="442" t="s">
        <v>25</v>
      </c>
      <c r="C75" s="443" t="e">
        <f>INDEX(Indexace!#REF!,MATCH('Plné odpisy cú'!D4,Indexace!#REF!))</f>
        <v>#REF!</v>
      </c>
      <c r="D75" s="444" t="e">
        <f>INDEX(Indexace!#REF!,MATCH('Plné odpisy cú'!D4,Indexace!#REF!))</f>
        <v>#REF!</v>
      </c>
      <c r="E75" s="445" t="e">
        <f>INDEX(Indexace!#REF!,MATCH('Plné odpisy cú'!D4,Indexace!#REF!))</f>
        <v>#REF!</v>
      </c>
      <c r="F75" s="445" t="e">
        <f>INDEX(Indexace!#REF!,MATCH('Plné odpisy cú'!D4,Indexace!#REF!))</f>
        <v>#REF!</v>
      </c>
      <c r="G75" s="445" t="e">
        <f>INDEX(Indexace!#REF!,MATCH('Plné odpisy cú'!D4,Indexace!#REF!))</f>
        <v>#REF!</v>
      </c>
      <c r="H75" s="445" t="e">
        <f>INDEX(Indexace!#REF!,MATCH('Plné odpisy cú'!D4,Indexace!#REF!))</f>
        <v>#REF!</v>
      </c>
      <c r="I75" s="445" t="e">
        <f>INDEX(Indexace!#REF!,MATCH('Plné odpisy cú'!D4,Indexace!#REF!))</f>
        <v>#REF!</v>
      </c>
      <c r="J75" s="445" t="e">
        <f>INDEX(Indexace!#REF!,MATCH('Plné odpisy cú'!D4,Indexace!#REF!))</f>
        <v>#REF!</v>
      </c>
      <c r="K75" s="443" t="e">
        <f>INDEX(Indexace!#REF!,MATCH('Plné odpisy cú'!D4,Indexace!#REF!))</f>
        <v>#REF!</v>
      </c>
      <c r="L75" s="444" t="e">
        <f>INDEX(Indexace!#REF!,MATCH('Plné odpisy cú'!D4,Indexace!#REF!))</f>
        <v>#REF!</v>
      </c>
      <c r="M75" s="445" t="e">
        <f>INDEX(Indexace!#REF!,MATCH('Plné odpisy cú'!D4,Indexace!#REF!))</f>
        <v>#REF!</v>
      </c>
      <c r="N75" s="445" t="e">
        <f>INDEX(Indexace!#REF!,MATCH('Plné odpisy cú'!D4,Indexace!#REF!))</f>
        <v>#REF!</v>
      </c>
      <c r="O75" s="445" t="e">
        <f>INDEX(Indexace!#REF!,MATCH('Plné odpisy cú'!D4,Indexace!#REF!))</f>
        <v>#REF!</v>
      </c>
      <c r="P75" s="445" t="e">
        <f>INDEX(Indexace!#REF!,MATCH('Plné odpisy cú'!D4,Indexace!#REF!))</f>
        <v>#REF!</v>
      </c>
      <c r="Q75" s="445" t="e">
        <f>INDEX(Indexace!#REF!,MATCH('Plné odpisy cú'!D4,Indexace!#REF!))</f>
        <v>#REF!</v>
      </c>
      <c r="R75" s="445" t="e">
        <f>INDEX(Indexace!#REF!,MATCH('Plné odpisy cú'!D4,Indexace!#REF!))</f>
        <v>#REF!</v>
      </c>
      <c r="S75" s="443" t="e">
        <f>INDEX(Indexace!#REF!,MATCH('Plné odpisy cú'!D4,Indexace!#REF!))</f>
        <v>#REF!</v>
      </c>
      <c r="T75" s="444" t="e">
        <f>INDEX(Indexace!#REF!,MATCH('Plné odpisy cú'!D4,Indexace!#REF!))</f>
        <v>#REF!</v>
      </c>
      <c r="U75" s="445" t="e">
        <f>INDEX(Indexace!#REF!,MATCH('Plné odpisy cú'!D4,Indexace!#REF!))</f>
        <v>#REF!</v>
      </c>
      <c r="V75" s="445" t="e">
        <f>INDEX(Indexace!#REF!,MATCH('Plné odpisy cú'!D4,Indexace!#REF!))</f>
        <v>#REF!</v>
      </c>
      <c r="W75" s="83"/>
    </row>
    <row r="76" spans="1:23" ht="15.75">
      <c r="B76" s="89"/>
      <c r="C76" s="89"/>
      <c r="D76" s="90"/>
      <c r="E76" s="95"/>
      <c r="F76" s="94"/>
      <c r="G76" s="96"/>
      <c r="H76" s="94"/>
      <c r="I76" s="94"/>
      <c r="J76" s="94"/>
      <c r="K76" s="36"/>
      <c r="L76" s="4"/>
      <c r="M76" s="4"/>
      <c r="N76" s="4"/>
      <c r="Q76" s="4"/>
      <c r="R76" s="4"/>
      <c r="S76" s="4"/>
      <c r="T76" s="4"/>
      <c r="U76" s="4"/>
      <c r="V76" s="4"/>
      <c r="W76" s="4"/>
    </row>
    <row r="77" spans="1:23">
      <c r="A77" s="105" t="s">
        <v>0</v>
      </c>
      <c r="B77" s="85" t="s">
        <v>33</v>
      </c>
      <c r="C77" s="91">
        <v>2006</v>
      </c>
      <c r="D77" s="91">
        <v>2007</v>
      </c>
      <c r="E77" s="86">
        <v>2008</v>
      </c>
      <c r="F77" s="86">
        <v>2009</v>
      </c>
      <c r="G77" s="86">
        <v>2010</v>
      </c>
      <c r="H77" s="86">
        <v>2011</v>
      </c>
      <c r="I77" s="86">
        <v>2012</v>
      </c>
      <c r="J77" s="86">
        <v>2013</v>
      </c>
      <c r="K77" s="91">
        <v>2014</v>
      </c>
      <c r="L77" s="91">
        <v>2015</v>
      </c>
      <c r="M77" s="86">
        <v>2016</v>
      </c>
      <c r="N77" s="86">
        <v>2017</v>
      </c>
      <c r="O77" s="86">
        <v>2018</v>
      </c>
      <c r="P77" s="86">
        <v>2019</v>
      </c>
      <c r="Q77" s="86">
        <v>2020</v>
      </c>
      <c r="R77" s="86">
        <v>2021</v>
      </c>
      <c r="S77" s="91">
        <v>2022</v>
      </c>
      <c r="T77" s="91">
        <v>2023</v>
      </c>
      <c r="U77" s="86">
        <v>2024</v>
      </c>
      <c r="V77" s="86">
        <v>2025</v>
      </c>
      <c r="W77" s="4"/>
    </row>
    <row r="78" spans="1:23" s="30" customFormat="1">
      <c r="A78" s="430" t="s">
        <v>32</v>
      </c>
      <c r="B78" s="442" t="s">
        <v>25</v>
      </c>
      <c r="C78" s="444" t="e">
        <f>INDEX(Indexace!#REF!,MATCH('Plné odpisy cú'!F4,Indexace!#REF!))</f>
        <v>#REF!</v>
      </c>
      <c r="D78" s="444" t="e">
        <f>INDEX(Indexace!#REF!,MATCH('Plné odpisy cú'!F4,Indexace!#REF!))</f>
        <v>#REF!</v>
      </c>
      <c r="E78" s="445" t="e">
        <f>INDEX(Indexace!#REF!,MATCH('Plné odpisy cú'!F4,Indexace!#REF!))</f>
        <v>#REF!</v>
      </c>
      <c r="F78" s="445" t="e">
        <f>INDEX(Indexace!#REF!,MATCH('Plné odpisy cú'!F4,Indexace!#REF!))</f>
        <v>#REF!</v>
      </c>
      <c r="G78" s="445" t="e">
        <f>INDEX(Indexace!#REF!,MATCH('Plné odpisy cú'!F4,Indexace!#REF!))</f>
        <v>#REF!</v>
      </c>
      <c r="H78" s="445" t="e">
        <f>INDEX(Indexace!#REF!,MATCH('Plné odpisy cú'!F4,Indexace!#REF!))</f>
        <v>#REF!</v>
      </c>
      <c r="I78" s="445" t="e">
        <f>INDEX(Indexace!#REF!,MATCH('Plné odpisy cú'!F4,Indexace!#REF!))</f>
        <v>#REF!</v>
      </c>
      <c r="J78" s="445" t="e">
        <f>INDEX(Indexace!#REF!,MATCH('Plné odpisy cú'!F4,Indexace!#REF!))</f>
        <v>#REF!</v>
      </c>
      <c r="K78" s="444" t="e">
        <f>INDEX(Indexace!#REF!,MATCH('Plné odpisy cú'!F4,Indexace!#REF!))</f>
        <v>#REF!</v>
      </c>
      <c r="L78" s="444" t="e">
        <f>INDEX(Indexace!#REF!,MATCH('Plné odpisy cú'!F4,Indexace!#REF!))</f>
        <v>#REF!</v>
      </c>
      <c r="M78" s="445" t="e">
        <f>INDEX(Indexace!#REF!,MATCH('Plné odpisy cú'!F4,Indexace!#REF!))</f>
        <v>#REF!</v>
      </c>
      <c r="N78" s="445" t="e">
        <f>INDEX(Indexace!#REF!,MATCH('Plné odpisy cú'!F4,Indexace!#REF!))</f>
        <v>#REF!</v>
      </c>
      <c r="O78" s="445" t="e">
        <f>INDEX(Indexace!#REF!,MATCH('Plné odpisy cú'!F4,Indexace!#REF!))</f>
        <v>#REF!</v>
      </c>
      <c r="P78" s="445" t="e">
        <f>INDEX(Indexace!#REF!,MATCH('Plné odpisy cú'!F4,Indexace!#REF!))</f>
        <v>#REF!</v>
      </c>
      <c r="Q78" s="445" t="e">
        <f>INDEX(Indexace!#REF!,MATCH('Plné odpisy cú'!F4,Indexace!#REF!))</f>
        <v>#REF!</v>
      </c>
      <c r="R78" s="445" t="e">
        <f>INDEX(Indexace!#REF!,MATCH('Plné odpisy cú'!F4,Indexace!#REF!))</f>
        <v>#REF!</v>
      </c>
      <c r="S78" s="444" t="e">
        <f>INDEX(Indexace!#REF!,MATCH('Plné odpisy cú'!F4,Indexace!#REF!))</f>
        <v>#REF!</v>
      </c>
      <c r="T78" s="444" t="e">
        <f>INDEX(Indexace!#REF!,MATCH('Plné odpisy cú'!F4,Indexace!#REF!))</f>
        <v>#REF!</v>
      </c>
      <c r="U78" s="445" t="e">
        <f>INDEX(Indexace!#REF!,MATCH('Plné odpisy cú'!F4,Indexace!#REF!))</f>
        <v>#REF!</v>
      </c>
      <c r="V78" s="445" t="e">
        <f>INDEX(Indexace!#REF!,MATCH('Plné odpisy cú'!F4,Indexace!#REF!))</f>
        <v>#REF!</v>
      </c>
      <c r="W78" s="83"/>
    </row>
    <row r="79" spans="1:23">
      <c r="A79" s="4"/>
      <c r="B79" s="103"/>
      <c r="C79" s="103"/>
      <c r="D79" s="104"/>
      <c r="E79" s="97"/>
      <c r="F79" s="90"/>
      <c r="G79" s="98"/>
      <c r="H79" s="90"/>
      <c r="I79" s="90"/>
      <c r="J79" s="90"/>
      <c r="K79" s="103"/>
      <c r="L79" s="104"/>
      <c r="M79" s="97"/>
      <c r="N79" s="90"/>
      <c r="O79" s="98"/>
      <c r="P79" s="90"/>
      <c r="Q79" s="90"/>
      <c r="R79" s="90"/>
      <c r="S79" s="103"/>
      <c r="T79" s="104"/>
      <c r="U79" s="97"/>
      <c r="V79" s="90"/>
      <c r="W79" s="4"/>
    </row>
    <row r="80" spans="1:23">
      <c r="A80" s="105" t="s">
        <v>6</v>
      </c>
      <c r="B80" s="85" t="s">
        <v>33</v>
      </c>
      <c r="C80" s="91">
        <v>2006</v>
      </c>
      <c r="D80" s="91">
        <v>2007</v>
      </c>
      <c r="E80" s="86">
        <v>2008</v>
      </c>
      <c r="F80" s="86">
        <v>2009</v>
      </c>
      <c r="G80" s="86">
        <v>2010</v>
      </c>
      <c r="H80" s="86">
        <v>2011</v>
      </c>
      <c r="I80" s="86">
        <v>2012</v>
      </c>
      <c r="J80" s="86">
        <v>2013</v>
      </c>
      <c r="K80" s="91">
        <v>2014</v>
      </c>
      <c r="L80" s="91">
        <v>2015</v>
      </c>
      <c r="M80" s="86">
        <v>2016</v>
      </c>
      <c r="N80" s="86">
        <v>2017</v>
      </c>
      <c r="O80" s="86">
        <v>2018</v>
      </c>
      <c r="P80" s="86">
        <v>2019</v>
      </c>
      <c r="Q80" s="86">
        <v>2020</v>
      </c>
      <c r="R80" s="86">
        <v>2021</v>
      </c>
      <c r="S80" s="91">
        <v>2022</v>
      </c>
      <c r="T80" s="91">
        <v>2023</v>
      </c>
      <c r="U80" s="86">
        <v>2024</v>
      </c>
      <c r="V80" s="86">
        <v>2025</v>
      </c>
      <c r="W80" s="4"/>
    </row>
    <row r="81" spans="1:23" s="30" customFormat="1">
      <c r="A81" s="430" t="s">
        <v>31</v>
      </c>
      <c r="B81" s="442" t="s">
        <v>25</v>
      </c>
      <c r="C81" s="444" t="e">
        <f>INDEX(Indexace!#REF!,MATCH('Plné odpisy cú'!D4,Indexace!#REF!))</f>
        <v>#REF!</v>
      </c>
      <c r="D81" s="444" t="e">
        <f>INDEX(Indexace!#REF!,MATCH('Plné odpisy cú'!D4,Indexace!#REF!))</f>
        <v>#REF!</v>
      </c>
      <c r="E81" s="445" t="e">
        <f>INDEX(Indexace!#REF!,MATCH('Plné odpisy cú'!D4,Indexace!#REF!))</f>
        <v>#REF!</v>
      </c>
      <c r="F81" s="445" t="e">
        <f>INDEX(Indexace!#REF!,MATCH('Plné odpisy cú'!D4,Indexace!#REF!))</f>
        <v>#REF!</v>
      </c>
      <c r="G81" s="445" t="e">
        <f>INDEX(Indexace!#REF!,MATCH('Plné odpisy cú'!D4,Indexace!#REF!))</f>
        <v>#REF!</v>
      </c>
      <c r="H81" s="445" t="e">
        <f>INDEX(Indexace!#REF!,MATCH('Plné odpisy cú'!D4,Indexace!#REF!))</f>
        <v>#REF!</v>
      </c>
      <c r="I81" s="445" t="e">
        <f>INDEX(Indexace!#REF!,MATCH('Plné odpisy cú'!D4,Indexace!#REF!))</f>
        <v>#REF!</v>
      </c>
      <c r="J81" s="445" t="e">
        <f>INDEX(Indexace!#REF!,MATCH('Plné odpisy cú'!D4,Indexace!#REF!))</f>
        <v>#REF!</v>
      </c>
      <c r="K81" s="444" t="e">
        <f>INDEX(Indexace!#REF!,MATCH('Plné odpisy cú'!D4,Indexace!#REF!))</f>
        <v>#REF!</v>
      </c>
      <c r="L81" s="444" t="e">
        <f>INDEX(Indexace!#REF!,MATCH('Plné odpisy cú'!D4,Indexace!#REF!))</f>
        <v>#REF!</v>
      </c>
      <c r="M81" s="445" t="e">
        <f>INDEX(Indexace!#REF!,MATCH('Plné odpisy cú'!D4,Indexace!#REF!))</f>
        <v>#REF!</v>
      </c>
      <c r="N81" s="445" t="e">
        <f>INDEX(Indexace!#REF!,MATCH('Plné odpisy cú'!D4,Indexace!#REF!))</f>
        <v>#REF!</v>
      </c>
      <c r="O81" s="445" t="e">
        <f>INDEX(Indexace!#REF!,MATCH('Plné odpisy cú'!D4,Indexace!#REF!))</f>
        <v>#REF!</v>
      </c>
      <c r="P81" s="445" t="e">
        <f>INDEX(Indexace!#REF!,MATCH('Plné odpisy cú'!D4,Indexace!#REF!))</f>
        <v>#REF!</v>
      </c>
      <c r="Q81" s="445" t="e">
        <f>INDEX(Indexace!#REF!,MATCH('Plné odpisy cú'!D4,Indexace!#REF!))</f>
        <v>#REF!</v>
      </c>
      <c r="R81" s="445" t="e">
        <f>INDEX(Indexace!#REF!,MATCH('Plné odpisy cú'!D4,Indexace!#REF!))</f>
        <v>#REF!</v>
      </c>
      <c r="S81" s="444" t="e">
        <f>INDEX(Indexace!#REF!,MATCH('Plné odpisy cú'!D4,Indexace!#REF!))</f>
        <v>#REF!</v>
      </c>
      <c r="T81" s="444" t="e">
        <f>INDEX(Indexace!#REF!,MATCH('Plné odpisy cú'!D4,Indexace!#REF!))</f>
        <v>#REF!</v>
      </c>
      <c r="U81" s="445" t="e">
        <f>INDEX(Indexace!#REF!,MATCH('Plné odpisy cú'!D4,Indexace!#REF!))</f>
        <v>#REF!</v>
      </c>
      <c r="V81" s="445" t="e">
        <f>INDEX(Indexace!#REF!,MATCH('Plné odpisy cú'!D4,Indexace!#REF!))</f>
        <v>#REF!</v>
      </c>
      <c r="W81" s="83"/>
    </row>
    <row r="82" spans="1:23">
      <c r="B82" s="82"/>
      <c r="C82" s="82"/>
      <c r="D82" s="195"/>
      <c r="E82" s="95"/>
      <c r="F82" s="196"/>
      <c r="G82" s="96"/>
      <c r="H82" s="196"/>
      <c r="I82" s="196"/>
      <c r="J82" s="196"/>
      <c r="K82" s="82"/>
      <c r="L82" s="195"/>
      <c r="M82" s="95"/>
      <c r="N82" s="196"/>
      <c r="O82" s="96"/>
      <c r="P82" s="196"/>
      <c r="Q82" s="196"/>
      <c r="R82" s="196"/>
      <c r="S82" s="82"/>
      <c r="T82" s="195"/>
      <c r="U82" s="95"/>
      <c r="V82" s="196"/>
      <c r="W82" s="4"/>
    </row>
    <row r="83" spans="1:23">
      <c r="A83" s="105" t="s">
        <v>6</v>
      </c>
      <c r="B83" s="85" t="s">
        <v>33</v>
      </c>
      <c r="C83" s="91">
        <v>2006</v>
      </c>
      <c r="D83" s="91">
        <v>2007</v>
      </c>
      <c r="E83" s="86">
        <v>2008</v>
      </c>
      <c r="F83" s="86">
        <v>2009</v>
      </c>
      <c r="G83" s="86">
        <v>2010</v>
      </c>
      <c r="H83" s="86">
        <v>2011</v>
      </c>
      <c r="I83" s="86">
        <v>2012</v>
      </c>
      <c r="J83" s="86">
        <v>2013</v>
      </c>
      <c r="K83" s="91">
        <v>2014</v>
      </c>
      <c r="L83" s="91">
        <v>2015</v>
      </c>
      <c r="M83" s="86">
        <v>2016</v>
      </c>
      <c r="N83" s="86">
        <v>2017</v>
      </c>
      <c r="O83" s="86">
        <v>2018</v>
      </c>
      <c r="P83" s="86">
        <v>2019</v>
      </c>
      <c r="Q83" s="86">
        <v>2020</v>
      </c>
      <c r="R83" s="86">
        <v>2021</v>
      </c>
      <c r="S83" s="91">
        <v>2022</v>
      </c>
      <c r="T83" s="91">
        <v>2023</v>
      </c>
      <c r="U83" s="86">
        <v>2024</v>
      </c>
      <c r="V83" s="86">
        <v>2025</v>
      </c>
      <c r="W83" s="4"/>
    </row>
    <row r="84" spans="1:23" s="30" customFormat="1">
      <c r="A84" s="430" t="s">
        <v>32</v>
      </c>
      <c r="B84" s="442" t="s">
        <v>25</v>
      </c>
      <c r="C84" s="444" t="e">
        <f>INDEX(Indexace!#REF!,MATCH('Plné odpisy cú'!F4,Indexace!#REF!))</f>
        <v>#REF!</v>
      </c>
      <c r="D84" s="444" t="e">
        <f>INDEX(Indexace!#REF!,MATCH('Plné odpisy cú'!F4,Indexace!#REF!))</f>
        <v>#REF!</v>
      </c>
      <c r="E84" s="445" t="e">
        <f>INDEX(Indexace!#REF!,MATCH('Plné odpisy cú'!F4,Indexace!#REF!))</f>
        <v>#REF!</v>
      </c>
      <c r="F84" s="445" t="e">
        <f>INDEX(Indexace!#REF!,MATCH('Plné odpisy cú'!F4,Indexace!#REF!))</f>
        <v>#REF!</v>
      </c>
      <c r="G84" s="445" t="e">
        <f>INDEX(Indexace!#REF!,MATCH('Plné odpisy cú'!F4,Indexace!#REF!))</f>
        <v>#REF!</v>
      </c>
      <c r="H84" s="445" t="e">
        <f>INDEX(Indexace!#REF!,MATCH('Plné odpisy cú'!F4,Indexace!#REF!))</f>
        <v>#REF!</v>
      </c>
      <c r="I84" s="445" t="e">
        <f>INDEX(Indexace!#REF!,MATCH('Plné odpisy cú'!F4,Indexace!#REF!))</f>
        <v>#REF!</v>
      </c>
      <c r="J84" s="445" t="e">
        <f>INDEX(Indexace!#REF!,MATCH('Plné odpisy cú'!F4,Indexace!#REF!))</f>
        <v>#REF!</v>
      </c>
      <c r="K84" s="444" t="e">
        <f>INDEX(Indexace!#REF!,MATCH('Plné odpisy cú'!F4,Indexace!#REF!))</f>
        <v>#REF!</v>
      </c>
      <c r="L84" s="444" t="e">
        <f>INDEX(Indexace!#REF!,MATCH('Plné odpisy cú'!F4,Indexace!#REF!))</f>
        <v>#REF!</v>
      </c>
      <c r="M84" s="445" t="e">
        <f>INDEX(Indexace!#REF!,MATCH('Plné odpisy cú'!F4,Indexace!#REF!))</f>
        <v>#REF!</v>
      </c>
      <c r="N84" s="445" t="e">
        <f>INDEX(Indexace!#REF!,MATCH('Plné odpisy cú'!F4,Indexace!#REF!))</f>
        <v>#REF!</v>
      </c>
      <c r="O84" s="445" t="e">
        <f>INDEX(Indexace!#REF!,MATCH('Plné odpisy cú'!F4,Indexace!#REF!))</f>
        <v>#REF!</v>
      </c>
      <c r="P84" s="445" t="e">
        <f>INDEX(Indexace!#REF!,MATCH('Plné odpisy cú'!F4,Indexace!#REF!))</f>
        <v>#REF!</v>
      </c>
      <c r="Q84" s="445" t="e">
        <f>INDEX(Indexace!#REF!,MATCH('Plné odpisy cú'!F4,Indexace!#REF!))</f>
        <v>#REF!</v>
      </c>
      <c r="R84" s="445" t="e">
        <f>INDEX(Indexace!#REF!,MATCH('Plné odpisy cú'!F4,Indexace!#REF!))</f>
        <v>#REF!</v>
      </c>
      <c r="S84" s="444" t="e">
        <f>INDEX(Indexace!#REF!,MATCH('Plné odpisy cú'!F4,Indexace!#REF!))</f>
        <v>#REF!</v>
      </c>
      <c r="T84" s="444" t="e">
        <f>INDEX(Indexace!#REF!,MATCH('Plné odpisy cú'!F4,Indexace!#REF!))</f>
        <v>#REF!</v>
      </c>
      <c r="U84" s="445" t="e">
        <f>INDEX(Indexace!#REF!,MATCH('Plné odpisy cú'!F4,Indexace!#REF!))</f>
        <v>#REF!</v>
      </c>
      <c r="V84" s="445" t="e">
        <f>INDEX(Indexace!#REF!,MATCH('Plné odpisy cú'!F4,Indexace!#REF!))</f>
        <v>#REF!</v>
      </c>
      <c r="W84" s="83"/>
    </row>
    <row r="85" spans="1:23" ht="15.75">
      <c r="B85" s="31"/>
      <c r="C85" s="31"/>
      <c r="D85" s="106"/>
      <c r="E85" s="31"/>
      <c r="F85" s="243"/>
      <c r="G85" s="107"/>
      <c r="H85" s="107"/>
      <c r="I85" s="107"/>
      <c r="J85" s="107"/>
      <c r="K85" s="36"/>
      <c r="L85" s="4"/>
      <c r="M85" s="4"/>
      <c r="N85" s="4"/>
      <c r="Q85" s="4"/>
      <c r="R85" s="4"/>
      <c r="S85" s="4"/>
      <c r="T85" s="4"/>
      <c r="U85" s="4"/>
      <c r="V85" s="4"/>
      <c r="W85" s="4"/>
    </row>
    <row r="86" spans="1:23" ht="15.75">
      <c r="B86" s="31"/>
      <c r="C86" s="31"/>
      <c r="D86" s="106"/>
      <c r="E86" s="31"/>
      <c r="F86" s="243"/>
      <c r="G86" s="107"/>
      <c r="H86" s="107"/>
      <c r="I86" s="107"/>
      <c r="J86" s="107"/>
      <c r="K86" s="36"/>
      <c r="L86" s="4"/>
      <c r="M86" s="4"/>
      <c r="N86" s="4"/>
      <c r="Q86" s="4"/>
      <c r="R86" s="4"/>
      <c r="S86" s="4"/>
      <c r="T86" s="4"/>
      <c r="U86" s="4"/>
      <c r="V86" s="4"/>
      <c r="W86" s="4"/>
    </row>
    <row r="87" spans="1:23" ht="15.75">
      <c r="B87" s="31"/>
      <c r="C87" s="31"/>
      <c r="D87" s="106"/>
      <c r="E87" s="31"/>
      <c r="F87" s="243"/>
      <c r="G87" s="107"/>
      <c r="H87" s="107"/>
      <c r="I87" s="107"/>
      <c r="J87" s="107"/>
      <c r="K87" s="36"/>
      <c r="L87" s="4"/>
      <c r="M87" s="4"/>
      <c r="N87" s="4"/>
      <c r="Q87" s="4"/>
      <c r="R87" s="4"/>
      <c r="S87" s="4"/>
      <c r="T87" s="4"/>
      <c r="U87" s="4"/>
      <c r="V87" s="4"/>
      <c r="W87" s="4"/>
    </row>
    <row r="88" spans="1:23" ht="15.75">
      <c r="B88" s="31"/>
      <c r="C88" s="31"/>
      <c r="D88" s="106"/>
      <c r="E88" s="31"/>
      <c r="F88" s="243"/>
      <c r="G88" s="107"/>
      <c r="H88" s="107"/>
      <c r="I88" s="107"/>
      <c r="J88" s="107"/>
      <c r="K88" s="36"/>
      <c r="L88" s="4"/>
      <c r="M88" s="4"/>
      <c r="N88" s="4"/>
      <c r="Q88" s="4"/>
      <c r="R88" s="4"/>
      <c r="S88" s="4"/>
      <c r="T88" s="4"/>
      <c r="U88" s="4"/>
      <c r="V88" s="4"/>
      <c r="W88" s="4"/>
    </row>
    <row r="89" spans="1:23" ht="15.75">
      <c r="B89" s="31"/>
      <c r="C89" s="31"/>
      <c r="D89" s="106"/>
      <c r="E89" s="31"/>
      <c r="F89" s="243"/>
      <c r="G89" s="107"/>
      <c r="H89" s="107"/>
      <c r="I89" s="107"/>
      <c r="J89" s="107"/>
      <c r="K89" s="36"/>
      <c r="L89" s="4"/>
      <c r="M89" s="4"/>
      <c r="N89" s="4"/>
      <c r="Q89" s="4"/>
      <c r="R89" s="4"/>
      <c r="S89" s="4"/>
      <c r="T89" s="4"/>
      <c r="U89" s="4"/>
      <c r="V89" s="4"/>
      <c r="W89" s="4"/>
    </row>
    <row r="90" spans="1:23" ht="15.75">
      <c r="B90" s="31"/>
      <c r="C90" s="31"/>
      <c r="D90" s="106"/>
      <c r="E90" s="31"/>
      <c r="F90" s="243"/>
      <c r="G90" s="107"/>
      <c r="H90" s="107"/>
      <c r="I90" s="107"/>
      <c r="J90" s="107"/>
      <c r="K90" s="36"/>
      <c r="L90" s="4"/>
      <c r="M90" s="4"/>
      <c r="N90" s="4"/>
      <c r="Q90" s="4"/>
      <c r="R90" s="4"/>
      <c r="S90" s="4"/>
      <c r="T90" s="4"/>
      <c r="U90" s="4"/>
      <c r="V90" s="4"/>
      <c r="W90" s="4"/>
    </row>
    <row r="91" spans="1:23" ht="15.75">
      <c r="B91" s="31"/>
      <c r="C91" s="31"/>
      <c r="D91" s="106"/>
      <c r="E91" s="31"/>
      <c r="F91" s="243"/>
      <c r="G91" s="107"/>
      <c r="H91" s="107"/>
      <c r="I91" s="107"/>
      <c r="J91" s="107"/>
      <c r="K91" s="36"/>
      <c r="L91" s="4"/>
      <c r="M91" s="4"/>
      <c r="N91" s="4"/>
      <c r="Q91" s="4"/>
      <c r="R91" s="4"/>
      <c r="S91" s="4"/>
      <c r="T91" s="4"/>
      <c r="U91" s="4"/>
      <c r="V91" s="4"/>
      <c r="W91" s="4"/>
    </row>
    <row r="92" spans="1:23" ht="15.75">
      <c r="B92" s="31"/>
      <c r="C92" s="31"/>
      <c r="D92" s="106"/>
      <c r="E92" s="31"/>
      <c r="F92" s="243"/>
      <c r="G92" s="107"/>
      <c r="H92" s="107"/>
      <c r="I92" s="107"/>
      <c r="J92" s="107"/>
      <c r="K92" s="36"/>
      <c r="L92" s="4"/>
      <c r="M92" s="4"/>
      <c r="N92" s="4"/>
      <c r="Q92" s="4"/>
      <c r="R92" s="4"/>
      <c r="S92" s="4"/>
      <c r="T92" s="4"/>
      <c r="U92" s="4"/>
      <c r="V92" s="4"/>
      <c r="W92" s="4"/>
    </row>
    <row r="93" spans="1:23" ht="15.75">
      <c r="B93" s="31"/>
      <c r="C93" s="31"/>
      <c r="D93" s="106"/>
      <c r="E93" s="31"/>
      <c r="F93" s="243"/>
      <c r="G93" s="107"/>
      <c r="H93" s="107"/>
      <c r="I93" s="107"/>
      <c r="J93" s="107"/>
      <c r="K93" s="36"/>
      <c r="L93" s="4"/>
      <c r="M93" s="4"/>
      <c r="N93" s="4"/>
      <c r="Q93" s="4"/>
      <c r="R93" s="4"/>
      <c r="S93" s="4"/>
      <c r="T93" s="4"/>
      <c r="U93" s="4"/>
      <c r="V93" s="4"/>
      <c r="W93" s="4"/>
    </row>
    <row r="94" spans="1:23" ht="15.75">
      <c r="B94" s="31"/>
      <c r="C94" s="31"/>
      <c r="D94" s="106"/>
      <c r="E94" s="31"/>
      <c r="F94" s="243"/>
      <c r="G94" s="107"/>
      <c r="H94" s="107"/>
      <c r="I94" s="107"/>
      <c r="J94" s="107"/>
      <c r="K94" s="36"/>
      <c r="L94" s="4"/>
      <c r="M94" s="4"/>
      <c r="N94" s="4"/>
      <c r="Q94" s="4"/>
      <c r="R94" s="4"/>
      <c r="S94" s="4"/>
      <c r="T94" s="4"/>
      <c r="U94" s="4"/>
      <c r="V94" s="4"/>
      <c r="W94" s="4"/>
    </row>
    <row r="95" spans="1:23" ht="15.75">
      <c r="B95" s="31"/>
      <c r="C95" s="31"/>
      <c r="D95" s="106"/>
      <c r="E95" s="31"/>
      <c r="F95" s="243"/>
      <c r="G95" s="107"/>
      <c r="H95" s="107"/>
      <c r="I95" s="107"/>
      <c r="J95" s="107"/>
      <c r="K95" s="36"/>
      <c r="L95" s="4"/>
      <c r="M95" s="4"/>
      <c r="N95" s="4"/>
      <c r="Q95" s="4"/>
      <c r="R95" s="4"/>
      <c r="S95" s="4"/>
      <c r="T95" s="4"/>
      <c r="U95" s="4"/>
      <c r="V95" s="4"/>
      <c r="W95" s="4"/>
    </row>
    <row r="96" spans="1:23" ht="15.75">
      <c r="B96" s="31"/>
      <c r="C96" s="31"/>
      <c r="D96" s="106"/>
      <c r="E96" s="31"/>
      <c r="F96" s="243"/>
      <c r="G96" s="107"/>
      <c r="H96" s="107"/>
      <c r="I96" s="107"/>
      <c r="J96" s="107"/>
      <c r="K96" s="36"/>
      <c r="L96" s="4"/>
      <c r="M96" s="4"/>
      <c r="N96" s="4"/>
      <c r="Q96" s="4"/>
      <c r="R96" s="4"/>
      <c r="S96" s="4"/>
      <c r="T96" s="4"/>
      <c r="U96" s="4"/>
      <c r="V96" s="4"/>
      <c r="W96" s="4"/>
    </row>
    <row r="97" spans="17:23">
      <c r="Q97" s="4"/>
      <c r="R97" s="4"/>
      <c r="S97" s="4"/>
      <c r="T97" s="4"/>
      <c r="U97" s="4"/>
      <c r="V97" s="4"/>
      <c r="W97" s="4"/>
    </row>
  </sheetData>
  <mergeCells count="13">
    <mergeCell ref="R10:R11"/>
    <mergeCell ref="T10:W10"/>
    <mergeCell ref="A31:A33"/>
    <mergeCell ref="G37:H37"/>
    <mergeCell ref="I37:J37"/>
    <mergeCell ref="K10:L10"/>
    <mergeCell ref="M10:N10"/>
    <mergeCell ref="G38:H38"/>
    <mergeCell ref="I38:J38"/>
    <mergeCell ref="E6:E8"/>
    <mergeCell ref="G6:G8"/>
    <mergeCell ref="F10:G10"/>
    <mergeCell ref="H10:I10"/>
  </mergeCells>
  <conditionalFormatting sqref="K19:N19 F19 F28:F30 H28:I30 H19:I19 T19:W19 G85:J96 G72:J73 G40:J47 G51:J58 G62:J69 G48:I48 G59:I59 G70:I70">
    <cfRule type="cellIs" dxfId="258" priority="46" operator="equal">
      <formula>0</formula>
    </cfRule>
  </conditionalFormatting>
  <conditionalFormatting sqref="K28:N30 T28:W30">
    <cfRule type="cellIs" dxfId="257" priority="45" operator="equal">
      <formula>0</formula>
    </cfRule>
  </conditionalFormatting>
  <conditionalFormatting sqref="H13:H18">
    <cfRule type="cellIs" dxfId="256" priority="44" operator="equal">
      <formula>0</formula>
    </cfRule>
  </conditionalFormatting>
  <conditionalFormatting sqref="H13:H18">
    <cfRule type="cellIs" dxfId="255" priority="43" operator="equal">
      <formula>0</formula>
    </cfRule>
  </conditionalFormatting>
  <conditionalFormatting sqref="H22">
    <cfRule type="cellIs" dxfId="254" priority="42" operator="equal">
      <formula>0</formula>
    </cfRule>
  </conditionalFormatting>
  <conditionalFormatting sqref="H23:H27">
    <cfRule type="cellIs" dxfId="253" priority="41" operator="equal">
      <formula>0</formula>
    </cfRule>
  </conditionalFormatting>
  <conditionalFormatting sqref="T13:T18">
    <cfRule type="cellIs" dxfId="252" priority="40" operator="equal">
      <formula>0</formula>
    </cfRule>
  </conditionalFormatting>
  <conditionalFormatting sqref="U19:V19 U13:U18">
    <cfRule type="cellIs" dxfId="251" priority="39" operator="equal">
      <formula>0</formula>
    </cfRule>
  </conditionalFormatting>
  <conditionalFormatting sqref="V13:W18">
    <cfRule type="cellIs" dxfId="250" priority="38" operator="equal">
      <formula>0</formula>
    </cfRule>
  </conditionalFormatting>
  <conditionalFormatting sqref="T22:T27">
    <cfRule type="cellIs" dxfId="249" priority="37" operator="equal">
      <formula>0</formula>
    </cfRule>
  </conditionalFormatting>
  <conditionalFormatting sqref="U22:V27">
    <cfRule type="cellIs" dxfId="248" priority="36" operator="equal">
      <formula>0</formula>
    </cfRule>
  </conditionalFormatting>
  <conditionalFormatting sqref="W22:W27">
    <cfRule type="cellIs" dxfId="247" priority="35" operator="equal">
      <formula>0</formula>
    </cfRule>
  </conditionalFormatting>
  <conditionalFormatting sqref="K13:N30">
    <cfRule type="cellIs" dxfId="246" priority="34" operator="equal">
      <formula>0</formula>
    </cfRule>
  </conditionalFormatting>
  <conditionalFormatting sqref="U5:V5">
    <cfRule type="cellIs" dxfId="245" priority="33" operator="equal">
      <formula>0</formula>
    </cfRule>
  </conditionalFormatting>
  <conditionalFormatting sqref="I21">
    <cfRule type="cellIs" dxfId="244" priority="32" operator="equal">
      <formula>0</formula>
    </cfRule>
  </conditionalFormatting>
  <conditionalFormatting sqref="I12">
    <cfRule type="cellIs" dxfId="243" priority="31" operator="equal">
      <formula>0</formula>
    </cfRule>
  </conditionalFormatting>
  <conditionalFormatting sqref="G28:G30 G19">
    <cfRule type="cellIs" dxfId="242" priority="30" operator="equal">
      <formula>0</formula>
    </cfRule>
  </conditionalFormatting>
  <conditionalFormatting sqref="G21">
    <cfRule type="cellIs" dxfId="241" priority="29" operator="equal">
      <formula>0</formula>
    </cfRule>
  </conditionalFormatting>
  <conditionalFormatting sqref="G12">
    <cfRule type="cellIs" dxfId="240" priority="28" operator="equal">
      <formula>0</formula>
    </cfRule>
  </conditionalFormatting>
  <conditionalFormatting sqref="I13:I18">
    <cfRule type="cellIs" dxfId="239" priority="27" operator="equal">
      <formula>0</formula>
    </cfRule>
  </conditionalFormatting>
  <conditionalFormatting sqref="I22:I29">
    <cfRule type="cellIs" dxfId="238" priority="26" operator="equal">
      <formula>0</formula>
    </cfRule>
  </conditionalFormatting>
  <conditionalFormatting sqref="E42:E45">
    <cfRule type="cellIs" dxfId="237" priority="25" operator="equal">
      <formula>0</formula>
    </cfRule>
  </conditionalFormatting>
  <conditionalFormatting sqref="E53:E56">
    <cfRule type="cellIs" dxfId="236" priority="24" operator="equal">
      <formula>0</formula>
    </cfRule>
  </conditionalFormatting>
  <conditionalFormatting sqref="D42">
    <cfRule type="cellIs" dxfId="235" priority="23" operator="equal">
      <formula>0</formula>
    </cfRule>
  </conditionalFormatting>
  <conditionalFormatting sqref="E41">
    <cfRule type="cellIs" dxfId="234" priority="22" operator="equal">
      <formula>0</formula>
    </cfRule>
  </conditionalFormatting>
  <conditionalFormatting sqref="E52">
    <cfRule type="cellIs" dxfId="233" priority="21" operator="equal">
      <formula>0</formula>
    </cfRule>
  </conditionalFormatting>
  <conditionalFormatting sqref="D53">
    <cfRule type="cellIs" dxfId="232" priority="20" operator="equal">
      <formula>0</formula>
    </cfRule>
  </conditionalFormatting>
  <conditionalFormatting sqref="G49:I49">
    <cfRule type="cellIs" dxfId="231" priority="19" operator="equal">
      <formula>0</formula>
    </cfRule>
  </conditionalFormatting>
  <conditionalFormatting sqref="G60:I60">
    <cfRule type="cellIs" dxfId="230" priority="18" operator="equal">
      <formula>0</formula>
    </cfRule>
  </conditionalFormatting>
  <conditionalFormatting sqref="G71:I71">
    <cfRule type="cellIs" dxfId="229" priority="17" operator="equal">
      <formula>0</formula>
    </cfRule>
  </conditionalFormatting>
  <conditionalFormatting sqref="M40">
    <cfRule type="cellIs" dxfId="228" priority="16" operator="equal">
      <formula>0</formula>
    </cfRule>
  </conditionalFormatting>
  <conditionalFormatting sqref="L46">
    <cfRule type="cellIs" dxfId="227" priority="15" operator="equal">
      <formula>0</formula>
    </cfRule>
  </conditionalFormatting>
  <conditionalFormatting sqref="L47">
    <cfRule type="cellIs" dxfId="226" priority="14" operator="equal">
      <formula>0</formula>
    </cfRule>
  </conditionalFormatting>
  <conditionalFormatting sqref="L57">
    <cfRule type="cellIs" dxfId="225" priority="13" operator="equal">
      <formula>0</formula>
    </cfRule>
  </conditionalFormatting>
  <conditionalFormatting sqref="L58">
    <cfRule type="cellIs" dxfId="224" priority="12" operator="equal">
      <formula>0</formula>
    </cfRule>
  </conditionalFormatting>
  <conditionalFormatting sqref="L48">
    <cfRule type="cellIs" dxfId="223" priority="11" operator="equal">
      <formula>0</formula>
    </cfRule>
  </conditionalFormatting>
  <conditionalFormatting sqref="L49">
    <cfRule type="cellIs" dxfId="222" priority="10" operator="equal">
      <formula>0</formula>
    </cfRule>
  </conditionalFormatting>
  <conditionalFormatting sqref="L59">
    <cfRule type="cellIs" dxfId="221" priority="9" operator="equal">
      <formula>0</formula>
    </cfRule>
  </conditionalFormatting>
  <conditionalFormatting sqref="L60">
    <cfRule type="cellIs" dxfId="220" priority="8" operator="equal">
      <formula>0</formula>
    </cfRule>
  </conditionalFormatting>
  <conditionalFormatting sqref="L40:L45">
    <cfRule type="cellIs" dxfId="219" priority="7" operator="equal">
      <formula>0</formula>
    </cfRule>
  </conditionalFormatting>
  <conditionalFormatting sqref="L51:L56">
    <cfRule type="cellIs" dxfId="218" priority="6" operator="equal">
      <formula>0</formula>
    </cfRule>
  </conditionalFormatting>
  <conditionalFormatting sqref="L63:L67">
    <cfRule type="cellIs" dxfId="217" priority="5" operator="equal">
      <formula>0</formula>
    </cfRule>
  </conditionalFormatting>
  <conditionalFormatting sqref="L68:L69">
    <cfRule type="cellIs" dxfId="216" priority="4" operator="equal">
      <formula>0</formula>
    </cfRule>
  </conditionalFormatting>
  <conditionalFormatting sqref="J48:J49">
    <cfRule type="cellIs" dxfId="215" priority="3" operator="equal">
      <formula>0</formula>
    </cfRule>
  </conditionalFormatting>
  <conditionalFormatting sqref="J59:J60">
    <cfRule type="cellIs" dxfId="214" priority="2" operator="equal">
      <formula>0</formula>
    </cfRule>
  </conditionalFormatting>
  <conditionalFormatting sqref="J70:J71">
    <cfRule type="cellIs" dxfId="213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Indexace!#REF!</xm:f>
          </x14:formula1>
          <xm:sqref>D4:D5</xm:sqref>
        </x14:dataValidation>
        <x14:dataValidation type="list" allowBlank="1" showInputMessage="1" showErrorMessage="1">
          <x14:formula1>
            <xm:f>Indexace!#REF!</xm:f>
          </x14:formula1>
          <xm:sqref>F4:F5</xm:sqref>
        </x14:dataValidation>
        <x14:dataValidation type="list" allowBlank="1" showInputMessage="1" showErrorMessage="1">
          <x14:formula1>
            <xm:f>Indexace!#REF!</xm:f>
          </x14:formula1>
          <xm:sqref>D31:D32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66"/>
  </sheetPr>
  <dimension ref="A1:AK314"/>
  <sheetViews>
    <sheetView topLeftCell="C76" zoomScale="70" zoomScaleNormal="70" zoomScaleSheetLayoutView="25" workbookViewId="0">
      <selection activeCell="J91" sqref="J91"/>
    </sheetView>
  </sheetViews>
  <sheetFormatPr defaultColWidth="0" defaultRowHeight="15" zeroHeight="1"/>
  <cols>
    <col min="1" max="1" width="5.140625" style="317" customWidth="1"/>
    <col min="2" max="2" width="52.28515625" style="239" customWidth="1"/>
    <col min="3" max="3" width="57.140625" style="239" customWidth="1"/>
    <col min="4" max="4" width="18.5703125" style="239" bestFit="1" customWidth="1"/>
    <col min="5" max="5" width="19.5703125" style="239" bestFit="1" customWidth="1"/>
    <col min="6" max="6" width="18.5703125" style="239" customWidth="1"/>
    <col min="7" max="7" width="19.42578125" style="239" customWidth="1"/>
    <col min="8" max="8" width="19.5703125" style="239" customWidth="1"/>
    <col min="9" max="9" width="32.42578125" style="239" customWidth="1"/>
    <col min="10" max="10" width="24.7109375" style="239" customWidth="1"/>
    <col min="11" max="12" width="24.28515625" style="239" customWidth="1"/>
    <col min="13" max="13" width="23.5703125" style="239" customWidth="1"/>
    <col min="14" max="16" width="26.85546875" style="239" customWidth="1"/>
    <col min="17" max="17" width="14" style="239" customWidth="1"/>
    <col min="18" max="18" width="14.42578125" style="239" customWidth="1"/>
    <col min="19" max="19" width="18.85546875" style="239" customWidth="1"/>
    <col min="20" max="20" width="20" style="239" customWidth="1"/>
    <col min="21" max="21" width="21" style="239" customWidth="1"/>
    <col min="22" max="22" width="16.140625" style="239" customWidth="1"/>
    <col min="23" max="23" width="16.7109375" style="239" customWidth="1"/>
    <col min="24" max="27" width="13" style="239" bestFit="1" customWidth="1"/>
    <col min="28" max="28" width="17.85546875" style="239" customWidth="1"/>
    <col min="29" max="29" width="19.28515625" style="239" customWidth="1"/>
    <col min="30" max="30" width="19.140625" style="239" customWidth="1"/>
    <col min="31" max="31" width="17" style="239" customWidth="1"/>
    <col min="32" max="32" width="16.85546875" style="239" customWidth="1"/>
    <col min="33" max="33" width="22.140625" style="239" customWidth="1"/>
    <col min="34" max="34" width="16.5703125" style="239" bestFit="1" customWidth="1"/>
    <col min="35" max="35" width="11.85546875" style="317" bestFit="1" customWidth="1"/>
    <col min="36" max="36" width="11.5703125" style="317" customWidth="1"/>
    <col min="37" max="37" width="0" style="317" hidden="1" customWidth="1"/>
    <col min="38" max="16384" width="9.140625" style="317" hidden="1"/>
  </cols>
  <sheetData>
    <row r="1" spans="2:36" ht="18.75">
      <c r="B1" s="586" t="s">
        <v>301</v>
      </c>
      <c r="C1" s="586"/>
      <c r="D1" s="597"/>
      <c r="E1" s="597"/>
      <c r="F1" s="597"/>
      <c r="G1" s="597"/>
      <c r="H1" s="597"/>
      <c r="I1" s="597"/>
      <c r="J1" s="597"/>
      <c r="K1" s="597"/>
      <c r="L1" s="597"/>
      <c r="M1" s="629"/>
      <c r="N1" s="597"/>
      <c r="O1" s="597"/>
      <c r="P1" s="597"/>
      <c r="Q1" s="597"/>
      <c r="R1" s="597"/>
      <c r="S1" s="597"/>
      <c r="T1" s="597"/>
      <c r="U1" s="59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</row>
    <row r="2" spans="2:36">
      <c r="B2" s="250" t="s">
        <v>417</v>
      </c>
      <c r="C2" s="454">
        <f>D7</f>
        <v>2020</v>
      </c>
      <c r="D2" s="317"/>
      <c r="E2" s="317"/>
      <c r="F2" s="405">
        <f>Info!$V$25</f>
        <v>1</v>
      </c>
      <c r="G2" s="317"/>
      <c r="H2" s="317"/>
      <c r="I2" s="317"/>
      <c r="J2" s="317"/>
      <c r="K2" s="317"/>
      <c r="L2" s="317"/>
      <c r="M2" s="318"/>
      <c r="N2" s="317"/>
      <c r="O2" s="317"/>
      <c r="P2" s="317"/>
      <c r="Q2" s="317"/>
      <c r="R2" s="31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</row>
    <row r="3" spans="2:36">
      <c r="B3" s="112"/>
      <c r="C3" s="317"/>
      <c r="D3" s="317"/>
      <c r="E3" s="317"/>
      <c r="G3" s="428"/>
      <c r="H3" s="412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</row>
    <row r="4" spans="2:36">
      <c r="B4" s="351" t="s">
        <v>424</v>
      </c>
      <c r="C4" s="352"/>
      <c r="D4" s="639">
        <v>30</v>
      </c>
      <c r="E4" s="544" t="s">
        <v>93</v>
      </c>
      <c r="F4" s="263"/>
      <c r="G4" s="30"/>
      <c r="H4" s="412"/>
      <c r="I4" s="263"/>
      <c r="J4" s="261"/>
      <c r="K4" s="261"/>
      <c r="L4" s="262"/>
      <c r="M4" s="317"/>
      <c r="N4" s="317"/>
      <c r="O4" s="317"/>
      <c r="P4" s="317"/>
      <c r="Q4" s="317"/>
      <c r="R4" s="31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</row>
    <row r="5" spans="2:36">
      <c r="B5" s="346" t="s">
        <v>423</v>
      </c>
      <c r="C5" s="267"/>
      <c r="D5" s="118">
        <v>10</v>
      </c>
      <c r="E5" s="546" t="s">
        <v>93</v>
      </c>
      <c r="F5" s="263"/>
      <c r="G5" s="261"/>
      <c r="H5" s="262"/>
      <c r="I5" s="263"/>
      <c r="J5" s="261"/>
      <c r="K5" s="261"/>
      <c r="L5" s="262"/>
      <c r="M5" s="317"/>
      <c r="N5" s="317"/>
      <c r="O5" s="317"/>
      <c r="P5" s="317"/>
      <c r="Q5" s="317"/>
      <c r="R5" s="31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</row>
    <row r="6" spans="2:36">
      <c r="B6" s="346" t="str">
        <f>'Základní vstupní data'!B10</f>
        <v xml:space="preserve">Cenová úroveň hodnoty infra majetku stanovené dle metodického pokynu MZe nebo dle oceňovací vyhl. MF v pořizovací ceně </v>
      </c>
      <c r="C6" s="267"/>
      <c r="D6" s="253">
        <f>IF($F$2=0,0,'Základní vstupní data'!$F$10)</f>
        <v>2009</v>
      </c>
      <c r="E6" s="546" t="s">
        <v>98</v>
      </c>
      <c r="F6" s="446"/>
      <c r="G6" s="30"/>
      <c r="H6" s="262"/>
      <c r="I6" s="263"/>
      <c r="J6" s="261"/>
      <c r="K6" s="261"/>
      <c r="L6" s="262"/>
      <c r="M6" s="317"/>
      <c r="N6" s="317"/>
      <c r="O6" s="317"/>
      <c r="P6" s="317"/>
      <c r="Q6" s="317"/>
      <c r="R6" s="31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</row>
    <row r="7" spans="2:36">
      <c r="B7" s="353" t="s">
        <v>380</v>
      </c>
      <c r="C7" s="349"/>
      <c r="D7" s="640">
        <f>Info!$C$17</f>
        <v>2020</v>
      </c>
      <c r="E7" s="641" t="s">
        <v>98</v>
      </c>
      <c r="F7" s="446"/>
      <c r="G7" s="261"/>
      <c r="H7" s="262"/>
      <c r="I7" s="263"/>
      <c r="J7" s="261"/>
      <c r="K7" s="261"/>
      <c r="L7" s="262"/>
      <c r="M7" s="317"/>
      <c r="N7" s="317"/>
      <c r="O7" s="317"/>
      <c r="P7" s="317"/>
      <c r="Q7" s="317"/>
      <c r="R7" s="31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</row>
    <row r="8" spans="2:36">
      <c r="B8" s="649" t="s">
        <v>413</v>
      </c>
      <c r="C8" s="650">
        <f>$D$7</f>
        <v>2020</v>
      </c>
      <c r="D8" s="651">
        <f>IF($F$2=0,0,INDEX(Indexace!C5:AC5,MATCH($D$7,Indexace!C4:AC4)))</f>
        <v>1.0761509693029934</v>
      </c>
      <c r="E8" s="648"/>
      <c r="F8" s="263"/>
      <c r="G8" s="261"/>
      <c r="H8" s="262"/>
      <c r="I8" s="263"/>
      <c r="J8" s="261"/>
      <c r="K8" s="261"/>
      <c r="L8" s="262"/>
      <c r="M8" s="317"/>
      <c r="N8" s="317"/>
      <c r="O8" s="317"/>
      <c r="P8" s="317"/>
      <c r="Q8" s="317"/>
      <c r="R8" s="31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</row>
    <row r="9" spans="2:36" ht="27" customHeight="1">
      <c r="B9" s="1052" t="str">
        <f>'Základní vstupní data'!B11</f>
        <v>Sazba DPH odpovídající ke stanovené hodnotě infra majetku oceněného dle metodiky pro ocenění hodnoty VH infrastruktury (vyhl. MZe č. 428/2001 nebo vyhl. MF v platném znění) je</v>
      </c>
      <c r="C9" s="1053"/>
      <c r="D9" s="647">
        <f>'Základní vstupní data'!$F$11</f>
        <v>0.19</v>
      </c>
      <c r="E9" s="543"/>
      <c r="F9" s="317"/>
      <c r="G9" s="261"/>
      <c r="H9" s="262"/>
      <c r="I9" s="263"/>
      <c r="J9" s="261"/>
      <c r="K9" s="261"/>
      <c r="L9" s="262"/>
      <c r="M9" s="317"/>
      <c r="N9" s="317"/>
      <c r="O9" s="317"/>
      <c r="P9" s="317"/>
      <c r="Q9" s="317"/>
      <c r="R9" s="31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</row>
    <row r="10" spans="2:36">
      <c r="B10" s="267"/>
      <c r="C10" s="267"/>
      <c r="D10" s="646"/>
      <c r="E10" s="267"/>
      <c r="F10" s="317"/>
      <c r="G10" s="261"/>
      <c r="H10" s="262"/>
      <c r="I10" s="263"/>
      <c r="J10" s="261"/>
      <c r="K10" s="261"/>
      <c r="L10" s="262"/>
      <c r="M10" s="317"/>
      <c r="N10" s="317"/>
      <c r="O10" s="317"/>
      <c r="P10" s="317"/>
      <c r="Q10" s="317"/>
      <c r="R10" s="31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</row>
    <row r="11" spans="2:36">
      <c r="B11" s="317"/>
      <c r="C11" s="317"/>
      <c r="D11" s="317"/>
      <c r="E11" s="317"/>
      <c r="F11" s="317"/>
      <c r="L11" s="317"/>
      <c r="M11" s="317"/>
      <c r="N11" s="317"/>
      <c r="O11" s="317"/>
      <c r="P11" s="317"/>
      <c r="Q11" s="317"/>
      <c r="R11" s="317"/>
      <c r="S11" s="317"/>
    </row>
    <row r="12" spans="2:36" ht="15.75" customHeight="1">
      <c r="B12" s="400"/>
      <c r="C12" s="400"/>
      <c r="D12" s="401"/>
      <c r="E12" s="317"/>
      <c r="F12" s="317"/>
      <c r="G12" s="261"/>
      <c r="H12" s="262"/>
      <c r="I12" s="263"/>
      <c r="J12" s="261"/>
      <c r="K12" s="261"/>
      <c r="L12" s="262"/>
      <c r="M12" s="317"/>
      <c r="N12" s="317"/>
      <c r="O12" s="317"/>
      <c r="P12" s="317"/>
      <c r="Q12" s="317"/>
      <c r="R12" s="31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</row>
    <row r="13" spans="2:36">
      <c r="B13" s="319"/>
      <c r="C13" s="267"/>
      <c r="D13" s="260"/>
      <c r="E13" s="317"/>
      <c r="F13" s="317"/>
      <c r="G13" s="30"/>
      <c r="H13" s="262"/>
      <c r="I13" s="263"/>
      <c r="J13" s="261"/>
      <c r="K13" s="261"/>
      <c r="L13" s="361"/>
      <c r="M13" s="317"/>
      <c r="N13" s="317"/>
      <c r="O13" s="317"/>
      <c r="P13" s="317"/>
      <c r="Q13" s="317"/>
      <c r="R13" s="31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</row>
    <row r="14" spans="2:36">
      <c r="B14" s="372" t="s">
        <v>159</v>
      </c>
      <c r="C14" s="326"/>
      <c r="D14" s="317"/>
      <c r="E14" s="317"/>
      <c r="F14" s="317"/>
      <c r="G14" s="410"/>
      <c r="H14" s="262"/>
      <c r="I14" s="263"/>
      <c r="J14" s="261"/>
      <c r="K14" s="261"/>
      <c r="L14" s="361"/>
      <c r="M14" s="317"/>
      <c r="N14" s="317"/>
      <c r="O14" s="317"/>
      <c r="P14" s="317"/>
      <c r="Q14" s="317"/>
      <c r="R14" s="31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</row>
    <row r="15" spans="2:36" ht="15" customHeight="1">
      <c r="B15" s="1054" t="s">
        <v>149</v>
      </c>
      <c r="C15" s="1055"/>
      <c r="D15" s="636"/>
      <c r="E15" s="1060" t="s">
        <v>257</v>
      </c>
      <c r="F15" s="1060"/>
      <c r="G15" s="1060" t="s">
        <v>257</v>
      </c>
      <c r="H15" s="1060"/>
      <c r="I15" s="1058" t="s">
        <v>56</v>
      </c>
      <c r="J15" s="1021" t="s">
        <v>248</v>
      </c>
      <c r="K15" s="1021"/>
      <c r="L15" s="264"/>
      <c r="M15" s="317"/>
      <c r="N15" s="317"/>
      <c r="O15" s="317"/>
      <c r="P15" s="317"/>
      <c r="Q15" s="317"/>
      <c r="R15" s="31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</row>
    <row r="16" spans="2:36">
      <c r="B16" s="1056"/>
      <c r="C16" s="1057"/>
      <c r="D16" s="584" t="s">
        <v>100</v>
      </c>
      <c r="E16" s="354" t="s">
        <v>249</v>
      </c>
      <c r="F16" s="354" t="s">
        <v>250</v>
      </c>
      <c r="G16" s="354" t="str">
        <f>E16</f>
        <v>(vč. DPH) v c.ú.</v>
      </c>
      <c r="H16" s="354" t="str">
        <f>F16</f>
        <v>(bez DPH) v c.ú.</v>
      </c>
      <c r="I16" s="1021"/>
      <c r="J16" s="299" t="s">
        <v>249</v>
      </c>
      <c r="K16" s="299" t="s">
        <v>250</v>
      </c>
      <c r="L16" s="267"/>
      <c r="M16" s="317"/>
      <c r="N16" s="317"/>
      <c r="O16" s="317"/>
      <c r="P16" s="317"/>
      <c r="Q16" s="317"/>
      <c r="R16" s="31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</row>
    <row r="17" spans="2:36">
      <c r="B17" s="357" t="s">
        <v>0</v>
      </c>
      <c r="C17" s="637"/>
      <c r="D17" s="635"/>
      <c r="E17" s="369">
        <f>D6</f>
        <v>2009</v>
      </c>
      <c r="F17" s="369">
        <f>E17</f>
        <v>2009</v>
      </c>
      <c r="G17" s="370">
        <f>IF($F$2=0,"-",$D$7)</f>
        <v>2020</v>
      </c>
      <c r="H17" s="369">
        <f>G17</f>
        <v>2020</v>
      </c>
      <c r="I17" s="1059"/>
      <c r="J17" s="371">
        <f>G17</f>
        <v>2020</v>
      </c>
      <c r="K17" s="371">
        <f>J17</f>
        <v>2020</v>
      </c>
      <c r="L17" s="267"/>
      <c r="M17" s="317"/>
      <c r="N17" s="317"/>
      <c r="O17" s="317"/>
      <c r="P17" s="317"/>
      <c r="Q17" s="317"/>
      <c r="R17" s="31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</row>
    <row r="18" spans="2:36">
      <c r="B18" s="374" t="s">
        <v>142</v>
      </c>
      <c r="C18" s="337" t="s">
        <v>2</v>
      </c>
      <c r="D18" s="362" t="s">
        <v>5</v>
      </c>
      <c r="E18" s="363">
        <f>'Základní vstupní data'!F16</f>
        <v>0</v>
      </c>
      <c r="F18" s="363">
        <f t="shared" ref="F18:F23" si="0">E18/(1+$D$9)</f>
        <v>0</v>
      </c>
      <c r="G18" s="990">
        <f>(E18*$D$8)</f>
        <v>0</v>
      </c>
      <c r="H18" s="990">
        <f t="shared" ref="H18:H23" si="1">(F18*$D$8)</f>
        <v>0</v>
      </c>
      <c r="I18" s="367">
        <f>'Základní vstupní data'!H16</f>
        <v>55</v>
      </c>
      <c r="J18" s="363">
        <f>G18/$I18</f>
        <v>0</v>
      </c>
      <c r="K18" s="363">
        <f>H18/$I18</f>
        <v>0</v>
      </c>
      <c r="L18" s="267"/>
      <c r="M18" s="317"/>
      <c r="N18" s="317"/>
      <c r="O18" s="317"/>
      <c r="P18" s="317"/>
      <c r="Q18" s="317"/>
      <c r="R18" s="31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</row>
    <row r="19" spans="2:36">
      <c r="B19" s="267"/>
      <c r="C19" s="337" t="s">
        <v>3</v>
      </c>
      <c r="D19" s="362" t="s">
        <v>5</v>
      </c>
      <c r="E19" s="363">
        <f>'Základní vstupní data'!F17</f>
        <v>0</v>
      </c>
      <c r="F19" s="363">
        <f t="shared" si="0"/>
        <v>0</v>
      </c>
      <c r="G19" s="990">
        <f t="shared" ref="G19:G23" si="2">(E19*$D$8)</f>
        <v>0</v>
      </c>
      <c r="H19" s="990">
        <f t="shared" si="1"/>
        <v>0</v>
      </c>
      <c r="I19" s="367">
        <f>'Základní vstupní data'!H17</f>
        <v>40</v>
      </c>
      <c r="J19" s="363">
        <f t="shared" ref="J19:J23" si="3">G19/$I19</f>
        <v>0</v>
      </c>
      <c r="K19" s="363">
        <f t="shared" ref="K19:K23" si="4">H19/$I19</f>
        <v>0</v>
      </c>
      <c r="L19" s="267"/>
      <c r="M19" s="317"/>
      <c r="N19" s="317"/>
      <c r="O19" s="317"/>
      <c r="P19" s="317"/>
      <c r="Q19" s="317"/>
      <c r="R19" s="31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</row>
    <row r="20" spans="2:36">
      <c r="B20" s="267"/>
      <c r="C20" s="337" t="s">
        <v>4</v>
      </c>
      <c r="D20" s="362" t="s">
        <v>5</v>
      </c>
      <c r="E20" s="363">
        <f>'Základní vstupní data'!F18</f>
        <v>0</v>
      </c>
      <c r="F20" s="363">
        <f t="shared" si="0"/>
        <v>0</v>
      </c>
      <c r="G20" s="990">
        <f t="shared" si="2"/>
        <v>0</v>
      </c>
      <c r="H20" s="990">
        <f t="shared" si="1"/>
        <v>0</v>
      </c>
      <c r="I20" s="367">
        <f>'Základní vstupní data'!H18</f>
        <v>15</v>
      </c>
      <c r="J20" s="363">
        <f t="shared" si="3"/>
        <v>0</v>
      </c>
      <c r="K20" s="363">
        <f t="shared" si="4"/>
        <v>0</v>
      </c>
      <c r="L20" s="267"/>
      <c r="M20" s="317"/>
      <c r="N20" s="317"/>
      <c r="O20" s="317"/>
      <c r="P20" s="317"/>
      <c r="Q20" s="317"/>
      <c r="R20" s="31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</row>
    <row r="21" spans="2:36">
      <c r="B21" s="374" t="s">
        <v>143</v>
      </c>
      <c r="C21" s="337" t="s">
        <v>2</v>
      </c>
      <c r="D21" s="362" t="s">
        <v>5</v>
      </c>
      <c r="E21" s="363">
        <f>'Základní vstupní data'!F19</f>
        <v>0</v>
      </c>
      <c r="F21" s="363">
        <f t="shared" si="0"/>
        <v>0</v>
      </c>
      <c r="G21" s="990">
        <f t="shared" si="2"/>
        <v>0</v>
      </c>
      <c r="H21" s="990">
        <f t="shared" si="1"/>
        <v>0</v>
      </c>
      <c r="I21" s="367">
        <f>'Základní vstupní data'!H19</f>
        <v>55</v>
      </c>
      <c r="J21" s="363">
        <f t="shared" si="3"/>
        <v>0</v>
      </c>
      <c r="K21" s="363">
        <f t="shared" si="4"/>
        <v>0</v>
      </c>
      <c r="L21" s="267"/>
      <c r="M21" s="317"/>
      <c r="N21" s="317"/>
      <c r="O21" s="317"/>
      <c r="P21" s="317"/>
      <c r="Q21" s="317"/>
      <c r="R21" s="31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</row>
    <row r="22" spans="2:36">
      <c r="B22" s="267"/>
      <c r="C22" s="337" t="s">
        <v>3</v>
      </c>
      <c r="D22" s="362" t="s">
        <v>5</v>
      </c>
      <c r="E22" s="363">
        <f>'Základní vstupní data'!F20</f>
        <v>0</v>
      </c>
      <c r="F22" s="363">
        <f t="shared" si="0"/>
        <v>0</v>
      </c>
      <c r="G22" s="990">
        <f t="shared" si="2"/>
        <v>0</v>
      </c>
      <c r="H22" s="990">
        <f t="shared" si="1"/>
        <v>0</v>
      </c>
      <c r="I22" s="367">
        <f>'Základní vstupní data'!H20</f>
        <v>40</v>
      </c>
      <c r="J22" s="363">
        <f t="shared" si="3"/>
        <v>0</v>
      </c>
      <c r="K22" s="363">
        <f t="shared" si="4"/>
        <v>0</v>
      </c>
      <c r="L22" s="267"/>
      <c r="M22" s="317"/>
      <c r="N22" s="317"/>
      <c r="O22" s="317"/>
      <c r="P22" s="317"/>
      <c r="Q22" s="317"/>
      <c r="R22" s="31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</row>
    <row r="23" spans="2:36">
      <c r="B23" s="349"/>
      <c r="C23" s="349" t="s">
        <v>4</v>
      </c>
      <c r="D23" s="365" t="s">
        <v>5</v>
      </c>
      <c r="E23" s="366">
        <f>'Základní vstupní data'!F21</f>
        <v>0</v>
      </c>
      <c r="F23" s="366">
        <f t="shared" si="0"/>
        <v>0</v>
      </c>
      <c r="G23" s="991">
        <f t="shared" si="2"/>
        <v>0</v>
      </c>
      <c r="H23" s="991">
        <f t="shared" si="1"/>
        <v>0</v>
      </c>
      <c r="I23" s="368">
        <f>'Základní vstupní data'!H21</f>
        <v>15</v>
      </c>
      <c r="J23" s="364">
        <f t="shared" si="3"/>
        <v>0</v>
      </c>
      <c r="K23" s="364">
        <f t="shared" si="4"/>
        <v>0</v>
      </c>
      <c r="L23" s="267"/>
      <c r="M23" s="317"/>
      <c r="N23" s="317"/>
      <c r="O23" s="317"/>
      <c r="P23" s="317"/>
      <c r="Q23" s="317"/>
      <c r="R23" s="31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</row>
    <row r="24" spans="2:36">
      <c r="B24" s="349" t="s">
        <v>101</v>
      </c>
      <c r="C24" s="349"/>
      <c r="D24" s="365" t="s">
        <v>5</v>
      </c>
      <c r="E24" s="386">
        <f>E18+E19+E20+E21+E22+E23</f>
        <v>0</v>
      </c>
      <c r="F24" s="386">
        <f>F18+F19+F20+F21+F22+F23</f>
        <v>0</v>
      </c>
      <c r="G24" s="386">
        <f t="shared" ref="G24" si="5">G18+G19+G20+G21+G22+G23</f>
        <v>0</v>
      </c>
      <c r="H24" s="386">
        <f>H18+H19+H20+H21+H22+H23</f>
        <v>0</v>
      </c>
      <c r="I24" s="386"/>
      <c r="J24" s="386">
        <f>SUM(J18:J23)</f>
        <v>0</v>
      </c>
      <c r="K24" s="386">
        <f>SUM(K18:K23)</f>
        <v>0</v>
      </c>
      <c r="L24" s="267"/>
      <c r="M24" s="317"/>
      <c r="N24" s="317"/>
      <c r="O24" s="317"/>
      <c r="P24" s="317"/>
      <c r="Q24" s="317"/>
      <c r="R24" s="31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</row>
    <row r="25" spans="2:36">
      <c r="B25" s="267"/>
      <c r="C25" s="267"/>
      <c r="D25" s="348"/>
      <c r="E25" s="267"/>
      <c r="F25" s="267"/>
      <c r="G25" s="267"/>
      <c r="H25" s="267"/>
      <c r="I25" s="267"/>
      <c r="J25" s="267"/>
      <c r="K25" s="267"/>
      <c r="L25" s="267"/>
      <c r="M25" s="317"/>
      <c r="N25" s="317"/>
      <c r="O25" s="317"/>
      <c r="P25" s="317"/>
      <c r="Q25" s="317"/>
      <c r="R25" s="31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</row>
    <row r="26" spans="2:36">
      <c r="B26" s="372" t="s">
        <v>6</v>
      </c>
      <c r="C26" s="372" t="s">
        <v>6</v>
      </c>
      <c r="D26" s="582" t="s">
        <v>100</v>
      </c>
      <c r="E26" s="273">
        <f>E17</f>
        <v>2009</v>
      </c>
      <c r="F26" s="273">
        <f>E26</f>
        <v>2009</v>
      </c>
      <c r="G26" s="273">
        <f>G17</f>
        <v>2020</v>
      </c>
      <c r="H26" s="273">
        <f>G26</f>
        <v>2020</v>
      </c>
      <c r="I26" s="583" t="s">
        <v>56</v>
      </c>
      <c r="J26" s="360">
        <f>J17</f>
        <v>2020</v>
      </c>
      <c r="K26" s="360">
        <f>J26</f>
        <v>2020</v>
      </c>
      <c r="L26" s="267"/>
      <c r="M26" s="317"/>
      <c r="N26" s="317"/>
      <c r="O26" s="317"/>
      <c r="P26" s="317"/>
      <c r="Q26" s="317"/>
      <c r="R26" s="31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</row>
    <row r="27" spans="2:36">
      <c r="B27" s="374" t="s">
        <v>144</v>
      </c>
      <c r="C27" s="337" t="s">
        <v>34</v>
      </c>
      <c r="D27" s="362" t="s">
        <v>5</v>
      </c>
      <c r="E27" s="363">
        <f>'Základní vstupní data'!F25</f>
        <v>0</v>
      </c>
      <c r="F27" s="363">
        <f t="shared" ref="F27:F32" si="6">E27/(1+$D$9)</f>
        <v>0</v>
      </c>
      <c r="G27" s="990">
        <f>(E27*$D$8)</f>
        <v>0</v>
      </c>
      <c r="H27" s="990">
        <f t="shared" ref="H27:H32" si="7">(F27*$D$8)</f>
        <v>0</v>
      </c>
      <c r="I27" s="367">
        <f>'Základní vstupní data'!H25</f>
        <v>75</v>
      </c>
      <c r="J27" s="363">
        <f>G27/$I27</f>
        <v>0</v>
      </c>
      <c r="K27" s="363">
        <f>H27/$I27</f>
        <v>0</v>
      </c>
      <c r="L27" s="267"/>
      <c r="M27" s="317"/>
      <c r="N27" s="317"/>
      <c r="O27" s="317"/>
      <c r="P27" s="317"/>
      <c r="Q27" s="317"/>
      <c r="R27" s="31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</row>
    <row r="28" spans="2:36">
      <c r="B28" s="267"/>
      <c r="C28" s="337" t="s">
        <v>3</v>
      </c>
      <c r="D28" s="362" t="s">
        <v>5</v>
      </c>
      <c r="E28" s="363">
        <f>'Základní vstupní data'!F26</f>
        <v>2058.5</v>
      </c>
      <c r="F28" s="363">
        <f t="shared" si="6"/>
        <v>1729.8319327731094</v>
      </c>
      <c r="G28" s="990">
        <f t="shared" ref="G28:G32" si="8">(E28*$D$8)</f>
        <v>2215.2567703102118</v>
      </c>
      <c r="H28" s="990">
        <f t="shared" si="7"/>
        <v>1861.5603111850521</v>
      </c>
      <c r="I28" s="367">
        <f>'Základní vstupní data'!H26</f>
        <v>40</v>
      </c>
      <c r="J28" s="363">
        <f t="shared" ref="J28:J32" si="9">G28/$I28</f>
        <v>55.381419257755297</v>
      </c>
      <c r="K28" s="363">
        <f t="shared" ref="K28:K32" si="10">H28/$I28</f>
        <v>46.539007779626303</v>
      </c>
      <c r="L28" s="267"/>
      <c r="M28" s="317"/>
      <c r="N28" s="317"/>
      <c r="O28" s="317"/>
      <c r="P28" s="317"/>
      <c r="Q28" s="317"/>
      <c r="R28" s="31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</row>
    <row r="29" spans="2:36">
      <c r="B29" s="267"/>
      <c r="C29" s="337" t="s">
        <v>4</v>
      </c>
      <c r="D29" s="362" t="s">
        <v>5</v>
      </c>
      <c r="E29" s="363">
        <f>'Základní vstupní data'!F27</f>
        <v>2058.5</v>
      </c>
      <c r="F29" s="363">
        <f t="shared" si="6"/>
        <v>1729.8319327731094</v>
      </c>
      <c r="G29" s="990">
        <f t="shared" si="8"/>
        <v>2215.2567703102118</v>
      </c>
      <c r="H29" s="990">
        <f t="shared" si="7"/>
        <v>1861.5603111850521</v>
      </c>
      <c r="I29" s="367">
        <f>'Základní vstupní data'!H27</f>
        <v>15</v>
      </c>
      <c r="J29" s="363">
        <f t="shared" si="9"/>
        <v>147.68378468734744</v>
      </c>
      <c r="K29" s="363">
        <f t="shared" si="10"/>
        <v>124.10402074567014</v>
      </c>
      <c r="L29" s="267"/>
      <c r="M29" s="317"/>
      <c r="N29" s="317"/>
      <c r="O29" s="317"/>
      <c r="P29" s="317"/>
      <c r="Q29" s="317"/>
      <c r="R29" s="31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</row>
    <row r="30" spans="2:36">
      <c r="B30" s="374" t="s">
        <v>145</v>
      </c>
      <c r="C30" s="337" t="s">
        <v>34</v>
      </c>
      <c r="D30" s="362" t="s">
        <v>5</v>
      </c>
      <c r="E30" s="363">
        <f>'Základní vstupní data'!F28</f>
        <v>125769.95</v>
      </c>
      <c r="F30" s="363">
        <f t="shared" si="6"/>
        <v>105689.03361344538</v>
      </c>
      <c r="G30" s="990">
        <f t="shared" si="8"/>
        <v>135347.45360168902</v>
      </c>
      <c r="H30" s="990">
        <f t="shared" si="7"/>
        <v>113737.3559678059</v>
      </c>
      <c r="I30" s="367">
        <f>'Základní vstupní data'!H28</f>
        <v>75</v>
      </c>
      <c r="J30" s="363">
        <f t="shared" si="9"/>
        <v>1804.632714689187</v>
      </c>
      <c r="K30" s="363">
        <f t="shared" si="10"/>
        <v>1516.4980795707452</v>
      </c>
      <c r="L30" s="267"/>
      <c r="M30" s="317"/>
      <c r="N30" s="317"/>
      <c r="O30" s="317"/>
      <c r="P30" s="317"/>
      <c r="Q30" s="317"/>
      <c r="R30" s="31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</row>
    <row r="31" spans="2:36">
      <c r="B31" s="267"/>
      <c r="C31" s="337" t="s">
        <v>3</v>
      </c>
      <c r="D31" s="362" t="s">
        <v>5</v>
      </c>
      <c r="E31" s="363">
        <f>'Základní vstupní data'!F29</f>
        <v>0</v>
      </c>
      <c r="F31" s="363">
        <f t="shared" si="6"/>
        <v>0</v>
      </c>
      <c r="G31" s="990">
        <f t="shared" si="8"/>
        <v>0</v>
      </c>
      <c r="H31" s="990">
        <f t="shared" si="7"/>
        <v>0</v>
      </c>
      <c r="I31" s="367">
        <f>'Základní vstupní data'!H29</f>
        <v>40</v>
      </c>
      <c r="J31" s="363">
        <f t="shared" si="9"/>
        <v>0</v>
      </c>
      <c r="K31" s="363">
        <f t="shared" si="10"/>
        <v>0</v>
      </c>
      <c r="L31" s="267"/>
      <c r="M31" s="317"/>
      <c r="N31" s="317"/>
      <c r="O31" s="317"/>
      <c r="P31" s="317"/>
      <c r="Q31" s="317"/>
      <c r="R31" s="31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</row>
    <row r="32" spans="2:36">
      <c r="B32" s="349"/>
      <c r="C32" s="349" t="s">
        <v>4</v>
      </c>
      <c r="D32" s="365" t="s">
        <v>5</v>
      </c>
      <c r="E32" s="366">
        <f>'Základní vstupní data'!F30</f>
        <v>0</v>
      </c>
      <c r="F32" s="366">
        <f t="shared" si="6"/>
        <v>0</v>
      </c>
      <c r="G32" s="991">
        <f t="shared" si="8"/>
        <v>0</v>
      </c>
      <c r="H32" s="991">
        <f t="shared" si="7"/>
        <v>0</v>
      </c>
      <c r="I32" s="368">
        <f>'Základní vstupní data'!H30</f>
        <v>15</v>
      </c>
      <c r="J32" s="364">
        <f t="shared" si="9"/>
        <v>0</v>
      </c>
      <c r="K32" s="364">
        <f t="shared" si="10"/>
        <v>0</v>
      </c>
      <c r="L32" s="267"/>
      <c r="M32" s="317"/>
      <c r="N32" s="317"/>
      <c r="O32" s="317"/>
      <c r="P32" s="317"/>
      <c r="Q32" s="317"/>
      <c r="R32" s="31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</row>
    <row r="33" spans="2:36">
      <c r="B33" s="344" t="s">
        <v>102</v>
      </c>
      <c r="C33" s="344"/>
      <c r="D33" s="350" t="s">
        <v>5</v>
      </c>
      <c r="E33" s="386">
        <f>E27+E28+E29+E30+E31+E32</f>
        <v>129886.95</v>
      </c>
      <c r="F33" s="386">
        <f>F27+F28+F29+F30+F31+F32</f>
        <v>109148.6974789916</v>
      </c>
      <c r="G33" s="386">
        <f t="shared" ref="G33" si="11">G27+G28+G29+G30+G31+G32</f>
        <v>139777.96714230944</v>
      </c>
      <c r="H33" s="386">
        <f>H27+H28+H29+H30+H31+H32</f>
        <v>117460.476590176</v>
      </c>
      <c r="I33" s="386"/>
      <c r="J33" s="386">
        <f>SUM(J27:J32)</f>
        <v>2007.6979186342896</v>
      </c>
      <c r="K33" s="386">
        <f>SUM(K27:K32)</f>
        <v>1687.1411080960415</v>
      </c>
      <c r="L33" s="267"/>
      <c r="M33" s="317"/>
      <c r="N33" s="317"/>
      <c r="O33" s="317"/>
      <c r="P33" s="317"/>
      <c r="Q33" s="317"/>
      <c r="R33" s="31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</row>
    <row r="34" spans="2:36">
      <c r="B34" s="29"/>
      <c r="C34" s="29"/>
      <c r="D34" s="275"/>
      <c r="E34" s="317"/>
      <c r="F34" s="263"/>
      <c r="G34" s="261"/>
      <c r="H34" s="262"/>
      <c r="I34" s="263"/>
      <c r="J34" s="261"/>
      <c r="K34" s="261"/>
      <c r="L34" s="262"/>
      <c r="M34" s="317"/>
      <c r="N34" s="317"/>
      <c r="O34" s="317"/>
      <c r="P34" s="317"/>
      <c r="Q34" s="317"/>
      <c r="R34" s="31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</row>
    <row r="35" spans="2:36">
      <c r="B35" s="29"/>
      <c r="C35" s="29"/>
      <c r="D35" s="275"/>
      <c r="E35" s="317"/>
      <c r="F35" s="263"/>
      <c r="G35" s="261"/>
      <c r="H35" s="262"/>
      <c r="I35" s="263"/>
      <c r="J35" s="261"/>
      <c r="K35" s="261"/>
      <c r="L35" s="262"/>
      <c r="M35" s="317"/>
      <c r="N35" s="317"/>
      <c r="O35" s="317"/>
      <c r="P35" s="317"/>
      <c r="Q35" s="317"/>
      <c r="R35" s="31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</row>
    <row r="36" spans="2:36">
      <c r="E36" s="30"/>
      <c r="F36" s="406"/>
      <c r="G36" s="405"/>
      <c r="H36" s="407"/>
      <c r="I36" s="406"/>
      <c r="J36" s="405"/>
      <c r="K36" s="405"/>
      <c r="L36" s="407"/>
      <c r="M36" s="405"/>
      <c r="N36" s="405"/>
      <c r="O36" s="405"/>
      <c r="P36" s="405"/>
      <c r="Q36" s="405"/>
      <c r="R36" s="405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</row>
    <row r="37" spans="2:36" ht="15" customHeight="1">
      <c r="B37" s="455" t="s">
        <v>264</v>
      </c>
      <c r="C37" s="455"/>
      <c r="D37" s="399">
        <f>D7</f>
        <v>2020</v>
      </c>
      <c r="E37" s="387"/>
      <c r="F37" s="388"/>
      <c r="G37" s="388"/>
      <c r="H37" s="388"/>
      <c r="I37" s="388"/>
      <c r="J37" s="388"/>
      <c r="K37" s="388"/>
      <c r="L37" s="355"/>
      <c r="M37" s="355"/>
      <c r="N37" s="355"/>
      <c r="O37" s="355"/>
      <c r="P37" s="355"/>
      <c r="Q37" s="388"/>
      <c r="R37" s="390"/>
      <c r="S37" s="356"/>
      <c r="T37" s="356"/>
      <c r="U37" s="912" t="s">
        <v>315</v>
      </c>
      <c r="V37" s="912"/>
      <c r="W37" s="317"/>
      <c r="X37" s="389"/>
      <c r="Y37" s="389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</row>
    <row r="38" spans="2:36">
      <c r="B38" s="455"/>
      <c r="C38" s="455"/>
      <c r="D38" s="375"/>
      <c r="E38" s="355"/>
      <c r="F38" s="355"/>
      <c r="G38" s="355"/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912" t="s">
        <v>249</v>
      </c>
      <c r="V38" s="912" t="s">
        <v>250</v>
      </c>
      <c r="W38" s="317"/>
      <c r="X38" s="389"/>
      <c r="Y38" s="389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</row>
    <row r="39" spans="2:36">
      <c r="B39" s="408" t="str">
        <f>'Základní vstupní data'!B40</f>
        <v>Celkové investiční náklady Projektu (zadávat s přesností na 3 desetinná místa)</v>
      </c>
      <c r="C39" s="409"/>
      <c r="D39" s="375"/>
      <c r="E39" s="383">
        <f>'Základní vstupní data'!F40</f>
        <v>2014</v>
      </c>
      <c r="F39" s="383">
        <f>'Základní vstupní data'!G40</f>
        <v>2015</v>
      </c>
      <c r="G39" s="383">
        <f>'Základní vstupní data'!H40</f>
        <v>2016</v>
      </c>
      <c r="H39" s="383">
        <f>'Základní vstupní data'!I40</f>
        <v>2017</v>
      </c>
      <c r="I39" s="383">
        <f>'Základní vstupní data'!J40</f>
        <v>2018</v>
      </c>
      <c r="J39" s="383">
        <f>'Základní vstupní data'!K40</f>
        <v>2019</v>
      </c>
      <c r="K39" s="383">
        <f>'Základní vstupní data'!L40</f>
        <v>2020</v>
      </c>
      <c r="L39" s="383">
        <f>'Základní vstupní data'!M40</f>
        <v>2021</v>
      </c>
      <c r="M39" s="383">
        <f>'Základní vstupní data'!N40</f>
        <v>2022</v>
      </c>
      <c r="N39" s="383">
        <f>'Základní vstupní data'!O40</f>
        <v>2023</v>
      </c>
      <c r="O39" s="383">
        <f>'Základní vstupní data'!P40</f>
        <v>2024</v>
      </c>
      <c r="P39" s="383">
        <f>'Základní vstupní data'!Q40</f>
        <v>2025</v>
      </c>
      <c r="Q39" s="383" t="str">
        <f>'Základní vstupní data'!R40</f>
        <v>Celkem bez DPH</v>
      </c>
      <c r="R39" s="383" t="str">
        <f>'Základní vstupní data'!S40</f>
        <v>Sazba DPH</v>
      </c>
      <c r="S39" s="383" t="str">
        <f>'Základní vstupní data'!T40</f>
        <v>Životnost  (roky)</v>
      </c>
      <c r="T39" s="383" t="s">
        <v>252</v>
      </c>
      <c r="U39" s="396">
        <f>$D$7</f>
        <v>2020</v>
      </c>
      <c r="V39" s="397">
        <f>U39</f>
        <v>2020</v>
      </c>
      <c r="W39" s="317"/>
      <c r="X39" s="389"/>
      <c r="Y39" s="389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</row>
    <row r="40" spans="2:36" s="2" customFormat="1">
      <c r="B40" s="286" t="str">
        <f>'Základní vstupní data'!B41</f>
        <v>Pitná voda nová - úpravna vody a zdroje bez úpravy</v>
      </c>
      <c r="C40" s="286"/>
      <c r="D40" s="708" t="str">
        <f>'Základní vstupní data'!E41</f>
        <v>Jednotky</v>
      </c>
      <c r="E40" s="277">
        <f t="shared" ref="E40:N40" si="12">SUBTOTAL(9,E41:E43)</f>
        <v>0</v>
      </c>
      <c r="F40" s="277">
        <f t="shared" si="12"/>
        <v>0</v>
      </c>
      <c r="G40" s="277">
        <f t="shared" si="12"/>
        <v>0</v>
      </c>
      <c r="H40" s="277">
        <f t="shared" si="12"/>
        <v>0</v>
      </c>
      <c r="I40" s="277">
        <f t="shared" si="12"/>
        <v>0</v>
      </c>
      <c r="J40" s="277">
        <f t="shared" si="12"/>
        <v>0</v>
      </c>
      <c r="K40" s="277">
        <f t="shared" si="12"/>
        <v>0</v>
      </c>
      <c r="L40" s="277">
        <f t="shared" si="12"/>
        <v>0</v>
      </c>
      <c r="M40" s="277">
        <f t="shared" si="12"/>
        <v>0</v>
      </c>
      <c r="N40" s="277">
        <f t="shared" si="12"/>
        <v>0</v>
      </c>
      <c r="O40" s="277">
        <f t="shared" ref="O40:P40" si="13">SUBTOTAL(9,O41:O43)</f>
        <v>0</v>
      </c>
      <c r="P40" s="277">
        <f t="shared" si="13"/>
        <v>0</v>
      </c>
      <c r="Q40" s="277">
        <f>SUBTOTAL(9,Q41:Q43)</f>
        <v>0</v>
      </c>
      <c r="R40" s="277"/>
      <c r="S40" s="277"/>
      <c r="T40" s="277">
        <f>SUBTOTAL(9,T41:T43)</f>
        <v>0</v>
      </c>
      <c r="U40" s="277">
        <f>SUBTOTAL(9,U41:U43)</f>
        <v>0</v>
      </c>
      <c r="V40" s="277">
        <f>SUBTOTAL(9,V41:V43)</f>
        <v>0</v>
      </c>
      <c r="X40" s="285"/>
      <c r="Y40" s="285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2:36">
      <c r="B41" s="29"/>
      <c r="C41" s="376" t="str">
        <f>'Základní vstupní data'!C42</f>
        <v>Stavební část - vodovodní potrubí</v>
      </c>
      <c r="D41" s="377" t="str">
        <f>'Základní vstupní data'!E42</f>
        <v>tis. Kč</v>
      </c>
      <c r="E41" s="384">
        <f>(('Základní vstupní data'!F42)*(INDEX(Indexace!$C$9:$AC$9,MATCH($D$7,Indexace!$C$8:$AC$8))))</f>
        <v>0</v>
      </c>
      <c r="F41" s="384">
        <f>(('Základní vstupní data'!G42)*(INDEX(Indexace!$C$10:$AC$10,MATCH($D$7,Indexace!$C$8:$AC$8))))</f>
        <v>0</v>
      </c>
      <c r="G41" s="384">
        <f>(('Základní vstupní data'!H42)*(INDEX(Indexace!$C$11:$AC$11,MATCH($D$7,Indexace!$C$8:$AC$8))))</f>
        <v>0</v>
      </c>
      <c r="H41" s="384">
        <f>(('Základní vstupní data'!I42)*(INDEX(Indexace!$C$12:$AC$12,MATCH($D$7,Indexace!$C$8:$AC$8))))</f>
        <v>0</v>
      </c>
      <c r="I41" s="384">
        <f>(('Základní vstupní data'!J42)*(INDEX(Indexace!$C$13:$AC$13,MATCH($D$7,Indexace!$C$8:$AC$8))))</f>
        <v>0</v>
      </c>
      <c r="J41" s="384">
        <f>(('Základní vstupní data'!K42)*(INDEX(Indexace!$C$14:$AC$14,MATCH($D$7,Indexace!$C$8:$AC$8))))</f>
        <v>0</v>
      </c>
      <c r="K41" s="384">
        <f>(('Základní vstupní data'!L42)*(INDEX(Indexace!$C$15:$AC$15,MATCH($D$7,Indexace!$C$8:$AC$8))))</f>
        <v>0</v>
      </c>
      <c r="L41" s="384">
        <f>(('Základní vstupní data'!M42)*(INDEX(Indexace!$C$16:$AC$16,MATCH($D$7,Indexace!$C$8:$AC$8))))</f>
        <v>0</v>
      </c>
      <c r="M41" s="384">
        <f>(('Základní vstupní data'!N42)*(INDEX(Indexace!$C$17:$AC$17,MATCH($D$7,Indexace!$C$8:$AC$8))))</f>
        <v>0</v>
      </c>
      <c r="N41" s="384">
        <f>(('Základní vstupní data'!O42)*(INDEX(Indexace!$C$18:$AC$18,MATCH($D$7,Indexace!$C$8:$AC$8))))</f>
        <v>0</v>
      </c>
      <c r="O41" s="384">
        <f>(('Základní vstupní data'!P42)*(INDEX(Indexace!$C$18:$AC$18,MATCH($D$7,Indexace!$C$8:$AC$8))))</f>
        <v>0</v>
      </c>
      <c r="P41" s="384">
        <f>(('Základní vstupní data'!Q42)*(INDEX(Indexace!$C$18:$AC$18,MATCH($D$7,Indexace!$C$8:$AC$8))))</f>
        <v>0</v>
      </c>
      <c r="Q41" s="384">
        <f>SUM(E41:P41)</f>
        <v>0</v>
      </c>
      <c r="R41" s="391">
        <f>'Základní vstupní data'!S42</f>
        <v>0.21</v>
      </c>
      <c r="S41" s="394">
        <f>'Základní vstupní data'!T42</f>
        <v>55</v>
      </c>
      <c r="T41" s="384">
        <f>Q41*(1+R41)</f>
        <v>0</v>
      </c>
      <c r="U41" s="384">
        <f>IF($S41=0,0,$T41/$S41)</f>
        <v>0</v>
      </c>
      <c r="V41" s="384">
        <f>IF($S41=0,0,$Q41/$S41)</f>
        <v>0</v>
      </c>
      <c r="W41" s="317"/>
      <c r="X41" s="255"/>
      <c r="Y41" s="255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</row>
    <row r="42" spans="2:36">
      <c r="B42" s="118"/>
      <c r="C42" s="376" t="str">
        <f>'Základní vstupní data'!C43</f>
        <v xml:space="preserve">Stavební část - jiné </v>
      </c>
      <c r="D42" s="377" t="str">
        <f>'Základní vstupní data'!E43</f>
        <v>tis. Kč</v>
      </c>
      <c r="E42" s="384">
        <f>(('Základní vstupní data'!F43)*(INDEX(Indexace!$C$9:$AC$9,MATCH($D$7,Indexace!$C$8:$AC$8))))</f>
        <v>0</v>
      </c>
      <c r="F42" s="384">
        <f>(('Základní vstupní data'!G43)*(INDEX(Indexace!$C$10:$AC$10,MATCH($D$7,Indexace!$C$8:$AC$8))))</f>
        <v>0</v>
      </c>
      <c r="G42" s="384">
        <f>(('Základní vstupní data'!H43)*(INDEX(Indexace!$C$11:$AC$11,MATCH($D$7,Indexace!$C$8:$AC$8))))</f>
        <v>0</v>
      </c>
      <c r="H42" s="384">
        <f>(('Základní vstupní data'!I43)*(INDEX(Indexace!$C$12:$AC$12,MATCH($D$7,Indexace!$C$8:$AC$8))))</f>
        <v>0</v>
      </c>
      <c r="I42" s="384">
        <f>(('Základní vstupní data'!J43)*(INDEX(Indexace!$C$13:$AC$13,MATCH($D$7,Indexace!$C$8:$AC$8))))</f>
        <v>0</v>
      </c>
      <c r="J42" s="384">
        <f>(('Základní vstupní data'!K43)*(INDEX(Indexace!$C$14:$AC$14,MATCH($D$7,Indexace!$C$8:$AC$8))))</f>
        <v>0</v>
      </c>
      <c r="K42" s="384">
        <f>(('Základní vstupní data'!L43)*(INDEX(Indexace!$C$15:$AC$15,MATCH($D$7,Indexace!$C$8:$AC$8))))</f>
        <v>0</v>
      </c>
      <c r="L42" s="384">
        <f>(('Základní vstupní data'!M43)*(INDEX(Indexace!$C$16:$AC$16,MATCH($D$7,Indexace!$C$8:$AC$8))))</f>
        <v>0</v>
      </c>
      <c r="M42" s="384">
        <f>(('Základní vstupní data'!N43)*(INDEX(Indexace!$C$17:$AC$17,MATCH($D$7,Indexace!$C$8:$AC$8))))</f>
        <v>0</v>
      </c>
      <c r="N42" s="384">
        <f>(('Základní vstupní data'!O43)*(INDEX(Indexace!$C$18:$AC$18,MATCH($D$7,Indexace!$C$8:$AC$8))))</f>
        <v>0</v>
      </c>
      <c r="O42" s="384">
        <f>(('Základní vstupní data'!P43)*(INDEX(Indexace!$C$18:$AC$18,MATCH($D$7,Indexace!$C$8:$AC$8))))</f>
        <v>0</v>
      </c>
      <c r="P42" s="384">
        <f>(('Základní vstupní data'!Q43)*(INDEX(Indexace!$C$18:$AC$18,MATCH($D$7,Indexace!$C$8:$AC$8))))</f>
        <v>0</v>
      </c>
      <c r="Q42" s="384">
        <f>SUM(E42:P42)</f>
        <v>0</v>
      </c>
      <c r="R42" s="391">
        <f>'Základní vstupní data'!S43</f>
        <v>0.21</v>
      </c>
      <c r="S42" s="394">
        <f>'Základní vstupní data'!T43</f>
        <v>40</v>
      </c>
      <c r="T42" s="384">
        <f>Q42*(1+R42)</f>
        <v>0</v>
      </c>
      <c r="U42" s="384">
        <f>IF($S42=0,0,$T42/$S42)</f>
        <v>0</v>
      </c>
      <c r="V42" s="384">
        <f>IF($S42=0,0,$Q42/$S42)</f>
        <v>0</v>
      </c>
      <c r="W42" s="317"/>
      <c r="X42" s="254"/>
      <c r="Y42" s="254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</row>
    <row r="43" spans="2:36">
      <c r="B43" s="304"/>
      <c r="C43" s="378" t="str">
        <f>'Základní vstupní data'!C44</f>
        <v>Zařízení</v>
      </c>
      <c r="D43" s="379" t="str">
        <f>'Základní vstupní data'!E44</f>
        <v>tis. Kč</v>
      </c>
      <c r="E43" s="384">
        <f>(('Základní vstupní data'!F44)*(INDEX(Indexace!$C$9:$AC$9,MATCH($D$7,Indexace!$C$8:$AC$8))))</f>
        <v>0</v>
      </c>
      <c r="F43" s="384">
        <f>(('Základní vstupní data'!G44)*(INDEX(Indexace!$C$10:$AC$10,MATCH($D$7,Indexace!$C$8:$AC$8))))</f>
        <v>0</v>
      </c>
      <c r="G43" s="384">
        <f>(('Základní vstupní data'!H44)*(INDEX(Indexace!$C$11:$AC$11,MATCH($D$7,Indexace!$C$8:$AC$8))))</f>
        <v>0</v>
      </c>
      <c r="H43" s="384">
        <f>(('Základní vstupní data'!I44)*(INDEX(Indexace!$C$12:$AC$12,MATCH($D$7,Indexace!$C$8:$AC$8))))</f>
        <v>0</v>
      </c>
      <c r="I43" s="384">
        <f>(('Základní vstupní data'!J44)*(INDEX(Indexace!$C$13:$AC$13,MATCH($D$7,Indexace!$C$8:$AC$8))))</f>
        <v>0</v>
      </c>
      <c r="J43" s="384">
        <f>(('Základní vstupní data'!K44)*(INDEX(Indexace!$C$14:$AC$14,MATCH($D$7,Indexace!$C$8:$AC$8))))</f>
        <v>0</v>
      </c>
      <c r="K43" s="384">
        <f>(('Základní vstupní data'!L44)*(INDEX(Indexace!$C$15:$AC$15,MATCH($D$7,Indexace!$C$8:$AC$8))))</f>
        <v>0</v>
      </c>
      <c r="L43" s="384">
        <f>(('Základní vstupní data'!M44)*(INDEX(Indexace!$C$16:$AC$16,MATCH($D$7,Indexace!$C$8:$AC$8))))</f>
        <v>0</v>
      </c>
      <c r="M43" s="384">
        <f>(('Základní vstupní data'!N44)*(INDEX(Indexace!$C$17:$AC$17,MATCH($D$7,Indexace!$C$8:$AC$8))))</f>
        <v>0</v>
      </c>
      <c r="N43" s="384">
        <f>(('Základní vstupní data'!O44)*(INDEX(Indexace!$C$18:$AC$18,MATCH($D$7,Indexace!$C$8:$AC$8))))</f>
        <v>0</v>
      </c>
      <c r="O43" s="384">
        <f>(('Základní vstupní data'!P44)*(INDEX(Indexace!$C$18:$AC$18,MATCH($D$7,Indexace!$C$8:$AC$8))))</f>
        <v>0</v>
      </c>
      <c r="P43" s="384">
        <f>(('Základní vstupní data'!Q44)*(INDEX(Indexace!$C$18:$AC$18,MATCH($D$7,Indexace!$C$8:$AC$8))))</f>
        <v>0</v>
      </c>
      <c r="Q43" s="709">
        <f>SUM(E43:P43)</f>
        <v>0</v>
      </c>
      <c r="R43" s="392">
        <f>'Základní vstupní data'!S44</f>
        <v>0.21</v>
      </c>
      <c r="S43" s="395">
        <f>'Základní vstupní data'!T44</f>
        <v>15</v>
      </c>
      <c r="T43" s="385">
        <f>Q43*(1+R43)</f>
        <v>0</v>
      </c>
      <c r="U43" s="384">
        <f>IF($S43=0,0,$T43/$S43)</f>
        <v>0</v>
      </c>
      <c r="V43" s="384">
        <f>IF($S43=0,0,$Q43/$S43)</f>
        <v>0</v>
      </c>
      <c r="W43" s="317"/>
      <c r="X43" s="254"/>
      <c r="Y43" s="254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</row>
    <row r="44" spans="2:36" s="2" customFormat="1">
      <c r="B44" s="280" t="str">
        <f>'Základní vstupní data'!B45</f>
        <v>Pitná voda nová  - Vodovody, přiváděcí řady + rozvodná síť</v>
      </c>
      <c r="C44" s="278"/>
      <c r="D44" s="655" t="str">
        <f>'Základní vstupní data'!E45</f>
        <v>Jednotky</v>
      </c>
      <c r="E44" s="296">
        <f t="shared" ref="E44:N44" si="14">SUBTOTAL(9,E45:E47)</f>
        <v>0</v>
      </c>
      <c r="F44" s="296">
        <f t="shared" si="14"/>
        <v>0</v>
      </c>
      <c r="G44" s="296">
        <f t="shared" si="14"/>
        <v>0</v>
      </c>
      <c r="H44" s="296">
        <f t="shared" si="14"/>
        <v>0</v>
      </c>
      <c r="I44" s="296">
        <f t="shared" si="14"/>
        <v>0</v>
      </c>
      <c r="J44" s="296">
        <f t="shared" si="14"/>
        <v>0</v>
      </c>
      <c r="K44" s="296">
        <f t="shared" si="14"/>
        <v>0</v>
      </c>
      <c r="L44" s="296">
        <f t="shared" si="14"/>
        <v>0</v>
      </c>
      <c r="M44" s="296">
        <f t="shared" si="14"/>
        <v>0</v>
      </c>
      <c r="N44" s="296">
        <f t="shared" si="14"/>
        <v>0</v>
      </c>
      <c r="O44" s="296">
        <f t="shared" ref="O44:P44" si="15">SUBTOTAL(9,O45:O47)</f>
        <v>0</v>
      </c>
      <c r="P44" s="296">
        <f t="shared" si="15"/>
        <v>0</v>
      </c>
      <c r="Q44" s="296">
        <f>SUBTOTAL(9,Q45:Q47)</f>
        <v>0</v>
      </c>
      <c r="R44" s="296"/>
      <c r="S44" s="296"/>
      <c r="T44" s="296">
        <f>SUBTOTAL(9,T45:T47)</f>
        <v>0</v>
      </c>
      <c r="U44" s="296">
        <f>SUBTOTAL(9,U45:U47)</f>
        <v>0</v>
      </c>
      <c r="V44" s="296">
        <f>SUBTOTAL(9,V45:V47)</f>
        <v>0</v>
      </c>
      <c r="X44" s="255"/>
      <c r="Y44" s="255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2:36">
      <c r="B45" s="118"/>
      <c r="C45" s="345" t="str">
        <f>'Základní vstupní data'!C46</f>
        <v>Stavební část - vodovodní potrubí</v>
      </c>
      <c r="D45" s="347" t="str">
        <f>'Základní vstupní data'!E46</f>
        <v>tis. Kč</v>
      </c>
      <c r="E45" s="384">
        <f>(('Základní vstupní data'!F46)*(INDEX(Indexace!$C$9:$AC$9,MATCH($D$7,Indexace!$C$8:$AC$8))))</f>
        <v>0</v>
      </c>
      <c r="F45" s="384">
        <f>(('Základní vstupní data'!G46)*(INDEX(Indexace!$C$10:$AC$10,MATCH($D$7,Indexace!$C$8:$AC$8))))</f>
        <v>0</v>
      </c>
      <c r="G45" s="384">
        <f>(('Základní vstupní data'!H46)*(INDEX(Indexace!$C$11:$AC$11,MATCH($D$7,Indexace!$C$8:$AC$8))))</f>
        <v>0</v>
      </c>
      <c r="H45" s="384">
        <f>(('Základní vstupní data'!I46)*(INDEX(Indexace!$C$12:$AC$12,MATCH($D$7,Indexace!$C$8:$AC$8))))</f>
        <v>0</v>
      </c>
      <c r="I45" s="384">
        <f>(('Základní vstupní data'!J46)*(INDEX(Indexace!$C$13:$AC$13,MATCH($D$7,Indexace!$C$8:$AC$8))))</f>
        <v>0</v>
      </c>
      <c r="J45" s="384">
        <f>(('Základní vstupní data'!K46)*(INDEX(Indexace!$C$14:$AC$14,MATCH($D$7,Indexace!$C$8:$AC$8))))</f>
        <v>0</v>
      </c>
      <c r="K45" s="384">
        <f>(('Základní vstupní data'!L46)*(INDEX(Indexace!$C$15:$AC$15,MATCH($D$7,Indexace!$C$8:$AC$8))))</f>
        <v>0</v>
      </c>
      <c r="L45" s="384">
        <f>(('Základní vstupní data'!M46)*(INDEX(Indexace!$C$16:$AC$16,MATCH($D$7,Indexace!$C$8:$AC$8))))</f>
        <v>0</v>
      </c>
      <c r="M45" s="384">
        <f>(('Základní vstupní data'!N46)*(INDEX(Indexace!$C$17:$AC$17,MATCH($D$7,Indexace!$C$8:$AC$8))))</f>
        <v>0</v>
      </c>
      <c r="N45" s="384">
        <f>(('Základní vstupní data'!O46)*(INDEX(Indexace!$C$18:$AC$18,MATCH($D$7,Indexace!$C$8:$AC$8))))</f>
        <v>0</v>
      </c>
      <c r="O45" s="384">
        <f>(('Základní vstupní data'!P46)*(INDEX(Indexace!$C$18:$AC$18,MATCH($D$7,Indexace!$C$8:$AC$8))))</f>
        <v>0</v>
      </c>
      <c r="P45" s="384">
        <f>(('Základní vstupní data'!Q46)*(INDEX(Indexace!$C$18:$AC$18,MATCH($D$7,Indexace!$C$8:$AC$8))))</f>
        <v>0</v>
      </c>
      <c r="Q45" s="384">
        <f>SUM(E45:P45)</f>
        <v>0</v>
      </c>
      <c r="R45" s="391">
        <f>'Základní vstupní data'!S46</f>
        <v>0.21</v>
      </c>
      <c r="S45" s="394">
        <f>'Základní vstupní data'!T46</f>
        <v>55</v>
      </c>
      <c r="T45" s="384">
        <f>Q45*(1+R45)</f>
        <v>0</v>
      </c>
      <c r="U45" s="384">
        <f>IF($S45=0,0,$T45/$S45)</f>
        <v>0</v>
      </c>
      <c r="V45" s="384">
        <f>IF($S45=0,0,$Q45/$S45)</f>
        <v>0</v>
      </c>
      <c r="W45" s="317"/>
      <c r="X45" s="254"/>
      <c r="Y45" s="254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</row>
    <row r="46" spans="2:36">
      <c r="B46" s="118"/>
      <c r="C46" s="381" t="str">
        <f>'Základní vstupní data'!C47</f>
        <v xml:space="preserve">Stavební část - jiné </v>
      </c>
      <c r="D46" s="382" t="str">
        <f>'Základní vstupní data'!E47</f>
        <v>tis. Kč</v>
      </c>
      <c r="E46" s="384">
        <f>(('Základní vstupní data'!F47)*(INDEX(Indexace!$C$9:$AC$9,MATCH($D$7,Indexace!$C$8:$AC$8))))</f>
        <v>0</v>
      </c>
      <c r="F46" s="384">
        <f>(('Základní vstupní data'!G47)*(INDEX(Indexace!$C$10:$AC$10,MATCH($D$7,Indexace!$C$8:$AC$8))))</f>
        <v>0</v>
      </c>
      <c r="G46" s="384">
        <f>(('Základní vstupní data'!H47)*(INDEX(Indexace!$C$11:$AC$11,MATCH($D$7,Indexace!$C$8:$AC$8))))</f>
        <v>0</v>
      </c>
      <c r="H46" s="384">
        <f>(('Základní vstupní data'!I47)*(INDEX(Indexace!$C$12:$AC$12,MATCH($D$7,Indexace!$C$8:$AC$8))))</f>
        <v>0</v>
      </c>
      <c r="I46" s="384">
        <f>(('Základní vstupní data'!J47)*(INDEX(Indexace!$C$13:$AC$13,MATCH($D$7,Indexace!$C$8:$AC$8))))</f>
        <v>0</v>
      </c>
      <c r="J46" s="384">
        <f>(('Základní vstupní data'!K47)*(INDEX(Indexace!$C$14:$AC$14,MATCH($D$7,Indexace!$C$8:$AC$8))))</f>
        <v>0</v>
      </c>
      <c r="K46" s="384">
        <f>(('Základní vstupní data'!L47)*(INDEX(Indexace!$C$15:$AC$15,MATCH($D$7,Indexace!$C$8:$AC$8))))</f>
        <v>0</v>
      </c>
      <c r="L46" s="384">
        <f>(('Základní vstupní data'!M47)*(INDEX(Indexace!$C$16:$AC$16,MATCH($D$7,Indexace!$C$8:$AC$8))))</f>
        <v>0</v>
      </c>
      <c r="M46" s="384">
        <f>(('Základní vstupní data'!N47)*(INDEX(Indexace!$C$17:$AC$17,MATCH($D$7,Indexace!$C$8:$AC$8))))</f>
        <v>0</v>
      </c>
      <c r="N46" s="384">
        <f>(('Základní vstupní data'!O47)*(INDEX(Indexace!$C$18:$AC$18,MATCH($D$7,Indexace!$C$8:$AC$8))))</f>
        <v>0</v>
      </c>
      <c r="O46" s="384">
        <f>(('Základní vstupní data'!P47)*(INDEX(Indexace!$C$18:$AC$18,MATCH($D$7,Indexace!$C$8:$AC$8))))</f>
        <v>0</v>
      </c>
      <c r="P46" s="384">
        <f>(('Základní vstupní data'!Q47)*(INDEX(Indexace!$C$18:$AC$18,MATCH($D$7,Indexace!$C$8:$AC$8))))</f>
        <v>0</v>
      </c>
      <c r="Q46" s="384">
        <f>SUM(E46:P46)</f>
        <v>0</v>
      </c>
      <c r="R46" s="391">
        <f>'Základní vstupní data'!S47</f>
        <v>0.21</v>
      </c>
      <c r="S46" s="394">
        <f>'Základní vstupní data'!T47</f>
        <v>40</v>
      </c>
      <c r="T46" s="384">
        <f>Q46*(1+R46)</f>
        <v>0</v>
      </c>
      <c r="U46" s="384">
        <f>IF($S46=0,0,$T46/$S46)</f>
        <v>0</v>
      </c>
      <c r="V46" s="384">
        <f>IF($S46=0,0,$Q46/$S46)</f>
        <v>0</v>
      </c>
      <c r="W46" s="317"/>
      <c r="X46" s="254"/>
      <c r="Y46" s="254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</row>
    <row r="47" spans="2:36">
      <c r="B47" s="380"/>
      <c r="C47" s="378" t="str">
        <f>'Základní vstupní data'!C48</f>
        <v>Zařízení</v>
      </c>
      <c r="D47" s="379" t="str">
        <f>'Základní vstupní data'!E48</f>
        <v>tis. Kč</v>
      </c>
      <c r="E47" s="384">
        <f>(('Základní vstupní data'!F48)*(INDEX(Indexace!$C$9:$AC$9,MATCH($D$7,Indexace!$C$8:$AC$8))))</f>
        <v>0</v>
      </c>
      <c r="F47" s="384">
        <f>(('Základní vstupní data'!G48)*(INDEX(Indexace!$C$10:$AC$10,MATCH($D$7,Indexace!$C$8:$AC$8))))</f>
        <v>0</v>
      </c>
      <c r="G47" s="384">
        <f>(('Základní vstupní data'!H48)*(INDEX(Indexace!$C$11:$AC$11,MATCH($D$7,Indexace!$C$8:$AC$8))))</f>
        <v>0</v>
      </c>
      <c r="H47" s="384">
        <f>(('Základní vstupní data'!I48)*(INDEX(Indexace!$C$12:$AC$12,MATCH($D$7,Indexace!$C$8:$AC$8))))</f>
        <v>0</v>
      </c>
      <c r="I47" s="384">
        <f>(('Základní vstupní data'!J48)*(INDEX(Indexace!$C$13:$AC$13,MATCH($D$7,Indexace!$C$8:$AC$8))))</f>
        <v>0</v>
      </c>
      <c r="J47" s="384">
        <f>(('Základní vstupní data'!K48)*(INDEX(Indexace!$C$14:$AC$14,MATCH($D$7,Indexace!$C$8:$AC$8))))</f>
        <v>0</v>
      </c>
      <c r="K47" s="384">
        <f>(('Základní vstupní data'!L48)*(INDEX(Indexace!$C$15:$AC$15,MATCH($D$7,Indexace!$C$8:$AC$8))))</f>
        <v>0</v>
      </c>
      <c r="L47" s="384">
        <f>(('Základní vstupní data'!M48)*(INDEX(Indexace!$C$16:$AC$16,MATCH($D$7,Indexace!$C$8:$AC$8))))</f>
        <v>0</v>
      </c>
      <c r="M47" s="384">
        <f>(('Základní vstupní data'!N48)*(INDEX(Indexace!$C$17:$AC$17,MATCH($D$7,Indexace!$C$8:$AC$8))))</f>
        <v>0</v>
      </c>
      <c r="N47" s="384">
        <f>(('Základní vstupní data'!O48)*(INDEX(Indexace!$C$18:$AC$18,MATCH($D$7,Indexace!$C$8:$AC$8))))</f>
        <v>0</v>
      </c>
      <c r="O47" s="384">
        <f>(('Základní vstupní data'!P48)*(INDEX(Indexace!$C$18:$AC$18,MATCH($D$7,Indexace!$C$8:$AC$8))))</f>
        <v>0</v>
      </c>
      <c r="P47" s="384">
        <f>(('Základní vstupní data'!Q48)*(INDEX(Indexace!$C$18:$AC$18,MATCH($D$7,Indexace!$C$8:$AC$8))))</f>
        <v>0</v>
      </c>
      <c r="Q47" s="709">
        <f>SUM(E47:P47)</f>
        <v>0</v>
      </c>
      <c r="R47" s="392">
        <f>'Základní vstupní data'!S48</f>
        <v>0.21</v>
      </c>
      <c r="S47" s="395">
        <f>'Základní vstupní data'!T48</f>
        <v>15</v>
      </c>
      <c r="T47" s="385">
        <f>Q47*(1+R47)</f>
        <v>0</v>
      </c>
      <c r="U47" s="384">
        <f>IF($S47=0,0,$T47/$S47)</f>
        <v>0</v>
      </c>
      <c r="V47" s="384">
        <f>IF($S47=0,0,$Q47/$S47)</f>
        <v>0</v>
      </c>
      <c r="W47" s="317"/>
      <c r="X47" s="255"/>
      <c r="Y47" s="255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</row>
    <row r="48" spans="2:36" s="2" customFormat="1">
      <c r="B48" s="280" t="str">
        <f>'Základní vstupní data'!B49</f>
        <v>Odpadní voda nová - čistírny odpadních vod</v>
      </c>
      <c r="C48" s="642"/>
      <c r="D48" s="655" t="str">
        <f>'Základní vstupní data'!E49</f>
        <v>Jednotky</v>
      </c>
      <c r="E48" s="296">
        <f t="shared" ref="E48:N48" si="16">SUBTOTAL(9,E49:E51)</f>
        <v>0</v>
      </c>
      <c r="F48" s="296">
        <f t="shared" si="16"/>
        <v>0</v>
      </c>
      <c r="G48" s="296">
        <f t="shared" si="16"/>
        <v>0</v>
      </c>
      <c r="H48" s="296">
        <f t="shared" si="16"/>
        <v>8717.1786700232406</v>
      </c>
      <c r="I48" s="296">
        <f t="shared" si="16"/>
        <v>8546.2535980619996</v>
      </c>
      <c r="J48" s="296">
        <f t="shared" si="16"/>
        <v>0</v>
      </c>
      <c r="K48" s="296">
        <f t="shared" si="16"/>
        <v>0</v>
      </c>
      <c r="L48" s="296">
        <f t="shared" si="16"/>
        <v>0</v>
      </c>
      <c r="M48" s="296">
        <f t="shared" si="16"/>
        <v>0</v>
      </c>
      <c r="N48" s="296">
        <f t="shared" si="16"/>
        <v>0</v>
      </c>
      <c r="O48" s="296">
        <f t="shared" ref="O48:P48" si="17">SUBTOTAL(9,O49:O51)</f>
        <v>0</v>
      </c>
      <c r="P48" s="296">
        <f t="shared" si="17"/>
        <v>0</v>
      </c>
      <c r="Q48" s="296">
        <f>SUBTOTAL(9,Q49:Q51)</f>
        <v>17263.432268085238</v>
      </c>
      <c r="R48" s="296"/>
      <c r="S48" s="296"/>
      <c r="T48" s="296">
        <f>SUBTOTAL(9,T49:T51)</f>
        <v>20888.753044383138</v>
      </c>
      <c r="U48" s="296">
        <f>SUBTOTAL(9,U49:U51)</f>
        <v>842.65736613586989</v>
      </c>
      <c r="V48" s="296">
        <f>SUBTOTAL(9,V49:V51)</f>
        <v>696.41104639328091</v>
      </c>
      <c r="X48" s="255"/>
      <c r="Y48" s="255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2:36">
      <c r="B49" s="118"/>
      <c r="C49" s="345" t="str">
        <f>'Základní vstupní data'!C50</f>
        <v>Stavební část - kanalizační potrubí</v>
      </c>
      <c r="D49" s="347" t="str">
        <f>'Základní vstupní data'!E50</f>
        <v>tis. Kč</v>
      </c>
      <c r="E49" s="384">
        <f>(('Základní vstupní data'!F50)*(INDEX(Indexace!$C$9:$AC$9,MATCH($D$7,Indexace!$C$8:$AC$8))))</f>
        <v>0</v>
      </c>
      <c r="F49" s="384">
        <f>(('Základní vstupní data'!G50)*(INDEX(Indexace!$C$10:$AC$10,MATCH($D$7,Indexace!$C$8:$AC$8))))</f>
        <v>0</v>
      </c>
      <c r="G49" s="384">
        <f>(('Základní vstupní data'!H50)*(INDEX(Indexace!$C$11:$AC$11,MATCH($D$7,Indexace!$C$8:$AC$8))))</f>
        <v>0</v>
      </c>
      <c r="H49" s="384">
        <f>(('Základní vstupní data'!I50)*(INDEX(Indexace!$C$12:$AC$12,MATCH($D$7,Indexace!$C$8:$AC$8))))</f>
        <v>0</v>
      </c>
      <c r="I49" s="384">
        <f>(('Základní vstupní data'!J50)*(INDEX(Indexace!$C$13:$AC$13,MATCH($D$7,Indexace!$C$8:$AC$8))))</f>
        <v>0</v>
      </c>
      <c r="J49" s="384">
        <f>(('Základní vstupní data'!K50)*(INDEX(Indexace!$C$14:$AC$14,MATCH($D$7,Indexace!$C$8:$AC$8))))</f>
        <v>0</v>
      </c>
      <c r="K49" s="384">
        <f>(('Základní vstupní data'!L50)*(INDEX(Indexace!$C$15:$AC$15,MATCH($D$7,Indexace!$C$8:$AC$8))))</f>
        <v>0</v>
      </c>
      <c r="L49" s="384">
        <f>(('Základní vstupní data'!M50)*(INDEX(Indexace!$C$16:$AC$16,MATCH($D$7,Indexace!$C$8:$AC$8))))</f>
        <v>0</v>
      </c>
      <c r="M49" s="384">
        <f>(('Základní vstupní data'!N50)*(INDEX(Indexace!$C$17:$AC$17,MATCH($D$7,Indexace!$C$8:$AC$8))))</f>
        <v>0</v>
      </c>
      <c r="N49" s="384">
        <f>(('Základní vstupní data'!O50)*(INDEX(Indexace!$C$18:$AC$18,MATCH($D$7,Indexace!$C$8:$AC$8))))</f>
        <v>0</v>
      </c>
      <c r="O49" s="384">
        <f>(('Základní vstupní data'!P50)*(INDEX(Indexace!$C$18:$AC$18,MATCH($D$7,Indexace!$C$8:$AC$8))))</f>
        <v>0</v>
      </c>
      <c r="P49" s="384">
        <f>(('Základní vstupní data'!Q50)*(INDEX(Indexace!$C$18:$AC$18,MATCH($D$7,Indexace!$C$8:$AC$8))))</f>
        <v>0</v>
      </c>
      <c r="Q49" s="384">
        <f>SUM(E49:P49)</f>
        <v>0</v>
      </c>
      <c r="R49" s="391">
        <f>'Základní vstupní data'!S50</f>
        <v>0.21</v>
      </c>
      <c r="S49" s="394">
        <f>'Základní vstupní data'!T50</f>
        <v>75</v>
      </c>
      <c r="T49" s="384">
        <f>Q49*(1+R49)</f>
        <v>0</v>
      </c>
      <c r="U49" s="384">
        <f>IF($S49=0,0,$T49/$S49)</f>
        <v>0</v>
      </c>
      <c r="V49" s="384">
        <f>IF($S49=0,0,$Q49/$S49)</f>
        <v>0</v>
      </c>
      <c r="W49" s="317"/>
      <c r="X49" s="254"/>
      <c r="Y49" s="254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</row>
    <row r="50" spans="2:36">
      <c r="B50" s="267"/>
      <c r="C50" s="381" t="str">
        <f>'Základní vstupní data'!C51</f>
        <v xml:space="preserve">Stavební část - jiné </v>
      </c>
      <c r="D50" s="382" t="str">
        <f>'Základní vstupní data'!E51</f>
        <v>tis. Kč</v>
      </c>
      <c r="E50" s="384">
        <f>(('Základní vstupní data'!F51)*(INDEX(Indexace!$C$9:$AC$9,MATCH($D$7,Indexace!$C$8:$AC$8))))</f>
        <v>0</v>
      </c>
      <c r="F50" s="384">
        <f>(('Základní vstupní data'!G51)*(INDEX(Indexace!$C$10:$AC$10,MATCH($D$7,Indexace!$C$8:$AC$8))))</f>
        <v>0</v>
      </c>
      <c r="G50" s="384">
        <f>(('Základní vstupní data'!H51)*(INDEX(Indexace!$C$11:$AC$11,MATCH($D$7,Indexace!$C$8:$AC$8))))</f>
        <v>0</v>
      </c>
      <c r="H50" s="384">
        <f>(('Základní vstupní data'!I51)*(INDEX(Indexace!$C$12:$AC$12,MATCH($D$7,Indexace!$C$8:$AC$8))))</f>
        <v>5507.8114088156399</v>
      </c>
      <c r="I50" s="384">
        <f>(('Základní vstupní data'!J51)*(INDEX(Indexace!$C$13:$AC$13,MATCH($D$7,Indexace!$C$8:$AC$8))))</f>
        <v>5399.8151066820001</v>
      </c>
      <c r="J50" s="384">
        <f>(('Základní vstupní data'!K51)*(INDEX(Indexace!$C$14:$AC$14,MATCH($D$7,Indexace!$C$8:$AC$8))))</f>
        <v>0</v>
      </c>
      <c r="K50" s="384">
        <f>(('Základní vstupní data'!L51)*(INDEX(Indexace!$C$15:$AC$15,MATCH($D$7,Indexace!$C$8:$AC$8))))</f>
        <v>0</v>
      </c>
      <c r="L50" s="384">
        <f>(('Základní vstupní data'!M51)*(INDEX(Indexace!$C$16:$AC$16,MATCH($D$7,Indexace!$C$8:$AC$8))))</f>
        <v>0</v>
      </c>
      <c r="M50" s="384">
        <f>(('Základní vstupní data'!N51)*(INDEX(Indexace!$C$17:$AC$17,MATCH($D$7,Indexace!$C$8:$AC$8))))</f>
        <v>0</v>
      </c>
      <c r="N50" s="384">
        <f>(('Základní vstupní data'!O51)*(INDEX(Indexace!$C$18:$AC$18,MATCH($D$7,Indexace!$C$8:$AC$8))))</f>
        <v>0</v>
      </c>
      <c r="O50" s="384">
        <f>(('Základní vstupní data'!P51)*(INDEX(Indexace!$C$18:$AC$18,MATCH($D$7,Indexace!$C$8:$AC$8))))</f>
        <v>0</v>
      </c>
      <c r="P50" s="384">
        <f>(('Základní vstupní data'!Q51)*(INDEX(Indexace!$C$18:$AC$18,MATCH($D$7,Indexace!$C$8:$AC$8))))</f>
        <v>0</v>
      </c>
      <c r="Q50" s="384">
        <f>SUM(E50:P50)</f>
        <v>10907.626515497639</v>
      </c>
      <c r="R50" s="391">
        <f>'Základní vstupní data'!S51</f>
        <v>0.21</v>
      </c>
      <c r="S50" s="394">
        <f>'Základní vstupní data'!T51</f>
        <v>40</v>
      </c>
      <c r="T50" s="384">
        <f>Q50*(1+R50)</f>
        <v>13198.228083752143</v>
      </c>
      <c r="U50" s="384">
        <f>IF($S50=0,0,$T50/$S50)</f>
        <v>329.95570209380355</v>
      </c>
      <c r="V50" s="384">
        <f>IF($S50=0,0,$Q50/$S50)</f>
        <v>272.69066288744096</v>
      </c>
      <c r="W50" s="317"/>
      <c r="X50" s="276"/>
      <c r="Y50" s="276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</row>
    <row r="51" spans="2:36">
      <c r="B51" s="349"/>
      <c r="C51" s="378" t="str">
        <f>'Základní vstupní data'!C52</f>
        <v>Zařízení</v>
      </c>
      <c r="D51" s="379" t="str">
        <f>'Základní vstupní data'!E52</f>
        <v>tis. Kč</v>
      </c>
      <c r="E51" s="384">
        <f>(('Základní vstupní data'!F52)*(INDEX(Indexace!$C$9:$AC$9,MATCH($D$7,Indexace!$C$8:$AC$8))))</f>
        <v>0</v>
      </c>
      <c r="F51" s="384">
        <f>(('Základní vstupní data'!G52)*(INDEX(Indexace!$C$10:$AC$10,MATCH($D$7,Indexace!$C$8:$AC$8))))</f>
        <v>0</v>
      </c>
      <c r="G51" s="384">
        <f>(('Základní vstupní data'!H52)*(INDEX(Indexace!$C$11:$AC$11,MATCH($D$7,Indexace!$C$8:$AC$8))))</f>
        <v>0</v>
      </c>
      <c r="H51" s="384">
        <f>(('Základní vstupní data'!I52)*(INDEX(Indexace!$C$12:$AC$12,MATCH($D$7,Indexace!$C$8:$AC$8))))</f>
        <v>3209.3672612075998</v>
      </c>
      <c r="I51" s="384">
        <f>(('Základní vstupní data'!J52)*(INDEX(Indexace!$C$13:$AC$13,MATCH($D$7,Indexace!$C$8:$AC$8))))</f>
        <v>3146.43849138</v>
      </c>
      <c r="J51" s="384">
        <f>(('Základní vstupní data'!K52)*(INDEX(Indexace!$C$14:$AC$14,MATCH($D$7,Indexace!$C$8:$AC$8))))</f>
        <v>0</v>
      </c>
      <c r="K51" s="384">
        <f>(('Základní vstupní data'!L52)*(INDEX(Indexace!$C$15:$AC$15,MATCH($D$7,Indexace!$C$8:$AC$8))))</f>
        <v>0</v>
      </c>
      <c r="L51" s="384">
        <f>(('Základní vstupní data'!M52)*(INDEX(Indexace!$C$16:$AC$16,MATCH($D$7,Indexace!$C$8:$AC$8))))</f>
        <v>0</v>
      </c>
      <c r="M51" s="384">
        <f>(('Základní vstupní data'!N52)*(INDEX(Indexace!$C$17:$AC$17,MATCH($D$7,Indexace!$C$8:$AC$8))))</f>
        <v>0</v>
      </c>
      <c r="N51" s="384">
        <f>(('Základní vstupní data'!O52)*(INDEX(Indexace!$C$18:$AC$18,MATCH($D$7,Indexace!$C$8:$AC$8))))</f>
        <v>0</v>
      </c>
      <c r="O51" s="384">
        <f>(('Základní vstupní data'!P52)*(INDEX(Indexace!$C$18:$AC$18,MATCH($D$7,Indexace!$C$8:$AC$8))))</f>
        <v>0</v>
      </c>
      <c r="P51" s="384">
        <f>(('Základní vstupní data'!Q52)*(INDEX(Indexace!$C$18:$AC$18,MATCH($D$7,Indexace!$C$8:$AC$8))))</f>
        <v>0</v>
      </c>
      <c r="Q51" s="709">
        <f>SUM(E51:P51)</f>
        <v>6355.8057525875993</v>
      </c>
      <c r="R51" s="392">
        <f>'Základní vstupní data'!S52</f>
        <v>0.21</v>
      </c>
      <c r="S51" s="395">
        <f>'Základní vstupní data'!T52</f>
        <v>15</v>
      </c>
      <c r="T51" s="385">
        <f>Q51*(1+R51)</f>
        <v>7690.5249606309953</v>
      </c>
      <c r="U51" s="384">
        <f>IF($S51=0,0,$T51/$S51)</f>
        <v>512.70166404206634</v>
      </c>
      <c r="V51" s="384">
        <f>IF($S51=0,0,$Q51/$S51)</f>
        <v>423.72038350583995</v>
      </c>
      <c r="W51" s="317"/>
      <c r="X51" s="276"/>
      <c r="Y51" s="276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</row>
    <row r="52" spans="2:36" s="2" customFormat="1">
      <c r="B52" s="303" t="str">
        <f>'Základní vstupní data'!B53</f>
        <v>Odpadní voda nová - kanalizace, přiváděcí stoky + stoková síť</v>
      </c>
      <c r="C52" s="642"/>
      <c r="D52" s="655" t="str">
        <f>'Základní vstupní data'!E53</f>
        <v>Jednotky</v>
      </c>
      <c r="E52" s="296">
        <f t="shared" ref="E52:N52" si="18">SUBTOTAL(9,E53:E55)</f>
        <v>0</v>
      </c>
      <c r="F52" s="296">
        <f t="shared" si="18"/>
        <v>0</v>
      </c>
      <c r="G52" s="296">
        <f t="shared" si="18"/>
        <v>0</v>
      </c>
      <c r="H52" s="296">
        <f t="shared" si="18"/>
        <v>20767.483978193879</v>
      </c>
      <c r="I52" s="296">
        <f t="shared" si="18"/>
        <v>20360.278409994</v>
      </c>
      <c r="J52" s="296">
        <f t="shared" si="18"/>
        <v>0</v>
      </c>
      <c r="K52" s="296">
        <f t="shared" si="18"/>
        <v>0</v>
      </c>
      <c r="L52" s="296">
        <f t="shared" si="18"/>
        <v>0</v>
      </c>
      <c r="M52" s="296">
        <f t="shared" si="18"/>
        <v>0</v>
      </c>
      <c r="N52" s="296">
        <f t="shared" si="18"/>
        <v>0</v>
      </c>
      <c r="O52" s="296">
        <f t="shared" ref="O52:P52" si="19">SUBTOTAL(9,O53:O55)</f>
        <v>0</v>
      </c>
      <c r="P52" s="296">
        <f t="shared" si="19"/>
        <v>0</v>
      </c>
      <c r="Q52" s="296">
        <f>SUBTOTAL(9,Q53:Q55)</f>
        <v>41127.762388187875</v>
      </c>
      <c r="R52" s="296"/>
      <c r="S52" s="296"/>
      <c r="T52" s="296">
        <f>SUBTOTAL(9,T53:T55)</f>
        <v>49764.592489707327</v>
      </c>
      <c r="U52" s="296">
        <f>SUBTOTAL(9,U53:U55)</f>
        <v>731.18878064910268</v>
      </c>
      <c r="V52" s="296">
        <f>SUBTOTAL(9,V53:V55)</f>
        <v>604.28824847033286</v>
      </c>
      <c r="X52" s="285"/>
      <c r="Y52" s="285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</row>
    <row r="53" spans="2:36">
      <c r="B53" s="267"/>
      <c r="C53" s="345" t="str">
        <f>'Základní vstupní data'!C54</f>
        <v>Stavební část - kanalizační potrubí</v>
      </c>
      <c r="D53" s="347" t="str">
        <f>'Základní vstupní data'!E54</f>
        <v>tis. Kč</v>
      </c>
      <c r="E53" s="384">
        <f>(('Základní vstupní data'!F54)*(INDEX(Indexace!$C$9:$AC$9,MATCH($D$7,Indexace!$C$8:$AC$8))))</f>
        <v>0</v>
      </c>
      <c r="F53" s="384">
        <f>(('Základní vstupní data'!G54)*(INDEX(Indexace!$C$10:$AC$10,MATCH($D$7,Indexace!$C$8:$AC$8))))</f>
        <v>0</v>
      </c>
      <c r="G53" s="384">
        <f>(('Základní vstupní data'!H54)*(INDEX(Indexace!$C$11:$AC$11,MATCH($D$7,Indexace!$C$8:$AC$8))))</f>
        <v>0</v>
      </c>
      <c r="H53" s="384">
        <f>(('Základní vstupní data'!I54)*(INDEX(Indexace!$C$12:$AC$12,MATCH($D$7,Indexace!$C$8:$AC$8))))</f>
        <v>19671.556499730359</v>
      </c>
      <c r="I53" s="384">
        <f>(('Základní vstupní data'!J54)*(INDEX(Indexace!$C$13:$AC$13,MATCH($D$7,Indexace!$C$8:$AC$8))))</f>
        <v>19285.839705618</v>
      </c>
      <c r="J53" s="384">
        <f>(('Základní vstupní data'!K54)*(INDEX(Indexace!$C$14:$AC$14,MATCH($D$7,Indexace!$C$8:$AC$8))))</f>
        <v>0</v>
      </c>
      <c r="K53" s="384">
        <f>(('Základní vstupní data'!L54)*(INDEX(Indexace!$C$15:$AC$15,MATCH($D$7,Indexace!$C$8:$AC$8))))</f>
        <v>0</v>
      </c>
      <c r="L53" s="384">
        <f>(('Základní vstupní data'!M54)*(INDEX(Indexace!$C$16:$AC$16,MATCH($D$7,Indexace!$C$8:$AC$8))))</f>
        <v>0</v>
      </c>
      <c r="M53" s="384">
        <f>(('Základní vstupní data'!N54)*(INDEX(Indexace!$C$17:$AC$17,MATCH($D$7,Indexace!$C$8:$AC$8))))</f>
        <v>0</v>
      </c>
      <c r="N53" s="384">
        <f>(('Základní vstupní data'!O54)*(INDEX(Indexace!$C$18:$AC$18,MATCH($D$7,Indexace!$C$8:$AC$8))))</f>
        <v>0</v>
      </c>
      <c r="O53" s="384">
        <f>(('Základní vstupní data'!P54)*(INDEX(Indexace!$C$18:$AC$18,MATCH($D$7,Indexace!$C$8:$AC$8))))</f>
        <v>0</v>
      </c>
      <c r="P53" s="384">
        <f>(('Základní vstupní data'!Q54)*(INDEX(Indexace!$C$18:$AC$18,MATCH($D$7,Indexace!$C$8:$AC$8))))</f>
        <v>0</v>
      </c>
      <c r="Q53" s="384">
        <f>SUM(E53:P53)</f>
        <v>38957.396205348356</v>
      </c>
      <c r="R53" s="391">
        <f>'Základní vstupní data'!S54</f>
        <v>0.21</v>
      </c>
      <c r="S53" s="394">
        <f>'Základní vstupní data'!T54</f>
        <v>75</v>
      </c>
      <c r="T53" s="384">
        <f>Q53*(1+R53)</f>
        <v>47138.449408471512</v>
      </c>
      <c r="U53" s="384">
        <f>IF($S53=0,0,$T53/$S53)</f>
        <v>628.51265877962021</v>
      </c>
      <c r="V53" s="384">
        <f>IF($S53=0,0,$Q53/$S53)</f>
        <v>519.4319494046448</v>
      </c>
      <c r="W53" s="317"/>
      <c r="X53" s="276"/>
      <c r="Y53" s="276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</row>
    <row r="54" spans="2:36">
      <c r="B54" s="267"/>
      <c r="C54" s="381" t="str">
        <f>'Základní vstupní data'!C55</f>
        <v xml:space="preserve">Stavební část - jiné </v>
      </c>
      <c r="D54" s="382" t="str">
        <f>'Základní vstupní data'!E55</f>
        <v>tis. Kč</v>
      </c>
      <c r="E54" s="384">
        <f>(('Základní vstupní data'!F55)*(INDEX(Indexace!$C$9:$AC$9,MATCH($D$7,Indexace!$C$8:$AC$8))))</f>
        <v>0</v>
      </c>
      <c r="F54" s="384">
        <f>(('Základní vstupní data'!G55)*(INDEX(Indexace!$C$10:$AC$10,MATCH($D$7,Indexace!$C$8:$AC$8))))</f>
        <v>0</v>
      </c>
      <c r="G54" s="384">
        <f>(('Základní vstupní data'!H55)*(INDEX(Indexace!$C$11:$AC$11,MATCH($D$7,Indexace!$C$8:$AC$8))))</f>
        <v>0</v>
      </c>
      <c r="H54" s="384">
        <f>(('Základní vstupní data'!I55)*(INDEX(Indexace!$C$12:$AC$12,MATCH($D$7,Indexace!$C$8:$AC$8))))</f>
        <v>725.12644023071994</v>
      </c>
      <c r="I54" s="384">
        <f>(('Základní vstupní data'!J55)*(INDEX(Indexace!$C$13:$AC$13,MATCH($D$7,Indexace!$C$8:$AC$8))))</f>
        <v>710.90827473599995</v>
      </c>
      <c r="J54" s="384">
        <f>(('Základní vstupní data'!K55)*(INDEX(Indexace!$C$14:$AC$14,MATCH($D$7,Indexace!$C$8:$AC$8))))</f>
        <v>0</v>
      </c>
      <c r="K54" s="384">
        <f>(('Základní vstupní data'!L55)*(INDEX(Indexace!$C$15:$AC$15,MATCH($D$7,Indexace!$C$8:$AC$8))))</f>
        <v>0</v>
      </c>
      <c r="L54" s="384">
        <f>(('Základní vstupní data'!M55)*(INDEX(Indexace!$C$16:$AC$16,MATCH($D$7,Indexace!$C$8:$AC$8))))</f>
        <v>0</v>
      </c>
      <c r="M54" s="384">
        <f>(('Základní vstupní data'!N55)*(INDEX(Indexace!$C$17:$AC$17,MATCH($D$7,Indexace!$C$8:$AC$8))))</f>
        <v>0</v>
      </c>
      <c r="N54" s="384">
        <f>(('Základní vstupní data'!O55)*(INDEX(Indexace!$C$18:$AC$18,MATCH($D$7,Indexace!$C$8:$AC$8))))</f>
        <v>0</v>
      </c>
      <c r="O54" s="384">
        <f>(('Základní vstupní data'!P55)*(INDEX(Indexace!$C$18:$AC$18,MATCH($D$7,Indexace!$C$8:$AC$8))))</f>
        <v>0</v>
      </c>
      <c r="P54" s="384">
        <f>(('Základní vstupní data'!Q55)*(INDEX(Indexace!$C$18:$AC$18,MATCH($D$7,Indexace!$C$8:$AC$8))))</f>
        <v>0</v>
      </c>
      <c r="Q54" s="384">
        <f>SUM(E54:P54)</f>
        <v>1436.03471496672</v>
      </c>
      <c r="R54" s="391">
        <f>'Základní vstupní data'!S55</f>
        <v>0.21</v>
      </c>
      <c r="S54" s="394">
        <f>'Základní vstupní data'!T55</f>
        <v>40</v>
      </c>
      <c r="T54" s="384">
        <f>Q54*(1+R54)</f>
        <v>1737.6020051097312</v>
      </c>
      <c r="U54" s="384">
        <f>IF($S54=0,0,$T54/$S54)</f>
        <v>43.440050127743277</v>
      </c>
      <c r="V54" s="384">
        <f>IF($S54=0,0,$Q54/$S54)</f>
        <v>35.900867874168</v>
      </c>
      <c r="W54" s="317"/>
      <c r="X54" s="276"/>
      <c r="Y54" s="276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</row>
    <row r="55" spans="2:36">
      <c r="B55" s="349"/>
      <c r="C55" s="378" t="str">
        <f>'Základní vstupní data'!C56</f>
        <v>Zařízení</v>
      </c>
      <c r="D55" s="379" t="str">
        <f>'Základní vstupní data'!E56</f>
        <v>tis. Kč</v>
      </c>
      <c r="E55" s="384">
        <f>(('Základní vstupní data'!F56)*(INDEX(Indexace!$C$9:$AC$9,MATCH($D$7,Indexace!$C$8:$AC$8))))</f>
        <v>0</v>
      </c>
      <c r="F55" s="384">
        <f>(('Základní vstupní data'!G56)*(INDEX(Indexace!$C$10:$AC$10,MATCH($D$7,Indexace!$C$8:$AC$8))))</f>
        <v>0</v>
      </c>
      <c r="G55" s="384">
        <f>(('Základní vstupní data'!H56)*(INDEX(Indexace!$C$11:$AC$11,MATCH($D$7,Indexace!$C$8:$AC$8))))</f>
        <v>0</v>
      </c>
      <c r="H55" s="384">
        <f>(('Základní vstupní data'!I56)*(INDEX(Indexace!$C$12:$AC$12,MATCH($D$7,Indexace!$C$8:$AC$8))))</f>
        <v>370.80103823280001</v>
      </c>
      <c r="I55" s="384">
        <f>(('Základní vstupní data'!J56)*(INDEX(Indexace!$C$13:$AC$13,MATCH($D$7,Indexace!$C$8:$AC$8))))</f>
        <v>363.53042964000002</v>
      </c>
      <c r="J55" s="384">
        <f>(('Základní vstupní data'!K56)*(INDEX(Indexace!$C$14:$AC$14,MATCH($D$7,Indexace!$C$8:$AC$8))))</f>
        <v>0</v>
      </c>
      <c r="K55" s="384">
        <f>(('Základní vstupní data'!L56)*(INDEX(Indexace!$C$15:$AC$15,MATCH($D$7,Indexace!$C$8:$AC$8))))</f>
        <v>0</v>
      </c>
      <c r="L55" s="384">
        <f>(('Základní vstupní data'!M56)*(INDEX(Indexace!$C$16:$AC$16,MATCH($D$7,Indexace!$C$8:$AC$8))))</f>
        <v>0</v>
      </c>
      <c r="M55" s="384">
        <f>(('Základní vstupní data'!N56)*(INDEX(Indexace!$C$17:$AC$17,MATCH($D$7,Indexace!$C$8:$AC$8))))</f>
        <v>0</v>
      </c>
      <c r="N55" s="384">
        <f>(('Základní vstupní data'!O56)*(INDEX(Indexace!$C$18:$AC$18,MATCH($D$7,Indexace!$C$8:$AC$8))))</f>
        <v>0</v>
      </c>
      <c r="O55" s="384">
        <f>(('Základní vstupní data'!P56)*(INDEX(Indexace!$C$18:$AC$18,MATCH($D$7,Indexace!$C$8:$AC$8))))</f>
        <v>0</v>
      </c>
      <c r="P55" s="384">
        <f>(('Základní vstupní data'!Q56)*(INDEX(Indexace!$C$18:$AC$18,MATCH($D$7,Indexace!$C$8:$AC$8))))</f>
        <v>0</v>
      </c>
      <c r="Q55" s="709">
        <f>SUM(E55:P55)</f>
        <v>734.33146787279998</v>
      </c>
      <c r="R55" s="392">
        <f>'Základní vstupní data'!S56</f>
        <v>0.21</v>
      </c>
      <c r="S55" s="395">
        <f>'Základní vstupní data'!T56</f>
        <v>15</v>
      </c>
      <c r="T55" s="385">
        <f>Q55*(1+R55)</f>
        <v>888.541076126088</v>
      </c>
      <c r="U55" s="384">
        <f>IF($S55=0,0,$T55/$S55)</f>
        <v>59.236071741739202</v>
      </c>
      <c r="V55" s="384">
        <f>IF($S55=0,0,$Q55/$S55)</f>
        <v>48.955431191519999</v>
      </c>
      <c r="W55" s="317"/>
      <c r="X55" s="276"/>
      <c r="Y55" s="276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</row>
    <row r="56" spans="2:36" s="250" customFormat="1">
      <c r="B56" s="280" t="str">
        <f>'Základní vstupní data'!B57</f>
        <v>Pitná voda rekonstrukce - úpravna vody a zdroje bez úpravy</v>
      </c>
      <c r="C56" s="656"/>
      <c r="D56" s="278" t="str">
        <f>'Základní vstupní data'!E57</f>
        <v>Jednotky</v>
      </c>
      <c r="E56" s="279">
        <f t="shared" ref="E56:N56" si="20">SUBTOTAL(9,E57:E59)</f>
        <v>0</v>
      </c>
      <c r="F56" s="279">
        <f t="shared" si="20"/>
        <v>0</v>
      </c>
      <c r="G56" s="279">
        <f t="shared" si="20"/>
        <v>0</v>
      </c>
      <c r="H56" s="279">
        <f t="shared" si="20"/>
        <v>0</v>
      </c>
      <c r="I56" s="279">
        <f t="shared" si="20"/>
        <v>0</v>
      </c>
      <c r="J56" s="279">
        <f t="shared" si="20"/>
        <v>0</v>
      </c>
      <c r="K56" s="279">
        <f t="shared" si="20"/>
        <v>0</v>
      </c>
      <c r="L56" s="279">
        <f t="shared" si="20"/>
        <v>0</v>
      </c>
      <c r="M56" s="279">
        <f t="shared" si="20"/>
        <v>0</v>
      </c>
      <c r="N56" s="279">
        <f t="shared" si="20"/>
        <v>0</v>
      </c>
      <c r="O56" s="279">
        <f t="shared" ref="O56:P56" si="21">SUBTOTAL(9,O57:O59)</f>
        <v>0</v>
      </c>
      <c r="P56" s="279">
        <f t="shared" si="21"/>
        <v>0</v>
      </c>
      <c r="Q56" s="279">
        <f>SUBTOTAL(9,Q57:Q59)</f>
        <v>0</v>
      </c>
      <c r="R56" s="279"/>
      <c r="S56" s="279"/>
      <c r="T56" s="279">
        <f>SUBTOTAL(9,T57:T59)</f>
        <v>0</v>
      </c>
      <c r="U56" s="279">
        <f>SUBTOTAL(9,U57:U59)</f>
        <v>0</v>
      </c>
      <c r="V56" s="279">
        <f>SUBTOTAL(9,V57:V59)</f>
        <v>0</v>
      </c>
      <c r="X56" s="285"/>
      <c r="Y56" s="285"/>
      <c r="Z56" s="275"/>
      <c r="AA56" s="275"/>
      <c r="AB56" s="275"/>
      <c r="AC56" s="275"/>
      <c r="AD56" s="275"/>
      <c r="AE56" s="275"/>
      <c r="AF56" s="275"/>
      <c r="AG56" s="275"/>
      <c r="AH56" s="275"/>
      <c r="AI56" s="275"/>
      <c r="AJ56" s="275"/>
    </row>
    <row r="57" spans="2:36" s="119" customFormat="1">
      <c r="B57" s="118"/>
      <c r="C57" s="332" t="str">
        <f>'Základní vstupní data'!C58</f>
        <v>Stavební část - vodovodní potrubí</v>
      </c>
      <c r="D57" s="253" t="str">
        <f>'Základní vstupní data'!E58</f>
        <v>tis. Kč</v>
      </c>
      <c r="E57" s="384">
        <f>(('Základní vstupní data'!F58)*(INDEX(Indexace!$C$9:$AC$9,MATCH($D$7,Indexace!$C$8:$AC$8))))</f>
        <v>0</v>
      </c>
      <c r="F57" s="384">
        <f>(('Základní vstupní data'!G58)*(INDEX(Indexace!$C$10:$AC$10,MATCH($D$7,Indexace!$C$8:$AC$8))))</f>
        <v>0</v>
      </c>
      <c r="G57" s="384">
        <f>(('Základní vstupní data'!H58)*(INDEX(Indexace!$C$11:$AC$11,MATCH($D$7,Indexace!$C$8:$AC$8))))</f>
        <v>0</v>
      </c>
      <c r="H57" s="384">
        <f>(('Základní vstupní data'!I58)*(INDEX(Indexace!$C$12:$AC$12,MATCH($D$7,Indexace!$C$8:$AC$8))))</f>
        <v>0</v>
      </c>
      <c r="I57" s="384">
        <f>(('Základní vstupní data'!J58)*(INDEX(Indexace!$C$13:$AC$13,MATCH($D$7,Indexace!$C$8:$AC$8))))</f>
        <v>0</v>
      </c>
      <c r="J57" s="384">
        <f>(('Základní vstupní data'!K58)*(INDEX(Indexace!$C$14:$AC$14,MATCH($D$7,Indexace!$C$8:$AC$8))))</f>
        <v>0</v>
      </c>
      <c r="K57" s="384">
        <f>(('Základní vstupní data'!L58)*(INDEX(Indexace!$C$15:$AC$15,MATCH($D$7,Indexace!$C$8:$AC$8))))</f>
        <v>0</v>
      </c>
      <c r="L57" s="384">
        <f>(('Základní vstupní data'!M58)*(INDEX(Indexace!$C$16:$AC$16,MATCH($D$7,Indexace!$C$8:$AC$8))))</f>
        <v>0</v>
      </c>
      <c r="M57" s="384">
        <f>(('Základní vstupní data'!N58)*(INDEX(Indexace!$C$17:$AC$17,MATCH($D$7,Indexace!$C$8:$AC$8))))</f>
        <v>0</v>
      </c>
      <c r="N57" s="384">
        <f>(('Základní vstupní data'!O58)*(INDEX(Indexace!$C$18:$AC$18,MATCH($D$7,Indexace!$C$8:$AC$8))))</f>
        <v>0</v>
      </c>
      <c r="O57" s="384">
        <f>(('Základní vstupní data'!P58)*(INDEX(Indexace!$C$18:$AC$18,MATCH($D$7,Indexace!$C$8:$AC$8))))</f>
        <v>0</v>
      </c>
      <c r="P57" s="384">
        <f>(('Základní vstupní data'!Q58)*(INDEX(Indexace!$C$18:$AC$18,MATCH($D$7,Indexace!$C$8:$AC$8))))</f>
        <v>0</v>
      </c>
      <c r="Q57" s="384">
        <f>SUM(E57:P57)</f>
        <v>0</v>
      </c>
      <c r="R57" s="507">
        <f>'Základní vstupní data'!S58</f>
        <v>0.21</v>
      </c>
      <c r="S57" s="508">
        <f>'Základní vstupní data'!T58</f>
        <v>55</v>
      </c>
      <c r="T57" s="506">
        <f>Q57*(1+R57)</f>
        <v>0</v>
      </c>
      <c r="U57" s="506">
        <f>IF($S57=0,0,$T57/$S57)</f>
        <v>0</v>
      </c>
      <c r="V57" s="506">
        <f>IF($S57=0,0,$Q57/$S57)</f>
        <v>0</v>
      </c>
      <c r="X57" s="643"/>
      <c r="Y57" s="643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</row>
    <row r="58" spans="2:36" s="119" customFormat="1">
      <c r="B58" s="118"/>
      <c r="C58" s="509" t="str">
        <f>'Základní vstupní data'!C59</f>
        <v xml:space="preserve">Stavební část - jiné </v>
      </c>
      <c r="D58" s="510" t="str">
        <f>'Základní vstupní data'!E59</f>
        <v>tis. Kč</v>
      </c>
      <c r="E58" s="384">
        <f>(('Základní vstupní data'!F59)*(INDEX(Indexace!$C$9:$AC$9,MATCH($D$7,Indexace!$C$8:$AC$8))))</f>
        <v>0</v>
      </c>
      <c r="F58" s="384">
        <f>(('Základní vstupní data'!G59)*(INDEX(Indexace!$C$10:$AC$10,MATCH($D$7,Indexace!$C$8:$AC$8))))</f>
        <v>0</v>
      </c>
      <c r="G58" s="384">
        <f>(('Základní vstupní data'!H59)*(INDEX(Indexace!$C$11:$AC$11,MATCH($D$7,Indexace!$C$8:$AC$8))))</f>
        <v>0</v>
      </c>
      <c r="H58" s="384">
        <f>(('Základní vstupní data'!I59)*(INDEX(Indexace!$C$12:$AC$12,MATCH($D$7,Indexace!$C$8:$AC$8))))</f>
        <v>0</v>
      </c>
      <c r="I58" s="384">
        <f>(('Základní vstupní data'!J59)*(INDEX(Indexace!$C$13:$AC$13,MATCH($D$7,Indexace!$C$8:$AC$8))))</f>
        <v>0</v>
      </c>
      <c r="J58" s="384">
        <f>(('Základní vstupní data'!K59)*(INDEX(Indexace!$C$14:$AC$14,MATCH($D$7,Indexace!$C$8:$AC$8))))</f>
        <v>0</v>
      </c>
      <c r="K58" s="384">
        <f>(('Základní vstupní data'!L59)*(INDEX(Indexace!$C$15:$AC$15,MATCH($D$7,Indexace!$C$8:$AC$8))))</f>
        <v>0</v>
      </c>
      <c r="L58" s="384">
        <f>(('Základní vstupní data'!M59)*(INDEX(Indexace!$C$16:$AC$16,MATCH($D$7,Indexace!$C$8:$AC$8))))</f>
        <v>0</v>
      </c>
      <c r="M58" s="384">
        <f>(('Základní vstupní data'!N59)*(INDEX(Indexace!$C$17:$AC$17,MATCH($D$7,Indexace!$C$8:$AC$8))))</f>
        <v>0</v>
      </c>
      <c r="N58" s="384">
        <f>(('Základní vstupní data'!O59)*(INDEX(Indexace!$C$18:$AC$18,MATCH($D$7,Indexace!$C$8:$AC$8))))</f>
        <v>0</v>
      </c>
      <c r="O58" s="384">
        <f>(('Základní vstupní data'!P59)*(INDEX(Indexace!$C$18:$AC$18,MATCH($D$7,Indexace!$C$8:$AC$8))))</f>
        <v>0</v>
      </c>
      <c r="P58" s="384">
        <f>(('Základní vstupní data'!Q59)*(INDEX(Indexace!$C$18:$AC$18,MATCH($D$7,Indexace!$C$8:$AC$8))))</f>
        <v>0</v>
      </c>
      <c r="Q58" s="384">
        <f>SUM(E58:P58)</f>
        <v>0</v>
      </c>
      <c r="R58" s="507">
        <f>'Základní vstupní data'!S59</f>
        <v>0.21</v>
      </c>
      <c r="S58" s="508">
        <f>'Základní vstupní data'!T59</f>
        <v>40</v>
      </c>
      <c r="T58" s="506">
        <f>Q58*(1+R58)</f>
        <v>0</v>
      </c>
      <c r="U58" s="506">
        <f>IF($S58=0,0,$T58/$S58)</f>
        <v>0</v>
      </c>
      <c r="V58" s="506">
        <f>IF($S58=0,0,$Q58/$S58)</f>
        <v>0</v>
      </c>
      <c r="X58" s="643"/>
      <c r="Y58" s="643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</row>
    <row r="59" spans="2:36" s="119" customFormat="1">
      <c r="B59" s="118"/>
      <c r="C59" s="332" t="str">
        <f>'Základní vstupní data'!C60</f>
        <v>Zařízení</v>
      </c>
      <c r="D59" s="253" t="str">
        <f>'Základní vstupní data'!E60</f>
        <v>tis. Kč</v>
      </c>
      <c r="E59" s="384">
        <f>(('Základní vstupní data'!F60)*(INDEX(Indexace!$C$9:$AC$9,MATCH($D$7,Indexace!$C$8:$AC$8))))</f>
        <v>0</v>
      </c>
      <c r="F59" s="384">
        <f>(('Základní vstupní data'!G60)*(INDEX(Indexace!$C$10:$AC$10,MATCH($D$7,Indexace!$C$8:$AC$8))))</f>
        <v>0</v>
      </c>
      <c r="G59" s="384">
        <f>(('Základní vstupní data'!H60)*(INDEX(Indexace!$C$11:$AC$11,MATCH($D$7,Indexace!$C$8:$AC$8))))</f>
        <v>0</v>
      </c>
      <c r="H59" s="384">
        <f>(('Základní vstupní data'!I60)*(INDEX(Indexace!$C$12:$AC$12,MATCH($D$7,Indexace!$C$8:$AC$8))))</f>
        <v>0</v>
      </c>
      <c r="I59" s="384">
        <f>(('Základní vstupní data'!J60)*(INDEX(Indexace!$C$13:$AC$13,MATCH($D$7,Indexace!$C$8:$AC$8))))</f>
        <v>0</v>
      </c>
      <c r="J59" s="384">
        <f>(('Základní vstupní data'!K60)*(INDEX(Indexace!$C$14:$AC$14,MATCH($D$7,Indexace!$C$8:$AC$8))))</f>
        <v>0</v>
      </c>
      <c r="K59" s="384">
        <f>(('Základní vstupní data'!L60)*(INDEX(Indexace!$C$15:$AC$15,MATCH($D$7,Indexace!$C$8:$AC$8))))</f>
        <v>0</v>
      </c>
      <c r="L59" s="384">
        <f>(('Základní vstupní data'!M60)*(INDEX(Indexace!$C$16:$AC$16,MATCH($D$7,Indexace!$C$8:$AC$8))))</f>
        <v>0</v>
      </c>
      <c r="M59" s="384">
        <f>(('Základní vstupní data'!N60)*(INDEX(Indexace!$C$17:$AC$17,MATCH($D$7,Indexace!$C$8:$AC$8))))</f>
        <v>0</v>
      </c>
      <c r="N59" s="384">
        <f>(('Základní vstupní data'!O60)*(INDEX(Indexace!$C$18:$AC$18,MATCH($D$7,Indexace!$C$8:$AC$8))))</f>
        <v>0</v>
      </c>
      <c r="O59" s="384">
        <f>(('Základní vstupní data'!P60)*(INDEX(Indexace!$C$18:$AC$18,MATCH($D$7,Indexace!$C$8:$AC$8))))</f>
        <v>0</v>
      </c>
      <c r="P59" s="384">
        <f>(('Základní vstupní data'!Q60)*(INDEX(Indexace!$C$18:$AC$18,MATCH($D$7,Indexace!$C$8:$AC$8))))</f>
        <v>0</v>
      </c>
      <c r="Q59" s="709">
        <f>SUM(E59:P59)</f>
        <v>0</v>
      </c>
      <c r="R59" s="293">
        <f>'Základní vstupní data'!S60</f>
        <v>0.21</v>
      </c>
      <c r="S59" s="398">
        <f>'Základní vstupní data'!T60</f>
        <v>15</v>
      </c>
      <c r="T59" s="254">
        <f>Q59*(1+R59)</f>
        <v>0</v>
      </c>
      <c r="U59" s="506">
        <f>IF($S59=0,0,$T59/$S59)</f>
        <v>0</v>
      </c>
      <c r="V59" s="506">
        <f>IF($S59=0,0,$Q59/$S59)</f>
        <v>0</v>
      </c>
      <c r="X59" s="643"/>
      <c r="Y59" s="643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</row>
    <row r="60" spans="2:36" s="250" customFormat="1">
      <c r="B60" s="280" t="str">
        <f>'Základní vstupní data'!B61</f>
        <v>Pitná voda rekonstrukce  - Vodovody, přiváděcí řady + rozvodná síť</v>
      </c>
      <c r="C60" s="656"/>
      <c r="D60" s="278" t="str">
        <f>'Základní vstupní data'!E61</f>
        <v>Jednotky</v>
      </c>
      <c r="E60" s="279">
        <f t="shared" ref="E60:N60" si="22">SUBTOTAL(9,E61:E63)</f>
        <v>0</v>
      </c>
      <c r="F60" s="279">
        <f t="shared" si="22"/>
        <v>0</v>
      </c>
      <c r="G60" s="279">
        <f t="shared" si="22"/>
        <v>0</v>
      </c>
      <c r="H60" s="279">
        <f t="shared" si="22"/>
        <v>0</v>
      </c>
      <c r="I60" s="279">
        <f t="shared" si="22"/>
        <v>0</v>
      </c>
      <c r="J60" s="279">
        <f t="shared" si="22"/>
        <v>0</v>
      </c>
      <c r="K60" s="279">
        <f t="shared" si="22"/>
        <v>0</v>
      </c>
      <c r="L60" s="279">
        <f t="shared" si="22"/>
        <v>0</v>
      </c>
      <c r="M60" s="279">
        <f t="shared" si="22"/>
        <v>0</v>
      </c>
      <c r="N60" s="279">
        <f t="shared" si="22"/>
        <v>0</v>
      </c>
      <c r="O60" s="279">
        <f t="shared" ref="O60:P60" si="23">SUBTOTAL(9,O61:O63)</f>
        <v>0</v>
      </c>
      <c r="P60" s="279">
        <f t="shared" si="23"/>
        <v>0</v>
      </c>
      <c r="Q60" s="279">
        <f>SUBTOTAL(9,Q61:Q63)</f>
        <v>0</v>
      </c>
      <c r="R60" s="279"/>
      <c r="S60" s="279"/>
      <c r="T60" s="279">
        <f>SUBTOTAL(9,T61:T63)</f>
        <v>0</v>
      </c>
      <c r="U60" s="279">
        <f>SUBTOTAL(9,U61:U63)</f>
        <v>0</v>
      </c>
      <c r="V60" s="279">
        <f>SUBTOTAL(9,V61:V63)</f>
        <v>0</v>
      </c>
      <c r="X60" s="285"/>
      <c r="Y60" s="285"/>
      <c r="Z60" s="275"/>
      <c r="AA60" s="275"/>
      <c r="AB60" s="275"/>
      <c r="AC60" s="275"/>
      <c r="AD60" s="275"/>
      <c r="AE60" s="275"/>
      <c r="AF60" s="275"/>
      <c r="AG60" s="275"/>
      <c r="AH60" s="275"/>
      <c r="AI60" s="275"/>
      <c r="AJ60" s="275"/>
    </row>
    <row r="61" spans="2:36" s="119" customFormat="1">
      <c r="B61" s="118"/>
      <c r="C61" s="332" t="str">
        <f>'Základní vstupní data'!C62</f>
        <v>Stavební část - vodovodní potrubí</v>
      </c>
      <c r="D61" s="253" t="str">
        <f>'Základní vstupní data'!E62</f>
        <v>tis. Kč</v>
      </c>
      <c r="E61" s="384">
        <f>(('Základní vstupní data'!F62)*(INDEX(Indexace!$C$9:$AC$9,MATCH($D$7,Indexace!$C$8:$AC$8))))</f>
        <v>0</v>
      </c>
      <c r="F61" s="384">
        <f>(('Základní vstupní data'!G62)*(INDEX(Indexace!$C$10:$AC$10,MATCH($D$7,Indexace!$C$8:$AC$8))))</f>
        <v>0</v>
      </c>
      <c r="G61" s="384">
        <f>(('Základní vstupní data'!H62)*(INDEX(Indexace!$C$11:$AC$11,MATCH($D$7,Indexace!$C$8:$AC$8))))</f>
        <v>0</v>
      </c>
      <c r="H61" s="384">
        <f>(('Základní vstupní data'!I62)*(INDEX(Indexace!$C$12:$AC$12,MATCH($D$7,Indexace!$C$8:$AC$8))))</f>
        <v>0</v>
      </c>
      <c r="I61" s="384">
        <f>(('Základní vstupní data'!J62)*(INDEX(Indexace!$C$13:$AC$13,MATCH($D$7,Indexace!$C$8:$AC$8))))</f>
        <v>0</v>
      </c>
      <c r="J61" s="384">
        <f>(('Základní vstupní data'!K62)*(INDEX(Indexace!$C$14:$AC$14,MATCH($D$7,Indexace!$C$8:$AC$8))))</f>
        <v>0</v>
      </c>
      <c r="K61" s="384">
        <f>(('Základní vstupní data'!L62)*(INDEX(Indexace!$C$15:$AC$15,MATCH($D$7,Indexace!$C$8:$AC$8))))</f>
        <v>0</v>
      </c>
      <c r="L61" s="384">
        <f>(('Základní vstupní data'!M62)*(INDEX(Indexace!$C$16:$AC$16,MATCH($D$7,Indexace!$C$8:$AC$8))))</f>
        <v>0</v>
      </c>
      <c r="M61" s="384">
        <f>(('Základní vstupní data'!N62)*(INDEX(Indexace!$C$17:$AC$17,MATCH($D$7,Indexace!$C$8:$AC$8))))</f>
        <v>0</v>
      </c>
      <c r="N61" s="384">
        <f>(('Základní vstupní data'!O62)*(INDEX(Indexace!$C$18:$AC$18,MATCH($D$7,Indexace!$C$8:$AC$8))))</f>
        <v>0</v>
      </c>
      <c r="O61" s="384">
        <f>(('Základní vstupní data'!P62)*(INDEX(Indexace!$C$18:$AC$18,MATCH($D$7,Indexace!$C$8:$AC$8))))</f>
        <v>0</v>
      </c>
      <c r="P61" s="384">
        <f>(('Základní vstupní data'!Q62)*(INDEX(Indexace!$C$18:$AC$18,MATCH($D$7,Indexace!$C$8:$AC$8))))</f>
        <v>0</v>
      </c>
      <c r="Q61" s="384">
        <f>SUM(E61:P61)</f>
        <v>0</v>
      </c>
      <c r="R61" s="507">
        <f>'Základní vstupní data'!S62</f>
        <v>0.21</v>
      </c>
      <c r="S61" s="508">
        <f>'Základní vstupní data'!T62</f>
        <v>55</v>
      </c>
      <c r="T61" s="506">
        <f>Q61*(1+R61)</f>
        <v>0</v>
      </c>
      <c r="U61" s="506">
        <f>IF($S61=0,0,$T61/$S61)</f>
        <v>0</v>
      </c>
      <c r="V61" s="506">
        <f>IF($S61=0,0,$Q61/$S61)</f>
        <v>0</v>
      </c>
      <c r="X61" s="643"/>
      <c r="Y61" s="643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</row>
    <row r="62" spans="2:36" s="119" customFormat="1">
      <c r="B62" s="118"/>
      <c r="C62" s="509" t="str">
        <f>'Základní vstupní data'!C63</f>
        <v xml:space="preserve">Stavební část - jiné </v>
      </c>
      <c r="D62" s="510" t="str">
        <f>'Základní vstupní data'!E63</f>
        <v>tis. Kč</v>
      </c>
      <c r="E62" s="384">
        <f>(('Základní vstupní data'!F63)*(INDEX(Indexace!$C$9:$AC$9,MATCH($D$7,Indexace!$C$8:$AC$8))))</f>
        <v>0</v>
      </c>
      <c r="F62" s="384">
        <f>(('Základní vstupní data'!G63)*(INDEX(Indexace!$C$10:$AC$10,MATCH($D$7,Indexace!$C$8:$AC$8))))</f>
        <v>0</v>
      </c>
      <c r="G62" s="384">
        <f>(('Základní vstupní data'!H63)*(INDEX(Indexace!$C$11:$AC$11,MATCH($D$7,Indexace!$C$8:$AC$8))))</f>
        <v>0</v>
      </c>
      <c r="H62" s="384">
        <f>(('Základní vstupní data'!I63)*(INDEX(Indexace!$C$12:$AC$12,MATCH($D$7,Indexace!$C$8:$AC$8))))</f>
        <v>0</v>
      </c>
      <c r="I62" s="384">
        <f>(('Základní vstupní data'!J63)*(INDEX(Indexace!$C$13:$AC$13,MATCH($D$7,Indexace!$C$8:$AC$8))))</f>
        <v>0</v>
      </c>
      <c r="J62" s="384">
        <f>(('Základní vstupní data'!K63)*(INDEX(Indexace!$C$14:$AC$14,MATCH($D$7,Indexace!$C$8:$AC$8))))</f>
        <v>0</v>
      </c>
      <c r="K62" s="384">
        <f>(('Základní vstupní data'!L63)*(INDEX(Indexace!$C$15:$AC$15,MATCH($D$7,Indexace!$C$8:$AC$8))))</f>
        <v>0</v>
      </c>
      <c r="L62" s="384">
        <f>(('Základní vstupní data'!M63)*(INDEX(Indexace!$C$16:$AC$16,MATCH($D$7,Indexace!$C$8:$AC$8))))</f>
        <v>0</v>
      </c>
      <c r="M62" s="384">
        <f>(('Základní vstupní data'!N63)*(INDEX(Indexace!$C$17:$AC$17,MATCH($D$7,Indexace!$C$8:$AC$8))))</f>
        <v>0</v>
      </c>
      <c r="N62" s="384">
        <f>(('Základní vstupní data'!O63)*(INDEX(Indexace!$C$18:$AC$18,MATCH($D$7,Indexace!$C$8:$AC$8))))</f>
        <v>0</v>
      </c>
      <c r="O62" s="384">
        <f>(('Základní vstupní data'!P63)*(INDEX(Indexace!$C$18:$AC$18,MATCH($D$7,Indexace!$C$8:$AC$8))))</f>
        <v>0</v>
      </c>
      <c r="P62" s="384">
        <f>(('Základní vstupní data'!Q63)*(INDEX(Indexace!$C$18:$AC$18,MATCH($D$7,Indexace!$C$8:$AC$8))))</f>
        <v>0</v>
      </c>
      <c r="Q62" s="384">
        <f>SUM(E62:P62)</f>
        <v>0</v>
      </c>
      <c r="R62" s="507">
        <f>'Základní vstupní data'!S63</f>
        <v>0.21</v>
      </c>
      <c r="S62" s="508">
        <f>'Základní vstupní data'!T63</f>
        <v>40</v>
      </c>
      <c r="T62" s="506">
        <f>Q62*(1+R62)</f>
        <v>0</v>
      </c>
      <c r="U62" s="506">
        <f>IF($S62=0,0,$T62/$S62)</f>
        <v>0</v>
      </c>
      <c r="V62" s="506">
        <f>IF($S62=0,0,$Q62/$S62)</f>
        <v>0</v>
      </c>
      <c r="X62" s="643"/>
      <c r="Y62" s="643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</row>
    <row r="63" spans="2:36" s="119" customFormat="1">
      <c r="B63" s="118"/>
      <c r="C63" s="332" t="str">
        <f>'Základní vstupní data'!C64</f>
        <v>Zařízení</v>
      </c>
      <c r="D63" s="253" t="str">
        <f>'Základní vstupní data'!E64</f>
        <v>tis. Kč</v>
      </c>
      <c r="E63" s="384">
        <f>(('Základní vstupní data'!F64)*(INDEX(Indexace!$C$9:$AC$9,MATCH($D$7,Indexace!$C$8:$AC$8))))</f>
        <v>0</v>
      </c>
      <c r="F63" s="384">
        <f>(('Základní vstupní data'!G64)*(INDEX(Indexace!$C$10:$AC$10,MATCH($D$7,Indexace!$C$8:$AC$8))))</f>
        <v>0</v>
      </c>
      <c r="G63" s="384">
        <f>(('Základní vstupní data'!H64)*(INDEX(Indexace!$C$11:$AC$11,MATCH($D$7,Indexace!$C$8:$AC$8))))</f>
        <v>0</v>
      </c>
      <c r="H63" s="384">
        <f>(('Základní vstupní data'!I64)*(INDEX(Indexace!$C$12:$AC$12,MATCH($D$7,Indexace!$C$8:$AC$8))))</f>
        <v>0</v>
      </c>
      <c r="I63" s="384">
        <f>(('Základní vstupní data'!J64)*(INDEX(Indexace!$C$13:$AC$13,MATCH($D$7,Indexace!$C$8:$AC$8))))</f>
        <v>0</v>
      </c>
      <c r="J63" s="384">
        <f>(('Základní vstupní data'!K64)*(INDEX(Indexace!$C$14:$AC$14,MATCH($D$7,Indexace!$C$8:$AC$8))))</f>
        <v>0</v>
      </c>
      <c r="K63" s="384">
        <f>(('Základní vstupní data'!L64)*(INDEX(Indexace!$C$15:$AC$15,MATCH($D$7,Indexace!$C$8:$AC$8))))</f>
        <v>0</v>
      </c>
      <c r="L63" s="384">
        <f>(('Základní vstupní data'!M64)*(INDEX(Indexace!$C$16:$AC$16,MATCH($D$7,Indexace!$C$8:$AC$8))))</f>
        <v>0</v>
      </c>
      <c r="M63" s="384">
        <f>(('Základní vstupní data'!N64)*(INDEX(Indexace!$C$17:$AC$17,MATCH($D$7,Indexace!$C$8:$AC$8))))</f>
        <v>0</v>
      </c>
      <c r="N63" s="384">
        <f>(('Základní vstupní data'!O64)*(INDEX(Indexace!$C$18:$AC$18,MATCH($D$7,Indexace!$C$8:$AC$8))))</f>
        <v>0</v>
      </c>
      <c r="O63" s="384">
        <f>(('Základní vstupní data'!P64)*(INDEX(Indexace!$C$18:$AC$18,MATCH($D$7,Indexace!$C$8:$AC$8))))</f>
        <v>0</v>
      </c>
      <c r="P63" s="384">
        <f>(('Základní vstupní data'!Q64)*(INDEX(Indexace!$C$18:$AC$18,MATCH($D$7,Indexace!$C$8:$AC$8))))</f>
        <v>0</v>
      </c>
      <c r="Q63" s="709">
        <f>SUM(E63:P63)</f>
        <v>0</v>
      </c>
      <c r="R63" s="293">
        <f>'Základní vstupní data'!S64</f>
        <v>0.21</v>
      </c>
      <c r="S63" s="398">
        <f>'Základní vstupní data'!T64</f>
        <v>15</v>
      </c>
      <c r="T63" s="254">
        <f>Q63*(1+R63)</f>
        <v>0</v>
      </c>
      <c r="U63" s="506">
        <f>IF($S63=0,0,$T63/$S63)</f>
        <v>0</v>
      </c>
      <c r="V63" s="506">
        <f>IF($S63=0,0,$Q63/$S63)</f>
        <v>0</v>
      </c>
      <c r="X63" s="643"/>
      <c r="Y63" s="643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</row>
    <row r="64" spans="2:36" s="250" customFormat="1">
      <c r="B64" s="280" t="str">
        <f>'Základní vstupní data'!B65</f>
        <v>Odpadní voda rekonstrukce - čistírny odpadních vod</v>
      </c>
      <c r="C64" s="656"/>
      <c r="D64" s="278" t="str">
        <f>'Základní vstupní data'!E65</f>
        <v>Jednotky</v>
      </c>
      <c r="E64" s="279">
        <f t="shared" ref="E64:N64" si="24">SUBTOTAL(9,E65:E67)</f>
        <v>0</v>
      </c>
      <c r="F64" s="279">
        <f t="shared" si="24"/>
        <v>0</v>
      </c>
      <c r="G64" s="279">
        <f t="shared" si="24"/>
        <v>0</v>
      </c>
      <c r="H64" s="279">
        <f t="shared" si="24"/>
        <v>0</v>
      </c>
      <c r="I64" s="279">
        <f t="shared" si="24"/>
        <v>0</v>
      </c>
      <c r="J64" s="279">
        <f t="shared" si="24"/>
        <v>0</v>
      </c>
      <c r="K64" s="279">
        <f t="shared" si="24"/>
        <v>0</v>
      </c>
      <c r="L64" s="279">
        <f t="shared" si="24"/>
        <v>0</v>
      </c>
      <c r="M64" s="279">
        <f t="shared" si="24"/>
        <v>0</v>
      </c>
      <c r="N64" s="279">
        <f t="shared" si="24"/>
        <v>0</v>
      </c>
      <c r="O64" s="279">
        <f t="shared" ref="O64:P64" si="25">SUBTOTAL(9,O65:O67)</f>
        <v>0</v>
      </c>
      <c r="P64" s="279">
        <f t="shared" si="25"/>
        <v>0</v>
      </c>
      <c r="Q64" s="279">
        <f>SUBTOTAL(9,Q65:Q67)</f>
        <v>0</v>
      </c>
      <c r="R64" s="279"/>
      <c r="S64" s="279"/>
      <c r="T64" s="279">
        <f>SUBTOTAL(9,T65:T67)</f>
        <v>0</v>
      </c>
      <c r="U64" s="279">
        <f>SUBTOTAL(9,U65:U67)</f>
        <v>0</v>
      </c>
      <c r="V64" s="279">
        <f>SUBTOTAL(9,V65:V67)</f>
        <v>0</v>
      </c>
      <c r="X64" s="285"/>
      <c r="Y64" s="285"/>
      <c r="Z64" s="275"/>
      <c r="AA64" s="275"/>
      <c r="AB64" s="275"/>
      <c r="AC64" s="275"/>
      <c r="AD64" s="275"/>
      <c r="AE64" s="275"/>
      <c r="AF64" s="275"/>
      <c r="AG64" s="275"/>
      <c r="AH64" s="275"/>
      <c r="AI64" s="275"/>
      <c r="AJ64" s="275"/>
    </row>
    <row r="65" spans="2:36" s="119" customFormat="1">
      <c r="B65" s="118"/>
      <c r="C65" s="332" t="str">
        <f>'Základní vstupní data'!C66</f>
        <v>Stavební část - kanalizační potrubí</v>
      </c>
      <c r="D65" s="253" t="str">
        <f>'Základní vstupní data'!E66</f>
        <v>tis. Kč</v>
      </c>
      <c r="E65" s="384">
        <f>(('Základní vstupní data'!F66)*(INDEX(Indexace!$C$9:$AC$9,MATCH($D$7,Indexace!$C$8:$AC$8))))</f>
        <v>0</v>
      </c>
      <c r="F65" s="384">
        <f>(('Základní vstupní data'!G66)*(INDEX(Indexace!$C$10:$AC$10,MATCH($D$7,Indexace!$C$8:$AC$8))))</f>
        <v>0</v>
      </c>
      <c r="G65" s="384">
        <f>(('Základní vstupní data'!H66)*(INDEX(Indexace!$C$11:$AC$11,MATCH($D$7,Indexace!$C$8:$AC$8))))</f>
        <v>0</v>
      </c>
      <c r="H65" s="384">
        <f>(('Základní vstupní data'!I66)*(INDEX(Indexace!$C$12:$AC$12,MATCH($D$7,Indexace!$C$8:$AC$8))))</f>
        <v>0</v>
      </c>
      <c r="I65" s="384">
        <f>(('Základní vstupní data'!J66)*(INDEX(Indexace!$C$13:$AC$13,MATCH($D$7,Indexace!$C$8:$AC$8))))</f>
        <v>0</v>
      </c>
      <c r="J65" s="384">
        <f>(('Základní vstupní data'!K66)*(INDEX(Indexace!$C$14:$AC$14,MATCH($D$7,Indexace!$C$8:$AC$8))))</f>
        <v>0</v>
      </c>
      <c r="K65" s="384">
        <f>(('Základní vstupní data'!L66)*(INDEX(Indexace!$C$15:$AC$15,MATCH($D$7,Indexace!$C$8:$AC$8))))</f>
        <v>0</v>
      </c>
      <c r="L65" s="384">
        <f>(('Základní vstupní data'!M66)*(INDEX(Indexace!$C$16:$AC$16,MATCH($D$7,Indexace!$C$8:$AC$8))))</f>
        <v>0</v>
      </c>
      <c r="M65" s="384">
        <f>(('Základní vstupní data'!N66)*(INDEX(Indexace!$C$17:$AC$17,MATCH($D$7,Indexace!$C$8:$AC$8))))</f>
        <v>0</v>
      </c>
      <c r="N65" s="384">
        <f>(('Základní vstupní data'!O66)*(INDEX(Indexace!$C$18:$AC$18,MATCH($D$7,Indexace!$C$8:$AC$8))))</f>
        <v>0</v>
      </c>
      <c r="O65" s="384">
        <f>(('Základní vstupní data'!P66)*(INDEX(Indexace!$C$18:$AC$18,MATCH($D$7,Indexace!$C$8:$AC$8))))</f>
        <v>0</v>
      </c>
      <c r="P65" s="384">
        <f>(('Základní vstupní data'!Q66)*(INDEX(Indexace!$C$18:$AC$18,MATCH($D$7,Indexace!$C$8:$AC$8))))</f>
        <v>0</v>
      </c>
      <c r="Q65" s="384">
        <f>SUM(E65:P65)</f>
        <v>0</v>
      </c>
      <c r="R65" s="507">
        <f>'Základní vstupní data'!S66</f>
        <v>0.21</v>
      </c>
      <c r="S65" s="508">
        <f>'Základní vstupní data'!T66</f>
        <v>75</v>
      </c>
      <c r="T65" s="506">
        <f>Q65*(1+R65)</f>
        <v>0</v>
      </c>
      <c r="U65" s="506">
        <f>IF($S65=0,0,$T65/$S65)</f>
        <v>0</v>
      </c>
      <c r="V65" s="506">
        <f>IF($S65=0,0,$Q65/$S65)</f>
        <v>0</v>
      </c>
      <c r="X65" s="643"/>
      <c r="Y65" s="643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</row>
    <row r="66" spans="2:36" s="119" customFormat="1">
      <c r="B66" s="118"/>
      <c r="C66" s="509" t="str">
        <f>'Základní vstupní data'!C67</f>
        <v xml:space="preserve">Stavební část - jiné </v>
      </c>
      <c r="D66" s="510" t="str">
        <f>'Základní vstupní data'!E67</f>
        <v>tis. Kč</v>
      </c>
      <c r="E66" s="384">
        <f>(('Základní vstupní data'!F67)*(INDEX(Indexace!$C$9:$AC$9,MATCH($D$7,Indexace!$C$8:$AC$8))))</f>
        <v>0</v>
      </c>
      <c r="F66" s="384">
        <f>(('Základní vstupní data'!G67)*(INDEX(Indexace!$C$10:$AC$10,MATCH($D$7,Indexace!$C$8:$AC$8))))</f>
        <v>0</v>
      </c>
      <c r="G66" s="384">
        <f>(('Základní vstupní data'!H67)*(INDEX(Indexace!$C$11:$AC$11,MATCH($D$7,Indexace!$C$8:$AC$8))))</f>
        <v>0</v>
      </c>
      <c r="H66" s="384">
        <f>(('Základní vstupní data'!I67)*(INDEX(Indexace!$C$12:$AC$12,MATCH($D$7,Indexace!$C$8:$AC$8))))</f>
        <v>0</v>
      </c>
      <c r="I66" s="384">
        <f>(('Základní vstupní data'!J67)*(INDEX(Indexace!$C$13:$AC$13,MATCH($D$7,Indexace!$C$8:$AC$8))))</f>
        <v>0</v>
      </c>
      <c r="J66" s="384">
        <f>(('Základní vstupní data'!K67)*(INDEX(Indexace!$C$14:$AC$14,MATCH($D$7,Indexace!$C$8:$AC$8))))</f>
        <v>0</v>
      </c>
      <c r="K66" s="384">
        <f>(('Základní vstupní data'!L67)*(INDEX(Indexace!$C$15:$AC$15,MATCH($D$7,Indexace!$C$8:$AC$8))))</f>
        <v>0</v>
      </c>
      <c r="L66" s="384">
        <f>(('Základní vstupní data'!M67)*(INDEX(Indexace!$C$16:$AC$16,MATCH($D$7,Indexace!$C$8:$AC$8))))</f>
        <v>0</v>
      </c>
      <c r="M66" s="384">
        <f>(('Základní vstupní data'!N67)*(INDEX(Indexace!$C$17:$AC$17,MATCH($D$7,Indexace!$C$8:$AC$8))))</f>
        <v>0</v>
      </c>
      <c r="N66" s="384">
        <f>(('Základní vstupní data'!O67)*(INDEX(Indexace!$C$18:$AC$18,MATCH($D$7,Indexace!$C$8:$AC$8))))</f>
        <v>0</v>
      </c>
      <c r="O66" s="384">
        <f>(('Základní vstupní data'!P67)*(INDEX(Indexace!$C$18:$AC$18,MATCH($D$7,Indexace!$C$8:$AC$8))))</f>
        <v>0</v>
      </c>
      <c r="P66" s="384">
        <f>(('Základní vstupní data'!Q67)*(INDEX(Indexace!$C$18:$AC$18,MATCH($D$7,Indexace!$C$8:$AC$8))))</f>
        <v>0</v>
      </c>
      <c r="Q66" s="384">
        <f>SUM(E66:P66)</f>
        <v>0</v>
      </c>
      <c r="R66" s="507">
        <f>'Základní vstupní data'!S67</f>
        <v>0.21</v>
      </c>
      <c r="S66" s="508">
        <f>'Základní vstupní data'!T67</f>
        <v>40</v>
      </c>
      <c r="T66" s="506">
        <f>Q66*(1+R66)</f>
        <v>0</v>
      </c>
      <c r="U66" s="506">
        <f t="shared" ref="U66:U67" si="26">IF(S66=0,0,T66/S66)</f>
        <v>0</v>
      </c>
      <c r="V66" s="506">
        <f>IF($S66=0,0,$Q66/$S66)</f>
        <v>0</v>
      </c>
      <c r="X66" s="643"/>
      <c r="Y66" s="643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</row>
    <row r="67" spans="2:36" s="119" customFormat="1">
      <c r="B67" s="118"/>
      <c r="C67" s="332" t="str">
        <f>'Základní vstupní data'!C68</f>
        <v>Zařízení</v>
      </c>
      <c r="D67" s="253" t="str">
        <f>'Základní vstupní data'!E68</f>
        <v>tis. Kč</v>
      </c>
      <c r="E67" s="384">
        <f>(('Základní vstupní data'!F68)*(INDEX(Indexace!$C$9:$AC$9,MATCH($D$7,Indexace!$C$8:$AC$8))))</f>
        <v>0</v>
      </c>
      <c r="F67" s="384">
        <f>(('Základní vstupní data'!G68)*(INDEX(Indexace!$C$10:$AC$10,MATCH($D$7,Indexace!$C$8:$AC$8))))</f>
        <v>0</v>
      </c>
      <c r="G67" s="384">
        <f>(('Základní vstupní data'!H68)*(INDEX(Indexace!$C$11:$AC$11,MATCH($D$7,Indexace!$C$8:$AC$8))))</f>
        <v>0</v>
      </c>
      <c r="H67" s="384">
        <f>(('Základní vstupní data'!I68)*(INDEX(Indexace!$C$12:$AC$12,MATCH($D$7,Indexace!$C$8:$AC$8))))</f>
        <v>0</v>
      </c>
      <c r="I67" s="384">
        <f>(('Základní vstupní data'!J68)*(INDEX(Indexace!$C$13:$AC$13,MATCH($D$7,Indexace!$C$8:$AC$8))))</f>
        <v>0</v>
      </c>
      <c r="J67" s="384">
        <f>(('Základní vstupní data'!K68)*(INDEX(Indexace!$C$14:$AC$14,MATCH($D$7,Indexace!$C$8:$AC$8))))</f>
        <v>0</v>
      </c>
      <c r="K67" s="384">
        <f>(('Základní vstupní data'!L68)*(INDEX(Indexace!$C$15:$AC$15,MATCH($D$7,Indexace!$C$8:$AC$8))))</f>
        <v>0</v>
      </c>
      <c r="L67" s="384">
        <f>(('Základní vstupní data'!M68)*(INDEX(Indexace!$C$16:$AC$16,MATCH($D$7,Indexace!$C$8:$AC$8))))</f>
        <v>0</v>
      </c>
      <c r="M67" s="384">
        <f>(('Základní vstupní data'!N68)*(INDEX(Indexace!$C$17:$AC$17,MATCH($D$7,Indexace!$C$8:$AC$8))))</f>
        <v>0</v>
      </c>
      <c r="N67" s="384">
        <f>(('Základní vstupní data'!O68)*(INDEX(Indexace!$C$18:$AC$18,MATCH($D$7,Indexace!$C$8:$AC$8))))</f>
        <v>0</v>
      </c>
      <c r="O67" s="384">
        <f>(('Základní vstupní data'!P68)*(INDEX(Indexace!$C$18:$AC$18,MATCH($D$7,Indexace!$C$8:$AC$8))))</f>
        <v>0</v>
      </c>
      <c r="P67" s="384">
        <f>(('Základní vstupní data'!Q68)*(INDEX(Indexace!$C$18:$AC$18,MATCH($D$7,Indexace!$C$8:$AC$8))))</f>
        <v>0</v>
      </c>
      <c r="Q67" s="709">
        <f>SUM(E67:P67)</f>
        <v>0</v>
      </c>
      <c r="R67" s="293">
        <f>'Základní vstupní data'!S68</f>
        <v>0.21</v>
      </c>
      <c r="S67" s="398">
        <f>'Základní vstupní data'!T68</f>
        <v>15</v>
      </c>
      <c r="T67" s="254">
        <f>Q67*(1+R67)</f>
        <v>0</v>
      </c>
      <c r="U67" s="506">
        <f t="shared" si="26"/>
        <v>0</v>
      </c>
      <c r="V67" s="506">
        <f>IF($S67=0,0,$Q67/$S67)</f>
        <v>0</v>
      </c>
      <c r="X67" s="643"/>
      <c r="Y67" s="643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</row>
    <row r="68" spans="2:36" s="250" customFormat="1">
      <c r="B68" s="280" t="str">
        <f>'Základní vstupní data'!B69</f>
        <v>Odpadní voda rekonstrukce - kanalizace, přiváděcí stoky + stoková síť</v>
      </c>
      <c r="C68" s="656"/>
      <c r="D68" s="278" t="str">
        <f>'Základní vstupní data'!E69</f>
        <v>Jednotky</v>
      </c>
      <c r="E68" s="279">
        <f t="shared" ref="E68:N68" si="27">SUBTOTAL(9,E69:E71)</f>
        <v>0</v>
      </c>
      <c r="F68" s="279">
        <f t="shared" si="27"/>
        <v>0</v>
      </c>
      <c r="G68" s="279">
        <f t="shared" si="27"/>
        <v>0</v>
      </c>
      <c r="H68" s="279">
        <f t="shared" si="27"/>
        <v>0</v>
      </c>
      <c r="I68" s="279">
        <f t="shared" si="27"/>
        <v>0</v>
      </c>
      <c r="J68" s="279">
        <f t="shared" si="27"/>
        <v>0</v>
      </c>
      <c r="K68" s="279">
        <f t="shared" si="27"/>
        <v>0</v>
      </c>
      <c r="L68" s="279">
        <f t="shared" si="27"/>
        <v>0</v>
      </c>
      <c r="M68" s="279">
        <f t="shared" si="27"/>
        <v>0</v>
      </c>
      <c r="N68" s="279">
        <f t="shared" si="27"/>
        <v>0</v>
      </c>
      <c r="O68" s="279">
        <f t="shared" ref="O68:P68" si="28">SUBTOTAL(9,O69:O71)</f>
        <v>0</v>
      </c>
      <c r="P68" s="279">
        <f t="shared" si="28"/>
        <v>0</v>
      </c>
      <c r="Q68" s="279">
        <f>SUBTOTAL(9,Q69:Q71)</f>
        <v>0</v>
      </c>
      <c r="R68" s="279"/>
      <c r="S68" s="279"/>
      <c r="T68" s="279">
        <f>SUBTOTAL(9,T69:T71)</f>
        <v>0</v>
      </c>
      <c r="U68" s="279">
        <f>SUBTOTAL(9,U69:U71)</f>
        <v>0</v>
      </c>
      <c r="V68" s="279">
        <f>SUBTOTAL(9,V69:V71)</f>
        <v>0</v>
      </c>
      <c r="X68" s="285"/>
      <c r="Y68" s="28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</row>
    <row r="69" spans="2:36" s="119" customFormat="1">
      <c r="B69" s="118"/>
      <c r="C69" s="332" t="str">
        <f>'Základní vstupní data'!C70</f>
        <v>Stavební část - kanalizační potrubí</v>
      </c>
      <c r="D69" s="253" t="str">
        <f>'Základní vstupní data'!E70</f>
        <v>tis. Kč</v>
      </c>
      <c r="E69" s="384">
        <f>(('Základní vstupní data'!F70)*(INDEX(Indexace!$C$9:$AC$9,MATCH($D$7,Indexace!$C$8:$AC$8))))</f>
        <v>0</v>
      </c>
      <c r="F69" s="384">
        <f>(('Základní vstupní data'!G70)*(INDEX(Indexace!$C$10:$AC$10,MATCH($D$7,Indexace!$C$8:$AC$8))))</f>
        <v>0</v>
      </c>
      <c r="G69" s="384">
        <f>(('Základní vstupní data'!H70)*(INDEX(Indexace!$C$11:$AC$11,MATCH($D$7,Indexace!$C$8:$AC$8))))</f>
        <v>0</v>
      </c>
      <c r="H69" s="384">
        <f>(('Základní vstupní data'!I70)*(INDEX(Indexace!$C$12:$AC$12,MATCH($D$7,Indexace!$C$8:$AC$8))))</f>
        <v>0</v>
      </c>
      <c r="I69" s="384">
        <f>(('Základní vstupní data'!J70)*(INDEX(Indexace!$C$13:$AC$13,MATCH($D$7,Indexace!$C$8:$AC$8))))</f>
        <v>0</v>
      </c>
      <c r="J69" s="384">
        <f>(('Základní vstupní data'!K70)*(INDEX(Indexace!$C$14:$AC$14,MATCH($D$7,Indexace!$C$8:$AC$8))))</f>
        <v>0</v>
      </c>
      <c r="K69" s="384">
        <f>(('Základní vstupní data'!L70)*(INDEX(Indexace!$C$15:$AC$15,MATCH($D$7,Indexace!$C$8:$AC$8))))</f>
        <v>0</v>
      </c>
      <c r="L69" s="384">
        <f>(('Základní vstupní data'!M70)*(INDEX(Indexace!$C$16:$AC$16,MATCH($D$7,Indexace!$C$8:$AC$8))))</f>
        <v>0</v>
      </c>
      <c r="M69" s="384">
        <f>(('Základní vstupní data'!N70)*(INDEX(Indexace!$C$17:$AC$17,MATCH($D$7,Indexace!$C$8:$AC$8))))</f>
        <v>0</v>
      </c>
      <c r="N69" s="384">
        <f>(('Základní vstupní data'!O70)*(INDEX(Indexace!$C$18:$AC$18,MATCH($D$7,Indexace!$C$8:$AC$8))))</f>
        <v>0</v>
      </c>
      <c r="O69" s="384">
        <f>(('Základní vstupní data'!P70)*(INDEX(Indexace!$C$18:$AC$18,MATCH($D$7,Indexace!$C$8:$AC$8))))</f>
        <v>0</v>
      </c>
      <c r="P69" s="384">
        <f>(('Základní vstupní data'!Q70)*(INDEX(Indexace!$C$18:$AC$18,MATCH($D$7,Indexace!$C$8:$AC$8))))</f>
        <v>0</v>
      </c>
      <c r="Q69" s="384">
        <f>SUM(E69:P69)</f>
        <v>0</v>
      </c>
      <c r="R69" s="507">
        <f>'Základní vstupní data'!S70</f>
        <v>0.21</v>
      </c>
      <c r="S69" s="508">
        <f>'Základní vstupní data'!T70</f>
        <v>75</v>
      </c>
      <c r="T69" s="506">
        <f>Q69*(1+R69)</f>
        <v>0</v>
      </c>
      <c r="U69" s="506">
        <f>IF($S69=0,0,$T69/$S69)</f>
        <v>0</v>
      </c>
      <c r="V69" s="506">
        <f>IF($S69=0,0,$Q69/$S69)</f>
        <v>0</v>
      </c>
      <c r="X69" s="643"/>
      <c r="Y69" s="643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</row>
    <row r="70" spans="2:36" s="119" customFormat="1">
      <c r="B70" s="118"/>
      <c r="C70" s="509" t="str">
        <f>'Základní vstupní data'!C71</f>
        <v xml:space="preserve">Stavební část - jiné </v>
      </c>
      <c r="D70" s="510" t="str">
        <f>'Základní vstupní data'!E71</f>
        <v>tis. Kč</v>
      </c>
      <c r="E70" s="384">
        <f>(('Základní vstupní data'!F71)*(INDEX(Indexace!$C$9:$AC$9,MATCH($D$7,Indexace!$C$8:$AC$8))))</f>
        <v>0</v>
      </c>
      <c r="F70" s="384">
        <f>(('Základní vstupní data'!G71)*(INDEX(Indexace!$C$10:$AC$10,MATCH($D$7,Indexace!$C$8:$AC$8))))</f>
        <v>0</v>
      </c>
      <c r="G70" s="384">
        <f>(('Základní vstupní data'!H71)*(INDEX(Indexace!$C$11:$AC$11,MATCH($D$7,Indexace!$C$8:$AC$8))))</f>
        <v>0</v>
      </c>
      <c r="H70" s="384">
        <f>(('Základní vstupní data'!I71)*(INDEX(Indexace!$C$12:$AC$12,MATCH($D$7,Indexace!$C$8:$AC$8))))</f>
        <v>0</v>
      </c>
      <c r="I70" s="384">
        <f>(('Základní vstupní data'!J71)*(INDEX(Indexace!$C$13:$AC$13,MATCH($D$7,Indexace!$C$8:$AC$8))))</f>
        <v>0</v>
      </c>
      <c r="J70" s="384">
        <f>(('Základní vstupní data'!K71)*(INDEX(Indexace!$C$14:$AC$14,MATCH($D$7,Indexace!$C$8:$AC$8))))</f>
        <v>0</v>
      </c>
      <c r="K70" s="384">
        <f>(('Základní vstupní data'!L71)*(INDEX(Indexace!$C$15:$AC$15,MATCH($D$7,Indexace!$C$8:$AC$8))))</f>
        <v>0</v>
      </c>
      <c r="L70" s="384">
        <f>(('Základní vstupní data'!M71)*(INDEX(Indexace!$C$16:$AC$16,MATCH($D$7,Indexace!$C$8:$AC$8))))</f>
        <v>0</v>
      </c>
      <c r="M70" s="384">
        <f>(('Základní vstupní data'!N71)*(INDEX(Indexace!$C$17:$AC$17,MATCH($D$7,Indexace!$C$8:$AC$8))))</f>
        <v>0</v>
      </c>
      <c r="N70" s="384">
        <f>(('Základní vstupní data'!O71)*(INDEX(Indexace!$C$18:$AC$18,MATCH($D$7,Indexace!$C$8:$AC$8))))</f>
        <v>0</v>
      </c>
      <c r="O70" s="384">
        <f>(('Základní vstupní data'!P71)*(INDEX(Indexace!$C$18:$AC$18,MATCH($D$7,Indexace!$C$8:$AC$8))))</f>
        <v>0</v>
      </c>
      <c r="P70" s="384">
        <f>(('Základní vstupní data'!Q71)*(INDEX(Indexace!$C$18:$AC$18,MATCH($D$7,Indexace!$C$8:$AC$8))))</f>
        <v>0</v>
      </c>
      <c r="Q70" s="384">
        <f>SUM(E70:P70)</f>
        <v>0</v>
      </c>
      <c r="R70" s="507">
        <f>'Základní vstupní data'!S71</f>
        <v>0.21</v>
      </c>
      <c r="S70" s="508">
        <f>'Základní vstupní data'!T71</f>
        <v>40</v>
      </c>
      <c r="T70" s="506">
        <f>Q70*(1+R70)</f>
        <v>0</v>
      </c>
      <c r="U70" s="506">
        <f t="shared" ref="U70:U71" si="29">IF(S70=0,0,T70/S70)</f>
        <v>0</v>
      </c>
      <c r="V70" s="506">
        <f>IF($S70=0,0,$Q70/$S70)</f>
        <v>0</v>
      </c>
      <c r="X70" s="643"/>
      <c r="Y70" s="643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</row>
    <row r="71" spans="2:36" s="119" customFormat="1">
      <c r="B71" s="118"/>
      <c r="C71" s="332" t="str">
        <f>'Základní vstupní data'!C72</f>
        <v>Zařízení</v>
      </c>
      <c r="D71" s="253" t="str">
        <f>'Základní vstupní data'!E72</f>
        <v>tis. Kč</v>
      </c>
      <c r="E71" s="384">
        <f>(('Základní vstupní data'!F72)*(INDEX(Indexace!$C$9:$AC$9,MATCH($D$7,Indexace!$C$8:$AC$8))))</f>
        <v>0</v>
      </c>
      <c r="F71" s="384">
        <f>(('Základní vstupní data'!G72)*(INDEX(Indexace!$C$10:$AC$10,MATCH($D$7,Indexace!$C$8:$AC$8))))</f>
        <v>0</v>
      </c>
      <c r="G71" s="384">
        <f>(('Základní vstupní data'!H72)*(INDEX(Indexace!$C$11:$AC$11,MATCH($D$7,Indexace!$C$8:$AC$8))))</f>
        <v>0</v>
      </c>
      <c r="H71" s="384">
        <f>(('Základní vstupní data'!I72)*(INDEX(Indexace!$C$12:$AC$12,MATCH($D$7,Indexace!$C$8:$AC$8))))</f>
        <v>0</v>
      </c>
      <c r="I71" s="384">
        <f>(('Základní vstupní data'!J72)*(INDEX(Indexace!$C$13:$AC$13,MATCH($D$7,Indexace!$C$8:$AC$8))))</f>
        <v>0</v>
      </c>
      <c r="J71" s="384">
        <f>(('Základní vstupní data'!K72)*(INDEX(Indexace!$C$14:$AC$14,MATCH($D$7,Indexace!$C$8:$AC$8))))</f>
        <v>0</v>
      </c>
      <c r="K71" s="384">
        <f>(('Základní vstupní data'!L72)*(INDEX(Indexace!$C$15:$AC$15,MATCH($D$7,Indexace!$C$8:$AC$8))))</f>
        <v>0</v>
      </c>
      <c r="L71" s="384">
        <f>(('Základní vstupní data'!M72)*(INDEX(Indexace!$C$16:$AC$16,MATCH($D$7,Indexace!$C$8:$AC$8))))</f>
        <v>0</v>
      </c>
      <c r="M71" s="384">
        <f>(('Základní vstupní data'!N72)*(INDEX(Indexace!$C$17:$AC$17,MATCH($D$7,Indexace!$C$8:$AC$8))))</f>
        <v>0</v>
      </c>
      <c r="N71" s="384">
        <f>(('Základní vstupní data'!O72)*(INDEX(Indexace!$C$18:$AC$18,MATCH($D$7,Indexace!$C$8:$AC$8))))</f>
        <v>0</v>
      </c>
      <c r="O71" s="384">
        <f>(('Základní vstupní data'!P72)*(INDEX(Indexace!$C$18:$AC$18,MATCH($D$7,Indexace!$C$8:$AC$8))))</f>
        <v>0</v>
      </c>
      <c r="P71" s="384">
        <f>(('Základní vstupní data'!Q72)*(INDEX(Indexace!$C$18:$AC$18,MATCH($D$7,Indexace!$C$8:$AC$8))))</f>
        <v>0</v>
      </c>
      <c r="Q71" s="709">
        <f>SUM(E71:P71)</f>
        <v>0</v>
      </c>
      <c r="R71" s="306">
        <f>'Základní vstupní data'!S72</f>
        <v>0.21</v>
      </c>
      <c r="S71" s="393">
        <f>'Základní vstupní data'!T72</f>
        <v>15</v>
      </c>
      <c r="T71" s="511">
        <f>Q71*(1+R71)</f>
        <v>0</v>
      </c>
      <c r="U71" s="506">
        <f t="shared" si="29"/>
        <v>0</v>
      </c>
      <c r="V71" s="506">
        <f>IF($S71=0,0,$Q71/$S71)</f>
        <v>0</v>
      </c>
      <c r="X71" s="643"/>
      <c r="Y71" s="643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</row>
    <row r="72" spans="2:36" s="2" customFormat="1">
      <c r="B72" s="303" t="str">
        <f>'Základní vstupní data'!B73</f>
        <v>Celkem</v>
      </c>
      <c r="C72" s="642"/>
      <c r="D72" s="655" t="str">
        <f>'Základní vstupní data'!E73</f>
        <v>tis. Kč</v>
      </c>
      <c r="E72" s="296">
        <f>SUBTOTAL(9,E41:E71)</f>
        <v>0</v>
      </c>
      <c r="F72" s="296">
        <f t="shared" ref="F72:N72" si="30">SUBTOTAL(9,F41:F71)</f>
        <v>0</v>
      </c>
      <c r="G72" s="296">
        <f t="shared" si="30"/>
        <v>0</v>
      </c>
      <c r="H72" s="296">
        <f t="shared" si="30"/>
        <v>29484.66264821712</v>
      </c>
      <c r="I72" s="296">
        <f t="shared" si="30"/>
        <v>28906.532008055998</v>
      </c>
      <c r="J72" s="296">
        <f t="shared" si="30"/>
        <v>0</v>
      </c>
      <c r="K72" s="296">
        <f t="shared" si="30"/>
        <v>0</v>
      </c>
      <c r="L72" s="296">
        <f t="shared" si="30"/>
        <v>0</v>
      </c>
      <c r="M72" s="296">
        <f t="shared" si="30"/>
        <v>0</v>
      </c>
      <c r="N72" s="296">
        <f t="shared" si="30"/>
        <v>0</v>
      </c>
      <c r="O72" s="296">
        <f t="shared" ref="O72:P72" si="31">SUBTOTAL(9,O41:O71)</f>
        <v>0</v>
      </c>
      <c r="P72" s="296">
        <f t="shared" si="31"/>
        <v>0</v>
      </c>
      <c r="Q72" s="296">
        <f>SUBTOTAL(9,Q41:Q71)</f>
        <v>58391.19465627311</v>
      </c>
      <c r="R72" s="296"/>
      <c r="S72" s="296"/>
      <c r="T72" s="296">
        <f>SUBTOTAL(9,T41:T71)</f>
        <v>70653.345534090462</v>
      </c>
      <c r="U72" s="296">
        <f>SUBTOTAL(9,U41:U71)</f>
        <v>1573.8461467849725</v>
      </c>
      <c r="V72" s="296">
        <f>SUBTOTAL(9,V41:V71)</f>
        <v>1300.6992948636134</v>
      </c>
      <c r="X72" s="285"/>
      <c r="Y72" s="285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</row>
    <row r="73" spans="2:36" s="119" customFormat="1">
      <c r="B73" s="118" t="str">
        <f>'Základní vstupní data'!B74</f>
        <v>DPH</v>
      </c>
      <c r="C73" s="332"/>
      <c r="D73" s="253" t="str">
        <f>'Základní vstupní data'!E74</f>
        <v>tis. Kč</v>
      </c>
      <c r="E73" s="335">
        <f t="array" ref="E73">SUM(E41:E43*$R41:$R43,E45:E47*$R45:$R47,E49:E51*$R49:$R51,E53:E55*$R53:$R55,E57:E59*$R57:$R59,E61:E63*$R61:$R63,E65:E67*$R65:$R67,E69:E71*$R69:$R71)</f>
        <v>0</v>
      </c>
      <c r="F73" s="335">
        <f t="array" ref="F73">SUM(F41:F43*$R41:$R43,F45:F47*$R45:$R47,F49:F51*$R49:$R51,F53:F55*$R53:$R55,F57:F59*$R57:$R59,F61:F63*$R61:$R63,F65:F67*$R65:$R67,F69:F71*$R69:$R71)</f>
        <v>0</v>
      </c>
      <c r="G73" s="335">
        <f t="array" ref="G73">SUM(G41:G43*$R41:$R43,G45:G47*$R45:$R47,G49:G51*$R49:$R51,G53:G55*$R53:$R55,G57:G59*$R57:$R59,G61:G63*$R61:$R63,G65:G67*$R65:$R67,G69:G71*$R69:$R71)</f>
        <v>0</v>
      </c>
      <c r="H73" s="335">
        <f t="array" ref="H73">SUM(H41:H43*$R41:$R43,H45:H47*$R45:$R47,H49:H51*$R49:$R51,H53:H55*$R53:$R55,H57:H59*$R57:$R59,H61:H63*$R61:$R63,H65:H67*$R65:$R67,H69:H71*$R69:$R71)</f>
        <v>6191.7791561255954</v>
      </c>
      <c r="I73" s="335">
        <f t="array" ref="I73">SUM(I41:I43*$R41:$R43,I45:I47*$R45:$R47,I49:I51*$R49:$R51,I53:I55*$R53:$R55,I57:I59*$R57:$R59,I61:I63*$R61:$R63,I65:I67*$R65:$R67,I69:I71*$R69:$R71)</f>
        <v>6070.3717216917603</v>
      </c>
      <c r="J73" s="335">
        <f t="array" ref="J73">SUM(J41:J43*$R41:$R43,J45:J47*$R45:$R47,J49:J51*$R49:$R51,J53:J55*$R53:$R55,J57:J59*$R57:$R59,J61:J63*$R61:$R63,J65:J67*$R65:$R67,J69:J71*$R69:$R71)</f>
        <v>0</v>
      </c>
      <c r="K73" s="335">
        <f t="array" ref="K73">SUM(K41:K43*$R41:$R43,K45:K47*$R45:$R47,K49:K51*$R49:$R51,K53:K55*$R53:$R55,K57:K59*$R57:$R59,K61:K63*$R61:$R63,K65:K67*$R65:$R67,K69:K71*$R69:$R71)</f>
        <v>0</v>
      </c>
      <c r="L73" s="335">
        <f t="array" ref="L73">SUM(L41:L43*$R41:$R43,L45:L47*$R45:$R47,L49:L51*$R49:$R51,L53:L55*$R53:$R55,L57:L59*$R57:$R59,L61:L63*$R61:$R63,L65:L67*$R65:$R67,L69:L71*$R69:$R71)</f>
        <v>0</v>
      </c>
      <c r="M73" s="335">
        <f t="array" ref="M73">SUM(M41:M43*$R41:$R43,M45:M47*$R45:$R47,M49:M51*$R49:$R51,M53:M55*$R53:$R55,M57:M59*$R57:$R59,M61:M63*$R61:$R63,M65:M67*$R65:$R67,M69:M71*$R69:$R71)</f>
        <v>0</v>
      </c>
      <c r="N73" s="335">
        <f t="array" ref="N73">SUM(N41:N43*$R41:$R43,N45:N47*$R45:$R47,N49:N51*$R49:$R51,N53:N55*$R53:$R55,N57:N59*$R57:$R59,N61:N63*$R61:$R63,N65:N67*$R65:$R67,N69:N71*$R69:$R71)</f>
        <v>0</v>
      </c>
      <c r="O73" s="335">
        <f t="array" ref="O73">SUM(O41:O43*$R41:$R43,O45:O47*$R45:$R47,O49:O51*$R49:$R51,O53:O55*$R53:$R55,O57:O59*$R57:$R59,O61:O63*$R61:$R63,O65:O67*$R65:$R67,O69:O71*$R69:$R71)</f>
        <v>0</v>
      </c>
      <c r="P73" s="335">
        <f t="array" ref="P73">SUM(P41:P43*$R41:$R43,P45:P47*$R45:$R47,P49:P51*$R49:$R51,P53:P55*$R53:$R55,P57:P59*$R57:$R59,P61:P63*$R61:$R63,P65:P67*$R65:$R67,P69:P71*$R69:$R71)</f>
        <v>0</v>
      </c>
      <c r="Q73" s="654">
        <f>SUM(E73:P73)</f>
        <v>12262.150877817356</v>
      </c>
      <c r="R73" s="254"/>
      <c r="S73" s="254"/>
      <c r="T73" s="254"/>
      <c r="U73" s="254"/>
      <c r="V73" s="118"/>
      <c r="W73" s="118"/>
      <c r="X73" s="643"/>
      <c r="Y73" s="643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</row>
    <row r="74" spans="2:36" s="2" customFormat="1">
      <c r="B74" s="303" t="str">
        <f>'Základní vstupní data'!B75</f>
        <v>Celkem včetně DPH</v>
      </c>
      <c r="C74" s="642"/>
      <c r="D74" s="655" t="str">
        <f>'Základní vstupní data'!E75</f>
        <v>tis. Kč</v>
      </c>
      <c r="E74" s="296">
        <f>E72+E73</f>
        <v>0</v>
      </c>
      <c r="F74" s="296">
        <f t="shared" ref="F74:K74" si="32">F72+F73</f>
        <v>0</v>
      </c>
      <c r="G74" s="296">
        <f t="shared" si="32"/>
        <v>0</v>
      </c>
      <c r="H74" s="296">
        <f t="shared" si="32"/>
        <v>35676.441804342714</v>
      </c>
      <c r="I74" s="296">
        <f t="shared" si="32"/>
        <v>34976.903729747755</v>
      </c>
      <c r="J74" s="296">
        <f t="shared" si="32"/>
        <v>0</v>
      </c>
      <c r="K74" s="296">
        <f t="shared" si="32"/>
        <v>0</v>
      </c>
      <c r="L74" s="296">
        <f t="shared" ref="L74:N74" si="33">L72+L73</f>
        <v>0</v>
      </c>
      <c r="M74" s="296">
        <f t="shared" si="33"/>
        <v>0</v>
      </c>
      <c r="N74" s="296">
        <f t="shared" si="33"/>
        <v>0</v>
      </c>
      <c r="O74" s="296">
        <f t="shared" ref="O74:P74" si="34">O72+O73</f>
        <v>0</v>
      </c>
      <c r="P74" s="296">
        <f t="shared" si="34"/>
        <v>0</v>
      </c>
      <c r="Q74" s="296">
        <f>SUM(E74:P74)</f>
        <v>70653.345534090477</v>
      </c>
      <c r="R74" s="171"/>
      <c r="S74" s="171"/>
      <c r="T74" s="171"/>
      <c r="U74" s="171"/>
      <c r="V74" s="29"/>
      <c r="W74" s="29"/>
      <c r="X74" s="285"/>
      <c r="Y74" s="285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</row>
    <row r="75" spans="2:36">
      <c r="B75" s="267"/>
      <c r="C75" s="345"/>
      <c r="D75" s="347"/>
      <c r="E75" s="415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</row>
    <row r="76" spans="2:36">
      <c r="B76" s="1061" t="s">
        <v>285</v>
      </c>
      <c r="C76" s="1061"/>
      <c r="D76" s="373"/>
      <c r="E76" s="1062" t="s">
        <v>282</v>
      </c>
      <c r="F76" s="1062"/>
      <c r="G76" s="1013" t="s">
        <v>283</v>
      </c>
      <c r="H76" s="1013"/>
      <c r="I76" s="1021" t="s">
        <v>284</v>
      </c>
      <c r="J76" s="1021"/>
      <c r="K76" s="1021" t="s">
        <v>255</v>
      </c>
      <c r="L76" s="1021"/>
      <c r="M76" s="1023" t="s">
        <v>448</v>
      </c>
      <c r="N76" s="1023"/>
      <c r="O76" s="249"/>
      <c r="P76" s="249"/>
      <c r="Q76" s="249"/>
      <c r="R76" s="119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</row>
    <row r="77" spans="2:36" ht="15" customHeight="1">
      <c r="B77" s="1061"/>
      <c r="C77" s="1061"/>
      <c r="D77" s="1062" t="s">
        <v>100</v>
      </c>
      <c r="E77" s="309" t="s">
        <v>254</v>
      </c>
      <c r="F77" s="309" t="s">
        <v>256</v>
      </c>
      <c r="G77" s="309" t="str">
        <f>E77</f>
        <v>vč. DPH v c.ú.</v>
      </c>
      <c r="H77" s="309" t="str">
        <f>F77</f>
        <v>bez DPH v c.ú.</v>
      </c>
      <c r="I77" s="292" t="s">
        <v>249</v>
      </c>
      <c r="J77" s="292" t="s">
        <v>250</v>
      </c>
      <c r="K77" s="547" t="s">
        <v>249</v>
      </c>
      <c r="L77" s="547" t="s">
        <v>250</v>
      </c>
      <c r="M77" s="987" t="s">
        <v>249</v>
      </c>
      <c r="N77" s="987" t="s">
        <v>250</v>
      </c>
      <c r="O77" s="249"/>
      <c r="P77" s="249"/>
      <c r="Q77" s="249"/>
      <c r="R77" s="119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</row>
    <row r="78" spans="2:36">
      <c r="B78" s="358" t="s">
        <v>0</v>
      </c>
      <c r="C78" s="358"/>
      <c r="D78" s="1062"/>
      <c r="E78" s="397">
        <f>$D$7</f>
        <v>2020</v>
      </c>
      <c r="F78" s="397">
        <f t="shared" ref="F78:L78" si="35">E78</f>
        <v>2020</v>
      </c>
      <c r="G78" s="396">
        <f t="shared" si="35"/>
        <v>2020</v>
      </c>
      <c r="H78" s="396">
        <f t="shared" si="35"/>
        <v>2020</v>
      </c>
      <c r="I78" s="360">
        <f t="shared" si="35"/>
        <v>2020</v>
      </c>
      <c r="J78" s="360">
        <f t="shared" si="35"/>
        <v>2020</v>
      </c>
      <c r="K78" s="360">
        <f t="shared" si="35"/>
        <v>2020</v>
      </c>
      <c r="L78" s="360">
        <f t="shared" si="35"/>
        <v>2020</v>
      </c>
      <c r="M78" s="979">
        <f>K78</f>
        <v>2020</v>
      </c>
      <c r="N78" s="979">
        <f>L78</f>
        <v>2020</v>
      </c>
      <c r="O78" s="249"/>
      <c r="P78" s="249"/>
      <c r="Q78" s="249"/>
      <c r="R78" s="119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</row>
    <row r="79" spans="2:36">
      <c r="B79" s="374" t="s">
        <v>142</v>
      </c>
      <c r="C79" s="338" t="s">
        <v>2</v>
      </c>
      <c r="D79" s="402" t="s">
        <v>5</v>
      </c>
      <c r="E79" s="403">
        <f>G18</f>
        <v>0</v>
      </c>
      <c r="F79" s="403">
        <f>H18</f>
        <v>0</v>
      </c>
      <c r="G79" s="403">
        <f>$T41</f>
        <v>0</v>
      </c>
      <c r="H79" s="403">
        <f>$Q41</f>
        <v>0</v>
      </c>
      <c r="I79" s="403">
        <f>IF($F$2=0,(M79+G79),IF(T57&gt;=G18,(G18-M79),(M79+G79)))</f>
        <v>0</v>
      </c>
      <c r="J79" s="403">
        <f>IF($F$2=0,(N79+H79),IF(Q57&gt;=H18,(H18-N79),(N79+H79)))</f>
        <v>0</v>
      </c>
      <c r="K79" s="403">
        <f>I79/$I18</f>
        <v>0</v>
      </c>
      <c r="L79" s="403">
        <f>J79/$I18</f>
        <v>0</v>
      </c>
      <c r="M79" s="980">
        <f>G18-T57</f>
        <v>0</v>
      </c>
      <c r="N79" s="980">
        <f>H18-Q57</f>
        <v>0</v>
      </c>
      <c r="O79" s="249"/>
      <c r="P79" s="249"/>
      <c r="Q79" s="249"/>
      <c r="R79" s="119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</row>
    <row r="80" spans="2:36">
      <c r="B80" s="267"/>
      <c r="C80" s="337" t="s">
        <v>3</v>
      </c>
      <c r="D80" s="362" t="s">
        <v>5</v>
      </c>
      <c r="E80" s="403">
        <f t="shared" ref="E80:F80" si="36">G19</f>
        <v>0</v>
      </c>
      <c r="F80" s="403">
        <f t="shared" si="36"/>
        <v>0</v>
      </c>
      <c r="G80" s="403">
        <f>$T42</f>
        <v>0</v>
      </c>
      <c r="H80" s="403">
        <f>$Q42</f>
        <v>0</v>
      </c>
      <c r="I80" s="403">
        <f t="shared" ref="I80:I81" si="37">IF($F$2=0,(M80+G80),IF(T58&gt;=G19,(G19-M80),(M80+G80)))</f>
        <v>0</v>
      </c>
      <c r="J80" s="403">
        <f t="shared" ref="J80:J81" si="38">IF($F$2=0,(N80+H80),IF(Q58&gt;=H19,(H19-N80),(N80+H80)))</f>
        <v>0</v>
      </c>
      <c r="K80" s="403">
        <f t="shared" ref="K80:L80" si="39">I80/$I19</f>
        <v>0</v>
      </c>
      <c r="L80" s="403">
        <f t="shared" si="39"/>
        <v>0</v>
      </c>
      <c r="M80" s="980">
        <f>G19-T58</f>
        <v>0</v>
      </c>
      <c r="N80" s="980">
        <f>H19-Q58</f>
        <v>0</v>
      </c>
      <c r="O80" s="249"/>
      <c r="P80" s="249"/>
      <c r="Q80" s="249"/>
      <c r="R80" s="119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</row>
    <row r="81" spans="2:36">
      <c r="B81" s="267"/>
      <c r="C81" s="337" t="s">
        <v>4</v>
      </c>
      <c r="D81" s="362" t="s">
        <v>5</v>
      </c>
      <c r="E81" s="403">
        <f t="shared" ref="E81:F81" si="40">G20</f>
        <v>0</v>
      </c>
      <c r="F81" s="403">
        <f t="shared" si="40"/>
        <v>0</v>
      </c>
      <c r="G81" s="403">
        <f>$T43</f>
        <v>0</v>
      </c>
      <c r="H81" s="403">
        <f>$Q43</f>
        <v>0</v>
      </c>
      <c r="I81" s="403">
        <f t="shared" si="37"/>
        <v>0</v>
      </c>
      <c r="J81" s="403">
        <f t="shared" si="38"/>
        <v>0</v>
      </c>
      <c r="K81" s="403">
        <f t="shared" ref="K81:L81" si="41">I81/$I20</f>
        <v>0</v>
      </c>
      <c r="L81" s="403">
        <f t="shared" si="41"/>
        <v>0</v>
      </c>
      <c r="M81" s="980">
        <f>G20-T59</f>
        <v>0</v>
      </c>
      <c r="N81" s="980">
        <f>H20-Q59</f>
        <v>0</v>
      </c>
      <c r="O81" s="249"/>
      <c r="P81" s="249"/>
      <c r="Q81" s="249"/>
      <c r="R81" s="119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</row>
    <row r="82" spans="2:36">
      <c r="B82" s="374" t="s">
        <v>143</v>
      </c>
      <c r="C82" s="337" t="s">
        <v>2</v>
      </c>
      <c r="D82" s="362" t="s">
        <v>5</v>
      </c>
      <c r="E82" s="363">
        <f>G21</f>
        <v>0</v>
      </c>
      <c r="F82" s="363">
        <f>H21</f>
        <v>0</v>
      </c>
      <c r="G82" s="363">
        <f>$T45</f>
        <v>0</v>
      </c>
      <c r="H82" s="363">
        <f>$Q45</f>
        <v>0</v>
      </c>
      <c r="I82" s="403">
        <f>IF($F$2=0,(M82+G82),IF(T61&gt;=G21,(G21-M82),(M82+G82)))</f>
        <v>0</v>
      </c>
      <c r="J82" s="403">
        <f>IF($F$2=0,(N82+H82),IF(Q61&gt;=H21,(H21-N82),(N82+H82)))</f>
        <v>0</v>
      </c>
      <c r="K82" s="403">
        <f t="shared" ref="K82:L82" si="42">I82/$I21</f>
        <v>0</v>
      </c>
      <c r="L82" s="403">
        <f t="shared" si="42"/>
        <v>0</v>
      </c>
      <c r="M82" s="980">
        <f>G21-T61</f>
        <v>0</v>
      </c>
      <c r="N82" s="980">
        <f>H21-Q61</f>
        <v>0</v>
      </c>
      <c r="O82" s="249"/>
      <c r="P82" s="249"/>
      <c r="Q82" s="249"/>
      <c r="R82" s="119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</row>
    <row r="83" spans="2:36">
      <c r="B83" s="267"/>
      <c r="C83" s="337" t="s">
        <v>3</v>
      </c>
      <c r="D83" s="362" t="s">
        <v>5</v>
      </c>
      <c r="E83" s="363">
        <f t="shared" ref="E83:F83" si="43">G22</f>
        <v>0</v>
      </c>
      <c r="F83" s="363">
        <f t="shared" si="43"/>
        <v>0</v>
      </c>
      <c r="G83" s="363">
        <f>$T46</f>
        <v>0</v>
      </c>
      <c r="H83" s="363">
        <f>$Q46</f>
        <v>0</v>
      </c>
      <c r="I83" s="403">
        <f t="shared" ref="I83:I84" si="44">IF($F$2=0,(M83+G83),IF(T62&gt;=G22,(G22-M83),(M83+G83)))</f>
        <v>0</v>
      </c>
      <c r="J83" s="403">
        <f t="shared" ref="J83:J84" si="45">IF($F$2=0,(N83+H83),IF(Q62&gt;=H22,(H22-N83),(N83+H83)))</f>
        <v>0</v>
      </c>
      <c r="K83" s="403">
        <f t="shared" ref="K83:L83" si="46">I83/$I22</f>
        <v>0</v>
      </c>
      <c r="L83" s="403">
        <f t="shared" si="46"/>
        <v>0</v>
      </c>
      <c r="M83" s="980">
        <f>G22-T62</f>
        <v>0</v>
      </c>
      <c r="N83" s="980">
        <f>H22-Q62</f>
        <v>0</v>
      </c>
      <c r="O83" s="249"/>
      <c r="P83" s="249"/>
      <c r="Q83" s="249"/>
      <c r="R83" s="119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</row>
    <row r="84" spans="2:36">
      <c r="B84" s="349"/>
      <c r="C84" s="349" t="s">
        <v>4</v>
      </c>
      <c r="D84" s="365" t="s">
        <v>5</v>
      </c>
      <c r="E84" s="364">
        <f t="shared" ref="E84:F84" si="47">G23</f>
        <v>0</v>
      </c>
      <c r="F84" s="364">
        <f t="shared" si="47"/>
        <v>0</v>
      </c>
      <c r="G84" s="364">
        <f>$T47</f>
        <v>0</v>
      </c>
      <c r="H84" s="364">
        <f>$Q47</f>
        <v>0</v>
      </c>
      <c r="I84" s="364">
        <f t="shared" si="44"/>
        <v>0</v>
      </c>
      <c r="J84" s="364">
        <f t="shared" si="45"/>
        <v>0</v>
      </c>
      <c r="K84" s="364">
        <f t="shared" ref="K84:L84" si="48">I84/$I23</f>
        <v>0</v>
      </c>
      <c r="L84" s="364">
        <f t="shared" si="48"/>
        <v>0</v>
      </c>
      <c r="M84" s="980">
        <f>G23-T63</f>
        <v>0</v>
      </c>
      <c r="N84" s="980">
        <f>H23-Q63</f>
        <v>0</v>
      </c>
      <c r="O84" s="249"/>
      <c r="P84" s="249"/>
      <c r="Q84" s="249"/>
      <c r="R84" s="119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</row>
    <row r="85" spans="2:36">
      <c r="B85" s="349" t="s">
        <v>101</v>
      </c>
      <c r="C85" s="349"/>
      <c r="D85" s="365" t="s">
        <v>5</v>
      </c>
      <c r="E85" s="386">
        <f>E79+E80+E81+E82+E83+E84</f>
        <v>0</v>
      </c>
      <c r="F85" s="386">
        <f t="shared" ref="F85:G85" si="49">F79+F80+F81+F82+F83+F84</f>
        <v>0</v>
      </c>
      <c r="G85" s="386">
        <f t="shared" si="49"/>
        <v>0</v>
      </c>
      <c r="H85" s="386">
        <f>H79+H80+H81+H82+H83+H84</f>
        <v>0</v>
      </c>
      <c r="I85" s="386">
        <f t="shared" ref="I85:J85" si="50">I79+I80+I81+I82+I83+I84</f>
        <v>0</v>
      </c>
      <c r="J85" s="386">
        <f t="shared" si="50"/>
        <v>0</v>
      </c>
      <c r="K85" s="386">
        <f t="shared" ref="K85:L85" si="51">K79+K80+K81+K82+K83+K84</f>
        <v>0</v>
      </c>
      <c r="L85" s="386">
        <f t="shared" si="51"/>
        <v>0</v>
      </c>
      <c r="M85" s="235"/>
      <c r="N85" s="235"/>
      <c r="O85" s="249"/>
      <c r="P85" s="249"/>
      <c r="Q85" s="249"/>
      <c r="R85" s="119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</row>
    <row r="86" spans="2:36">
      <c r="B86" s="267"/>
      <c r="C86" s="267"/>
      <c r="D86" s="348"/>
      <c r="E86" s="267"/>
      <c r="F86" s="267"/>
      <c r="G86" s="267"/>
      <c r="H86" s="267"/>
      <c r="I86" s="267"/>
      <c r="J86" s="267"/>
      <c r="K86" s="267"/>
      <c r="L86" s="267"/>
      <c r="M86" s="249"/>
      <c r="N86" s="249"/>
      <c r="O86" s="249"/>
      <c r="P86" s="249"/>
      <c r="Q86" s="249"/>
      <c r="R86" s="119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</row>
    <row r="87" spans="2:36">
      <c r="B87" s="372" t="s">
        <v>6</v>
      </c>
      <c r="C87" s="372"/>
      <c r="D87" s="359" t="s">
        <v>100</v>
      </c>
      <c r="E87" s="360">
        <f>E78</f>
        <v>2020</v>
      </c>
      <c r="F87" s="360">
        <f t="shared" ref="F87:H87" si="52">F78</f>
        <v>2020</v>
      </c>
      <c r="G87" s="360">
        <f t="shared" si="52"/>
        <v>2020</v>
      </c>
      <c r="H87" s="360">
        <f t="shared" si="52"/>
        <v>2020</v>
      </c>
      <c r="I87" s="360">
        <f>I78</f>
        <v>2020</v>
      </c>
      <c r="J87" s="360">
        <f>J78</f>
        <v>2020</v>
      </c>
      <c r="K87" s="360">
        <f>K78</f>
        <v>2020</v>
      </c>
      <c r="L87" s="360">
        <f>L78</f>
        <v>2020</v>
      </c>
      <c r="M87" s="981">
        <f>K87</f>
        <v>2020</v>
      </c>
      <c r="N87" s="981">
        <f>L87</f>
        <v>2020</v>
      </c>
      <c r="O87" s="249"/>
      <c r="P87" s="249"/>
      <c r="Q87" s="249"/>
      <c r="R87" s="119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</row>
    <row r="88" spans="2:36">
      <c r="B88" s="374" t="s">
        <v>144</v>
      </c>
      <c r="C88" s="337" t="s">
        <v>34</v>
      </c>
      <c r="D88" s="362" t="s">
        <v>5</v>
      </c>
      <c r="E88" s="363">
        <f>G27</f>
        <v>0</v>
      </c>
      <c r="F88" s="363">
        <f>H27</f>
        <v>0</v>
      </c>
      <c r="G88" s="363">
        <f>$T49</f>
        <v>0</v>
      </c>
      <c r="H88" s="363">
        <f>$Q49</f>
        <v>0</v>
      </c>
      <c r="I88" s="988">
        <f>IF($F$2=0,(M88+G88),IF(T65&gt;=G27,(G27-M88),(M88+G88)))</f>
        <v>0</v>
      </c>
      <c r="J88" s="988">
        <f>IF($F$2=0,(N88+H88),IF(Q65&gt;=H27,(H27-N88),(N88+H88)))</f>
        <v>0</v>
      </c>
      <c r="K88" s="403">
        <f>I88/$I27</f>
        <v>0</v>
      </c>
      <c r="L88" s="403">
        <f>J88/$I27</f>
        <v>0</v>
      </c>
      <c r="M88" s="980">
        <f>G27-T65</f>
        <v>0</v>
      </c>
      <c r="N88" s="980">
        <f>H27-Q65</f>
        <v>0</v>
      </c>
      <c r="O88" s="119"/>
      <c r="P88" s="119"/>
      <c r="Q88" s="119"/>
      <c r="R88" s="119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</row>
    <row r="89" spans="2:36">
      <c r="B89" s="267"/>
      <c r="C89" s="337" t="s">
        <v>3</v>
      </c>
      <c r="D89" s="362" t="s">
        <v>5</v>
      </c>
      <c r="E89" s="363">
        <f t="shared" ref="E89:F89" si="53">G28</f>
        <v>2215.2567703102118</v>
      </c>
      <c r="F89" s="363">
        <f t="shared" si="53"/>
        <v>1861.5603111850521</v>
      </c>
      <c r="G89" s="363">
        <f>$T50</f>
        <v>13198.228083752143</v>
      </c>
      <c r="H89" s="363">
        <f>$Q50</f>
        <v>10907.626515497639</v>
      </c>
      <c r="I89" s="988">
        <f t="shared" ref="I89:I90" si="54">IF($F$2=0,(M89+G89),IF(T66&gt;=G28,(G28-M89),(M89+G89)))</f>
        <v>15413.484854062355</v>
      </c>
      <c r="J89" s="988">
        <f t="shared" ref="J89:J90" si="55">IF($F$2=0,(N89+H89),IF(Q66&gt;=H28,(H28-N89),(N89+H89)))</f>
        <v>12769.186826682691</v>
      </c>
      <c r="K89" s="403">
        <f t="shared" ref="K89:L89" si="56">I89/$I28</f>
        <v>385.33712135155889</v>
      </c>
      <c r="L89" s="403">
        <f t="shared" si="56"/>
        <v>319.2296706670673</v>
      </c>
      <c r="M89" s="980">
        <f t="shared" ref="M89:M90" si="57">G28-T66</f>
        <v>2215.2567703102118</v>
      </c>
      <c r="N89" s="980">
        <f t="shared" ref="N89:N90" si="58">H28-Q66</f>
        <v>1861.5603111850521</v>
      </c>
      <c r="O89" s="119"/>
      <c r="P89" s="119"/>
      <c r="Q89" s="119"/>
      <c r="R89" s="119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</row>
    <row r="90" spans="2:36">
      <c r="B90" s="267"/>
      <c r="C90" s="337" t="s">
        <v>4</v>
      </c>
      <c r="D90" s="362" t="s">
        <v>5</v>
      </c>
      <c r="E90" s="363">
        <f t="shared" ref="E90:F90" si="59">G29</f>
        <v>2215.2567703102118</v>
      </c>
      <c r="F90" s="363">
        <f t="shared" si="59"/>
        <v>1861.5603111850521</v>
      </c>
      <c r="G90" s="363">
        <f>$T51</f>
        <v>7690.5249606309953</v>
      </c>
      <c r="H90" s="363">
        <f>$Q51</f>
        <v>6355.8057525875993</v>
      </c>
      <c r="I90" s="988">
        <f t="shared" si="54"/>
        <v>9905.7817309412076</v>
      </c>
      <c r="J90" s="988">
        <f t="shared" si="55"/>
        <v>8217.3660637726516</v>
      </c>
      <c r="K90" s="403">
        <f t="shared" ref="K90:L90" si="60">I90/$I29</f>
        <v>660.38544872941384</v>
      </c>
      <c r="L90" s="403">
        <f t="shared" si="60"/>
        <v>547.82440425151015</v>
      </c>
      <c r="M90" s="980">
        <f t="shared" si="57"/>
        <v>2215.2567703102118</v>
      </c>
      <c r="N90" s="980">
        <f t="shared" si="58"/>
        <v>1861.5603111850521</v>
      </c>
      <c r="O90" s="119"/>
      <c r="P90" s="119"/>
      <c r="Q90" s="119"/>
      <c r="R90" s="119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</row>
    <row r="91" spans="2:36">
      <c r="B91" s="374" t="s">
        <v>145</v>
      </c>
      <c r="C91" s="337" t="s">
        <v>34</v>
      </c>
      <c r="D91" s="362" t="s">
        <v>5</v>
      </c>
      <c r="E91" s="363">
        <f>G30</f>
        <v>135347.45360168902</v>
      </c>
      <c r="F91" s="363">
        <f>H30</f>
        <v>113737.3559678059</v>
      </c>
      <c r="G91" s="363">
        <f>$T53</f>
        <v>47138.449408471512</v>
      </c>
      <c r="H91" s="363">
        <f>$Q53</f>
        <v>38957.396205348356</v>
      </c>
      <c r="I91" s="988">
        <f>IF($F$2=0,(M91+G91),IF(T69&gt;=G30,(G30-M91),(M91+G91)))</f>
        <v>182485.90301016055</v>
      </c>
      <c r="J91" s="988">
        <f>IF($F$2=0,(N91+H91),IF(Q69&gt;=H30,(H30-N91),(N91+H91)))</f>
        <v>152694.75217315427</v>
      </c>
      <c r="K91" s="403">
        <f t="shared" ref="K91:K93" si="61">I91/$I30</f>
        <v>2433.1453734688071</v>
      </c>
      <c r="L91" s="403">
        <f t="shared" ref="L91:L93" si="62">J91/$I30</f>
        <v>2035.9300289753903</v>
      </c>
      <c r="M91" s="980">
        <f>G30-T69</f>
        <v>135347.45360168902</v>
      </c>
      <c r="N91" s="980">
        <f>H30-Q69</f>
        <v>113737.3559678059</v>
      </c>
      <c r="O91" s="119"/>
      <c r="P91" s="119"/>
      <c r="Q91" s="119"/>
      <c r="R91" s="119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</row>
    <row r="92" spans="2:36">
      <c r="B92" s="267"/>
      <c r="C92" s="337" t="s">
        <v>3</v>
      </c>
      <c r="D92" s="362" t="s">
        <v>5</v>
      </c>
      <c r="E92" s="363">
        <f t="shared" ref="E92:F92" si="63">G31</f>
        <v>0</v>
      </c>
      <c r="F92" s="363">
        <f t="shared" si="63"/>
        <v>0</v>
      </c>
      <c r="G92" s="363">
        <f>$T54</f>
        <v>1737.6020051097312</v>
      </c>
      <c r="H92" s="363">
        <f>$Q54</f>
        <v>1436.03471496672</v>
      </c>
      <c r="I92" s="988">
        <f t="shared" ref="I92:I93" si="64">IF($F$2=0,(M92+G92),IF(T70&gt;=G31,(G31-M92),(M92+G92)))</f>
        <v>0</v>
      </c>
      <c r="J92" s="988">
        <f>IF($F$2=0,(N92+H92),IF(Q70&gt;=H31,(H31-N92),(N92+H92)))</f>
        <v>0</v>
      </c>
      <c r="K92" s="403">
        <f t="shared" si="61"/>
        <v>0</v>
      </c>
      <c r="L92" s="403">
        <f t="shared" si="62"/>
        <v>0</v>
      </c>
      <c r="M92" s="980">
        <f t="shared" ref="M92:M93" si="65">G31-T70</f>
        <v>0</v>
      </c>
      <c r="N92" s="980">
        <f t="shared" ref="N92:N93" si="66">H31-Q70</f>
        <v>0</v>
      </c>
      <c r="O92" s="119"/>
      <c r="P92" s="119"/>
      <c r="Q92" s="119"/>
      <c r="R92" s="119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</row>
    <row r="93" spans="2:36">
      <c r="B93" s="349"/>
      <c r="C93" s="349" t="s">
        <v>4</v>
      </c>
      <c r="D93" s="365" t="s">
        <v>5</v>
      </c>
      <c r="E93" s="364">
        <f t="shared" ref="E93:F93" si="67">G32</f>
        <v>0</v>
      </c>
      <c r="F93" s="364">
        <f t="shared" si="67"/>
        <v>0</v>
      </c>
      <c r="G93" s="364">
        <f>$T55</f>
        <v>888.541076126088</v>
      </c>
      <c r="H93" s="364">
        <f>$Q55</f>
        <v>734.33146787279998</v>
      </c>
      <c r="I93" s="989">
        <f t="shared" si="64"/>
        <v>0</v>
      </c>
      <c r="J93" s="989">
        <f>IF($F$2=0,(N93+H93),IF(Q71&gt;=H32,(H32-N93),(N93+H93)))</f>
        <v>0</v>
      </c>
      <c r="K93" s="364">
        <f t="shared" si="61"/>
        <v>0</v>
      </c>
      <c r="L93" s="364">
        <f t="shared" si="62"/>
        <v>0</v>
      </c>
      <c r="M93" s="980">
        <f t="shared" si="65"/>
        <v>0</v>
      </c>
      <c r="N93" s="980">
        <f t="shared" si="66"/>
        <v>0</v>
      </c>
      <c r="O93" s="119"/>
      <c r="P93" s="119"/>
      <c r="Q93" s="119"/>
      <c r="R93" s="119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</row>
    <row r="94" spans="2:36">
      <c r="B94" s="344" t="s">
        <v>102</v>
      </c>
      <c r="C94" s="344"/>
      <c r="D94" s="350" t="s">
        <v>5</v>
      </c>
      <c r="E94" s="386">
        <f>E88+E89+E90+E91+E92+E93</f>
        <v>139777.96714230944</v>
      </c>
      <c r="F94" s="386">
        <f>F88+F89+F90+F91+F92+F93</f>
        <v>117460.476590176</v>
      </c>
      <c r="G94" s="386">
        <f t="shared" ref="G94" si="68">G88+G89+G90+G91+G92+G93</f>
        <v>70653.345534090462</v>
      </c>
      <c r="H94" s="386">
        <f>H88+H89+H90+H91+H92+H93</f>
        <v>58391.19465627311</v>
      </c>
      <c r="I94" s="386">
        <f t="shared" ref="I94:K94" si="69">I88+I89+I90+I91+I92+I93</f>
        <v>207805.1695951641</v>
      </c>
      <c r="J94" s="386">
        <f t="shared" ref="J94:L94" si="70">J88+J89+J90+J91+J92+J93</f>
        <v>173681.30506360962</v>
      </c>
      <c r="K94" s="386">
        <f t="shared" si="69"/>
        <v>3478.8679435497797</v>
      </c>
      <c r="L94" s="386">
        <f t="shared" si="70"/>
        <v>2902.9841038939676</v>
      </c>
      <c r="M94" s="235"/>
      <c r="N94" s="235"/>
      <c r="O94" s="119"/>
      <c r="P94" s="119"/>
      <c r="Q94" s="119"/>
      <c r="R94" s="119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8"/>
    </row>
    <row r="95" spans="2:36">
      <c r="B95" s="29"/>
      <c r="C95" s="29"/>
      <c r="D95" s="275"/>
      <c r="E95" s="317"/>
      <c r="F95" s="263"/>
      <c r="G95" s="261"/>
      <c r="H95" s="262"/>
      <c r="I95" s="263"/>
      <c r="J95" s="261"/>
      <c r="K95" s="119"/>
      <c r="L95" s="404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8"/>
      <c r="AJ95" s="119"/>
    </row>
    <row r="96" spans="2:36" s="406" customFormat="1">
      <c r="B96" s="372" t="s">
        <v>258</v>
      </c>
      <c r="C96" s="425"/>
      <c r="D96" s="427">
        <f>$D$7</f>
        <v>2020</v>
      </c>
      <c r="E96" s="399">
        <f>Info!J17</f>
        <v>2016</v>
      </c>
      <c r="F96" s="399">
        <f>E96+1</f>
        <v>2017</v>
      </c>
      <c r="G96" s="399">
        <f t="shared" ref="G96:AH96" si="71">F96+1</f>
        <v>2018</v>
      </c>
      <c r="H96" s="399">
        <f t="shared" si="71"/>
        <v>2019</v>
      </c>
      <c r="I96" s="399">
        <f t="shared" si="71"/>
        <v>2020</v>
      </c>
      <c r="J96" s="399">
        <f t="shared" si="71"/>
        <v>2021</v>
      </c>
      <c r="K96" s="399">
        <f t="shared" si="71"/>
        <v>2022</v>
      </c>
      <c r="L96" s="399">
        <f t="shared" si="71"/>
        <v>2023</v>
      </c>
      <c r="M96" s="399">
        <f t="shared" si="71"/>
        <v>2024</v>
      </c>
      <c r="N96" s="399">
        <f t="shared" si="71"/>
        <v>2025</v>
      </c>
      <c r="O96" s="399">
        <f t="shared" si="71"/>
        <v>2026</v>
      </c>
      <c r="P96" s="399">
        <f t="shared" si="71"/>
        <v>2027</v>
      </c>
      <c r="Q96" s="399">
        <f t="shared" si="71"/>
        <v>2028</v>
      </c>
      <c r="R96" s="399">
        <f t="shared" si="71"/>
        <v>2029</v>
      </c>
      <c r="S96" s="399">
        <f t="shared" si="71"/>
        <v>2030</v>
      </c>
      <c r="T96" s="399">
        <f t="shared" si="71"/>
        <v>2031</v>
      </c>
      <c r="U96" s="399">
        <f t="shared" si="71"/>
        <v>2032</v>
      </c>
      <c r="V96" s="399">
        <f t="shared" si="71"/>
        <v>2033</v>
      </c>
      <c r="W96" s="399">
        <f t="shared" si="71"/>
        <v>2034</v>
      </c>
      <c r="X96" s="399">
        <f t="shared" si="71"/>
        <v>2035</v>
      </c>
      <c r="Y96" s="399">
        <f t="shared" si="71"/>
        <v>2036</v>
      </c>
      <c r="Z96" s="399">
        <f t="shared" si="71"/>
        <v>2037</v>
      </c>
      <c r="AA96" s="399">
        <f t="shared" si="71"/>
        <v>2038</v>
      </c>
      <c r="AB96" s="399">
        <f t="shared" si="71"/>
        <v>2039</v>
      </c>
      <c r="AC96" s="399">
        <f t="shared" si="71"/>
        <v>2040</v>
      </c>
      <c r="AD96" s="399">
        <f t="shared" si="71"/>
        <v>2041</v>
      </c>
      <c r="AE96" s="399">
        <f t="shared" si="71"/>
        <v>2042</v>
      </c>
      <c r="AF96" s="399">
        <f t="shared" si="71"/>
        <v>2043</v>
      </c>
      <c r="AG96" s="399">
        <f t="shared" si="71"/>
        <v>2044</v>
      </c>
      <c r="AH96" s="399">
        <f t="shared" si="71"/>
        <v>2045</v>
      </c>
      <c r="AI96" s="31"/>
    </row>
    <row r="97" spans="2:36" s="405" customFormat="1" hidden="1">
      <c r="B97" s="405" t="s">
        <v>139</v>
      </c>
      <c r="D97" s="31"/>
      <c r="E97" s="249">
        <v>1</v>
      </c>
      <c r="F97" s="249">
        <f t="shared" ref="F97:Q97" si="72">E97+1</f>
        <v>2</v>
      </c>
      <c r="G97" s="249">
        <f t="shared" si="72"/>
        <v>3</v>
      </c>
      <c r="H97" s="249">
        <f t="shared" si="72"/>
        <v>4</v>
      </c>
      <c r="I97" s="249">
        <f t="shared" si="72"/>
        <v>5</v>
      </c>
      <c r="J97" s="249">
        <f t="shared" si="72"/>
        <v>6</v>
      </c>
      <c r="K97" s="249">
        <f t="shared" si="72"/>
        <v>7</v>
      </c>
      <c r="L97" s="249">
        <f t="shared" si="72"/>
        <v>8</v>
      </c>
      <c r="M97" s="249">
        <f t="shared" si="72"/>
        <v>9</v>
      </c>
      <c r="N97" s="249">
        <f t="shared" si="72"/>
        <v>10</v>
      </c>
      <c r="O97" s="249">
        <f t="shared" si="72"/>
        <v>11</v>
      </c>
      <c r="P97" s="249">
        <f t="shared" si="72"/>
        <v>12</v>
      </c>
      <c r="Q97" s="249">
        <f t="shared" si="72"/>
        <v>13</v>
      </c>
      <c r="R97" s="249">
        <f t="shared" ref="R97:AH97" si="73">Q97+1</f>
        <v>14</v>
      </c>
      <c r="S97" s="249">
        <f t="shared" si="73"/>
        <v>15</v>
      </c>
      <c r="T97" s="249">
        <f t="shared" si="73"/>
        <v>16</v>
      </c>
      <c r="U97" s="249">
        <f t="shared" si="73"/>
        <v>17</v>
      </c>
      <c r="V97" s="249">
        <f t="shared" si="73"/>
        <v>18</v>
      </c>
      <c r="W97" s="249">
        <f t="shared" si="73"/>
        <v>19</v>
      </c>
      <c r="X97" s="249">
        <f t="shared" si="73"/>
        <v>20</v>
      </c>
      <c r="Y97" s="249">
        <f t="shared" si="73"/>
        <v>21</v>
      </c>
      <c r="Z97" s="249">
        <f t="shared" si="73"/>
        <v>22</v>
      </c>
      <c r="AA97" s="249">
        <f t="shared" si="73"/>
        <v>23</v>
      </c>
      <c r="AB97" s="249">
        <f t="shared" si="73"/>
        <v>24</v>
      </c>
      <c r="AC97" s="249">
        <f t="shared" si="73"/>
        <v>25</v>
      </c>
      <c r="AD97" s="249">
        <f t="shared" si="73"/>
        <v>26</v>
      </c>
      <c r="AE97" s="249">
        <f t="shared" si="73"/>
        <v>27</v>
      </c>
      <c r="AF97" s="249">
        <f t="shared" si="73"/>
        <v>28</v>
      </c>
      <c r="AG97" s="249">
        <f t="shared" si="73"/>
        <v>29</v>
      </c>
      <c r="AH97" s="249">
        <f t="shared" si="73"/>
        <v>30</v>
      </c>
      <c r="AI97" s="249"/>
    </row>
    <row r="98" spans="2:36">
      <c r="B98" s="317"/>
      <c r="C98" s="317"/>
      <c r="D98" s="30"/>
      <c r="E98" s="895"/>
      <c r="F98" s="895"/>
      <c r="G98" s="895"/>
      <c r="H98" s="895"/>
      <c r="I98" s="895"/>
      <c r="J98" s="895"/>
      <c r="K98" s="895"/>
      <c r="L98" s="895"/>
      <c r="M98" s="895"/>
      <c r="N98" s="895"/>
      <c r="O98" s="895"/>
      <c r="P98" s="895"/>
      <c r="Q98" s="895"/>
      <c r="R98" s="895"/>
      <c r="S98" s="895"/>
      <c r="T98" s="895"/>
      <c r="U98" s="895"/>
      <c r="V98" s="895"/>
      <c r="W98" s="895"/>
      <c r="X98" s="895"/>
      <c r="Y98" s="895"/>
      <c r="Z98" s="895"/>
      <c r="AA98" s="895"/>
      <c r="AB98" s="895"/>
      <c r="AC98" s="895"/>
      <c r="AD98" s="895"/>
      <c r="AE98" s="895"/>
      <c r="AF98" s="895"/>
      <c r="AG98" s="895"/>
      <c r="AH98" s="895"/>
    </row>
    <row r="99" spans="2:36">
      <c r="B99" s="2" t="s">
        <v>114</v>
      </c>
      <c r="D99" s="30"/>
      <c r="E99" s="895"/>
      <c r="F99" s="895"/>
      <c r="G99" s="895"/>
      <c r="H99" s="895"/>
      <c r="I99" s="895"/>
      <c r="J99" s="895"/>
      <c r="K99" s="895"/>
      <c r="L99" s="895"/>
      <c r="M99" s="895"/>
      <c r="N99" s="895"/>
      <c r="O99" s="895"/>
      <c r="P99" s="895"/>
      <c r="Q99" s="895"/>
      <c r="R99" s="895"/>
      <c r="S99" s="895"/>
      <c r="T99" s="895"/>
      <c r="U99" s="895"/>
      <c r="V99" s="895"/>
      <c r="W99" s="895"/>
      <c r="X99" s="895"/>
      <c r="Y99" s="895"/>
      <c r="Z99" s="895"/>
      <c r="AA99" s="895"/>
      <c r="AB99" s="895"/>
      <c r="AC99" s="895"/>
      <c r="AD99" s="895"/>
      <c r="AE99" s="895"/>
      <c r="AF99" s="895"/>
      <c r="AG99" s="895"/>
      <c r="AH99" s="895"/>
      <c r="AI99" s="267"/>
    </row>
    <row r="100" spans="2:36" s="405" customFormat="1">
      <c r="B100" s="420" t="s">
        <v>326</v>
      </c>
      <c r="C100" s="420" t="s">
        <v>328</v>
      </c>
      <c r="D100" s="896">
        <f>IF($F$2=0,'Základní vstupní data'!F81,Info!$C$17)</f>
        <v>2020</v>
      </c>
      <c r="E100" s="456">
        <f t="shared" ref="E100:AH100" si="74">E96</f>
        <v>2016</v>
      </c>
      <c r="F100" s="456">
        <f t="shared" si="74"/>
        <v>2017</v>
      </c>
      <c r="G100" s="456">
        <f t="shared" si="74"/>
        <v>2018</v>
      </c>
      <c r="H100" s="456">
        <f t="shared" si="74"/>
        <v>2019</v>
      </c>
      <c r="I100" s="456">
        <f t="shared" si="74"/>
        <v>2020</v>
      </c>
      <c r="J100" s="456">
        <f t="shared" si="74"/>
        <v>2021</v>
      </c>
      <c r="K100" s="456">
        <f t="shared" si="74"/>
        <v>2022</v>
      </c>
      <c r="L100" s="456">
        <f t="shared" si="74"/>
        <v>2023</v>
      </c>
      <c r="M100" s="456">
        <f t="shared" si="74"/>
        <v>2024</v>
      </c>
      <c r="N100" s="456">
        <f t="shared" si="74"/>
        <v>2025</v>
      </c>
      <c r="O100" s="456">
        <f t="shared" si="74"/>
        <v>2026</v>
      </c>
      <c r="P100" s="456">
        <f t="shared" si="74"/>
        <v>2027</v>
      </c>
      <c r="Q100" s="456">
        <f t="shared" si="74"/>
        <v>2028</v>
      </c>
      <c r="R100" s="456">
        <f t="shared" si="74"/>
        <v>2029</v>
      </c>
      <c r="S100" s="456">
        <f t="shared" si="74"/>
        <v>2030</v>
      </c>
      <c r="T100" s="456">
        <f t="shared" si="74"/>
        <v>2031</v>
      </c>
      <c r="U100" s="456">
        <f t="shared" si="74"/>
        <v>2032</v>
      </c>
      <c r="V100" s="456">
        <f t="shared" si="74"/>
        <v>2033</v>
      </c>
      <c r="W100" s="456">
        <f t="shared" si="74"/>
        <v>2034</v>
      </c>
      <c r="X100" s="456">
        <f t="shared" si="74"/>
        <v>2035</v>
      </c>
      <c r="Y100" s="456">
        <f t="shared" si="74"/>
        <v>2036</v>
      </c>
      <c r="Z100" s="456">
        <f t="shared" si="74"/>
        <v>2037</v>
      </c>
      <c r="AA100" s="456">
        <f t="shared" si="74"/>
        <v>2038</v>
      </c>
      <c r="AB100" s="456">
        <f t="shared" si="74"/>
        <v>2039</v>
      </c>
      <c r="AC100" s="456">
        <f t="shared" si="74"/>
        <v>2040</v>
      </c>
      <c r="AD100" s="456">
        <f t="shared" si="74"/>
        <v>2041</v>
      </c>
      <c r="AE100" s="456">
        <f t="shared" si="74"/>
        <v>2042</v>
      </c>
      <c r="AF100" s="456">
        <f t="shared" si="74"/>
        <v>2043</v>
      </c>
      <c r="AG100" s="456">
        <f t="shared" si="74"/>
        <v>2044</v>
      </c>
      <c r="AH100" s="456">
        <f t="shared" si="74"/>
        <v>2045</v>
      </c>
    </row>
    <row r="101" spans="2:36" s="119" customFormat="1">
      <c r="B101" s="715" t="s">
        <v>0</v>
      </c>
      <c r="C101" s="738">
        <f>IF($F$2=0,0,IF('Základní vstupní data'!F136*1000=0,0,('Základní vstupní data'!F136*1000)))</f>
        <v>0</v>
      </c>
      <c r="D101" s="715" t="s">
        <v>97</v>
      </c>
      <c r="E101" s="738">
        <f>IF(E100&gt;=Info!$C$17,IF($F$2=0,0,IF(E100=Info!$C$17,('Základní vstupní data'!$F$136*1000)*INDEX(Indexace!$C$23:$AV$23,MATCH($D$7,Indexace!$C$21:$AV$21)),IF(E100=(Info!$C$17+1),('Provozní náklady VaK-ex post'!$F$61*1000)*INDEX(Indexace!$C$24:$AV$24,MATCH($D$7,Indexace!$C$21:$AV$21)),IF(E100=(Info!$C$17+2),('Provozní náklady VaK-ex post'!$H$61*1000)*INDEX(Indexace!$C$25:$AV$25,MATCH($D$7,Indexace!$C$21:$AV$21)),IF(E100=(Info!$C$17+3),('Provozní náklady VaK-ex post'!$J$61*1000)*INDEX(Indexace!$C$26:$AV$26,MATCH($D$7,Indexace!$C$21:$AV$21)),IF(E100=(Info!$C$17+4),('Provozní náklady VaK-ex post'!$L$61*1000)*INDEX(Indexace!$C$27:$AV$27,MATCH($D$7,Indexace!$C$21:$AV$21)),IF(E100=(Info!$C$17+5),('Provozní náklady VaK-ex post'!$N$61*1000)*INDEX(Indexace!$C$28:$AV$28,MATCH($D$7,Indexace!$C$21:$AV$21)),IF(E100=(Info!$C$17+6),('Provozní náklady VaK-ex post'!$P$61*1000)*INDEX(Indexace!$C$29:$AV$29,MATCH($D$7,Indexace!$C$21:$AV$21)),IF(E100=(Info!$C$17+7),('Provozní náklady VaK-ex post'!$R$61*1000)*INDEX(Indexace!$C$30:$AV$30,MATCH($D$7,Indexace!$C$21:$AV$21)),IF(E100=(Info!$C$17+8),('Provozní náklady VaK-ex post'!$T$61*1000)*INDEX(Indexace!$C$31:$AV$31,MATCH($D$7,Indexace!$C$21:$AV$21)),IF(E100=(Info!$C$17+9),('Provozní náklady VaK-ex post'!$V$61*1000)*INDEX(Indexace!$C$32:$AV$32,MATCH($D$7,Indexace!$C$21:$AV$21)),IF(E100=(Info!$C$17+10),('Provozní náklady VaK-ex post'!$V$61*1000)*INDEX(Indexace!$C$33:$AV$33,MATCH($D$7,Indexace!$C$21:$AV$21)),IF(E100=(Info!$C$17+11),('Provozní náklady VaK-ex post'!$V$61*1000)*INDEX(Indexace!$C$34:$AV$34,MATCH($D$7,Indexace!$C$21:$AV$21)),IF(E100=(Info!$C$17+12),('Provozní náklady VaK-ex post'!$V$61*1000)*INDEX(Indexace!$C$35:$AV$35,MATCH($D$7,Indexace!$C$21:$AV$21)),IF(E100=(Info!$C$17+13),('Provozní náklady VaK-ex post'!$V$61*1000)*INDEX(Indexace!$C$36:$AV$36,MATCH($D$7,Indexace!$C$21:$AV$21)),IF(E100=(Info!$C$17+14),('Provozní náklady VaK-ex post'!$V$61*1000)*INDEX(Indexace!$C$37:$AV$37,MATCH($D$7,Indexace!$C$21:$AV$21)),IF(E100=(Info!$C$17+15),('Provozní náklady VaK-ex post'!$V$61*1000)*INDEX(Indexace!$C$38:$AV$38,MATCH($D$7,Indexace!$C$21:$AV$21)),IF(E100=(Info!$C$17+16),('Provozní náklady VaK-ex post'!$V$61*1000)*INDEX(Indexace!$C$39:$AV$39,MATCH($D$7,Indexace!$C$21:$AV$21)),IF(E100=(Info!$C$17+17),('Provozní náklady VaK-ex post'!$V$61*1000)*INDEX(Indexace!$C$40:$AV$40,MATCH($D$7,Indexace!$C$21:$AV$21)),IF(E100=(Info!$C$17+18),('Provozní náklady VaK-ex post'!$V$61*1000)*INDEX(Indexace!$C$41:$AV$41,MATCH($D$7,Indexace!$C$21:$AV$21)),IF(E100=(Info!$C$17+19),('Provozní náklady VaK-ex post'!$V$61*1000)*INDEX(Indexace!$C$42:$AV$42,MATCH($D$7,Indexace!$C$21:$AV$21)),IF(E100=(Info!$C$17+20),('Provozní náklady VaK-ex post'!$V$61*1000)*INDEX(Indexace!$C$43:$AV$43,MATCH($D$7,Indexace!$C$21:$AV$21)),IF(E100=(Info!$C$17+21),('Provozní náklady VaK-ex post'!$V$61*1000)*INDEX(Indexace!$C$44:$AV$44,MATCH($D$7,Indexace!$C$21:$AC$21)),IF(E100=(Info!$C$17+22),('Provozní náklady VaK-ex post'!$V$61*1000)*INDEX(Indexace!$C$45:$AV$45,MATCH($D$7,Indexace!$C$21:$AV$21)),IF(E100=(Info!$C$17+23),('Provozní náklady VaK-ex post'!$V$61*1000)*INDEX(Indexace!$C$46:$AV$46,MATCH($D$7,Indexace!$C$21:$AV$21)),IF(E100=(Info!$C$17+24),('Provozní náklady VaK-ex post'!$V$61*1000)*INDEX(Indexace!$C$47:$AV$47,MATCH($D$7,Indexace!$C$21:$AV$21)),IF(E100=(Info!$C$17+25),('Provozní náklady VaK-ex post'!$V$61*1000)*INDEX(Indexace!$C$48:$AV$48,MATCH($D$7,Indexace!$C$21:$AV$21)),IF(E100=(Info!$C$17+26),('Provozní náklady VaK-ex post'!$V$61*1000)*INDEX(Indexace!$C$49:$AV$49,MATCH($D$7,Indexace!$C$21:$AV$21)),IF(E100=(Info!$C$17+27),('Provozní náklady VaK-ex post'!$V$61*1000)*INDEX(Indexace!$C$50:$AV$50,MATCH($D$7,Indexace!$C$21:$AV$21)),IF(E100=(Info!$C$17+28),('Provozní náklady VaK-ex post'!$V$61*1000)*INDEX(Indexace!$C$51:$AV$51,MATCH($D$7,Indexace!$C$21:$AV$21)),IF(E100=(Info!$C$17+29),('Provozní náklady VaK-ex post'!$V$61*1000)*INDEX(Indexace!$C$52:$AV$52,MATCH($D$7,Indexace!$C$21:$AV$21)),IF(E100=(Info!$C$17+30),('Provozní náklady VaK-ex post'!$V$61*1000)*INDEX(Indexace!$C$53:$AV$53,MATCH($D$7,Indexace!$C$21:$AV$21)))))))))))))))))))))))))))))))))),0)</f>
        <v>0</v>
      </c>
      <c r="F101" s="738">
        <f>IF(F100&gt;=Info!$C$17,IF($F$2=0,0,IF(F100=Info!$C$17,('Základní vstupní data'!$F$136*1000)*INDEX(Indexace!$C$23:$AV$23,MATCH($D$7,Indexace!$C$21:$AV$21)),IF(F100=(Info!$C$17+1),('Provozní náklady VaK-ex post'!$F$61*1000)*INDEX(Indexace!$C$24:$AV$24,MATCH($D$7,Indexace!$C$21:$AV$21)),IF(F100=(Info!$C$17+2),('Provozní náklady VaK-ex post'!$H$61*1000)*INDEX(Indexace!$C$25:$AV$25,MATCH($D$7,Indexace!$C$21:$AV$21)),IF(F100=(Info!$C$17+3),('Provozní náklady VaK-ex post'!$J$61*1000)*INDEX(Indexace!$C$26:$AV$26,MATCH($D$7,Indexace!$C$21:$AV$21)),IF(F100=(Info!$C$17+4),('Provozní náklady VaK-ex post'!$L$61*1000)*INDEX(Indexace!$C$27:$AV$27,MATCH($D$7,Indexace!$C$21:$AV$21)),IF(F100=(Info!$C$17+5),('Provozní náklady VaK-ex post'!$N$61*1000)*INDEX(Indexace!$C$28:$AV$28,MATCH($D$7,Indexace!$C$21:$AV$21)),IF(F100=(Info!$C$17+6),('Provozní náklady VaK-ex post'!$P$61*1000)*INDEX(Indexace!$C$29:$AV$29,MATCH($D$7,Indexace!$C$21:$AV$21)),IF(F100=(Info!$C$17+7),('Provozní náklady VaK-ex post'!$R$61*1000)*INDEX(Indexace!$C$30:$AV$30,MATCH($D$7,Indexace!$C$21:$AV$21)),IF(F100=(Info!$C$17+8),('Provozní náklady VaK-ex post'!$T$61*1000)*INDEX(Indexace!$C$31:$AV$31,MATCH($D$7,Indexace!$C$21:$AV$21)),IF(F100=(Info!$C$17+9),('Provozní náklady VaK-ex post'!$V$61*1000)*INDEX(Indexace!$C$32:$AV$32,MATCH($D$7,Indexace!$C$21:$AV$21)),IF(F100=(Info!$C$17+10),('Provozní náklady VaK-ex post'!$V$61*1000)*INDEX(Indexace!$C$33:$AV$33,MATCH($D$7,Indexace!$C$21:$AV$21)),IF(F100=(Info!$C$17+11),('Provozní náklady VaK-ex post'!$V$61*1000)*INDEX(Indexace!$C$34:$AV$34,MATCH($D$7,Indexace!$C$21:$AV$21)),IF(F100=(Info!$C$17+12),('Provozní náklady VaK-ex post'!$V$61*1000)*INDEX(Indexace!$C$35:$AV$35,MATCH($D$7,Indexace!$C$21:$AV$21)),IF(F100=(Info!$C$17+13),('Provozní náklady VaK-ex post'!$V$61*1000)*INDEX(Indexace!$C$36:$AV$36,MATCH($D$7,Indexace!$C$21:$AV$21)),IF(F100=(Info!$C$17+14),('Provozní náklady VaK-ex post'!$V$61*1000)*INDEX(Indexace!$C$37:$AV$37,MATCH($D$7,Indexace!$C$21:$AV$21)),IF(F100=(Info!$C$17+15),('Provozní náklady VaK-ex post'!$V$61*1000)*INDEX(Indexace!$C$38:$AV$38,MATCH($D$7,Indexace!$C$21:$AV$21)),IF(F100=(Info!$C$17+16),('Provozní náklady VaK-ex post'!$V$61*1000)*INDEX(Indexace!$C$39:$AV$39,MATCH($D$7,Indexace!$C$21:$AV$21)),IF(F100=(Info!$C$17+17),('Provozní náklady VaK-ex post'!$V$61*1000)*INDEX(Indexace!$C$40:$AV$40,MATCH($D$7,Indexace!$C$21:$AV$21)),IF(F100=(Info!$C$17+18),('Provozní náklady VaK-ex post'!$V$61*1000)*INDEX(Indexace!$C$41:$AV$41,MATCH($D$7,Indexace!$C$21:$AV$21)),IF(F100=(Info!$C$17+19),('Provozní náklady VaK-ex post'!$V$61*1000)*INDEX(Indexace!$C$42:$AV$42,MATCH($D$7,Indexace!$C$21:$AV$21)),IF(F100=(Info!$C$17+20),('Provozní náklady VaK-ex post'!$V$61*1000)*INDEX(Indexace!$C$43:$AV$43,MATCH($D$7,Indexace!$C$21:$AV$21)),IF(F100=(Info!$C$17+21),('Provozní náklady VaK-ex post'!$V$61*1000)*INDEX(Indexace!$C$44:$AV$44,MATCH($D$7,Indexace!$C$21:$AC$21)),IF(F100=(Info!$C$17+22),('Provozní náklady VaK-ex post'!$V$61*1000)*INDEX(Indexace!$C$45:$AV$45,MATCH($D$7,Indexace!$C$21:$AV$21)),IF(F100=(Info!$C$17+23),('Provozní náklady VaK-ex post'!$V$61*1000)*INDEX(Indexace!$C$46:$AV$46,MATCH($D$7,Indexace!$C$21:$AV$21)),IF(F100=(Info!$C$17+24),('Provozní náklady VaK-ex post'!$V$61*1000)*INDEX(Indexace!$C$47:$AV$47,MATCH($D$7,Indexace!$C$21:$AV$21)),IF(F100=(Info!$C$17+25),('Provozní náklady VaK-ex post'!$V$61*1000)*INDEX(Indexace!$C$48:$AV$48,MATCH($D$7,Indexace!$C$21:$AV$21)),IF(F100=(Info!$C$17+26),('Provozní náklady VaK-ex post'!$V$61*1000)*INDEX(Indexace!$C$49:$AV$49,MATCH($D$7,Indexace!$C$21:$AV$21)),IF(F100=(Info!$C$17+27),('Provozní náklady VaK-ex post'!$V$61*1000)*INDEX(Indexace!$C$50:$AV$50,MATCH($D$7,Indexace!$C$21:$AV$21)),IF(F100=(Info!$C$17+28),('Provozní náklady VaK-ex post'!$V$61*1000)*INDEX(Indexace!$C$51:$AV$51,MATCH($D$7,Indexace!$C$21:$AV$21)),IF(F100=(Info!$C$17+29),('Provozní náklady VaK-ex post'!$V$61*1000)*INDEX(Indexace!$C$52:$AV$52,MATCH($D$7,Indexace!$C$21:$AV$21)),IF(F100=(Info!$C$17+30),('Provozní náklady VaK-ex post'!$V$61*1000)*INDEX(Indexace!$C$53:$AV$53,MATCH($D$7,Indexace!$C$21:$AV$21)))))))))))))))))))))))))))))))))),0)</f>
        <v>0</v>
      </c>
      <c r="G101" s="738">
        <f>IF(G100&gt;=Info!$C$17,IF($F$2=0,0,IF(G100=Info!$C$17,('Základní vstupní data'!$F$136*1000)*INDEX(Indexace!$C$23:$AV$23,MATCH($D$7,Indexace!$C$21:$AV$21)),IF(G100=(Info!$C$17+1),('Provozní náklady VaK-ex post'!$F$61*1000)*INDEX(Indexace!$C$24:$AV$24,MATCH($D$7,Indexace!$C$21:$AV$21)),IF(G100=(Info!$C$17+2),('Provozní náklady VaK-ex post'!$H$61*1000)*INDEX(Indexace!$C$25:$AV$25,MATCH($D$7,Indexace!$C$21:$AV$21)),IF(G100=(Info!$C$17+3),('Provozní náklady VaK-ex post'!$J$61*1000)*INDEX(Indexace!$C$26:$AV$26,MATCH($D$7,Indexace!$C$21:$AV$21)),IF(G100=(Info!$C$17+4),('Provozní náklady VaK-ex post'!$L$61*1000)*INDEX(Indexace!$C$27:$AV$27,MATCH($D$7,Indexace!$C$21:$AV$21)),IF(G100=(Info!$C$17+5),('Provozní náklady VaK-ex post'!$N$61*1000)*INDEX(Indexace!$C$28:$AV$28,MATCH($D$7,Indexace!$C$21:$AV$21)),IF(G100=(Info!$C$17+6),('Provozní náklady VaK-ex post'!$P$61*1000)*INDEX(Indexace!$C$29:$AV$29,MATCH($D$7,Indexace!$C$21:$AV$21)),IF(G100=(Info!$C$17+7),('Provozní náklady VaK-ex post'!$R$61*1000)*INDEX(Indexace!$C$30:$AV$30,MATCH($D$7,Indexace!$C$21:$AV$21)),IF(G100=(Info!$C$17+8),('Provozní náklady VaK-ex post'!$T$61*1000)*INDEX(Indexace!$C$31:$AV$31,MATCH($D$7,Indexace!$C$21:$AV$21)),IF(G100=(Info!$C$17+9),('Provozní náklady VaK-ex post'!$V$61*1000)*INDEX(Indexace!$C$32:$AV$32,MATCH($D$7,Indexace!$C$21:$AV$21)),IF(G100=(Info!$C$17+10),('Provozní náklady VaK-ex post'!$V$61*1000)*INDEX(Indexace!$C$33:$AV$33,MATCH($D$7,Indexace!$C$21:$AV$21)),IF(G100=(Info!$C$17+11),('Provozní náklady VaK-ex post'!$V$61*1000)*INDEX(Indexace!$C$34:$AV$34,MATCH($D$7,Indexace!$C$21:$AV$21)),IF(G100=(Info!$C$17+12),('Provozní náklady VaK-ex post'!$V$61*1000)*INDEX(Indexace!$C$35:$AV$35,MATCH($D$7,Indexace!$C$21:$AV$21)),IF(G100=(Info!$C$17+13),('Provozní náklady VaK-ex post'!$V$61*1000)*INDEX(Indexace!$C$36:$AV$36,MATCH($D$7,Indexace!$C$21:$AV$21)),IF(G100=(Info!$C$17+14),('Provozní náklady VaK-ex post'!$V$61*1000)*INDEX(Indexace!$C$37:$AV$37,MATCH($D$7,Indexace!$C$21:$AV$21)),IF(G100=(Info!$C$17+15),('Provozní náklady VaK-ex post'!$V$61*1000)*INDEX(Indexace!$C$38:$AV$38,MATCH($D$7,Indexace!$C$21:$AV$21)),IF(G100=(Info!$C$17+16),('Provozní náklady VaK-ex post'!$V$61*1000)*INDEX(Indexace!$C$39:$AV$39,MATCH($D$7,Indexace!$C$21:$AV$21)),IF(G100=(Info!$C$17+17),('Provozní náklady VaK-ex post'!$V$61*1000)*INDEX(Indexace!$C$40:$AV$40,MATCH($D$7,Indexace!$C$21:$AV$21)),IF(G100=(Info!$C$17+18),('Provozní náklady VaK-ex post'!$V$61*1000)*INDEX(Indexace!$C$41:$AV$41,MATCH($D$7,Indexace!$C$21:$AV$21)),IF(G100=(Info!$C$17+19),('Provozní náklady VaK-ex post'!$V$61*1000)*INDEX(Indexace!$C$42:$AV$42,MATCH($D$7,Indexace!$C$21:$AV$21)),IF(G100=(Info!$C$17+20),('Provozní náklady VaK-ex post'!$V$61*1000)*INDEX(Indexace!$C$43:$AV$43,MATCH($D$7,Indexace!$C$21:$AV$21)),IF(G100=(Info!$C$17+21),('Provozní náklady VaK-ex post'!$V$61*1000)*INDEX(Indexace!$C$44:$AV$44,MATCH($D$7,Indexace!$C$21:$AC$21)),IF(G100=(Info!$C$17+22),('Provozní náklady VaK-ex post'!$V$61*1000)*INDEX(Indexace!$C$45:$AV$45,MATCH($D$7,Indexace!$C$21:$AV$21)),IF(G100=(Info!$C$17+23),('Provozní náklady VaK-ex post'!$V$61*1000)*INDEX(Indexace!$C$46:$AV$46,MATCH($D$7,Indexace!$C$21:$AV$21)),IF(G100=(Info!$C$17+24),('Provozní náklady VaK-ex post'!$V$61*1000)*INDEX(Indexace!$C$47:$AV$47,MATCH($D$7,Indexace!$C$21:$AV$21)),IF(G100=(Info!$C$17+25),('Provozní náklady VaK-ex post'!$V$61*1000)*INDEX(Indexace!$C$48:$AV$48,MATCH($D$7,Indexace!$C$21:$AV$21)),IF(G100=(Info!$C$17+26),('Provozní náklady VaK-ex post'!$V$61*1000)*INDEX(Indexace!$C$49:$AV$49,MATCH($D$7,Indexace!$C$21:$AV$21)),IF(G100=(Info!$C$17+27),('Provozní náklady VaK-ex post'!$V$61*1000)*INDEX(Indexace!$C$50:$AV$50,MATCH($D$7,Indexace!$C$21:$AV$21)),IF(G100=(Info!$C$17+28),('Provozní náklady VaK-ex post'!$V$61*1000)*INDEX(Indexace!$C$51:$AV$51,MATCH($D$7,Indexace!$C$21:$AV$21)),IF(G100=(Info!$C$17+29),('Provozní náklady VaK-ex post'!$V$61*1000)*INDEX(Indexace!$C$52:$AV$52,MATCH($D$7,Indexace!$C$21:$AV$21)),IF(G100=(Info!$C$17+30),('Provozní náklady VaK-ex post'!$V$61*1000)*INDEX(Indexace!$C$53:$AV$53,MATCH($D$7,Indexace!$C$21:$AV$21)))))))))))))))))))))))))))))))))),0)</f>
        <v>0</v>
      </c>
      <c r="H101" s="738">
        <f>IF(H100&gt;=Info!$C$17,IF($F$2=0,0,IF(H100=Info!$C$17,('Základní vstupní data'!$F$136*1000)*INDEX(Indexace!$C$23:$AV$23,MATCH($D$7,Indexace!$C$21:$AV$21)),IF(H100=(Info!$C$17+1),('Provozní náklady VaK-ex post'!$F$61*1000)*INDEX(Indexace!$C$24:$AV$24,MATCH($D$7,Indexace!$C$21:$AV$21)),IF(H100=(Info!$C$17+2),('Provozní náklady VaK-ex post'!$H$61*1000)*INDEX(Indexace!$C$25:$AV$25,MATCH($D$7,Indexace!$C$21:$AV$21)),IF(H100=(Info!$C$17+3),('Provozní náklady VaK-ex post'!$J$61*1000)*INDEX(Indexace!$C$26:$AV$26,MATCH($D$7,Indexace!$C$21:$AV$21)),IF(H100=(Info!$C$17+4),('Provozní náklady VaK-ex post'!$L$61*1000)*INDEX(Indexace!$C$27:$AV$27,MATCH($D$7,Indexace!$C$21:$AV$21)),IF(H100=(Info!$C$17+5),('Provozní náklady VaK-ex post'!$N$61*1000)*INDEX(Indexace!$C$28:$AV$28,MATCH($D$7,Indexace!$C$21:$AV$21)),IF(H100=(Info!$C$17+6),('Provozní náklady VaK-ex post'!$P$61*1000)*INDEX(Indexace!$C$29:$AV$29,MATCH($D$7,Indexace!$C$21:$AV$21)),IF(H100=(Info!$C$17+7),('Provozní náklady VaK-ex post'!$R$61*1000)*INDEX(Indexace!$C$30:$AV$30,MATCH($D$7,Indexace!$C$21:$AV$21)),IF(H100=(Info!$C$17+8),('Provozní náklady VaK-ex post'!$T$61*1000)*INDEX(Indexace!$C$31:$AV$31,MATCH($D$7,Indexace!$C$21:$AV$21)),IF(H100=(Info!$C$17+9),('Provozní náklady VaK-ex post'!$V$61*1000)*INDEX(Indexace!$C$32:$AV$32,MATCH($D$7,Indexace!$C$21:$AV$21)),IF(H100=(Info!$C$17+10),('Provozní náklady VaK-ex post'!$V$61*1000)*INDEX(Indexace!$C$33:$AV$33,MATCH($D$7,Indexace!$C$21:$AV$21)),IF(H100=(Info!$C$17+11),('Provozní náklady VaK-ex post'!$V$61*1000)*INDEX(Indexace!$C$34:$AV$34,MATCH($D$7,Indexace!$C$21:$AV$21)),IF(H100=(Info!$C$17+12),('Provozní náklady VaK-ex post'!$V$61*1000)*INDEX(Indexace!$C$35:$AV$35,MATCH($D$7,Indexace!$C$21:$AV$21)),IF(H100=(Info!$C$17+13),('Provozní náklady VaK-ex post'!$V$61*1000)*INDEX(Indexace!$C$36:$AV$36,MATCH($D$7,Indexace!$C$21:$AV$21)),IF(H100=(Info!$C$17+14),('Provozní náklady VaK-ex post'!$V$61*1000)*INDEX(Indexace!$C$37:$AV$37,MATCH($D$7,Indexace!$C$21:$AV$21)),IF(H100=(Info!$C$17+15),('Provozní náklady VaK-ex post'!$V$61*1000)*INDEX(Indexace!$C$38:$AV$38,MATCH($D$7,Indexace!$C$21:$AV$21)),IF(H100=(Info!$C$17+16),('Provozní náklady VaK-ex post'!$V$61*1000)*INDEX(Indexace!$C$39:$AV$39,MATCH($D$7,Indexace!$C$21:$AV$21)),IF(H100=(Info!$C$17+17),('Provozní náklady VaK-ex post'!$V$61*1000)*INDEX(Indexace!$C$40:$AV$40,MATCH($D$7,Indexace!$C$21:$AV$21)),IF(H100=(Info!$C$17+18),('Provozní náklady VaK-ex post'!$V$61*1000)*INDEX(Indexace!$C$41:$AV$41,MATCH($D$7,Indexace!$C$21:$AV$21)),IF(H100=(Info!$C$17+19),('Provozní náklady VaK-ex post'!$V$61*1000)*INDEX(Indexace!$C$42:$AV$42,MATCH($D$7,Indexace!$C$21:$AV$21)),IF(H100=(Info!$C$17+20),('Provozní náklady VaK-ex post'!$V$61*1000)*INDEX(Indexace!$C$43:$AV$43,MATCH($D$7,Indexace!$C$21:$AV$21)),IF(H100=(Info!$C$17+21),('Provozní náklady VaK-ex post'!$V$61*1000)*INDEX(Indexace!$C$44:$AV$44,MATCH($D$7,Indexace!$C$21:$AC$21)),IF(H100=(Info!$C$17+22),('Provozní náklady VaK-ex post'!$V$61*1000)*INDEX(Indexace!$C$45:$AV$45,MATCH($D$7,Indexace!$C$21:$AV$21)),IF(H100=(Info!$C$17+23),('Provozní náklady VaK-ex post'!$V$61*1000)*INDEX(Indexace!$C$46:$AV$46,MATCH($D$7,Indexace!$C$21:$AV$21)),IF(H100=(Info!$C$17+24),('Provozní náklady VaK-ex post'!$V$61*1000)*INDEX(Indexace!$C$47:$AV$47,MATCH($D$7,Indexace!$C$21:$AV$21)),IF(H100=(Info!$C$17+25),('Provozní náklady VaK-ex post'!$V$61*1000)*INDEX(Indexace!$C$48:$AV$48,MATCH($D$7,Indexace!$C$21:$AV$21)),IF(H100=(Info!$C$17+26),('Provozní náklady VaK-ex post'!$V$61*1000)*INDEX(Indexace!$C$49:$AV$49,MATCH($D$7,Indexace!$C$21:$AV$21)),IF(H100=(Info!$C$17+27),('Provozní náklady VaK-ex post'!$V$61*1000)*INDEX(Indexace!$C$50:$AV$50,MATCH($D$7,Indexace!$C$21:$AV$21)),IF(H100=(Info!$C$17+28),('Provozní náklady VaK-ex post'!$V$61*1000)*INDEX(Indexace!$C$51:$AV$51,MATCH($D$7,Indexace!$C$21:$AV$21)),IF(H100=(Info!$C$17+29),('Provozní náklady VaK-ex post'!$V$61*1000)*INDEX(Indexace!$C$52:$AV$52,MATCH($D$7,Indexace!$C$21:$AV$21)),IF(H100=(Info!$C$17+30),('Provozní náklady VaK-ex post'!$V$61*1000)*INDEX(Indexace!$C$53:$AV$53,MATCH($D$7,Indexace!$C$21:$AV$21)))))))))))))))))))))))))))))))))),0)</f>
        <v>0</v>
      </c>
      <c r="I101" s="738">
        <f>IF(I100&gt;=Info!$C$17,IF($F$2=0,0,IF(I100=Info!$C$17,('Základní vstupní data'!$F$136*1000)*INDEX(Indexace!$C$23:$AV$23,MATCH($D$7,Indexace!$C$21:$AV$21)),IF(I100=(Info!$C$17+1),('Provozní náklady VaK-ex post'!$F$61*1000)*INDEX(Indexace!$C$24:$AV$24,MATCH($D$7,Indexace!$C$21:$AV$21)),IF(I100=(Info!$C$17+2),('Provozní náklady VaK-ex post'!$H$61*1000)*INDEX(Indexace!$C$25:$AV$25,MATCH($D$7,Indexace!$C$21:$AV$21)),IF(I100=(Info!$C$17+3),('Provozní náklady VaK-ex post'!$J$61*1000)*INDEX(Indexace!$C$26:$AV$26,MATCH($D$7,Indexace!$C$21:$AV$21)),IF(I100=(Info!$C$17+4),('Provozní náklady VaK-ex post'!$L$61*1000)*INDEX(Indexace!$C$27:$AV$27,MATCH($D$7,Indexace!$C$21:$AV$21)),IF(I100=(Info!$C$17+5),('Provozní náklady VaK-ex post'!$N$61*1000)*INDEX(Indexace!$C$28:$AV$28,MATCH($D$7,Indexace!$C$21:$AV$21)),IF(I100=(Info!$C$17+6),('Provozní náklady VaK-ex post'!$P$61*1000)*INDEX(Indexace!$C$29:$AV$29,MATCH($D$7,Indexace!$C$21:$AV$21)),IF(I100=(Info!$C$17+7),('Provozní náklady VaK-ex post'!$R$61*1000)*INDEX(Indexace!$C$30:$AV$30,MATCH($D$7,Indexace!$C$21:$AV$21)),IF(I100=(Info!$C$17+8),('Provozní náklady VaK-ex post'!$T$61*1000)*INDEX(Indexace!$C$31:$AV$31,MATCH($D$7,Indexace!$C$21:$AV$21)),IF(I100=(Info!$C$17+9),('Provozní náklady VaK-ex post'!$V$61*1000)*INDEX(Indexace!$C$32:$AV$32,MATCH($D$7,Indexace!$C$21:$AV$21)),IF(I100=(Info!$C$17+10),('Provozní náklady VaK-ex post'!$V$61*1000)*INDEX(Indexace!$C$33:$AV$33,MATCH($D$7,Indexace!$C$21:$AV$21)),IF(I100=(Info!$C$17+11),('Provozní náklady VaK-ex post'!$V$61*1000)*INDEX(Indexace!$C$34:$AV$34,MATCH($D$7,Indexace!$C$21:$AV$21)),IF(I100=(Info!$C$17+12),('Provozní náklady VaK-ex post'!$V$61*1000)*INDEX(Indexace!$C$35:$AV$35,MATCH($D$7,Indexace!$C$21:$AV$21)),IF(I100=(Info!$C$17+13),('Provozní náklady VaK-ex post'!$V$61*1000)*INDEX(Indexace!$C$36:$AV$36,MATCH($D$7,Indexace!$C$21:$AV$21)),IF(I100=(Info!$C$17+14),('Provozní náklady VaK-ex post'!$V$61*1000)*INDEX(Indexace!$C$37:$AV$37,MATCH($D$7,Indexace!$C$21:$AV$21)),IF(I100=(Info!$C$17+15),('Provozní náklady VaK-ex post'!$V$61*1000)*INDEX(Indexace!$C$38:$AV$38,MATCH($D$7,Indexace!$C$21:$AV$21)),IF(I100=(Info!$C$17+16),('Provozní náklady VaK-ex post'!$V$61*1000)*INDEX(Indexace!$C$39:$AV$39,MATCH($D$7,Indexace!$C$21:$AV$21)),IF(I100=(Info!$C$17+17),('Provozní náklady VaK-ex post'!$V$61*1000)*INDEX(Indexace!$C$40:$AV$40,MATCH($D$7,Indexace!$C$21:$AV$21)),IF(I100=(Info!$C$17+18),('Provozní náklady VaK-ex post'!$V$61*1000)*INDEX(Indexace!$C$41:$AV$41,MATCH($D$7,Indexace!$C$21:$AV$21)),IF(I100=(Info!$C$17+19),('Provozní náklady VaK-ex post'!$V$61*1000)*INDEX(Indexace!$C$42:$AV$42,MATCH($D$7,Indexace!$C$21:$AV$21)),IF(I100=(Info!$C$17+20),('Provozní náklady VaK-ex post'!$V$61*1000)*INDEX(Indexace!$C$43:$AV$43,MATCH($D$7,Indexace!$C$21:$AV$21)),IF(I100=(Info!$C$17+21),('Provozní náklady VaK-ex post'!$V$61*1000)*INDEX(Indexace!$C$44:$AV$44,MATCH($D$7,Indexace!$C$21:$AC$21)),IF(I100=(Info!$C$17+22),('Provozní náklady VaK-ex post'!$V$61*1000)*INDEX(Indexace!$C$45:$AV$45,MATCH($D$7,Indexace!$C$21:$AV$21)),IF(I100=(Info!$C$17+23),('Provozní náklady VaK-ex post'!$V$61*1000)*INDEX(Indexace!$C$46:$AV$46,MATCH($D$7,Indexace!$C$21:$AV$21)),IF(I100=(Info!$C$17+24),('Provozní náklady VaK-ex post'!$V$61*1000)*INDEX(Indexace!$C$47:$AV$47,MATCH($D$7,Indexace!$C$21:$AV$21)),IF(I100=(Info!$C$17+25),('Provozní náklady VaK-ex post'!$V$61*1000)*INDEX(Indexace!$C$48:$AV$48,MATCH($D$7,Indexace!$C$21:$AV$21)),IF(I100=(Info!$C$17+26),('Provozní náklady VaK-ex post'!$V$61*1000)*INDEX(Indexace!$C$49:$AV$49,MATCH($D$7,Indexace!$C$21:$AV$21)),IF(I100=(Info!$C$17+27),('Provozní náklady VaK-ex post'!$V$61*1000)*INDEX(Indexace!$C$50:$AV$50,MATCH($D$7,Indexace!$C$21:$AV$21)),IF(I100=(Info!$C$17+28),('Provozní náklady VaK-ex post'!$V$61*1000)*INDEX(Indexace!$C$51:$AV$51,MATCH($D$7,Indexace!$C$21:$AV$21)),IF(I100=(Info!$C$17+29),('Provozní náklady VaK-ex post'!$V$61*1000)*INDEX(Indexace!$C$52:$AV$52,MATCH($D$7,Indexace!$C$21:$AV$21)),IF(I100=(Info!$C$17+30),('Provozní náklady VaK-ex post'!$V$61*1000)*INDEX(Indexace!$C$53:$AV$53,MATCH($D$7,Indexace!$C$21:$AV$21)))))))))))))))))))))))))))))))))),0)</f>
        <v>0</v>
      </c>
      <c r="J101" s="738">
        <f>IF(J100&gt;=Info!$C$17,IF($F$2=0,0,IF(J100=Info!$C$17,('Základní vstupní data'!$F$136*1000)*INDEX(Indexace!$C$23:$AV$23,MATCH($D$7,Indexace!$C$21:$AV$21)),IF(J100=(Info!$C$17+1),('Provozní náklady VaK-ex post'!$F$61*1000)*INDEX(Indexace!$C$24:$AV$24,MATCH($D$7,Indexace!$C$21:$AV$21)),IF(J100=(Info!$C$17+2),('Provozní náklady VaK-ex post'!$H$61*1000)*INDEX(Indexace!$C$25:$AV$25,MATCH($D$7,Indexace!$C$21:$AV$21)),IF(J100=(Info!$C$17+3),('Provozní náklady VaK-ex post'!$J$61*1000)*INDEX(Indexace!$C$26:$AV$26,MATCH($D$7,Indexace!$C$21:$AV$21)),IF(J100=(Info!$C$17+4),('Provozní náklady VaK-ex post'!$L$61*1000)*INDEX(Indexace!$C$27:$AV$27,MATCH($D$7,Indexace!$C$21:$AV$21)),IF(J100=(Info!$C$17+5),('Provozní náklady VaK-ex post'!$N$61*1000)*INDEX(Indexace!$C$28:$AV$28,MATCH($D$7,Indexace!$C$21:$AV$21)),IF(J100=(Info!$C$17+6),('Provozní náklady VaK-ex post'!$P$61*1000)*INDEX(Indexace!$C$29:$AV$29,MATCH($D$7,Indexace!$C$21:$AV$21)),IF(J100=(Info!$C$17+7),('Provozní náklady VaK-ex post'!$R$61*1000)*INDEX(Indexace!$C$30:$AV$30,MATCH($D$7,Indexace!$C$21:$AV$21)),IF(J100=(Info!$C$17+8),('Provozní náklady VaK-ex post'!$T$61*1000)*INDEX(Indexace!$C$31:$AV$31,MATCH($D$7,Indexace!$C$21:$AV$21)),IF(J100=(Info!$C$17+9),('Provozní náklady VaK-ex post'!$V$61*1000)*INDEX(Indexace!$C$32:$AV$32,MATCH($D$7,Indexace!$C$21:$AV$21)),IF(J100=(Info!$C$17+10),('Provozní náklady VaK-ex post'!$V$61*1000)*INDEX(Indexace!$C$33:$AV$33,MATCH($D$7,Indexace!$C$21:$AV$21)),IF(J100=(Info!$C$17+11),('Provozní náklady VaK-ex post'!$V$61*1000)*INDEX(Indexace!$C$34:$AV$34,MATCH($D$7,Indexace!$C$21:$AV$21)),IF(J100=(Info!$C$17+12),('Provozní náklady VaK-ex post'!$V$61*1000)*INDEX(Indexace!$C$35:$AV$35,MATCH($D$7,Indexace!$C$21:$AV$21)),IF(J100=(Info!$C$17+13),('Provozní náklady VaK-ex post'!$V$61*1000)*INDEX(Indexace!$C$36:$AV$36,MATCH($D$7,Indexace!$C$21:$AV$21)),IF(J100=(Info!$C$17+14),('Provozní náklady VaK-ex post'!$V$61*1000)*INDEX(Indexace!$C$37:$AV$37,MATCH($D$7,Indexace!$C$21:$AV$21)),IF(J100=(Info!$C$17+15),('Provozní náklady VaK-ex post'!$V$61*1000)*INDEX(Indexace!$C$38:$AV$38,MATCH($D$7,Indexace!$C$21:$AV$21)),IF(J100=(Info!$C$17+16),('Provozní náklady VaK-ex post'!$V$61*1000)*INDEX(Indexace!$C$39:$AV$39,MATCH($D$7,Indexace!$C$21:$AV$21)),IF(J100=(Info!$C$17+17),('Provozní náklady VaK-ex post'!$V$61*1000)*INDEX(Indexace!$C$40:$AV$40,MATCH($D$7,Indexace!$C$21:$AV$21)),IF(J100=(Info!$C$17+18),('Provozní náklady VaK-ex post'!$V$61*1000)*INDEX(Indexace!$C$41:$AV$41,MATCH($D$7,Indexace!$C$21:$AV$21)),IF(J100=(Info!$C$17+19),('Provozní náklady VaK-ex post'!$V$61*1000)*INDEX(Indexace!$C$42:$AV$42,MATCH($D$7,Indexace!$C$21:$AV$21)),IF(J100=(Info!$C$17+20),('Provozní náklady VaK-ex post'!$V$61*1000)*INDEX(Indexace!$C$43:$AV$43,MATCH($D$7,Indexace!$C$21:$AV$21)),IF(J100=(Info!$C$17+21),('Provozní náklady VaK-ex post'!$V$61*1000)*INDEX(Indexace!$C$44:$AV$44,MATCH($D$7,Indexace!$C$21:$AC$21)),IF(J100=(Info!$C$17+22),('Provozní náklady VaK-ex post'!$V$61*1000)*INDEX(Indexace!$C$45:$AV$45,MATCH($D$7,Indexace!$C$21:$AV$21)),IF(J100=(Info!$C$17+23),('Provozní náklady VaK-ex post'!$V$61*1000)*INDEX(Indexace!$C$46:$AV$46,MATCH($D$7,Indexace!$C$21:$AV$21)),IF(J100=(Info!$C$17+24),('Provozní náklady VaK-ex post'!$V$61*1000)*INDEX(Indexace!$C$47:$AV$47,MATCH($D$7,Indexace!$C$21:$AV$21)),IF(J100=(Info!$C$17+25),('Provozní náklady VaK-ex post'!$V$61*1000)*INDEX(Indexace!$C$48:$AV$48,MATCH($D$7,Indexace!$C$21:$AV$21)),IF(J100=(Info!$C$17+26),('Provozní náklady VaK-ex post'!$V$61*1000)*INDEX(Indexace!$C$49:$AV$49,MATCH($D$7,Indexace!$C$21:$AV$21)),IF(J100=(Info!$C$17+27),('Provozní náklady VaK-ex post'!$V$61*1000)*INDEX(Indexace!$C$50:$AV$50,MATCH($D$7,Indexace!$C$21:$AV$21)),IF(J100=(Info!$C$17+28),('Provozní náklady VaK-ex post'!$V$61*1000)*INDEX(Indexace!$C$51:$AV$51,MATCH($D$7,Indexace!$C$21:$AV$21)),IF(J100=(Info!$C$17+29),('Provozní náklady VaK-ex post'!$V$61*1000)*INDEX(Indexace!$C$52:$AV$52,MATCH($D$7,Indexace!$C$21:$AV$21)),IF(J100=(Info!$C$17+30),('Provozní náklady VaK-ex post'!$V$61*1000)*INDEX(Indexace!$C$53:$AV$53,MATCH($D$7,Indexace!$C$21:$AV$21)))))))))))))))))))))))))))))))))),0)</f>
        <v>0</v>
      </c>
      <c r="K101" s="738">
        <f>IF(K100&gt;=Info!$C$17,IF($F$2=0,0,IF(K100=Info!$C$17,('Základní vstupní data'!$F$136*1000)*INDEX(Indexace!$C$23:$AV$23,MATCH($D$7,Indexace!$C$21:$AV$21)),IF(K100=(Info!$C$17+1),('Provozní náklady VaK-ex post'!$F$61*1000)*INDEX(Indexace!$C$24:$AV$24,MATCH($D$7,Indexace!$C$21:$AV$21)),IF(K100=(Info!$C$17+2),('Provozní náklady VaK-ex post'!$H$61*1000)*INDEX(Indexace!$C$25:$AV$25,MATCH($D$7,Indexace!$C$21:$AV$21)),IF(K100=(Info!$C$17+3),('Provozní náklady VaK-ex post'!$J$61*1000)*INDEX(Indexace!$C$26:$AV$26,MATCH($D$7,Indexace!$C$21:$AV$21)),IF(K100=(Info!$C$17+4),('Provozní náklady VaK-ex post'!$L$61*1000)*INDEX(Indexace!$C$27:$AV$27,MATCH($D$7,Indexace!$C$21:$AV$21)),IF(K100=(Info!$C$17+5),('Provozní náklady VaK-ex post'!$N$61*1000)*INDEX(Indexace!$C$28:$AV$28,MATCH($D$7,Indexace!$C$21:$AV$21)),IF(K100=(Info!$C$17+6),('Provozní náklady VaK-ex post'!$P$61*1000)*INDEX(Indexace!$C$29:$AV$29,MATCH($D$7,Indexace!$C$21:$AV$21)),IF(K100=(Info!$C$17+7),('Provozní náklady VaK-ex post'!$R$61*1000)*INDEX(Indexace!$C$30:$AV$30,MATCH($D$7,Indexace!$C$21:$AV$21)),IF(K100=(Info!$C$17+8),('Provozní náklady VaK-ex post'!$T$61*1000)*INDEX(Indexace!$C$31:$AV$31,MATCH($D$7,Indexace!$C$21:$AV$21)),IF(K100=(Info!$C$17+9),('Provozní náklady VaK-ex post'!$V$61*1000)*INDEX(Indexace!$C$32:$AV$32,MATCH($D$7,Indexace!$C$21:$AV$21)),IF(K100=(Info!$C$17+10),('Provozní náklady VaK-ex post'!$V$61*1000)*INDEX(Indexace!$C$33:$AV$33,MATCH($D$7,Indexace!$C$21:$AV$21)),IF(K100=(Info!$C$17+11),('Provozní náklady VaK-ex post'!$V$61*1000)*INDEX(Indexace!$C$34:$AV$34,MATCH($D$7,Indexace!$C$21:$AV$21)),IF(K100=(Info!$C$17+12),('Provozní náklady VaK-ex post'!$V$61*1000)*INDEX(Indexace!$C$35:$AV$35,MATCH($D$7,Indexace!$C$21:$AV$21)),IF(K100=(Info!$C$17+13),('Provozní náklady VaK-ex post'!$V$61*1000)*INDEX(Indexace!$C$36:$AV$36,MATCH($D$7,Indexace!$C$21:$AV$21)),IF(K100=(Info!$C$17+14),('Provozní náklady VaK-ex post'!$V$61*1000)*INDEX(Indexace!$C$37:$AV$37,MATCH($D$7,Indexace!$C$21:$AV$21)),IF(K100=(Info!$C$17+15),('Provozní náklady VaK-ex post'!$V$61*1000)*INDEX(Indexace!$C$38:$AV$38,MATCH($D$7,Indexace!$C$21:$AV$21)),IF(K100=(Info!$C$17+16),('Provozní náklady VaK-ex post'!$V$61*1000)*INDEX(Indexace!$C$39:$AV$39,MATCH($D$7,Indexace!$C$21:$AV$21)),IF(K100=(Info!$C$17+17),('Provozní náklady VaK-ex post'!$V$61*1000)*INDEX(Indexace!$C$40:$AV$40,MATCH($D$7,Indexace!$C$21:$AV$21)),IF(K100=(Info!$C$17+18),('Provozní náklady VaK-ex post'!$V$61*1000)*INDEX(Indexace!$C$41:$AV$41,MATCH($D$7,Indexace!$C$21:$AV$21)),IF(K100=(Info!$C$17+19),('Provozní náklady VaK-ex post'!$V$61*1000)*INDEX(Indexace!$C$42:$AV$42,MATCH($D$7,Indexace!$C$21:$AV$21)),IF(K100=(Info!$C$17+20),('Provozní náklady VaK-ex post'!$V$61*1000)*INDEX(Indexace!$C$43:$AV$43,MATCH($D$7,Indexace!$C$21:$AV$21)),IF(K100=(Info!$C$17+21),('Provozní náklady VaK-ex post'!$V$61*1000)*INDEX(Indexace!$C$44:$AV$44,MATCH($D$7,Indexace!$C$21:$AC$21)),IF(K100=(Info!$C$17+22),('Provozní náklady VaK-ex post'!$V$61*1000)*INDEX(Indexace!$C$45:$AV$45,MATCH($D$7,Indexace!$C$21:$AV$21)),IF(K100=(Info!$C$17+23),('Provozní náklady VaK-ex post'!$V$61*1000)*INDEX(Indexace!$C$46:$AV$46,MATCH($D$7,Indexace!$C$21:$AV$21)),IF(K100=(Info!$C$17+24),('Provozní náklady VaK-ex post'!$V$61*1000)*INDEX(Indexace!$C$47:$AV$47,MATCH($D$7,Indexace!$C$21:$AV$21)),IF(K100=(Info!$C$17+25),('Provozní náklady VaK-ex post'!$V$61*1000)*INDEX(Indexace!$C$48:$AV$48,MATCH($D$7,Indexace!$C$21:$AV$21)),IF(K100=(Info!$C$17+26),('Provozní náklady VaK-ex post'!$V$61*1000)*INDEX(Indexace!$C$49:$AV$49,MATCH($D$7,Indexace!$C$21:$AV$21)),IF(K100=(Info!$C$17+27),('Provozní náklady VaK-ex post'!$V$61*1000)*INDEX(Indexace!$C$50:$AV$50,MATCH($D$7,Indexace!$C$21:$AV$21)),IF(K100=(Info!$C$17+28),('Provozní náklady VaK-ex post'!$V$61*1000)*INDEX(Indexace!$C$51:$AV$51,MATCH($D$7,Indexace!$C$21:$AV$21)),IF(K100=(Info!$C$17+29),('Provozní náklady VaK-ex post'!$V$61*1000)*INDEX(Indexace!$C$52:$AV$52,MATCH($D$7,Indexace!$C$21:$AV$21)),IF(K100=(Info!$C$17+30),('Provozní náklady VaK-ex post'!$V$61*1000)*INDEX(Indexace!$C$53:$AV$53,MATCH($D$7,Indexace!$C$21:$AV$21)))))))))))))))))))))))))))))))))),0)</f>
        <v>0</v>
      </c>
      <c r="L101" s="738">
        <f>IF(L100&gt;=Info!$C$17,IF($F$2=0,0,IF(L100=Info!$C$17,('Základní vstupní data'!$F$136*1000)*INDEX(Indexace!$C$23:$AV$23,MATCH($D$7,Indexace!$C$21:$AV$21)),IF(L100=(Info!$C$17+1),('Provozní náklady VaK-ex post'!$F$61*1000)*INDEX(Indexace!$C$24:$AV$24,MATCH($D$7,Indexace!$C$21:$AV$21)),IF(L100=(Info!$C$17+2),('Provozní náklady VaK-ex post'!$H$61*1000)*INDEX(Indexace!$C$25:$AV$25,MATCH($D$7,Indexace!$C$21:$AV$21)),IF(L100=(Info!$C$17+3),('Provozní náklady VaK-ex post'!$J$61*1000)*INDEX(Indexace!$C$26:$AV$26,MATCH($D$7,Indexace!$C$21:$AV$21)),IF(L100=(Info!$C$17+4),('Provozní náklady VaK-ex post'!$L$61*1000)*INDEX(Indexace!$C$27:$AV$27,MATCH($D$7,Indexace!$C$21:$AV$21)),IF(L100=(Info!$C$17+5),('Provozní náklady VaK-ex post'!$N$61*1000)*INDEX(Indexace!$C$28:$AV$28,MATCH($D$7,Indexace!$C$21:$AV$21)),IF(L100=(Info!$C$17+6),('Provozní náklady VaK-ex post'!$P$61*1000)*INDEX(Indexace!$C$29:$AV$29,MATCH($D$7,Indexace!$C$21:$AV$21)),IF(L100=(Info!$C$17+7),('Provozní náklady VaK-ex post'!$R$61*1000)*INDEX(Indexace!$C$30:$AV$30,MATCH($D$7,Indexace!$C$21:$AV$21)),IF(L100=(Info!$C$17+8),('Provozní náklady VaK-ex post'!$T$61*1000)*INDEX(Indexace!$C$31:$AV$31,MATCH($D$7,Indexace!$C$21:$AV$21)),IF(L100=(Info!$C$17+9),('Provozní náklady VaK-ex post'!$V$61*1000)*INDEX(Indexace!$C$32:$AV$32,MATCH($D$7,Indexace!$C$21:$AV$21)),IF(L100=(Info!$C$17+10),('Provozní náklady VaK-ex post'!$V$61*1000)*INDEX(Indexace!$C$33:$AV$33,MATCH($D$7,Indexace!$C$21:$AV$21)),IF(L100=(Info!$C$17+11),('Provozní náklady VaK-ex post'!$V$61*1000)*INDEX(Indexace!$C$34:$AV$34,MATCH($D$7,Indexace!$C$21:$AV$21)),IF(L100=(Info!$C$17+12),('Provozní náklady VaK-ex post'!$V$61*1000)*INDEX(Indexace!$C$35:$AV$35,MATCH($D$7,Indexace!$C$21:$AV$21)),IF(L100=(Info!$C$17+13),('Provozní náklady VaK-ex post'!$V$61*1000)*INDEX(Indexace!$C$36:$AV$36,MATCH($D$7,Indexace!$C$21:$AV$21)),IF(L100=(Info!$C$17+14),('Provozní náklady VaK-ex post'!$V$61*1000)*INDEX(Indexace!$C$37:$AV$37,MATCH($D$7,Indexace!$C$21:$AV$21)),IF(L100=(Info!$C$17+15),('Provozní náklady VaK-ex post'!$V$61*1000)*INDEX(Indexace!$C$38:$AV$38,MATCH($D$7,Indexace!$C$21:$AV$21)),IF(L100=(Info!$C$17+16),('Provozní náklady VaK-ex post'!$V$61*1000)*INDEX(Indexace!$C$39:$AV$39,MATCH($D$7,Indexace!$C$21:$AV$21)),IF(L100=(Info!$C$17+17),('Provozní náklady VaK-ex post'!$V$61*1000)*INDEX(Indexace!$C$40:$AV$40,MATCH($D$7,Indexace!$C$21:$AV$21)),IF(L100=(Info!$C$17+18),('Provozní náklady VaK-ex post'!$V$61*1000)*INDEX(Indexace!$C$41:$AV$41,MATCH($D$7,Indexace!$C$21:$AV$21)),IF(L100=(Info!$C$17+19),('Provozní náklady VaK-ex post'!$V$61*1000)*INDEX(Indexace!$C$42:$AV$42,MATCH($D$7,Indexace!$C$21:$AV$21)),IF(L100=(Info!$C$17+20),('Provozní náklady VaK-ex post'!$V$61*1000)*INDEX(Indexace!$C$43:$AV$43,MATCH($D$7,Indexace!$C$21:$AV$21)),IF(L100=(Info!$C$17+21),('Provozní náklady VaK-ex post'!$V$61*1000)*INDEX(Indexace!$C$44:$AV$44,MATCH($D$7,Indexace!$C$21:$AC$21)),IF(L100=(Info!$C$17+22),('Provozní náklady VaK-ex post'!$V$61*1000)*INDEX(Indexace!$C$45:$AV$45,MATCH($D$7,Indexace!$C$21:$AV$21)),IF(L100=(Info!$C$17+23),('Provozní náklady VaK-ex post'!$V$61*1000)*INDEX(Indexace!$C$46:$AV$46,MATCH($D$7,Indexace!$C$21:$AV$21)),IF(L100=(Info!$C$17+24),('Provozní náklady VaK-ex post'!$V$61*1000)*INDEX(Indexace!$C$47:$AV$47,MATCH($D$7,Indexace!$C$21:$AV$21)),IF(L100=(Info!$C$17+25),('Provozní náklady VaK-ex post'!$V$61*1000)*INDEX(Indexace!$C$48:$AV$48,MATCH($D$7,Indexace!$C$21:$AV$21)),IF(L100=(Info!$C$17+26),('Provozní náklady VaK-ex post'!$V$61*1000)*INDEX(Indexace!$C$49:$AV$49,MATCH($D$7,Indexace!$C$21:$AV$21)),IF(L100=(Info!$C$17+27),('Provozní náklady VaK-ex post'!$V$61*1000)*INDEX(Indexace!$C$50:$AV$50,MATCH($D$7,Indexace!$C$21:$AV$21)),IF(L100=(Info!$C$17+28),('Provozní náklady VaK-ex post'!$V$61*1000)*INDEX(Indexace!$C$51:$AV$51,MATCH($D$7,Indexace!$C$21:$AV$21)),IF(L100=(Info!$C$17+29),('Provozní náklady VaK-ex post'!$V$61*1000)*INDEX(Indexace!$C$52:$AV$52,MATCH($D$7,Indexace!$C$21:$AV$21)),IF(L100=(Info!$C$17+30),('Provozní náklady VaK-ex post'!$V$61*1000)*INDEX(Indexace!$C$53:$AV$53,MATCH($D$7,Indexace!$C$21:$AV$21)))))))))))))))))))))))))))))))))),0)</f>
        <v>0</v>
      </c>
      <c r="M101" s="738">
        <f>IF(M100&gt;=Info!$C$17,IF($F$2=0,0,IF(M100=Info!$C$17,('Základní vstupní data'!$F$136*1000)*INDEX(Indexace!$C$23:$AV$23,MATCH($D$7,Indexace!$C$21:$AV$21)),IF(M100=(Info!$C$17+1),('Provozní náklady VaK-ex post'!$F$61*1000)*INDEX(Indexace!$C$24:$AV$24,MATCH($D$7,Indexace!$C$21:$AV$21)),IF(M100=(Info!$C$17+2),('Provozní náklady VaK-ex post'!$H$61*1000)*INDEX(Indexace!$C$25:$AV$25,MATCH($D$7,Indexace!$C$21:$AV$21)),IF(M100=(Info!$C$17+3),('Provozní náklady VaK-ex post'!$J$61*1000)*INDEX(Indexace!$C$26:$AV$26,MATCH($D$7,Indexace!$C$21:$AV$21)),IF(M100=(Info!$C$17+4),('Provozní náklady VaK-ex post'!$L$61*1000)*INDEX(Indexace!$C$27:$AV$27,MATCH($D$7,Indexace!$C$21:$AV$21)),IF(M100=(Info!$C$17+5),('Provozní náklady VaK-ex post'!$N$61*1000)*INDEX(Indexace!$C$28:$AV$28,MATCH($D$7,Indexace!$C$21:$AV$21)),IF(M100=(Info!$C$17+6),('Provozní náklady VaK-ex post'!$P$61*1000)*INDEX(Indexace!$C$29:$AV$29,MATCH($D$7,Indexace!$C$21:$AV$21)),IF(M100=(Info!$C$17+7),('Provozní náklady VaK-ex post'!$R$61*1000)*INDEX(Indexace!$C$30:$AV$30,MATCH($D$7,Indexace!$C$21:$AV$21)),IF(M100=(Info!$C$17+8),('Provozní náklady VaK-ex post'!$T$61*1000)*INDEX(Indexace!$C$31:$AV$31,MATCH($D$7,Indexace!$C$21:$AV$21)),IF(M100=(Info!$C$17+9),('Provozní náklady VaK-ex post'!$V$61*1000)*INDEX(Indexace!$C$32:$AV$32,MATCH($D$7,Indexace!$C$21:$AV$21)),IF(M100=(Info!$C$17+10),('Provozní náklady VaK-ex post'!$V$61*1000)*INDEX(Indexace!$C$33:$AV$33,MATCH($D$7,Indexace!$C$21:$AV$21)),IF(M100=(Info!$C$17+11),('Provozní náklady VaK-ex post'!$V$61*1000)*INDEX(Indexace!$C$34:$AV$34,MATCH($D$7,Indexace!$C$21:$AV$21)),IF(M100=(Info!$C$17+12),('Provozní náklady VaK-ex post'!$V$61*1000)*INDEX(Indexace!$C$35:$AV$35,MATCH($D$7,Indexace!$C$21:$AV$21)),IF(M100=(Info!$C$17+13),('Provozní náklady VaK-ex post'!$V$61*1000)*INDEX(Indexace!$C$36:$AV$36,MATCH($D$7,Indexace!$C$21:$AV$21)),IF(M100=(Info!$C$17+14),('Provozní náklady VaK-ex post'!$V$61*1000)*INDEX(Indexace!$C$37:$AV$37,MATCH($D$7,Indexace!$C$21:$AV$21)),IF(M100=(Info!$C$17+15),('Provozní náklady VaK-ex post'!$V$61*1000)*INDEX(Indexace!$C$38:$AV$38,MATCH($D$7,Indexace!$C$21:$AV$21)),IF(M100=(Info!$C$17+16),('Provozní náklady VaK-ex post'!$V$61*1000)*INDEX(Indexace!$C$39:$AV$39,MATCH($D$7,Indexace!$C$21:$AV$21)),IF(M100=(Info!$C$17+17),('Provozní náklady VaK-ex post'!$V$61*1000)*INDEX(Indexace!$C$40:$AV$40,MATCH($D$7,Indexace!$C$21:$AV$21)),IF(M100=(Info!$C$17+18),('Provozní náklady VaK-ex post'!$V$61*1000)*INDEX(Indexace!$C$41:$AV$41,MATCH($D$7,Indexace!$C$21:$AV$21)),IF(M100=(Info!$C$17+19),('Provozní náklady VaK-ex post'!$V$61*1000)*INDEX(Indexace!$C$42:$AV$42,MATCH($D$7,Indexace!$C$21:$AV$21)),IF(M100=(Info!$C$17+20),('Provozní náklady VaK-ex post'!$V$61*1000)*INDEX(Indexace!$C$43:$AV$43,MATCH($D$7,Indexace!$C$21:$AV$21)),IF(M100=(Info!$C$17+21),('Provozní náklady VaK-ex post'!$V$61*1000)*INDEX(Indexace!$C$44:$AV$44,MATCH($D$7,Indexace!$C$21:$AC$21)),IF(M100=(Info!$C$17+22),('Provozní náklady VaK-ex post'!$V$61*1000)*INDEX(Indexace!$C$45:$AV$45,MATCH($D$7,Indexace!$C$21:$AV$21)),IF(M100=(Info!$C$17+23),('Provozní náklady VaK-ex post'!$V$61*1000)*INDEX(Indexace!$C$46:$AV$46,MATCH($D$7,Indexace!$C$21:$AV$21)),IF(M100=(Info!$C$17+24),('Provozní náklady VaK-ex post'!$V$61*1000)*INDEX(Indexace!$C$47:$AV$47,MATCH($D$7,Indexace!$C$21:$AV$21)),IF(M100=(Info!$C$17+25),('Provozní náklady VaK-ex post'!$V$61*1000)*INDEX(Indexace!$C$48:$AV$48,MATCH($D$7,Indexace!$C$21:$AV$21)),IF(M100=(Info!$C$17+26),('Provozní náklady VaK-ex post'!$V$61*1000)*INDEX(Indexace!$C$49:$AV$49,MATCH($D$7,Indexace!$C$21:$AV$21)),IF(M100=(Info!$C$17+27),('Provozní náklady VaK-ex post'!$V$61*1000)*INDEX(Indexace!$C$50:$AV$50,MATCH($D$7,Indexace!$C$21:$AV$21)),IF(M100=(Info!$C$17+28),('Provozní náklady VaK-ex post'!$V$61*1000)*INDEX(Indexace!$C$51:$AV$51,MATCH($D$7,Indexace!$C$21:$AV$21)),IF(M100=(Info!$C$17+29),('Provozní náklady VaK-ex post'!$V$61*1000)*INDEX(Indexace!$C$52:$AV$52,MATCH($D$7,Indexace!$C$21:$AV$21)),IF(M100=(Info!$C$17+30),('Provozní náklady VaK-ex post'!$V$61*1000)*INDEX(Indexace!$C$53:$AV$53,MATCH($D$7,Indexace!$C$21:$AV$21)))))))))))))))))))))))))))))))))),0)</f>
        <v>0</v>
      </c>
      <c r="N101" s="738">
        <f>IF(N100&gt;=Info!$C$17,IF($F$2=0,0,IF(N100=Info!$C$17,('Základní vstupní data'!$F$136*1000)*INDEX(Indexace!$C$23:$AV$23,MATCH($D$7,Indexace!$C$21:$AV$21)),IF(N100=(Info!$C$17+1),('Provozní náklady VaK-ex post'!$F$61*1000)*INDEX(Indexace!$C$24:$AV$24,MATCH($D$7,Indexace!$C$21:$AV$21)),IF(N100=(Info!$C$17+2),('Provozní náklady VaK-ex post'!$H$61*1000)*INDEX(Indexace!$C$25:$AV$25,MATCH($D$7,Indexace!$C$21:$AV$21)),IF(N100=(Info!$C$17+3),('Provozní náklady VaK-ex post'!$J$61*1000)*INDEX(Indexace!$C$26:$AV$26,MATCH($D$7,Indexace!$C$21:$AV$21)),IF(N100=(Info!$C$17+4),('Provozní náklady VaK-ex post'!$L$61*1000)*INDEX(Indexace!$C$27:$AV$27,MATCH($D$7,Indexace!$C$21:$AV$21)),IF(N100=(Info!$C$17+5),('Provozní náklady VaK-ex post'!$N$61*1000)*INDEX(Indexace!$C$28:$AV$28,MATCH($D$7,Indexace!$C$21:$AV$21)),IF(N100=(Info!$C$17+6),('Provozní náklady VaK-ex post'!$P$61*1000)*INDEX(Indexace!$C$29:$AV$29,MATCH($D$7,Indexace!$C$21:$AV$21)),IF(N100=(Info!$C$17+7),('Provozní náklady VaK-ex post'!$R$61*1000)*INDEX(Indexace!$C$30:$AV$30,MATCH($D$7,Indexace!$C$21:$AV$21)),IF(N100=(Info!$C$17+8),('Provozní náklady VaK-ex post'!$T$61*1000)*INDEX(Indexace!$C$31:$AV$31,MATCH($D$7,Indexace!$C$21:$AV$21)),IF(N100=(Info!$C$17+9),('Provozní náklady VaK-ex post'!$V$61*1000)*INDEX(Indexace!$C$32:$AV$32,MATCH($D$7,Indexace!$C$21:$AV$21)),IF(N100=(Info!$C$17+10),('Provozní náklady VaK-ex post'!$V$61*1000)*INDEX(Indexace!$C$33:$AV$33,MATCH($D$7,Indexace!$C$21:$AV$21)),IF(N100=(Info!$C$17+11),('Provozní náklady VaK-ex post'!$V$61*1000)*INDEX(Indexace!$C$34:$AV$34,MATCH($D$7,Indexace!$C$21:$AV$21)),IF(N100=(Info!$C$17+12),('Provozní náklady VaK-ex post'!$V$61*1000)*INDEX(Indexace!$C$35:$AV$35,MATCH($D$7,Indexace!$C$21:$AV$21)),IF(N100=(Info!$C$17+13),('Provozní náklady VaK-ex post'!$V$61*1000)*INDEX(Indexace!$C$36:$AV$36,MATCH($D$7,Indexace!$C$21:$AV$21)),IF(N100=(Info!$C$17+14),('Provozní náklady VaK-ex post'!$V$61*1000)*INDEX(Indexace!$C$37:$AV$37,MATCH($D$7,Indexace!$C$21:$AV$21)),IF(N100=(Info!$C$17+15),('Provozní náklady VaK-ex post'!$V$61*1000)*INDEX(Indexace!$C$38:$AV$38,MATCH($D$7,Indexace!$C$21:$AV$21)),IF(N100=(Info!$C$17+16),('Provozní náklady VaK-ex post'!$V$61*1000)*INDEX(Indexace!$C$39:$AV$39,MATCH($D$7,Indexace!$C$21:$AV$21)),IF(N100=(Info!$C$17+17),('Provozní náklady VaK-ex post'!$V$61*1000)*INDEX(Indexace!$C$40:$AV$40,MATCH($D$7,Indexace!$C$21:$AV$21)),IF(N100=(Info!$C$17+18),('Provozní náklady VaK-ex post'!$V$61*1000)*INDEX(Indexace!$C$41:$AV$41,MATCH($D$7,Indexace!$C$21:$AV$21)),IF(N100=(Info!$C$17+19),('Provozní náklady VaK-ex post'!$V$61*1000)*INDEX(Indexace!$C$42:$AV$42,MATCH($D$7,Indexace!$C$21:$AV$21)),IF(N100=(Info!$C$17+20),('Provozní náklady VaK-ex post'!$V$61*1000)*INDEX(Indexace!$C$43:$AV$43,MATCH($D$7,Indexace!$C$21:$AV$21)),IF(N100=(Info!$C$17+21),('Provozní náklady VaK-ex post'!$V$61*1000)*INDEX(Indexace!$C$44:$AV$44,MATCH($D$7,Indexace!$C$21:$AC$21)),IF(N100=(Info!$C$17+22),('Provozní náklady VaK-ex post'!$V$61*1000)*INDEX(Indexace!$C$45:$AV$45,MATCH($D$7,Indexace!$C$21:$AV$21)),IF(N100=(Info!$C$17+23),('Provozní náklady VaK-ex post'!$V$61*1000)*INDEX(Indexace!$C$46:$AV$46,MATCH($D$7,Indexace!$C$21:$AV$21)),IF(N100=(Info!$C$17+24),('Provozní náklady VaK-ex post'!$V$61*1000)*INDEX(Indexace!$C$47:$AV$47,MATCH($D$7,Indexace!$C$21:$AV$21)),IF(N100=(Info!$C$17+25),('Provozní náklady VaK-ex post'!$V$61*1000)*INDEX(Indexace!$C$48:$AV$48,MATCH($D$7,Indexace!$C$21:$AV$21)),IF(N100=(Info!$C$17+26),('Provozní náklady VaK-ex post'!$V$61*1000)*INDEX(Indexace!$C$49:$AV$49,MATCH($D$7,Indexace!$C$21:$AV$21)),IF(N100=(Info!$C$17+27),('Provozní náklady VaK-ex post'!$V$61*1000)*INDEX(Indexace!$C$50:$AV$50,MATCH($D$7,Indexace!$C$21:$AV$21)),IF(N100=(Info!$C$17+28),('Provozní náklady VaK-ex post'!$V$61*1000)*INDEX(Indexace!$C$51:$AV$51,MATCH($D$7,Indexace!$C$21:$AV$21)),IF(N100=(Info!$C$17+29),('Provozní náklady VaK-ex post'!$V$61*1000)*INDEX(Indexace!$C$52:$AV$52,MATCH($D$7,Indexace!$C$21:$AV$21)),IF(N100=(Info!$C$17+30),('Provozní náklady VaK-ex post'!$V$61*1000)*INDEX(Indexace!$C$53:$AV$53,MATCH($D$7,Indexace!$C$21:$AV$21)))))))))))))))))))))))))))))))))),0)</f>
        <v>0</v>
      </c>
      <c r="O101" s="738">
        <f>IF(O100&gt;=Info!$C$17,IF($F$2=0,0,IF(O100=Info!$C$17,('Základní vstupní data'!$F$136*1000)*INDEX(Indexace!$C$23:$AV$23,MATCH($D$7,Indexace!$C$21:$AV$21)),IF(O100=(Info!$C$17+1),('Provozní náklady VaK-ex post'!$F$61*1000)*INDEX(Indexace!$C$24:$AV$24,MATCH($D$7,Indexace!$C$21:$AV$21)),IF(O100=(Info!$C$17+2),('Provozní náklady VaK-ex post'!$H$61*1000)*INDEX(Indexace!$C$25:$AV$25,MATCH($D$7,Indexace!$C$21:$AV$21)),IF(O100=(Info!$C$17+3),('Provozní náklady VaK-ex post'!$J$61*1000)*INDEX(Indexace!$C$26:$AV$26,MATCH($D$7,Indexace!$C$21:$AV$21)),IF(O100=(Info!$C$17+4),('Provozní náklady VaK-ex post'!$L$61*1000)*INDEX(Indexace!$C$27:$AV$27,MATCH($D$7,Indexace!$C$21:$AV$21)),IF(O100=(Info!$C$17+5),('Provozní náklady VaK-ex post'!$N$61*1000)*INDEX(Indexace!$C$28:$AV$28,MATCH($D$7,Indexace!$C$21:$AV$21)),IF(O100=(Info!$C$17+6),('Provozní náklady VaK-ex post'!$P$61*1000)*INDEX(Indexace!$C$29:$AV$29,MATCH($D$7,Indexace!$C$21:$AV$21)),IF(O100=(Info!$C$17+7),('Provozní náklady VaK-ex post'!$R$61*1000)*INDEX(Indexace!$C$30:$AV$30,MATCH($D$7,Indexace!$C$21:$AV$21)),IF(O100=(Info!$C$17+8),('Provozní náklady VaK-ex post'!$T$61*1000)*INDEX(Indexace!$C$31:$AV$31,MATCH($D$7,Indexace!$C$21:$AV$21)),IF(O100=(Info!$C$17+9),('Provozní náklady VaK-ex post'!$V$61*1000)*INDEX(Indexace!$C$32:$AV$32,MATCH($D$7,Indexace!$C$21:$AV$21)),IF(O100=(Info!$C$17+10),('Provozní náklady VaK-ex post'!$V$61*1000)*INDEX(Indexace!$C$33:$AV$33,MATCH($D$7,Indexace!$C$21:$AV$21)),IF(O100=(Info!$C$17+11),('Provozní náklady VaK-ex post'!$V$61*1000)*INDEX(Indexace!$C$34:$AV$34,MATCH($D$7,Indexace!$C$21:$AV$21)),IF(O100=(Info!$C$17+12),('Provozní náklady VaK-ex post'!$V$61*1000)*INDEX(Indexace!$C$35:$AV$35,MATCH($D$7,Indexace!$C$21:$AV$21)),IF(O100=(Info!$C$17+13),('Provozní náklady VaK-ex post'!$V$61*1000)*INDEX(Indexace!$C$36:$AV$36,MATCH($D$7,Indexace!$C$21:$AV$21)),IF(O100=(Info!$C$17+14),('Provozní náklady VaK-ex post'!$V$61*1000)*INDEX(Indexace!$C$37:$AV$37,MATCH($D$7,Indexace!$C$21:$AV$21)),IF(O100=(Info!$C$17+15),('Provozní náklady VaK-ex post'!$V$61*1000)*INDEX(Indexace!$C$38:$AV$38,MATCH($D$7,Indexace!$C$21:$AV$21)),IF(O100=(Info!$C$17+16),('Provozní náklady VaK-ex post'!$V$61*1000)*INDEX(Indexace!$C$39:$AV$39,MATCH($D$7,Indexace!$C$21:$AV$21)),IF(O100=(Info!$C$17+17),('Provozní náklady VaK-ex post'!$V$61*1000)*INDEX(Indexace!$C$40:$AV$40,MATCH($D$7,Indexace!$C$21:$AV$21)),IF(O100=(Info!$C$17+18),('Provozní náklady VaK-ex post'!$V$61*1000)*INDEX(Indexace!$C$41:$AV$41,MATCH($D$7,Indexace!$C$21:$AV$21)),IF(O100=(Info!$C$17+19),('Provozní náklady VaK-ex post'!$V$61*1000)*INDEX(Indexace!$C$42:$AV$42,MATCH($D$7,Indexace!$C$21:$AV$21)),IF(O100=(Info!$C$17+20),('Provozní náklady VaK-ex post'!$V$61*1000)*INDEX(Indexace!$C$43:$AV$43,MATCH($D$7,Indexace!$C$21:$AV$21)),IF(O100=(Info!$C$17+21),('Provozní náklady VaK-ex post'!$V$61*1000)*INDEX(Indexace!$C$44:$AV$44,MATCH($D$7,Indexace!$C$21:$AC$21)),IF(O100=(Info!$C$17+22),('Provozní náklady VaK-ex post'!$V$61*1000)*INDEX(Indexace!$C$45:$AV$45,MATCH($D$7,Indexace!$C$21:$AV$21)),IF(O100=(Info!$C$17+23),('Provozní náklady VaK-ex post'!$V$61*1000)*INDEX(Indexace!$C$46:$AV$46,MATCH($D$7,Indexace!$C$21:$AV$21)),IF(O100=(Info!$C$17+24),('Provozní náklady VaK-ex post'!$V$61*1000)*INDEX(Indexace!$C$47:$AV$47,MATCH($D$7,Indexace!$C$21:$AV$21)),IF(O100=(Info!$C$17+25),('Provozní náklady VaK-ex post'!$V$61*1000)*INDEX(Indexace!$C$48:$AV$48,MATCH($D$7,Indexace!$C$21:$AV$21)),IF(O100=(Info!$C$17+26),('Provozní náklady VaK-ex post'!$V$61*1000)*INDEX(Indexace!$C$49:$AV$49,MATCH($D$7,Indexace!$C$21:$AV$21)),IF(O100=(Info!$C$17+27),('Provozní náklady VaK-ex post'!$V$61*1000)*INDEX(Indexace!$C$50:$AV$50,MATCH($D$7,Indexace!$C$21:$AV$21)),IF(O100=(Info!$C$17+28),('Provozní náklady VaK-ex post'!$V$61*1000)*INDEX(Indexace!$C$51:$AV$51,MATCH($D$7,Indexace!$C$21:$AV$21)),IF(O100=(Info!$C$17+29),('Provozní náklady VaK-ex post'!$V$61*1000)*INDEX(Indexace!$C$52:$AV$52,MATCH($D$7,Indexace!$C$21:$AV$21)),IF(O100=(Info!$C$17+30),('Provozní náklady VaK-ex post'!$V$61*1000)*INDEX(Indexace!$C$53:$AV$53,MATCH($D$7,Indexace!$C$21:$AV$21)))))))))))))))))))))))))))))))))),0)</f>
        <v>0</v>
      </c>
      <c r="P101" s="738">
        <f>IF(P100&gt;=Info!$C$17,IF($F$2=0,0,IF(P100=Info!$C$17,('Základní vstupní data'!$F$136*1000)*INDEX(Indexace!$C$23:$AV$23,MATCH($D$7,Indexace!$C$21:$AV$21)),IF(P100=(Info!$C$17+1),('Provozní náklady VaK-ex post'!$F$61*1000)*INDEX(Indexace!$C$24:$AV$24,MATCH($D$7,Indexace!$C$21:$AV$21)),IF(P100=(Info!$C$17+2),('Provozní náklady VaK-ex post'!$H$61*1000)*INDEX(Indexace!$C$25:$AV$25,MATCH($D$7,Indexace!$C$21:$AV$21)),IF(P100=(Info!$C$17+3),('Provozní náklady VaK-ex post'!$J$61*1000)*INDEX(Indexace!$C$26:$AV$26,MATCH($D$7,Indexace!$C$21:$AV$21)),IF(P100=(Info!$C$17+4),('Provozní náklady VaK-ex post'!$L$61*1000)*INDEX(Indexace!$C$27:$AV$27,MATCH($D$7,Indexace!$C$21:$AV$21)),IF(P100=(Info!$C$17+5),('Provozní náklady VaK-ex post'!$N$61*1000)*INDEX(Indexace!$C$28:$AV$28,MATCH($D$7,Indexace!$C$21:$AV$21)),IF(P100=(Info!$C$17+6),('Provozní náklady VaK-ex post'!$P$61*1000)*INDEX(Indexace!$C$29:$AV$29,MATCH($D$7,Indexace!$C$21:$AV$21)),IF(P100=(Info!$C$17+7),('Provozní náklady VaK-ex post'!$R$61*1000)*INDEX(Indexace!$C$30:$AV$30,MATCH($D$7,Indexace!$C$21:$AV$21)),IF(P100=(Info!$C$17+8),('Provozní náklady VaK-ex post'!$T$61*1000)*INDEX(Indexace!$C$31:$AV$31,MATCH($D$7,Indexace!$C$21:$AV$21)),IF(P100=(Info!$C$17+9),('Provozní náklady VaK-ex post'!$V$61*1000)*INDEX(Indexace!$C$32:$AV$32,MATCH($D$7,Indexace!$C$21:$AV$21)),IF(P100=(Info!$C$17+10),('Provozní náklady VaK-ex post'!$V$61*1000)*INDEX(Indexace!$C$33:$AV$33,MATCH($D$7,Indexace!$C$21:$AV$21)),IF(P100=(Info!$C$17+11),('Provozní náklady VaK-ex post'!$V$61*1000)*INDEX(Indexace!$C$34:$AV$34,MATCH($D$7,Indexace!$C$21:$AV$21)),IF(P100=(Info!$C$17+12),('Provozní náklady VaK-ex post'!$V$61*1000)*INDEX(Indexace!$C$35:$AV$35,MATCH($D$7,Indexace!$C$21:$AV$21)),IF(P100=(Info!$C$17+13),('Provozní náklady VaK-ex post'!$V$61*1000)*INDEX(Indexace!$C$36:$AV$36,MATCH($D$7,Indexace!$C$21:$AV$21)),IF(P100=(Info!$C$17+14),('Provozní náklady VaK-ex post'!$V$61*1000)*INDEX(Indexace!$C$37:$AV$37,MATCH($D$7,Indexace!$C$21:$AV$21)),IF(P100=(Info!$C$17+15),('Provozní náklady VaK-ex post'!$V$61*1000)*INDEX(Indexace!$C$38:$AV$38,MATCH($D$7,Indexace!$C$21:$AV$21)),IF(P100=(Info!$C$17+16),('Provozní náklady VaK-ex post'!$V$61*1000)*INDEX(Indexace!$C$39:$AV$39,MATCH($D$7,Indexace!$C$21:$AV$21)),IF(P100=(Info!$C$17+17),('Provozní náklady VaK-ex post'!$V$61*1000)*INDEX(Indexace!$C$40:$AV$40,MATCH($D$7,Indexace!$C$21:$AV$21)),IF(P100=(Info!$C$17+18),('Provozní náklady VaK-ex post'!$V$61*1000)*INDEX(Indexace!$C$41:$AV$41,MATCH($D$7,Indexace!$C$21:$AV$21)),IF(P100=(Info!$C$17+19),('Provozní náklady VaK-ex post'!$V$61*1000)*INDEX(Indexace!$C$42:$AV$42,MATCH($D$7,Indexace!$C$21:$AV$21)),IF(P100=(Info!$C$17+20),('Provozní náklady VaK-ex post'!$V$61*1000)*INDEX(Indexace!$C$43:$AV$43,MATCH($D$7,Indexace!$C$21:$AV$21)),IF(P100=(Info!$C$17+21),('Provozní náklady VaK-ex post'!$V$61*1000)*INDEX(Indexace!$C$44:$AV$44,MATCH($D$7,Indexace!$C$21:$AC$21)),IF(P100=(Info!$C$17+22),('Provozní náklady VaK-ex post'!$V$61*1000)*INDEX(Indexace!$C$45:$AV$45,MATCH($D$7,Indexace!$C$21:$AV$21)),IF(P100=(Info!$C$17+23),('Provozní náklady VaK-ex post'!$V$61*1000)*INDEX(Indexace!$C$46:$AV$46,MATCH($D$7,Indexace!$C$21:$AV$21)),IF(P100=(Info!$C$17+24),('Provozní náklady VaK-ex post'!$V$61*1000)*INDEX(Indexace!$C$47:$AV$47,MATCH($D$7,Indexace!$C$21:$AV$21)),IF(P100=(Info!$C$17+25),('Provozní náklady VaK-ex post'!$V$61*1000)*INDEX(Indexace!$C$48:$AV$48,MATCH($D$7,Indexace!$C$21:$AV$21)),IF(P100=(Info!$C$17+26),('Provozní náklady VaK-ex post'!$V$61*1000)*INDEX(Indexace!$C$49:$AV$49,MATCH($D$7,Indexace!$C$21:$AV$21)),IF(P100=(Info!$C$17+27),('Provozní náklady VaK-ex post'!$V$61*1000)*INDEX(Indexace!$C$50:$AV$50,MATCH($D$7,Indexace!$C$21:$AV$21)),IF(P100=(Info!$C$17+28),('Provozní náklady VaK-ex post'!$V$61*1000)*INDEX(Indexace!$C$51:$AV$51,MATCH($D$7,Indexace!$C$21:$AV$21)),IF(P100=(Info!$C$17+29),('Provozní náklady VaK-ex post'!$V$61*1000)*INDEX(Indexace!$C$52:$AV$52,MATCH($D$7,Indexace!$C$21:$AV$21)),IF(P100=(Info!$C$17+30),('Provozní náklady VaK-ex post'!$V$61*1000)*INDEX(Indexace!$C$53:$AV$53,MATCH($D$7,Indexace!$C$21:$AV$21)))))))))))))))))))))))))))))))))),0)</f>
        <v>0</v>
      </c>
      <c r="Q101" s="738">
        <f>IF(Q100&gt;=Info!$C$17,IF($F$2=0,0,IF(Q100=Info!$C$17,('Základní vstupní data'!$F$136*1000)*INDEX(Indexace!$C$23:$AV$23,MATCH($D$7,Indexace!$C$21:$AV$21)),IF(Q100=(Info!$C$17+1),('Provozní náklady VaK-ex post'!$F$61*1000)*INDEX(Indexace!$C$24:$AV$24,MATCH($D$7,Indexace!$C$21:$AV$21)),IF(Q100=(Info!$C$17+2),('Provozní náklady VaK-ex post'!$H$61*1000)*INDEX(Indexace!$C$25:$AV$25,MATCH($D$7,Indexace!$C$21:$AV$21)),IF(Q100=(Info!$C$17+3),('Provozní náklady VaK-ex post'!$J$61*1000)*INDEX(Indexace!$C$26:$AV$26,MATCH($D$7,Indexace!$C$21:$AV$21)),IF(Q100=(Info!$C$17+4),('Provozní náklady VaK-ex post'!$L$61*1000)*INDEX(Indexace!$C$27:$AV$27,MATCH($D$7,Indexace!$C$21:$AV$21)),IF(Q100=(Info!$C$17+5),('Provozní náklady VaK-ex post'!$N$61*1000)*INDEX(Indexace!$C$28:$AV$28,MATCH($D$7,Indexace!$C$21:$AV$21)),IF(Q100=(Info!$C$17+6),('Provozní náklady VaK-ex post'!$P$61*1000)*INDEX(Indexace!$C$29:$AV$29,MATCH($D$7,Indexace!$C$21:$AV$21)),IF(Q100=(Info!$C$17+7),('Provozní náklady VaK-ex post'!$R$61*1000)*INDEX(Indexace!$C$30:$AV$30,MATCH($D$7,Indexace!$C$21:$AV$21)),IF(Q100=(Info!$C$17+8),('Provozní náklady VaK-ex post'!$T$61*1000)*INDEX(Indexace!$C$31:$AV$31,MATCH($D$7,Indexace!$C$21:$AV$21)),IF(Q100=(Info!$C$17+9),('Provozní náklady VaK-ex post'!$V$61*1000)*INDEX(Indexace!$C$32:$AV$32,MATCH($D$7,Indexace!$C$21:$AV$21)),IF(Q100=(Info!$C$17+10),('Provozní náklady VaK-ex post'!$V$61*1000)*INDEX(Indexace!$C$33:$AV$33,MATCH($D$7,Indexace!$C$21:$AV$21)),IF(Q100=(Info!$C$17+11),('Provozní náklady VaK-ex post'!$V$61*1000)*INDEX(Indexace!$C$34:$AV$34,MATCH($D$7,Indexace!$C$21:$AV$21)),IF(Q100=(Info!$C$17+12),('Provozní náklady VaK-ex post'!$V$61*1000)*INDEX(Indexace!$C$35:$AV$35,MATCH($D$7,Indexace!$C$21:$AV$21)),IF(Q100=(Info!$C$17+13),('Provozní náklady VaK-ex post'!$V$61*1000)*INDEX(Indexace!$C$36:$AV$36,MATCH($D$7,Indexace!$C$21:$AV$21)),IF(Q100=(Info!$C$17+14),('Provozní náklady VaK-ex post'!$V$61*1000)*INDEX(Indexace!$C$37:$AV$37,MATCH($D$7,Indexace!$C$21:$AV$21)),IF(Q100=(Info!$C$17+15),('Provozní náklady VaK-ex post'!$V$61*1000)*INDEX(Indexace!$C$38:$AV$38,MATCH($D$7,Indexace!$C$21:$AV$21)),IF(Q100=(Info!$C$17+16),('Provozní náklady VaK-ex post'!$V$61*1000)*INDEX(Indexace!$C$39:$AV$39,MATCH($D$7,Indexace!$C$21:$AV$21)),IF(Q100=(Info!$C$17+17),('Provozní náklady VaK-ex post'!$V$61*1000)*INDEX(Indexace!$C$40:$AV$40,MATCH($D$7,Indexace!$C$21:$AV$21)),IF(Q100=(Info!$C$17+18),('Provozní náklady VaK-ex post'!$V$61*1000)*INDEX(Indexace!$C$41:$AV$41,MATCH($D$7,Indexace!$C$21:$AV$21)),IF(Q100=(Info!$C$17+19),('Provozní náklady VaK-ex post'!$V$61*1000)*INDEX(Indexace!$C$42:$AV$42,MATCH($D$7,Indexace!$C$21:$AV$21)),IF(Q100=(Info!$C$17+20),('Provozní náklady VaK-ex post'!$V$61*1000)*INDEX(Indexace!$C$43:$AV$43,MATCH($D$7,Indexace!$C$21:$AV$21)),IF(Q100=(Info!$C$17+21),('Provozní náklady VaK-ex post'!$V$61*1000)*INDEX(Indexace!$C$44:$AV$44,MATCH($D$7,Indexace!$C$21:$AC$21)),IF(Q100=(Info!$C$17+22),('Provozní náklady VaK-ex post'!$V$61*1000)*INDEX(Indexace!$C$45:$AV$45,MATCH($D$7,Indexace!$C$21:$AV$21)),IF(Q100=(Info!$C$17+23),('Provozní náklady VaK-ex post'!$V$61*1000)*INDEX(Indexace!$C$46:$AV$46,MATCH($D$7,Indexace!$C$21:$AV$21)),IF(Q100=(Info!$C$17+24),('Provozní náklady VaK-ex post'!$V$61*1000)*INDEX(Indexace!$C$47:$AV$47,MATCH($D$7,Indexace!$C$21:$AV$21)),IF(Q100=(Info!$C$17+25),('Provozní náklady VaK-ex post'!$V$61*1000)*INDEX(Indexace!$C$48:$AV$48,MATCH($D$7,Indexace!$C$21:$AV$21)),IF(Q100=(Info!$C$17+26),('Provozní náklady VaK-ex post'!$V$61*1000)*INDEX(Indexace!$C$49:$AV$49,MATCH($D$7,Indexace!$C$21:$AV$21)),IF(Q100=(Info!$C$17+27),('Provozní náklady VaK-ex post'!$V$61*1000)*INDEX(Indexace!$C$50:$AV$50,MATCH($D$7,Indexace!$C$21:$AV$21)),IF(Q100=(Info!$C$17+28),('Provozní náklady VaK-ex post'!$V$61*1000)*INDEX(Indexace!$C$51:$AV$51,MATCH($D$7,Indexace!$C$21:$AV$21)),IF(Q100=(Info!$C$17+29),('Provozní náklady VaK-ex post'!$V$61*1000)*INDEX(Indexace!$C$52:$AV$52,MATCH($D$7,Indexace!$C$21:$AV$21)),IF(Q100=(Info!$C$17+30),('Provozní náklady VaK-ex post'!$V$61*1000)*INDEX(Indexace!$C$53:$AV$53,MATCH($D$7,Indexace!$C$21:$AV$21)))))))))))))))))))))))))))))))))),0)</f>
        <v>0</v>
      </c>
      <c r="R101" s="738">
        <f>IF(R100&gt;=Info!$C$17,IF($F$2=0,0,IF(R100=Info!$C$17,('Základní vstupní data'!$F$136*1000)*INDEX(Indexace!$C$23:$AV$23,MATCH($D$7,Indexace!$C$21:$AV$21)),IF(R100=(Info!$C$17+1),('Provozní náklady VaK-ex post'!$F$61*1000)*INDEX(Indexace!$C$24:$AV$24,MATCH($D$7,Indexace!$C$21:$AV$21)),IF(R100=(Info!$C$17+2),('Provozní náklady VaK-ex post'!$H$61*1000)*INDEX(Indexace!$C$25:$AV$25,MATCH($D$7,Indexace!$C$21:$AV$21)),IF(R100=(Info!$C$17+3),('Provozní náklady VaK-ex post'!$J$61*1000)*INDEX(Indexace!$C$26:$AV$26,MATCH($D$7,Indexace!$C$21:$AV$21)),IF(R100=(Info!$C$17+4),('Provozní náklady VaK-ex post'!$L$61*1000)*INDEX(Indexace!$C$27:$AV$27,MATCH($D$7,Indexace!$C$21:$AV$21)),IF(R100=(Info!$C$17+5),('Provozní náklady VaK-ex post'!$N$61*1000)*INDEX(Indexace!$C$28:$AV$28,MATCH($D$7,Indexace!$C$21:$AV$21)),IF(R100=(Info!$C$17+6),('Provozní náklady VaK-ex post'!$P$61*1000)*INDEX(Indexace!$C$29:$AV$29,MATCH($D$7,Indexace!$C$21:$AV$21)),IF(R100=(Info!$C$17+7),('Provozní náklady VaK-ex post'!$R$61*1000)*INDEX(Indexace!$C$30:$AV$30,MATCH($D$7,Indexace!$C$21:$AV$21)),IF(R100=(Info!$C$17+8),('Provozní náklady VaK-ex post'!$T$61*1000)*INDEX(Indexace!$C$31:$AV$31,MATCH($D$7,Indexace!$C$21:$AV$21)),IF(R100=(Info!$C$17+9),('Provozní náklady VaK-ex post'!$V$61*1000)*INDEX(Indexace!$C$32:$AV$32,MATCH($D$7,Indexace!$C$21:$AV$21)),IF(R100=(Info!$C$17+10),('Provozní náklady VaK-ex post'!$V$61*1000)*INDEX(Indexace!$C$33:$AV$33,MATCH($D$7,Indexace!$C$21:$AV$21)),IF(R100=(Info!$C$17+11),('Provozní náklady VaK-ex post'!$V$61*1000)*INDEX(Indexace!$C$34:$AV$34,MATCH($D$7,Indexace!$C$21:$AV$21)),IF(R100=(Info!$C$17+12),('Provozní náklady VaK-ex post'!$V$61*1000)*INDEX(Indexace!$C$35:$AV$35,MATCH($D$7,Indexace!$C$21:$AV$21)),IF(R100=(Info!$C$17+13),('Provozní náklady VaK-ex post'!$V$61*1000)*INDEX(Indexace!$C$36:$AV$36,MATCH($D$7,Indexace!$C$21:$AV$21)),IF(R100=(Info!$C$17+14),('Provozní náklady VaK-ex post'!$V$61*1000)*INDEX(Indexace!$C$37:$AV$37,MATCH($D$7,Indexace!$C$21:$AV$21)),IF(R100=(Info!$C$17+15),('Provozní náklady VaK-ex post'!$V$61*1000)*INDEX(Indexace!$C$38:$AV$38,MATCH($D$7,Indexace!$C$21:$AV$21)),IF(R100=(Info!$C$17+16),('Provozní náklady VaK-ex post'!$V$61*1000)*INDEX(Indexace!$C$39:$AV$39,MATCH($D$7,Indexace!$C$21:$AV$21)),IF(R100=(Info!$C$17+17),('Provozní náklady VaK-ex post'!$V$61*1000)*INDEX(Indexace!$C$40:$AV$40,MATCH($D$7,Indexace!$C$21:$AV$21)),IF(R100=(Info!$C$17+18),('Provozní náklady VaK-ex post'!$V$61*1000)*INDEX(Indexace!$C$41:$AV$41,MATCH($D$7,Indexace!$C$21:$AV$21)),IF(R100=(Info!$C$17+19),('Provozní náklady VaK-ex post'!$V$61*1000)*INDEX(Indexace!$C$42:$AV$42,MATCH($D$7,Indexace!$C$21:$AV$21)),IF(R100=(Info!$C$17+20),('Provozní náklady VaK-ex post'!$V$61*1000)*INDEX(Indexace!$C$43:$AV$43,MATCH($D$7,Indexace!$C$21:$AV$21)),IF(R100=(Info!$C$17+21),('Provozní náklady VaK-ex post'!$V$61*1000)*INDEX(Indexace!$C$44:$AV$44,MATCH($D$7,Indexace!$C$21:$AC$21)),IF(R100=(Info!$C$17+22),('Provozní náklady VaK-ex post'!$V$61*1000)*INDEX(Indexace!$C$45:$AV$45,MATCH($D$7,Indexace!$C$21:$AV$21)),IF(R100=(Info!$C$17+23),('Provozní náklady VaK-ex post'!$V$61*1000)*INDEX(Indexace!$C$46:$AV$46,MATCH($D$7,Indexace!$C$21:$AV$21)),IF(R100=(Info!$C$17+24),('Provozní náklady VaK-ex post'!$V$61*1000)*INDEX(Indexace!$C$47:$AV$47,MATCH($D$7,Indexace!$C$21:$AV$21)),IF(R100=(Info!$C$17+25),('Provozní náklady VaK-ex post'!$V$61*1000)*INDEX(Indexace!$C$48:$AV$48,MATCH($D$7,Indexace!$C$21:$AV$21)),IF(R100=(Info!$C$17+26),('Provozní náklady VaK-ex post'!$V$61*1000)*INDEX(Indexace!$C$49:$AV$49,MATCH($D$7,Indexace!$C$21:$AV$21)),IF(R100=(Info!$C$17+27),('Provozní náklady VaK-ex post'!$V$61*1000)*INDEX(Indexace!$C$50:$AV$50,MATCH($D$7,Indexace!$C$21:$AV$21)),IF(R100=(Info!$C$17+28),('Provozní náklady VaK-ex post'!$V$61*1000)*INDEX(Indexace!$C$51:$AV$51,MATCH($D$7,Indexace!$C$21:$AV$21)),IF(R100=(Info!$C$17+29),('Provozní náklady VaK-ex post'!$V$61*1000)*INDEX(Indexace!$C$52:$AV$52,MATCH($D$7,Indexace!$C$21:$AV$21)),IF(R100=(Info!$C$17+30),('Provozní náklady VaK-ex post'!$V$61*1000)*INDEX(Indexace!$C$53:$AV$53,MATCH($D$7,Indexace!$C$21:$AV$21)))))))))))))))))))))))))))))))))),0)</f>
        <v>0</v>
      </c>
      <c r="S101" s="738">
        <f>IF(S100&gt;=Info!$C$17,IF($F$2=0,0,IF(S100=Info!$C$17,('Základní vstupní data'!$F$136*1000)*INDEX(Indexace!$C$23:$AV$23,MATCH($D$7,Indexace!$C$21:$AV$21)),IF(S100=(Info!$C$17+1),('Provozní náklady VaK-ex post'!$F$61*1000)*INDEX(Indexace!$C$24:$AV$24,MATCH($D$7,Indexace!$C$21:$AV$21)),IF(S100=(Info!$C$17+2),('Provozní náklady VaK-ex post'!$H$61*1000)*INDEX(Indexace!$C$25:$AV$25,MATCH($D$7,Indexace!$C$21:$AV$21)),IF(S100=(Info!$C$17+3),('Provozní náklady VaK-ex post'!$J$61*1000)*INDEX(Indexace!$C$26:$AV$26,MATCH($D$7,Indexace!$C$21:$AV$21)),IF(S100=(Info!$C$17+4),('Provozní náklady VaK-ex post'!$L$61*1000)*INDEX(Indexace!$C$27:$AV$27,MATCH($D$7,Indexace!$C$21:$AV$21)),IF(S100=(Info!$C$17+5),('Provozní náklady VaK-ex post'!$N$61*1000)*INDEX(Indexace!$C$28:$AV$28,MATCH($D$7,Indexace!$C$21:$AV$21)),IF(S100=(Info!$C$17+6),('Provozní náklady VaK-ex post'!$P$61*1000)*INDEX(Indexace!$C$29:$AV$29,MATCH($D$7,Indexace!$C$21:$AV$21)),IF(S100=(Info!$C$17+7),('Provozní náklady VaK-ex post'!$R$61*1000)*INDEX(Indexace!$C$30:$AV$30,MATCH($D$7,Indexace!$C$21:$AV$21)),IF(S100=(Info!$C$17+8),('Provozní náklady VaK-ex post'!$T$61*1000)*INDEX(Indexace!$C$31:$AV$31,MATCH($D$7,Indexace!$C$21:$AV$21)),IF(S100=(Info!$C$17+9),('Provozní náklady VaK-ex post'!$V$61*1000)*INDEX(Indexace!$C$32:$AV$32,MATCH($D$7,Indexace!$C$21:$AV$21)),IF(S100=(Info!$C$17+10),('Provozní náklady VaK-ex post'!$V$61*1000)*INDEX(Indexace!$C$33:$AV$33,MATCH($D$7,Indexace!$C$21:$AV$21)),IF(S100=(Info!$C$17+11),('Provozní náklady VaK-ex post'!$V$61*1000)*INDEX(Indexace!$C$34:$AV$34,MATCH($D$7,Indexace!$C$21:$AV$21)),IF(S100=(Info!$C$17+12),('Provozní náklady VaK-ex post'!$V$61*1000)*INDEX(Indexace!$C$35:$AV$35,MATCH($D$7,Indexace!$C$21:$AV$21)),IF(S100=(Info!$C$17+13),('Provozní náklady VaK-ex post'!$V$61*1000)*INDEX(Indexace!$C$36:$AV$36,MATCH($D$7,Indexace!$C$21:$AV$21)),IF(S100=(Info!$C$17+14),('Provozní náklady VaK-ex post'!$V$61*1000)*INDEX(Indexace!$C$37:$AV$37,MATCH($D$7,Indexace!$C$21:$AV$21)),IF(S100=(Info!$C$17+15),('Provozní náklady VaK-ex post'!$V$61*1000)*INDEX(Indexace!$C$38:$AV$38,MATCH($D$7,Indexace!$C$21:$AV$21)),IF(S100=(Info!$C$17+16),('Provozní náklady VaK-ex post'!$V$61*1000)*INDEX(Indexace!$C$39:$AV$39,MATCH($D$7,Indexace!$C$21:$AV$21)),IF(S100=(Info!$C$17+17),('Provozní náklady VaK-ex post'!$V$61*1000)*INDEX(Indexace!$C$40:$AV$40,MATCH($D$7,Indexace!$C$21:$AV$21)),IF(S100=(Info!$C$17+18),('Provozní náklady VaK-ex post'!$V$61*1000)*INDEX(Indexace!$C$41:$AV$41,MATCH($D$7,Indexace!$C$21:$AV$21)),IF(S100=(Info!$C$17+19),('Provozní náklady VaK-ex post'!$V$61*1000)*INDEX(Indexace!$C$42:$AV$42,MATCH($D$7,Indexace!$C$21:$AV$21)),IF(S100=(Info!$C$17+20),('Provozní náklady VaK-ex post'!$V$61*1000)*INDEX(Indexace!$C$43:$AV$43,MATCH($D$7,Indexace!$C$21:$AV$21)),IF(S100=(Info!$C$17+21),('Provozní náklady VaK-ex post'!$V$61*1000)*INDEX(Indexace!$C$44:$AV$44,MATCH($D$7,Indexace!$C$21:$AC$21)),IF(S100=(Info!$C$17+22),('Provozní náklady VaK-ex post'!$V$61*1000)*INDEX(Indexace!$C$45:$AV$45,MATCH($D$7,Indexace!$C$21:$AV$21)),IF(S100=(Info!$C$17+23),('Provozní náklady VaK-ex post'!$V$61*1000)*INDEX(Indexace!$C$46:$AV$46,MATCH($D$7,Indexace!$C$21:$AV$21)),IF(S100=(Info!$C$17+24),('Provozní náklady VaK-ex post'!$V$61*1000)*INDEX(Indexace!$C$47:$AV$47,MATCH($D$7,Indexace!$C$21:$AV$21)),IF(S100=(Info!$C$17+25),('Provozní náklady VaK-ex post'!$V$61*1000)*INDEX(Indexace!$C$48:$AV$48,MATCH($D$7,Indexace!$C$21:$AV$21)),IF(S100=(Info!$C$17+26),('Provozní náklady VaK-ex post'!$V$61*1000)*INDEX(Indexace!$C$49:$AV$49,MATCH($D$7,Indexace!$C$21:$AV$21)),IF(S100=(Info!$C$17+27),('Provozní náklady VaK-ex post'!$V$61*1000)*INDEX(Indexace!$C$50:$AV$50,MATCH($D$7,Indexace!$C$21:$AV$21)),IF(S100=(Info!$C$17+28),('Provozní náklady VaK-ex post'!$V$61*1000)*INDEX(Indexace!$C$51:$AV$51,MATCH($D$7,Indexace!$C$21:$AV$21)),IF(S100=(Info!$C$17+29),('Provozní náklady VaK-ex post'!$V$61*1000)*INDEX(Indexace!$C$52:$AV$52,MATCH($D$7,Indexace!$C$21:$AV$21)),IF(S100=(Info!$C$17+30),('Provozní náklady VaK-ex post'!$V$61*1000)*INDEX(Indexace!$C$53:$AV$53,MATCH($D$7,Indexace!$C$21:$AV$21)))))))))))))))))))))))))))))))))),0)</f>
        <v>0</v>
      </c>
      <c r="T101" s="738">
        <f>IF(T100&gt;=Info!$C$17,IF($F$2=0,0,IF(T100=Info!$C$17,('Základní vstupní data'!$F$136*1000)*INDEX(Indexace!$C$23:$AV$23,MATCH($D$7,Indexace!$C$21:$AV$21)),IF(T100=(Info!$C$17+1),('Provozní náklady VaK-ex post'!$F$61*1000)*INDEX(Indexace!$C$24:$AV$24,MATCH($D$7,Indexace!$C$21:$AV$21)),IF(T100=(Info!$C$17+2),('Provozní náklady VaK-ex post'!$H$61*1000)*INDEX(Indexace!$C$25:$AV$25,MATCH($D$7,Indexace!$C$21:$AV$21)),IF(T100=(Info!$C$17+3),('Provozní náklady VaK-ex post'!$J$61*1000)*INDEX(Indexace!$C$26:$AV$26,MATCH($D$7,Indexace!$C$21:$AV$21)),IF(T100=(Info!$C$17+4),('Provozní náklady VaK-ex post'!$L$61*1000)*INDEX(Indexace!$C$27:$AV$27,MATCH($D$7,Indexace!$C$21:$AV$21)),IF(T100=(Info!$C$17+5),('Provozní náklady VaK-ex post'!$N$61*1000)*INDEX(Indexace!$C$28:$AV$28,MATCH($D$7,Indexace!$C$21:$AV$21)),IF(T100=(Info!$C$17+6),('Provozní náklady VaK-ex post'!$P$61*1000)*INDEX(Indexace!$C$29:$AV$29,MATCH($D$7,Indexace!$C$21:$AV$21)),IF(T100=(Info!$C$17+7),('Provozní náklady VaK-ex post'!$R$61*1000)*INDEX(Indexace!$C$30:$AV$30,MATCH($D$7,Indexace!$C$21:$AV$21)),IF(T100=(Info!$C$17+8),('Provozní náklady VaK-ex post'!$T$61*1000)*INDEX(Indexace!$C$31:$AV$31,MATCH($D$7,Indexace!$C$21:$AV$21)),IF(T100=(Info!$C$17+9),('Provozní náklady VaK-ex post'!$V$61*1000)*INDEX(Indexace!$C$32:$AV$32,MATCH($D$7,Indexace!$C$21:$AV$21)),IF(T100=(Info!$C$17+10),('Provozní náklady VaK-ex post'!$V$61*1000)*INDEX(Indexace!$C$33:$AV$33,MATCH($D$7,Indexace!$C$21:$AV$21)),IF(T100=(Info!$C$17+11),('Provozní náklady VaK-ex post'!$V$61*1000)*INDEX(Indexace!$C$34:$AV$34,MATCH($D$7,Indexace!$C$21:$AV$21)),IF(T100=(Info!$C$17+12),('Provozní náklady VaK-ex post'!$V$61*1000)*INDEX(Indexace!$C$35:$AV$35,MATCH($D$7,Indexace!$C$21:$AV$21)),IF(T100=(Info!$C$17+13),('Provozní náklady VaK-ex post'!$V$61*1000)*INDEX(Indexace!$C$36:$AV$36,MATCH($D$7,Indexace!$C$21:$AV$21)),IF(T100=(Info!$C$17+14),('Provozní náklady VaK-ex post'!$V$61*1000)*INDEX(Indexace!$C$37:$AV$37,MATCH($D$7,Indexace!$C$21:$AV$21)),IF(T100=(Info!$C$17+15),('Provozní náklady VaK-ex post'!$V$61*1000)*INDEX(Indexace!$C$38:$AV$38,MATCH($D$7,Indexace!$C$21:$AV$21)),IF(T100=(Info!$C$17+16),('Provozní náklady VaK-ex post'!$V$61*1000)*INDEX(Indexace!$C$39:$AV$39,MATCH($D$7,Indexace!$C$21:$AV$21)),IF(T100=(Info!$C$17+17),('Provozní náklady VaK-ex post'!$V$61*1000)*INDEX(Indexace!$C$40:$AV$40,MATCH($D$7,Indexace!$C$21:$AV$21)),IF(T100=(Info!$C$17+18),('Provozní náklady VaK-ex post'!$V$61*1000)*INDEX(Indexace!$C$41:$AV$41,MATCH($D$7,Indexace!$C$21:$AV$21)),IF(T100=(Info!$C$17+19),('Provozní náklady VaK-ex post'!$V$61*1000)*INDEX(Indexace!$C$42:$AV$42,MATCH($D$7,Indexace!$C$21:$AV$21)),IF(T100=(Info!$C$17+20),('Provozní náklady VaK-ex post'!$V$61*1000)*INDEX(Indexace!$C$43:$AV$43,MATCH($D$7,Indexace!$C$21:$AV$21)),IF(T100=(Info!$C$17+21),('Provozní náklady VaK-ex post'!$V$61*1000)*INDEX(Indexace!$C$44:$AV$44,MATCH($D$7,Indexace!$C$21:$AC$21)),IF(T100=(Info!$C$17+22),('Provozní náklady VaK-ex post'!$V$61*1000)*INDEX(Indexace!$C$45:$AV$45,MATCH($D$7,Indexace!$C$21:$AV$21)),IF(T100=(Info!$C$17+23),('Provozní náklady VaK-ex post'!$V$61*1000)*INDEX(Indexace!$C$46:$AV$46,MATCH($D$7,Indexace!$C$21:$AV$21)),IF(T100=(Info!$C$17+24),('Provozní náklady VaK-ex post'!$V$61*1000)*INDEX(Indexace!$C$47:$AV$47,MATCH($D$7,Indexace!$C$21:$AV$21)),IF(T100=(Info!$C$17+25),('Provozní náklady VaK-ex post'!$V$61*1000)*INDEX(Indexace!$C$48:$AV$48,MATCH($D$7,Indexace!$C$21:$AV$21)),IF(T100=(Info!$C$17+26),('Provozní náklady VaK-ex post'!$V$61*1000)*INDEX(Indexace!$C$49:$AV$49,MATCH($D$7,Indexace!$C$21:$AV$21)),IF(T100=(Info!$C$17+27),('Provozní náklady VaK-ex post'!$V$61*1000)*INDEX(Indexace!$C$50:$AV$50,MATCH($D$7,Indexace!$C$21:$AV$21)),IF(T100=(Info!$C$17+28),('Provozní náklady VaK-ex post'!$V$61*1000)*INDEX(Indexace!$C$51:$AV$51,MATCH($D$7,Indexace!$C$21:$AV$21)),IF(T100=(Info!$C$17+29),('Provozní náklady VaK-ex post'!$V$61*1000)*INDEX(Indexace!$C$52:$AV$52,MATCH($D$7,Indexace!$C$21:$AV$21)),IF(T100=(Info!$C$17+30),('Provozní náklady VaK-ex post'!$V$61*1000)*INDEX(Indexace!$C$53:$AV$53,MATCH($D$7,Indexace!$C$21:$AV$21)))))))))))))))))))))))))))))))))),0)</f>
        <v>0</v>
      </c>
      <c r="U101" s="738">
        <f>IF(U100&gt;=Info!$C$17,IF($F$2=0,0,IF(U100=Info!$C$17,('Základní vstupní data'!$F$136*1000)*INDEX(Indexace!$C$23:$AV$23,MATCH($D$7,Indexace!$C$21:$AV$21)),IF(U100=(Info!$C$17+1),('Provozní náklady VaK-ex post'!$F$61*1000)*INDEX(Indexace!$C$24:$AV$24,MATCH($D$7,Indexace!$C$21:$AV$21)),IF(U100=(Info!$C$17+2),('Provozní náklady VaK-ex post'!$H$61*1000)*INDEX(Indexace!$C$25:$AV$25,MATCH($D$7,Indexace!$C$21:$AV$21)),IF(U100=(Info!$C$17+3),('Provozní náklady VaK-ex post'!$J$61*1000)*INDEX(Indexace!$C$26:$AV$26,MATCH($D$7,Indexace!$C$21:$AV$21)),IF(U100=(Info!$C$17+4),('Provozní náklady VaK-ex post'!$L$61*1000)*INDEX(Indexace!$C$27:$AV$27,MATCH($D$7,Indexace!$C$21:$AV$21)),IF(U100=(Info!$C$17+5),('Provozní náklady VaK-ex post'!$N$61*1000)*INDEX(Indexace!$C$28:$AV$28,MATCH($D$7,Indexace!$C$21:$AV$21)),IF(U100=(Info!$C$17+6),('Provozní náklady VaK-ex post'!$P$61*1000)*INDEX(Indexace!$C$29:$AV$29,MATCH($D$7,Indexace!$C$21:$AV$21)),IF(U100=(Info!$C$17+7),('Provozní náklady VaK-ex post'!$R$61*1000)*INDEX(Indexace!$C$30:$AV$30,MATCH($D$7,Indexace!$C$21:$AV$21)),IF(U100=(Info!$C$17+8),('Provozní náklady VaK-ex post'!$T$61*1000)*INDEX(Indexace!$C$31:$AV$31,MATCH($D$7,Indexace!$C$21:$AV$21)),IF(U100=(Info!$C$17+9),('Provozní náklady VaK-ex post'!$V$61*1000)*INDEX(Indexace!$C$32:$AV$32,MATCH($D$7,Indexace!$C$21:$AV$21)),IF(U100=(Info!$C$17+10),('Provozní náklady VaK-ex post'!$V$61*1000)*INDEX(Indexace!$C$33:$AV$33,MATCH($D$7,Indexace!$C$21:$AV$21)),IF(U100=(Info!$C$17+11),('Provozní náklady VaK-ex post'!$V$61*1000)*INDEX(Indexace!$C$34:$AV$34,MATCH($D$7,Indexace!$C$21:$AV$21)),IF(U100=(Info!$C$17+12),('Provozní náklady VaK-ex post'!$V$61*1000)*INDEX(Indexace!$C$35:$AV$35,MATCH($D$7,Indexace!$C$21:$AV$21)),IF(U100=(Info!$C$17+13),('Provozní náklady VaK-ex post'!$V$61*1000)*INDEX(Indexace!$C$36:$AV$36,MATCH($D$7,Indexace!$C$21:$AV$21)),IF(U100=(Info!$C$17+14),('Provozní náklady VaK-ex post'!$V$61*1000)*INDEX(Indexace!$C$37:$AV$37,MATCH($D$7,Indexace!$C$21:$AV$21)),IF(U100=(Info!$C$17+15),('Provozní náklady VaK-ex post'!$V$61*1000)*INDEX(Indexace!$C$38:$AV$38,MATCH($D$7,Indexace!$C$21:$AV$21)),IF(U100=(Info!$C$17+16),('Provozní náklady VaK-ex post'!$V$61*1000)*INDEX(Indexace!$C$39:$AV$39,MATCH($D$7,Indexace!$C$21:$AV$21)),IF(U100=(Info!$C$17+17),('Provozní náklady VaK-ex post'!$V$61*1000)*INDEX(Indexace!$C$40:$AV$40,MATCH($D$7,Indexace!$C$21:$AV$21)),IF(U100=(Info!$C$17+18),('Provozní náklady VaK-ex post'!$V$61*1000)*INDEX(Indexace!$C$41:$AV$41,MATCH($D$7,Indexace!$C$21:$AV$21)),IF(U100=(Info!$C$17+19),('Provozní náklady VaK-ex post'!$V$61*1000)*INDEX(Indexace!$C$42:$AV$42,MATCH($D$7,Indexace!$C$21:$AV$21)),IF(U100=(Info!$C$17+20),('Provozní náklady VaK-ex post'!$V$61*1000)*INDEX(Indexace!$C$43:$AV$43,MATCH($D$7,Indexace!$C$21:$AV$21)),IF(U100=(Info!$C$17+21),('Provozní náklady VaK-ex post'!$V$61*1000)*INDEX(Indexace!$C$44:$AV$44,MATCH($D$7,Indexace!$C$21:$AC$21)),IF(U100=(Info!$C$17+22),('Provozní náklady VaK-ex post'!$V$61*1000)*INDEX(Indexace!$C$45:$AV$45,MATCH($D$7,Indexace!$C$21:$AV$21)),IF(U100=(Info!$C$17+23),('Provozní náklady VaK-ex post'!$V$61*1000)*INDEX(Indexace!$C$46:$AV$46,MATCH($D$7,Indexace!$C$21:$AV$21)),IF(U100=(Info!$C$17+24),('Provozní náklady VaK-ex post'!$V$61*1000)*INDEX(Indexace!$C$47:$AV$47,MATCH($D$7,Indexace!$C$21:$AV$21)),IF(U100=(Info!$C$17+25),('Provozní náklady VaK-ex post'!$V$61*1000)*INDEX(Indexace!$C$48:$AV$48,MATCH($D$7,Indexace!$C$21:$AV$21)),IF(U100=(Info!$C$17+26),('Provozní náklady VaK-ex post'!$V$61*1000)*INDEX(Indexace!$C$49:$AV$49,MATCH($D$7,Indexace!$C$21:$AV$21)),IF(U100=(Info!$C$17+27),('Provozní náklady VaK-ex post'!$V$61*1000)*INDEX(Indexace!$C$50:$AV$50,MATCH($D$7,Indexace!$C$21:$AV$21)),IF(U100=(Info!$C$17+28),('Provozní náklady VaK-ex post'!$V$61*1000)*INDEX(Indexace!$C$51:$AV$51,MATCH($D$7,Indexace!$C$21:$AV$21)),IF(U100=(Info!$C$17+29),('Provozní náklady VaK-ex post'!$V$61*1000)*INDEX(Indexace!$C$52:$AV$52,MATCH($D$7,Indexace!$C$21:$AV$21)),IF(U100=(Info!$C$17+30),('Provozní náklady VaK-ex post'!$V$61*1000)*INDEX(Indexace!$C$53:$AV$53,MATCH($D$7,Indexace!$C$21:$AV$21)))))))))))))))))))))))))))))))))),0)</f>
        <v>0</v>
      </c>
      <c r="V101" s="738">
        <f>IF(V100&gt;=Info!$C$17,IF($F$2=0,0,IF(V100=Info!$C$17,('Základní vstupní data'!$F$136*1000)*INDEX(Indexace!$C$23:$AV$23,MATCH($D$7,Indexace!$C$21:$AV$21)),IF(V100=(Info!$C$17+1),('Provozní náklady VaK-ex post'!$F$61*1000)*INDEX(Indexace!$C$24:$AV$24,MATCH($D$7,Indexace!$C$21:$AV$21)),IF(V100=(Info!$C$17+2),('Provozní náklady VaK-ex post'!$H$61*1000)*INDEX(Indexace!$C$25:$AV$25,MATCH($D$7,Indexace!$C$21:$AV$21)),IF(V100=(Info!$C$17+3),('Provozní náklady VaK-ex post'!$J$61*1000)*INDEX(Indexace!$C$26:$AV$26,MATCH($D$7,Indexace!$C$21:$AV$21)),IF(V100=(Info!$C$17+4),('Provozní náklady VaK-ex post'!$L$61*1000)*INDEX(Indexace!$C$27:$AV$27,MATCH($D$7,Indexace!$C$21:$AV$21)),IF(V100=(Info!$C$17+5),('Provozní náklady VaK-ex post'!$N$61*1000)*INDEX(Indexace!$C$28:$AV$28,MATCH($D$7,Indexace!$C$21:$AV$21)),IF(V100=(Info!$C$17+6),('Provozní náklady VaK-ex post'!$P$61*1000)*INDEX(Indexace!$C$29:$AV$29,MATCH($D$7,Indexace!$C$21:$AV$21)),IF(V100=(Info!$C$17+7),('Provozní náklady VaK-ex post'!$R$61*1000)*INDEX(Indexace!$C$30:$AV$30,MATCH($D$7,Indexace!$C$21:$AV$21)),IF(V100=(Info!$C$17+8),('Provozní náklady VaK-ex post'!$T$61*1000)*INDEX(Indexace!$C$31:$AV$31,MATCH($D$7,Indexace!$C$21:$AV$21)),IF(V100=(Info!$C$17+9),('Provozní náklady VaK-ex post'!$V$61*1000)*INDEX(Indexace!$C$32:$AV$32,MATCH($D$7,Indexace!$C$21:$AV$21)),IF(V100=(Info!$C$17+10),('Provozní náklady VaK-ex post'!$V$61*1000)*INDEX(Indexace!$C$33:$AV$33,MATCH($D$7,Indexace!$C$21:$AV$21)),IF(V100=(Info!$C$17+11),('Provozní náklady VaK-ex post'!$V$61*1000)*INDEX(Indexace!$C$34:$AV$34,MATCH($D$7,Indexace!$C$21:$AV$21)),IF(V100=(Info!$C$17+12),('Provozní náklady VaK-ex post'!$V$61*1000)*INDEX(Indexace!$C$35:$AV$35,MATCH($D$7,Indexace!$C$21:$AV$21)),IF(V100=(Info!$C$17+13),('Provozní náklady VaK-ex post'!$V$61*1000)*INDEX(Indexace!$C$36:$AV$36,MATCH($D$7,Indexace!$C$21:$AV$21)),IF(V100=(Info!$C$17+14),('Provozní náklady VaK-ex post'!$V$61*1000)*INDEX(Indexace!$C$37:$AV$37,MATCH($D$7,Indexace!$C$21:$AV$21)),IF(V100=(Info!$C$17+15),('Provozní náklady VaK-ex post'!$V$61*1000)*INDEX(Indexace!$C$38:$AV$38,MATCH($D$7,Indexace!$C$21:$AV$21)),IF(V100=(Info!$C$17+16),('Provozní náklady VaK-ex post'!$V$61*1000)*INDEX(Indexace!$C$39:$AV$39,MATCH($D$7,Indexace!$C$21:$AV$21)),IF(V100=(Info!$C$17+17),('Provozní náklady VaK-ex post'!$V$61*1000)*INDEX(Indexace!$C$40:$AV$40,MATCH($D$7,Indexace!$C$21:$AV$21)),IF(V100=(Info!$C$17+18),('Provozní náklady VaK-ex post'!$V$61*1000)*INDEX(Indexace!$C$41:$AV$41,MATCH($D$7,Indexace!$C$21:$AV$21)),IF(V100=(Info!$C$17+19),('Provozní náklady VaK-ex post'!$V$61*1000)*INDEX(Indexace!$C$42:$AV$42,MATCH($D$7,Indexace!$C$21:$AV$21)),IF(V100=(Info!$C$17+20),('Provozní náklady VaK-ex post'!$V$61*1000)*INDEX(Indexace!$C$43:$AV$43,MATCH($D$7,Indexace!$C$21:$AV$21)),IF(V100=(Info!$C$17+21),('Provozní náklady VaK-ex post'!$V$61*1000)*INDEX(Indexace!$C$44:$AV$44,MATCH($D$7,Indexace!$C$21:$AC$21)),IF(V100=(Info!$C$17+22),('Provozní náklady VaK-ex post'!$V$61*1000)*INDEX(Indexace!$C$45:$AV$45,MATCH($D$7,Indexace!$C$21:$AV$21)),IF(V100=(Info!$C$17+23),('Provozní náklady VaK-ex post'!$V$61*1000)*INDEX(Indexace!$C$46:$AV$46,MATCH($D$7,Indexace!$C$21:$AV$21)),IF(V100=(Info!$C$17+24),('Provozní náklady VaK-ex post'!$V$61*1000)*INDEX(Indexace!$C$47:$AV$47,MATCH($D$7,Indexace!$C$21:$AV$21)),IF(V100=(Info!$C$17+25),('Provozní náklady VaK-ex post'!$V$61*1000)*INDEX(Indexace!$C$48:$AV$48,MATCH($D$7,Indexace!$C$21:$AV$21)),IF(V100=(Info!$C$17+26),('Provozní náklady VaK-ex post'!$V$61*1000)*INDEX(Indexace!$C$49:$AV$49,MATCH($D$7,Indexace!$C$21:$AV$21)),IF(V100=(Info!$C$17+27),('Provozní náklady VaK-ex post'!$V$61*1000)*INDEX(Indexace!$C$50:$AV$50,MATCH($D$7,Indexace!$C$21:$AV$21)),IF(V100=(Info!$C$17+28),('Provozní náklady VaK-ex post'!$V$61*1000)*INDEX(Indexace!$C$51:$AV$51,MATCH($D$7,Indexace!$C$21:$AV$21)),IF(V100=(Info!$C$17+29),('Provozní náklady VaK-ex post'!$V$61*1000)*INDEX(Indexace!$C$52:$AV$52,MATCH($D$7,Indexace!$C$21:$AV$21)),IF(V100=(Info!$C$17+30),('Provozní náklady VaK-ex post'!$V$61*1000)*INDEX(Indexace!$C$53:$AV$53,MATCH($D$7,Indexace!$C$21:$AV$21)))))))))))))))))))))))))))))))))),0)</f>
        <v>0</v>
      </c>
      <c r="W101" s="738">
        <f>IF(W100&gt;=Info!$C$17,IF($F$2=0,0,IF(W100=Info!$C$17,('Základní vstupní data'!$F$136*1000)*INDEX(Indexace!$C$23:$AV$23,MATCH($D$7,Indexace!$C$21:$AV$21)),IF(W100=(Info!$C$17+1),('Provozní náklady VaK-ex post'!$F$61*1000)*INDEX(Indexace!$C$24:$AV$24,MATCH($D$7,Indexace!$C$21:$AV$21)),IF(W100=(Info!$C$17+2),('Provozní náklady VaK-ex post'!$H$61*1000)*INDEX(Indexace!$C$25:$AV$25,MATCH($D$7,Indexace!$C$21:$AV$21)),IF(W100=(Info!$C$17+3),('Provozní náklady VaK-ex post'!$J$61*1000)*INDEX(Indexace!$C$26:$AV$26,MATCH($D$7,Indexace!$C$21:$AV$21)),IF(W100=(Info!$C$17+4),('Provozní náklady VaK-ex post'!$L$61*1000)*INDEX(Indexace!$C$27:$AV$27,MATCH($D$7,Indexace!$C$21:$AV$21)),IF(W100=(Info!$C$17+5),('Provozní náklady VaK-ex post'!$N$61*1000)*INDEX(Indexace!$C$28:$AV$28,MATCH($D$7,Indexace!$C$21:$AV$21)),IF(W100=(Info!$C$17+6),('Provozní náklady VaK-ex post'!$P$61*1000)*INDEX(Indexace!$C$29:$AV$29,MATCH($D$7,Indexace!$C$21:$AV$21)),IF(W100=(Info!$C$17+7),('Provozní náklady VaK-ex post'!$R$61*1000)*INDEX(Indexace!$C$30:$AV$30,MATCH($D$7,Indexace!$C$21:$AV$21)),IF(W100=(Info!$C$17+8),('Provozní náklady VaK-ex post'!$T$61*1000)*INDEX(Indexace!$C$31:$AV$31,MATCH($D$7,Indexace!$C$21:$AV$21)),IF(W100=(Info!$C$17+9),('Provozní náklady VaK-ex post'!$V$61*1000)*INDEX(Indexace!$C$32:$AV$32,MATCH($D$7,Indexace!$C$21:$AV$21)),IF(W100=(Info!$C$17+10),('Provozní náklady VaK-ex post'!$V$61*1000)*INDEX(Indexace!$C$33:$AV$33,MATCH($D$7,Indexace!$C$21:$AV$21)),IF(W100=(Info!$C$17+11),('Provozní náklady VaK-ex post'!$V$61*1000)*INDEX(Indexace!$C$34:$AV$34,MATCH($D$7,Indexace!$C$21:$AV$21)),IF(W100=(Info!$C$17+12),('Provozní náklady VaK-ex post'!$V$61*1000)*INDEX(Indexace!$C$35:$AV$35,MATCH($D$7,Indexace!$C$21:$AV$21)),IF(W100=(Info!$C$17+13),('Provozní náklady VaK-ex post'!$V$61*1000)*INDEX(Indexace!$C$36:$AV$36,MATCH($D$7,Indexace!$C$21:$AV$21)),IF(W100=(Info!$C$17+14),('Provozní náklady VaK-ex post'!$V$61*1000)*INDEX(Indexace!$C$37:$AV$37,MATCH($D$7,Indexace!$C$21:$AV$21)),IF(W100=(Info!$C$17+15),('Provozní náklady VaK-ex post'!$V$61*1000)*INDEX(Indexace!$C$38:$AV$38,MATCH($D$7,Indexace!$C$21:$AV$21)),IF(W100=(Info!$C$17+16),('Provozní náklady VaK-ex post'!$V$61*1000)*INDEX(Indexace!$C$39:$AV$39,MATCH($D$7,Indexace!$C$21:$AV$21)),IF(W100=(Info!$C$17+17),('Provozní náklady VaK-ex post'!$V$61*1000)*INDEX(Indexace!$C$40:$AV$40,MATCH($D$7,Indexace!$C$21:$AV$21)),IF(W100=(Info!$C$17+18),('Provozní náklady VaK-ex post'!$V$61*1000)*INDEX(Indexace!$C$41:$AV$41,MATCH($D$7,Indexace!$C$21:$AV$21)),IF(W100=(Info!$C$17+19),('Provozní náklady VaK-ex post'!$V$61*1000)*INDEX(Indexace!$C$42:$AV$42,MATCH($D$7,Indexace!$C$21:$AV$21)),IF(W100=(Info!$C$17+20),('Provozní náklady VaK-ex post'!$V$61*1000)*INDEX(Indexace!$C$43:$AV$43,MATCH($D$7,Indexace!$C$21:$AV$21)),IF(W100=(Info!$C$17+21),('Provozní náklady VaK-ex post'!$V$61*1000)*INDEX(Indexace!$C$44:$AV$44,MATCH($D$7,Indexace!$C$21:$AC$21)),IF(W100=(Info!$C$17+22),('Provozní náklady VaK-ex post'!$V$61*1000)*INDEX(Indexace!$C$45:$AV$45,MATCH($D$7,Indexace!$C$21:$AV$21)),IF(W100=(Info!$C$17+23),('Provozní náklady VaK-ex post'!$V$61*1000)*INDEX(Indexace!$C$46:$AV$46,MATCH($D$7,Indexace!$C$21:$AV$21)),IF(W100=(Info!$C$17+24),('Provozní náklady VaK-ex post'!$V$61*1000)*INDEX(Indexace!$C$47:$AV$47,MATCH($D$7,Indexace!$C$21:$AV$21)),IF(W100=(Info!$C$17+25),('Provozní náklady VaK-ex post'!$V$61*1000)*INDEX(Indexace!$C$48:$AV$48,MATCH($D$7,Indexace!$C$21:$AV$21)),IF(W100=(Info!$C$17+26),('Provozní náklady VaK-ex post'!$V$61*1000)*INDEX(Indexace!$C$49:$AV$49,MATCH($D$7,Indexace!$C$21:$AV$21)),IF(W100=(Info!$C$17+27),('Provozní náklady VaK-ex post'!$V$61*1000)*INDEX(Indexace!$C$50:$AV$50,MATCH($D$7,Indexace!$C$21:$AV$21)),IF(W100=(Info!$C$17+28),('Provozní náklady VaK-ex post'!$V$61*1000)*INDEX(Indexace!$C$51:$AV$51,MATCH($D$7,Indexace!$C$21:$AV$21)),IF(W100=(Info!$C$17+29),('Provozní náklady VaK-ex post'!$V$61*1000)*INDEX(Indexace!$C$52:$AV$52,MATCH($D$7,Indexace!$C$21:$AV$21)),IF(W100=(Info!$C$17+30),('Provozní náklady VaK-ex post'!$V$61*1000)*INDEX(Indexace!$C$53:$AV$53,MATCH($D$7,Indexace!$C$21:$AV$21)))))))))))))))))))))))))))))))))),0)</f>
        <v>0</v>
      </c>
      <c r="X101" s="738">
        <f>IF(X100&gt;=Info!$C$17,IF($F$2=0,0,IF(X100=Info!$C$17,('Základní vstupní data'!$F$136*1000)*INDEX(Indexace!$C$23:$AV$23,MATCH($D$7,Indexace!$C$21:$AV$21)),IF(X100=(Info!$C$17+1),('Provozní náklady VaK-ex post'!$F$61*1000)*INDEX(Indexace!$C$24:$AV$24,MATCH($D$7,Indexace!$C$21:$AV$21)),IF(X100=(Info!$C$17+2),('Provozní náklady VaK-ex post'!$H$61*1000)*INDEX(Indexace!$C$25:$AV$25,MATCH($D$7,Indexace!$C$21:$AV$21)),IF(X100=(Info!$C$17+3),('Provozní náklady VaK-ex post'!$J$61*1000)*INDEX(Indexace!$C$26:$AV$26,MATCH($D$7,Indexace!$C$21:$AV$21)),IF(X100=(Info!$C$17+4),('Provozní náklady VaK-ex post'!$L$61*1000)*INDEX(Indexace!$C$27:$AV$27,MATCH($D$7,Indexace!$C$21:$AV$21)),IF(X100=(Info!$C$17+5),('Provozní náklady VaK-ex post'!$N$61*1000)*INDEX(Indexace!$C$28:$AV$28,MATCH($D$7,Indexace!$C$21:$AV$21)),IF(X100=(Info!$C$17+6),('Provozní náklady VaK-ex post'!$P$61*1000)*INDEX(Indexace!$C$29:$AV$29,MATCH($D$7,Indexace!$C$21:$AV$21)),IF(X100=(Info!$C$17+7),('Provozní náklady VaK-ex post'!$R$61*1000)*INDEX(Indexace!$C$30:$AV$30,MATCH($D$7,Indexace!$C$21:$AV$21)),IF(X100=(Info!$C$17+8),('Provozní náklady VaK-ex post'!$T$61*1000)*INDEX(Indexace!$C$31:$AV$31,MATCH($D$7,Indexace!$C$21:$AV$21)),IF(X100=(Info!$C$17+9),('Provozní náklady VaK-ex post'!$V$61*1000)*INDEX(Indexace!$C$32:$AV$32,MATCH($D$7,Indexace!$C$21:$AV$21)),IF(X100=(Info!$C$17+10),('Provozní náklady VaK-ex post'!$V$61*1000)*INDEX(Indexace!$C$33:$AV$33,MATCH($D$7,Indexace!$C$21:$AV$21)),IF(X100=(Info!$C$17+11),('Provozní náklady VaK-ex post'!$V$61*1000)*INDEX(Indexace!$C$34:$AV$34,MATCH($D$7,Indexace!$C$21:$AV$21)),IF(X100=(Info!$C$17+12),('Provozní náklady VaK-ex post'!$V$61*1000)*INDEX(Indexace!$C$35:$AV$35,MATCH($D$7,Indexace!$C$21:$AV$21)),IF(X100=(Info!$C$17+13),('Provozní náklady VaK-ex post'!$V$61*1000)*INDEX(Indexace!$C$36:$AV$36,MATCH($D$7,Indexace!$C$21:$AV$21)),IF(X100=(Info!$C$17+14),('Provozní náklady VaK-ex post'!$V$61*1000)*INDEX(Indexace!$C$37:$AV$37,MATCH($D$7,Indexace!$C$21:$AV$21)),IF(X100=(Info!$C$17+15),('Provozní náklady VaK-ex post'!$V$61*1000)*INDEX(Indexace!$C$38:$AV$38,MATCH($D$7,Indexace!$C$21:$AV$21)),IF(X100=(Info!$C$17+16),('Provozní náklady VaK-ex post'!$V$61*1000)*INDEX(Indexace!$C$39:$AV$39,MATCH($D$7,Indexace!$C$21:$AV$21)),IF(X100=(Info!$C$17+17),('Provozní náklady VaK-ex post'!$V$61*1000)*INDEX(Indexace!$C$40:$AV$40,MATCH($D$7,Indexace!$C$21:$AV$21)),IF(X100=(Info!$C$17+18),('Provozní náklady VaK-ex post'!$V$61*1000)*INDEX(Indexace!$C$41:$AV$41,MATCH($D$7,Indexace!$C$21:$AV$21)),IF(X100=(Info!$C$17+19),('Provozní náklady VaK-ex post'!$V$61*1000)*INDEX(Indexace!$C$42:$AV$42,MATCH($D$7,Indexace!$C$21:$AV$21)),IF(X100=(Info!$C$17+20),('Provozní náklady VaK-ex post'!$V$61*1000)*INDEX(Indexace!$C$43:$AV$43,MATCH($D$7,Indexace!$C$21:$AV$21)),IF(X100=(Info!$C$17+21),('Provozní náklady VaK-ex post'!$V$61*1000)*INDEX(Indexace!$C$44:$AV$44,MATCH($D$7,Indexace!$C$21:$AC$21)),IF(X100=(Info!$C$17+22),('Provozní náklady VaK-ex post'!$V$61*1000)*INDEX(Indexace!$C$45:$AV$45,MATCH($D$7,Indexace!$C$21:$AV$21)),IF(X100=(Info!$C$17+23),('Provozní náklady VaK-ex post'!$V$61*1000)*INDEX(Indexace!$C$46:$AV$46,MATCH($D$7,Indexace!$C$21:$AV$21)),IF(X100=(Info!$C$17+24),('Provozní náklady VaK-ex post'!$V$61*1000)*INDEX(Indexace!$C$47:$AV$47,MATCH($D$7,Indexace!$C$21:$AV$21)),IF(X100=(Info!$C$17+25),('Provozní náklady VaK-ex post'!$V$61*1000)*INDEX(Indexace!$C$48:$AV$48,MATCH($D$7,Indexace!$C$21:$AV$21)),IF(X100=(Info!$C$17+26),('Provozní náklady VaK-ex post'!$V$61*1000)*INDEX(Indexace!$C$49:$AV$49,MATCH($D$7,Indexace!$C$21:$AV$21)),IF(X100=(Info!$C$17+27),('Provozní náklady VaK-ex post'!$V$61*1000)*INDEX(Indexace!$C$50:$AV$50,MATCH($D$7,Indexace!$C$21:$AV$21)),IF(X100=(Info!$C$17+28),('Provozní náklady VaK-ex post'!$V$61*1000)*INDEX(Indexace!$C$51:$AV$51,MATCH($D$7,Indexace!$C$21:$AV$21)),IF(X100=(Info!$C$17+29),('Provozní náklady VaK-ex post'!$V$61*1000)*INDEX(Indexace!$C$52:$AV$52,MATCH($D$7,Indexace!$C$21:$AV$21)),IF(X100=(Info!$C$17+30),('Provozní náklady VaK-ex post'!$V$61*1000)*INDEX(Indexace!$C$53:$AV$53,MATCH($D$7,Indexace!$C$21:$AV$21)))))))))))))))))))))))))))))))))),0)</f>
        <v>0</v>
      </c>
      <c r="Y101" s="738">
        <f>IF(Y100&gt;=Info!$C$17,IF($F$2=0,0,IF(Y100=Info!$C$17,('Základní vstupní data'!$F$136*1000)*INDEX(Indexace!$C$23:$AV$23,MATCH($D$7,Indexace!$C$21:$AV$21)),IF(Y100=(Info!$C$17+1),('Provozní náklady VaK-ex post'!$F$61*1000)*INDEX(Indexace!$C$24:$AV$24,MATCH($D$7,Indexace!$C$21:$AV$21)),IF(Y100=(Info!$C$17+2),('Provozní náklady VaK-ex post'!$H$61*1000)*INDEX(Indexace!$C$25:$AV$25,MATCH($D$7,Indexace!$C$21:$AV$21)),IF(Y100=(Info!$C$17+3),('Provozní náklady VaK-ex post'!$J$61*1000)*INDEX(Indexace!$C$26:$AV$26,MATCH($D$7,Indexace!$C$21:$AV$21)),IF(Y100=(Info!$C$17+4),('Provozní náklady VaK-ex post'!$L$61*1000)*INDEX(Indexace!$C$27:$AV$27,MATCH($D$7,Indexace!$C$21:$AV$21)),IF(Y100=(Info!$C$17+5),('Provozní náklady VaK-ex post'!$N$61*1000)*INDEX(Indexace!$C$28:$AV$28,MATCH($D$7,Indexace!$C$21:$AV$21)),IF(Y100=(Info!$C$17+6),('Provozní náklady VaK-ex post'!$P$61*1000)*INDEX(Indexace!$C$29:$AV$29,MATCH($D$7,Indexace!$C$21:$AV$21)),IF(Y100=(Info!$C$17+7),('Provozní náklady VaK-ex post'!$R$61*1000)*INDEX(Indexace!$C$30:$AV$30,MATCH($D$7,Indexace!$C$21:$AV$21)),IF(Y100=(Info!$C$17+8),('Provozní náklady VaK-ex post'!$T$61*1000)*INDEX(Indexace!$C$31:$AV$31,MATCH($D$7,Indexace!$C$21:$AV$21)),IF(Y100=(Info!$C$17+9),('Provozní náklady VaK-ex post'!$V$61*1000)*INDEX(Indexace!$C$32:$AV$32,MATCH($D$7,Indexace!$C$21:$AV$21)),IF(Y100=(Info!$C$17+10),('Provozní náklady VaK-ex post'!$V$61*1000)*INDEX(Indexace!$C$33:$AV$33,MATCH($D$7,Indexace!$C$21:$AV$21)),IF(Y100=(Info!$C$17+11),('Provozní náklady VaK-ex post'!$V$61*1000)*INDEX(Indexace!$C$34:$AV$34,MATCH($D$7,Indexace!$C$21:$AV$21)),IF(Y100=(Info!$C$17+12),('Provozní náklady VaK-ex post'!$V$61*1000)*INDEX(Indexace!$C$35:$AV$35,MATCH($D$7,Indexace!$C$21:$AV$21)),IF(Y100=(Info!$C$17+13),('Provozní náklady VaK-ex post'!$V$61*1000)*INDEX(Indexace!$C$36:$AV$36,MATCH($D$7,Indexace!$C$21:$AV$21)),IF(Y100=(Info!$C$17+14),('Provozní náklady VaK-ex post'!$V$61*1000)*INDEX(Indexace!$C$37:$AV$37,MATCH($D$7,Indexace!$C$21:$AV$21)),IF(Y100=(Info!$C$17+15),('Provozní náklady VaK-ex post'!$V$61*1000)*INDEX(Indexace!$C$38:$AV$38,MATCH($D$7,Indexace!$C$21:$AV$21)),IF(Y100=(Info!$C$17+16),('Provozní náklady VaK-ex post'!$V$61*1000)*INDEX(Indexace!$C$39:$AV$39,MATCH($D$7,Indexace!$C$21:$AV$21)),IF(Y100=(Info!$C$17+17),('Provozní náklady VaK-ex post'!$V$61*1000)*INDEX(Indexace!$C$40:$AV$40,MATCH($D$7,Indexace!$C$21:$AV$21)),IF(Y100=(Info!$C$17+18),('Provozní náklady VaK-ex post'!$V$61*1000)*INDEX(Indexace!$C$41:$AV$41,MATCH($D$7,Indexace!$C$21:$AV$21)),IF(Y100=(Info!$C$17+19),('Provozní náklady VaK-ex post'!$V$61*1000)*INDEX(Indexace!$C$42:$AV$42,MATCH($D$7,Indexace!$C$21:$AV$21)),IF(Y100=(Info!$C$17+20),('Provozní náklady VaK-ex post'!$V$61*1000)*INDEX(Indexace!$C$43:$AV$43,MATCH($D$7,Indexace!$C$21:$AV$21)),IF(Y100=(Info!$C$17+21),('Provozní náklady VaK-ex post'!$V$61*1000)*INDEX(Indexace!$C$44:$AV$44,MATCH($D$7,Indexace!$C$21:$AC$21)),IF(Y100=(Info!$C$17+22),('Provozní náklady VaK-ex post'!$V$61*1000)*INDEX(Indexace!$C$45:$AV$45,MATCH($D$7,Indexace!$C$21:$AV$21)),IF(Y100=(Info!$C$17+23),('Provozní náklady VaK-ex post'!$V$61*1000)*INDEX(Indexace!$C$46:$AV$46,MATCH($D$7,Indexace!$C$21:$AV$21)),IF(Y100=(Info!$C$17+24),('Provozní náklady VaK-ex post'!$V$61*1000)*INDEX(Indexace!$C$47:$AV$47,MATCH($D$7,Indexace!$C$21:$AV$21)),IF(Y100=(Info!$C$17+25),('Provozní náklady VaK-ex post'!$V$61*1000)*INDEX(Indexace!$C$48:$AV$48,MATCH($D$7,Indexace!$C$21:$AV$21)),IF(Y100=(Info!$C$17+26),('Provozní náklady VaK-ex post'!$V$61*1000)*INDEX(Indexace!$C$49:$AV$49,MATCH($D$7,Indexace!$C$21:$AV$21)),IF(Y100=(Info!$C$17+27),('Provozní náklady VaK-ex post'!$V$61*1000)*INDEX(Indexace!$C$50:$AV$50,MATCH($D$7,Indexace!$C$21:$AV$21)),IF(Y100=(Info!$C$17+28),('Provozní náklady VaK-ex post'!$V$61*1000)*INDEX(Indexace!$C$51:$AV$51,MATCH($D$7,Indexace!$C$21:$AV$21)),IF(Y100=(Info!$C$17+29),('Provozní náklady VaK-ex post'!$V$61*1000)*INDEX(Indexace!$C$52:$AV$52,MATCH($D$7,Indexace!$C$21:$AV$21)),IF(Y100=(Info!$C$17+30),('Provozní náklady VaK-ex post'!$V$61*1000)*INDEX(Indexace!$C$53:$AV$53,MATCH($D$7,Indexace!$C$21:$AV$21)))))))))))))))))))))))))))))))))),0)</f>
        <v>0</v>
      </c>
      <c r="Z101" s="738">
        <f>IF(Z100&gt;=Info!$C$17,IF($F$2=0,0,IF(Z100=Info!$C$17,('Základní vstupní data'!$F$136*1000)*INDEX(Indexace!$C$23:$AV$23,MATCH($D$7,Indexace!$C$21:$AV$21)),IF(Z100=(Info!$C$17+1),('Provozní náklady VaK-ex post'!$F$61*1000)*INDEX(Indexace!$C$24:$AV$24,MATCH($D$7,Indexace!$C$21:$AV$21)),IF(Z100=(Info!$C$17+2),('Provozní náklady VaK-ex post'!$H$61*1000)*INDEX(Indexace!$C$25:$AV$25,MATCH($D$7,Indexace!$C$21:$AV$21)),IF(Z100=(Info!$C$17+3),('Provozní náklady VaK-ex post'!$J$61*1000)*INDEX(Indexace!$C$26:$AV$26,MATCH($D$7,Indexace!$C$21:$AV$21)),IF(Z100=(Info!$C$17+4),('Provozní náklady VaK-ex post'!$L$61*1000)*INDEX(Indexace!$C$27:$AV$27,MATCH($D$7,Indexace!$C$21:$AV$21)),IF(Z100=(Info!$C$17+5),('Provozní náklady VaK-ex post'!$N$61*1000)*INDEX(Indexace!$C$28:$AV$28,MATCH($D$7,Indexace!$C$21:$AV$21)),IF(Z100=(Info!$C$17+6),('Provozní náklady VaK-ex post'!$P$61*1000)*INDEX(Indexace!$C$29:$AV$29,MATCH($D$7,Indexace!$C$21:$AV$21)),IF(Z100=(Info!$C$17+7),('Provozní náklady VaK-ex post'!$R$61*1000)*INDEX(Indexace!$C$30:$AV$30,MATCH($D$7,Indexace!$C$21:$AV$21)),IF(Z100=(Info!$C$17+8),('Provozní náklady VaK-ex post'!$T$61*1000)*INDEX(Indexace!$C$31:$AV$31,MATCH($D$7,Indexace!$C$21:$AV$21)),IF(Z100=(Info!$C$17+9),('Provozní náklady VaK-ex post'!$V$61*1000)*INDEX(Indexace!$C$32:$AV$32,MATCH($D$7,Indexace!$C$21:$AV$21)),IF(Z100=(Info!$C$17+10),('Provozní náklady VaK-ex post'!$V$61*1000)*INDEX(Indexace!$C$33:$AV$33,MATCH($D$7,Indexace!$C$21:$AV$21)),IF(Z100=(Info!$C$17+11),('Provozní náklady VaK-ex post'!$V$61*1000)*INDEX(Indexace!$C$34:$AV$34,MATCH($D$7,Indexace!$C$21:$AV$21)),IF(Z100=(Info!$C$17+12),('Provozní náklady VaK-ex post'!$V$61*1000)*INDEX(Indexace!$C$35:$AV$35,MATCH($D$7,Indexace!$C$21:$AV$21)),IF(Z100=(Info!$C$17+13),('Provozní náklady VaK-ex post'!$V$61*1000)*INDEX(Indexace!$C$36:$AV$36,MATCH($D$7,Indexace!$C$21:$AV$21)),IF(Z100=(Info!$C$17+14),('Provozní náklady VaK-ex post'!$V$61*1000)*INDEX(Indexace!$C$37:$AV$37,MATCH($D$7,Indexace!$C$21:$AV$21)),IF(Z100=(Info!$C$17+15),('Provozní náklady VaK-ex post'!$V$61*1000)*INDEX(Indexace!$C$38:$AV$38,MATCH($D$7,Indexace!$C$21:$AV$21)),IF(Z100=(Info!$C$17+16),('Provozní náklady VaK-ex post'!$V$61*1000)*INDEX(Indexace!$C$39:$AV$39,MATCH($D$7,Indexace!$C$21:$AV$21)),IF(Z100=(Info!$C$17+17),('Provozní náklady VaK-ex post'!$V$61*1000)*INDEX(Indexace!$C$40:$AV$40,MATCH($D$7,Indexace!$C$21:$AV$21)),IF(Z100=(Info!$C$17+18),('Provozní náklady VaK-ex post'!$V$61*1000)*INDEX(Indexace!$C$41:$AV$41,MATCH($D$7,Indexace!$C$21:$AV$21)),IF(Z100=(Info!$C$17+19),('Provozní náklady VaK-ex post'!$V$61*1000)*INDEX(Indexace!$C$42:$AV$42,MATCH($D$7,Indexace!$C$21:$AV$21)),IF(Z100=(Info!$C$17+20),('Provozní náklady VaK-ex post'!$V$61*1000)*INDEX(Indexace!$C$43:$AV$43,MATCH($D$7,Indexace!$C$21:$AV$21)),IF(Z100=(Info!$C$17+21),('Provozní náklady VaK-ex post'!$V$61*1000)*INDEX(Indexace!$C$44:$AV$44,MATCH($D$7,Indexace!$C$21:$AC$21)),IF(Z100=(Info!$C$17+22),('Provozní náklady VaK-ex post'!$V$61*1000)*INDEX(Indexace!$C$45:$AV$45,MATCH($D$7,Indexace!$C$21:$AV$21)),IF(Z100=(Info!$C$17+23),('Provozní náklady VaK-ex post'!$V$61*1000)*INDEX(Indexace!$C$46:$AV$46,MATCH($D$7,Indexace!$C$21:$AV$21)),IF(Z100=(Info!$C$17+24),('Provozní náklady VaK-ex post'!$V$61*1000)*INDEX(Indexace!$C$47:$AV$47,MATCH($D$7,Indexace!$C$21:$AV$21)),IF(Z100=(Info!$C$17+25),('Provozní náklady VaK-ex post'!$V$61*1000)*INDEX(Indexace!$C$48:$AV$48,MATCH($D$7,Indexace!$C$21:$AV$21)),IF(Z100=(Info!$C$17+26),('Provozní náklady VaK-ex post'!$V$61*1000)*INDEX(Indexace!$C$49:$AV$49,MATCH($D$7,Indexace!$C$21:$AV$21)),IF(Z100=(Info!$C$17+27),('Provozní náklady VaK-ex post'!$V$61*1000)*INDEX(Indexace!$C$50:$AV$50,MATCH($D$7,Indexace!$C$21:$AV$21)),IF(Z100=(Info!$C$17+28),('Provozní náklady VaK-ex post'!$V$61*1000)*INDEX(Indexace!$C$51:$AV$51,MATCH($D$7,Indexace!$C$21:$AV$21)),IF(Z100=(Info!$C$17+29),('Provozní náklady VaK-ex post'!$V$61*1000)*INDEX(Indexace!$C$52:$AV$52,MATCH($D$7,Indexace!$C$21:$AV$21)),IF(Z100=(Info!$C$17+30),('Provozní náklady VaK-ex post'!$V$61*1000)*INDEX(Indexace!$C$53:$AV$53,MATCH($D$7,Indexace!$C$21:$AV$21)))))))))))))))))))))))))))))))))),0)</f>
        <v>0</v>
      </c>
      <c r="AA101" s="738">
        <f>IF(AA100&gt;=Info!$C$17,IF($F$2=0,0,IF(AA100=Info!$C$17,('Základní vstupní data'!$F$136*1000)*INDEX(Indexace!$C$23:$AV$23,MATCH($D$7,Indexace!$C$21:$AV$21)),IF(AA100=(Info!$C$17+1),('Provozní náklady VaK-ex post'!$F$61*1000)*INDEX(Indexace!$C$24:$AV$24,MATCH($D$7,Indexace!$C$21:$AV$21)),IF(AA100=(Info!$C$17+2),('Provozní náklady VaK-ex post'!$H$61*1000)*INDEX(Indexace!$C$25:$AV$25,MATCH($D$7,Indexace!$C$21:$AV$21)),IF(AA100=(Info!$C$17+3),('Provozní náklady VaK-ex post'!$J$61*1000)*INDEX(Indexace!$C$26:$AV$26,MATCH($D$7,Indexace!$C$21:$AV$21)),IF(AA100=(Info!$C$17+4),('Provozní náklady VaK-ex post'!$L$61*1000)*INDEX(Indexace!$C$27:$AV$27,MATCH($D$7,Indexace!$C$21:$AV$21)),IF(AA100=(Info!$C$17+5),('Provozní náklady VaK-ex post'!$N$61*1000)*INDEX(Indexace!$C$28:$AV$28,MATCH($D$7,Indexace!$C$21:$AV$21)),IF(AA100=(Info!$C$17+6),('Provozní náklady VaK-ex post'!$P$61*1000)*INDEX(Indexace!$C$29:$AV$29,MATCH($D$7,Indexace!$C$21:$AV$21)),IF(AA100=(Info!$C$17+7),('Provozní náklady VaK-ex post'!$R$61*1000)*INDEX(Indexace!$C$30:$AV$30,MATCH($D$7,Indexace!$C$21:$AV$21)),IF(AA100=(Info!$C$17+8),('Provozní náklady VaK-ex post'!$T$61*1000)*INDEX(Indexace!$C$31:$AV$31,MATCH($D$7,Indexace!$C$21:$AV$21)),IF(AA100=(Info!$C$17+9),('Provozní náklady VaK-ex post'!$V$61*1000)*INDEX(Indexace!$C$32:$AV$32,MATCH($D$7,Indexace!$C$21:$AV$21)),IF(AA100=(Info!$C$17+10),('Provozní náklady VaK-ex post'!$V$61*1000)*INDEX(Indexace!$C$33:$AV$33,MATCH($D$7,Indexace!$C$21:$AV$21)),IF(AA100=(Info!$C$17+11),('Provozní náklady VaK-ex post'!$V$61*1000)*INDEX(Indexace!$C$34:$AV$34,MATCH($D$7,Indexace!$C$21:$AV$21)),IF(AA100=(Info!$C$17+12),('Provozní náklady VaK-ex post'!$V$61*1000)*INDEX(Indexace!$C$35:$AV$35,MATCH($D$7,Indexace!$C$21:$AV$21)),IF(AA100=(Info!$C$17+13),('Provozní náklady VaK-ex post'!$V$61*1000)*INDEX(Indexace!$C$36:$AV$36,MATCH($D$7,Indexace!$C$21:$AV$21)),IF(AA100=(Info!$C$17+14),('Provozní náklady VaK-ex post'!$V$61*1000)*INDEX(Indexace!$C$37:$AV$37,MATCH($D$7,Indexace!$C$21:$AV$21)),IF(AA100=(Info!$C$17+15),('Provozní náklady VaK-ex post'!$V$61*1000)*INDEX(Indexace!$C$38:$AV$38,MATCH($D$7,Indexace!$C$21:$AV$21)),IF(AA100=(Info!$C$17+16),('Provozní náklady VaK-ex post'!$V$61*1000)*INDEX(Indexace!$C$39:$AV$39,MATCH($D$7,Indexace!$C$21:$AV$21)),IF(AA100=(Info!$C$17+17),('Provozní náklady VaK-ex post'!$V$61*1000)*INDEX(Indexace!$C$40:$AV$40,MATCH($D$7,Indexace!$C$21:$AV$21)),IF(AA100=(Info!$C$17+18),('Provozní náklady VaK-ex post'!$V$61*1000)*INDEX(Indexace!$C$41:$AV$41,MATCH($D$7,Indexace!$C$21:$AV$21)),IF(AA100=(Info!$C$17+19),('Provozní náklady VaK-ex post'!$V$61*1000)*INDEX(Indexace!$C$42:$AV$42,MATCH($D$7,Indexace!$C$21:$AV$21)),IF(AA100=(Info!$C$17+20),('Provozní náklady VaK-ex post'!$V$61*1000)*INDEX(Indexace!$C$43:$AV$43,MATCH($D$7,Indexace!$C$21:$AV$21)),IF(AA100=(Info!$C$17+21),('Provozní náklady VaK-ex post'!$V$61*1000)*INDEX(Indexace!$C$44:$AV$44,MATCH($D$7,Indexace!$C$21:$AC$21)),IF(AA100=(Info!$C$17+22),('Provozní náklady VaK-ex post'!$V$61*1000)*INDEX(Indexace!$C$45:$AV$45,MATCH($D$7,Indexace!$C$21:$AV$21)),IF(AA100=(Info!$C$17+23),('Provozní náklady VaK-ex post'!$V$61*1000)*INDEX(Indexace!$C$46:$AV$46,MATCH($D$7,Indexace!$C$21:$AV$21)),IF(AA100=(Info!$C$17+24),('Provozní náklady VaK-ex post'!$V$61*1000)*INDEX(Indexace!$C$47:$AV$47,MATCH($D$7,Indexace!$C$21:$AV$21)),IF(AA100=(Info!$C$17+25),('Provozní náklady VaK-ex post'!$V$61*1000)*INDEX(Indexace!$C$48:$AV$48,MATCH($D$7,Indexace!$C$21:$AV$21)),IF(AA100=(Info!$C$17+26),('Provozní náklady VaK-ex post'!$V$61*1000)*INDEX(Indexace!$C$49:$AV$49,MATCH($D$7,Indexace!$C$21:$AV$21)),IF(AA100=(Info!$C$17+27),('Provozní náklady VaK-ex post'!$V$61*1000)*INDEX(Indexace!$C$50:$AV$50,MATCH($D$7,Indexace!$C$21:$AV$21)),IF(AA100=(Info!$C$17+28),('Provozní náklady VaK-ex post'!$V$61*1000)*INDEX(Indexace!$C$51:$AV$51,MATCH($D$7,Indexace!$C$21:$AV$21)),IF(AA100=(Info!$C$17+29),('Provozní náklady VaK-ex post'!$V$61*1000)*INDEX(Indexace!$C$52:$AV$52,MATCH($D$7,Indexace!$C$21:$AV$21)),IF(AA100=(Info!$C$17+30),('Provozní náklady VaK-ex post'!$V$61*1000)*INDEX(Indexace!$C$53:$AV$53,MATCH($D$7,Indexace!$C$21:$AV$21)))))))))))))))))))))))))))))))))),0)</f>
        <v>0</v>
      </c>
      <c r="AB101" s="738">
        <f>IF(AB100&gt;=Info!$C$17,IF($F$2=0,0,IF(AB100=Info!$C$17,('Základní vstupní data'!$F$136*1000)*INDEX(Indexace!$C$23:$AV$23,MATCH($D$7,Indexace!$C$21:$AV$21)),IF(AB100=(Info!$C$17+1),('Provozní náklady VaK-ex post'!$F$61*1000)*INDEX(Indexace!$C$24:$AV$24,MATCH($D$7,Indexace!$C$21:$AV$21)),IF(AB100=(Info!$C$17+2),('Provozní náklady VaK-ex post'!$H$61*1000)*INDEX(Indexace!$C$25:$AV$25,MATCH($D$7,Indexace!$C$21:$AV$21)),IF(AB100=(Info!$C$17+3),('Provozní náklady VaK-ex post'!$J$61*1000)*INDEX(Indexace!$C$26:$AV$26,MATCH($D$7,Indexace!$C$21:$AV$21)),IF(AB100=(Info!$C$17+4),('Provozní náklady VaK-ex post'!$L$61*1000)*INDEX(Indexace!$C$27:$AV$27,MATCH($D$7,Indexace!$C$21:$AV$21)),IF(AB100=(Info!$C$17+5),('Provozní náklady VaK-ex post'!$N$61*1000)*INDEX(Indexace!$C$28:$AV$28,MATCH($D$7,Indexace!$C$21:$AV$21)),IF(AB100=(Info!$C$17+6),('Provozní náklady VaK-ex post'!$P$61*1000)*INDEX(Indexace!$C$29:$AV$29,MATCH($D$7,Indexace!$C$21:$AV$21)),IF(AB100=(Info!$C$17+7),('Provozní náklady VaK-ex post'!$R$61*1000)*INDEX(Indexace!$C$30:$AV$30,MATCH($D$7,Indexace!$C$21:$AV$21)),IF(AB100=(Info!$C$17+8),('Provozní náklady VaK-ex post'!$T$61*1000)*INDEX(Indexace!$C$31:$AV$31,MATCH($D$7,Indexace!$C$21:$AV$21)),IF(AB100=(Info!$C$17+9),('Provozní náklady VaK-ex post'!$V$61*1000)*INDEX(Indexace!$C$32:$AV$32,MATCH($D$7,Indexace!$C$21:$AV$21)),IF(AB100=(Info!$C$17+10),('Provozní náklady VaK-ex post'!$V$61*1000)*INDEX(Indexace!$C$33:$AV$33,MATCH($D$7,Indexace!$C$21:$AV$21)),IF(AB100=(Info!$C$17+11),('Provozní náklady VaK-ex post'!$V$61*1000)*INDEX(Indexace!$C$34:$AV$34,MATCH($D$7,Indexace!$C$21:$AV$21)),IF(AB100=(Info!$C$17+12),('Provozní náklady VaK-ex post'!$V$61*1000)*INDEX(Indexace!$C$35:$AV$35,MATCH($D$7,Indexace!$C$21:$AV$21)),IF(AB100=(Info!$C$17+13),('Provozní náklady VaK-ex post'!$V$61*1000)*INDEX(Indexace!$C$36:$AV$36,MATCH($D$7,Indexace!$C$21:$AV$21)),IF(AB100=(Info!$C$17+14),('Provozní náklady VaK-ex post'!$V$61*1000)*INDEX(Indexace!$C$37:$AV$37,MATCH($D$7,Indexace!$C$21:$AV$21)),IF(AB100=(Info!$C$17+15),('Provozní náklady VaK-ex post'!$V$61*1000)*INDEX(Indexace!$C$38:$AV$38,MATCH($D$7,Indexace!$C$21:$AV$21)),IF(AB100=(Info!$C$17+16),('Provozní náklady VaK-ex post'!$V$61*1000)*INDEX(Indexace!$C$39:$AV$39,MATCH($D$7,Indexace!$C$21:$AV$21)),IF(AB100=(Info!$C$17+17),('Provozní náklady VaK-ex post'!$V$61*1000)*INDEX(Indexace!$C$40:$AV$40,MATCH($D$7,Indexace!$C$21:$AV$21)),IF(AB100=(Info!$C$17+18),('Provozní náklady VaK-ex post'!$V$61*1000)*INDEX(Indexace!$C$41:$AV$41,MATCH($D$7,Indexace!$C$21:$AV$21)),IF(AB100=(Info!$C$17+19),('Provozní náklady VaK-ex post'!$V$61*1000)*INDEX(Indexace!$C$42:$AV$42,MATCH($D$7,Indexace!$C$21:$AV$21)),IF(AB100=(Info!$C$17+20),('Provozní náklady VaK-ex post'!$V$61*1000)*INDEX(Indexace!$C$43:$AV$43,MATCH($D$7,Indexace!$C$21:$AV$21)),IF(AB100=(Info!$C$17+21),('Provozní náklady VaK-ex post'!$V$61*1000)*INDEX(Indexace!$C$44:$AV$44,MATCH($D$7,Indexace!$C$21:$AC$21)),IF(AB100=(Info!$C$17+22),('Provozní náklady VaK-ex post'!$V$61*1000)*INDEX(Indexace!$C$45:$AV$45,MATCH($D$7,Indexace!$C$21:$AV$21)),IF(AB100=(Info!$C$17+23),('Provozní náklady VaK-ex post'!$V$61*1000)*INDEX(Indexace!$C$46:$AV$46,MATCH($D$7,Indexace!$C$21:$AV$21)),IF(AB100=(Info!$C$17+24),('Provozní náklady VaK-ex post'!$V$61*1000)*INDEX(Indexace!$C$47:$AV$47,MATCH($D$7,Indexace!$C$21:$AV$21)),IF(AB100=(Info!$C$17+25),('Provozní náklady VaK-ex post'!$V$61*1000)*INDEX(Indexace!$C$48:$AV$48,MATCH($D$7,Indexace!$C$21:$AV$21)),IF(AB100=(Info!$C$17+26),('Provozní náklady VaK-ex post'!$V$61*1000)*INDEX(Indexace!$C$49:$AV$49,MATCH($D$7,Indexace!$C$21:$AV$21)),IF(AB100=(Info!$C$17+27),('Provozní náklady VaK-ex post'!$V$61*1000)*INDEX(Indexace!$C$50:$AV$50,MATCH($D$7,Indexace!$C$21:$AV$21)),IF(AB100=(Info!$C$17+28),('Provozní náklady VaK-ex post'!$V$61*1000)*INDEX(Indexace!$C$51:$AV$51,MATCH($D$7,Indexace!$C$21:$AV$21)),IF(AB100=(Info!$C$17+29),('Provozní náklady VaK-ex post'!$V$61*1000)*INDEX(Indexace!$C$52:$AV$52,MATCH($D$7,Indexace!$C$21:$AV$21)),IF(AB100=(Info!$C$17+30),('Provozní náklady VaK-ex post'!$V$61*1000)*INDEX(Indexace!$C$53:$AV$53,MATCH($D$7,Indexace!$C$21:$AV$21)))))))))))))))))))))))))))))))))),0)</f>
        <v>0</v>
      </c>
      <c r="AC101" s="738">
        <f>IF(AC100&gt;=Info!$C$17,IF($F$2=0,0,IF(AC100=Info!$C$17,('Základní vstupní data'!$F$136*1000)*INDEX(Indexace!$C$23:$AV$23,MATCH($D$7,Indexace!$C$21:$AV$21)),IF(AC100=(Info!$C$17+1),('Provozní náklady VaK-ex post'!$F$61*1000)*INDEX(Indexace!$C$24:$AV$24,MATCH($D$7,Indexace!$C$21:$AV$21)),IF(AC100=(Info!$C$17+2),('Provozní náklady VaK-ex post'!$H$61*1000)*INDEX(Indexace!$C$25:$AV$25,MATCH($D$7,Indexace!$C$21:$AV$21)),IF(AC100=(Info!$C$17+3),('Provozní náklady VaK-ex post'!$J$61*1000)*INDEX(Indexace!$C$26:$AV$26,MATCH($D$7,Indexace!$C$21:$AV$21)),IF(AC100=(Info!$C$17+4),('Provozní náklady VaK-ex post'!$L$61*1000)*INDEX(Indexace!$C$27:$AV$27,MATCH($D$7,Indexace!$C$21:$AV$21)),IF(AC100=(Info!$C$17+5),('Provozní náklady VaK-ex post'!$N$61*1000)*INDEX(Indexace!$C$28:$AV$28,MATCH($D$7,Indexace!$C$21:$AV$21)),IF(AC100=(Info!$C$17+6),('Provozní náklady VaK-ex post'!$P$61*1000)*INDEX(Indexace!$C$29:$AV$29,MATCH($D$7,Indexace!$C$21:$AV$21)),IF(AC100=(Info!$C$17+7),('Provozní náklady VaK-ex post'!$R$61*1000)*INDEX(Indexace!$C$30:$AV$30,MATCH($D$7,Indexace!$C$21:$AV$21)),IF(AC100=(Info!$C$17+8),('Provozní náklady VaK-ex post'!$T$61*1000)*INDEX(Indexace!$C$31:$AV$31,MATCH($D$7,Indexace!$C$21:$AV$21)),IF(AC100=(Info!$C$17+9),('Provozní náklady VaK-ex post'!$V$61*1000)*INDEX(Indexace!$C$32:$AV$32,MATCH($D$7,Indexace!$C$21:$AV$21)),IF(AC100=(Info!$C$17+10),('Provozní náklady VaK-ex post'!$V$61*1000)*INDEX(Indexace!$C$33:$AV$33,MATCH($D$7,Indexace!$C$21:$AV$21)),IF(AC100=(Info!$C$17+11),('Provozní náklady VaK-ex post'!$V$61*1000)*INDEX(Indexace!$C$34:$AV$34,MATCH($D$7,Indexace!$C$21:$AV$21)),IF(AC100=(Info!$C$17+12),('Provozní náklady VaK-ex post'!$V$61*1000)*INDEX(Indexace!$C$35:$AV$35,MATCH($D$7,Indexace!$C$21:$AV$21)),IF(AC100=(Info!$C$17+13),('Provozní náklady VaK-ex post'!$V$61*1000)*INDEX(Indexace!$C$36:$AV$36,MATCH($D$7,Indexace!$C$21:$AV$21)),IF(AC100=(Info!$C$17+14),('Provozní náklady VaK-ex post'!$V$61*1000)*INDEX(Indexace!$C$37:$AV$37,MATCH($D$7,Indexace!$C$21:$AV$21)),IF(AC100=(Info!$C$17+15),('Provozní náklady VaK-ex post'!$V$61*1000)*INDEX(Indexace!$C$38:$AV$38,MATCH($D$7,Indexace!$C$21:$AV$21)),IF(AC100=(Info!$C$17+16),('Provozní náklady VaK-ex post'!$V$61*1000)*INDEX(Indexace!$C$39:$AV$39,MATCH($D$7,Indexace!$C$21:$AV$21)),IF(AC100=(Info!$C$17+17),('Provozní náklady VaK-ex post'!$V$61*1000)*INDEX(Indexace!$C$40:$AV$40,MATCH($D$7,Indexace!$C$21:$AV$21)),IF(AC100=(Info!$C$17+18),('Provozní náklady VaK-ex post'!$V$61*1000)*INDEX(Indexace!$C$41:$AV$41,MATCH($D$7,Indexace!$C$21:$AV$21)),IF(AC100=(Info!$C$17+19),('Provozní náklady VaK-ex post'!$V$61*1000)*INDEX(Indexace!$C$42:$AV$42,MATCH($D$7,Indexace!$C$21:$AV$21)),IF(AC100=(Info!$C$17+20),('Provozní náklady VaK-ex post'!$V$61*1000)*INDEX(Indexace!$C$43:$AV$43,MATCH($D$7,Indexace!$C$21:$AV$21)),IF(AC100=(Info!$C$17+21),('Provozní náklady VaK-ex post'!$V$61*1000)*INDEX(Indexace!$C$44:$AV$44,MATCH($D$7,Indexace!$C$21:$AC$21)),IF(AC100=(Info!$C$17+22),('Provozní náklady VaK-ex post'!$V$61*1000)*INDEX(Indexace!$C$45:$AV$45,MATCH($D$7,Indexace!$C$21:$AV$21)),IF(AC100=(Info!$C$17+23),('Provozní náklady VaK-ex post'!$V$61*1000)*INDEX(Indexace!$C$46:$AV$46,MATCH($D$7,Indexace!$C$21:$AV$21)),IF(AC100=(Info!$C$17+24),('Provozní náklady VaK-ex post'!$V$61*1000)*INDEX(Indexace!$C$47:$AV$47,MATCH($D$7,Indexace!$C$21:$AV$21)),IF(AC100=(Info!$C$17+25),('Provozní náklady VaK-ex post'!$V$61*1000)*INDEX(Indexace!$C$48:$AV$48,MATCH($D$7,Indexace!$C$21:$AV$21)),IF(AC100=(Info!$C$17+26),('Provozní náklady VaK-ex post'!$V$61*1000)*INDEX(Indexace!$C$49:$AV$49,MATCH($D$7,Indexace!$C$21:$AV$21)),IF(AC100=(Info!$C$17+27),('Provozní náklady VaK-ex post'!$V$61*1000)*INDEX(Indexace!$C$50:$AV$50,MATCH($D$7,Indexace!$C$21:$AV$21)),IF(AC100=(Info!$C$17+28),('Provozní náklady VaK-ex post'!$V$61*1000)*INDEX(Indexace!$C$51:$AV$51,MATCH($D$7,Indexace!$C$21:$AV$21)),IF(AC100=(Info!$C$17+29),('Provozní náklady VaK-ex post'!$V$61*1000)*INDEX(Indexace!$C$52:$AV$52,MATCH($D$7,Indexace!$C$21:$AV$21)),IF(AC100=(Info!$C$17+30),('Provozní náklady VaK-ex post'!$V$61*1000)*INDEX(Indexace!$C$53:$AV$53,MATCH($D$7,Indexace!$C$21:$AV$21)))))))))))))))))))))))))))))))))),0)</f>
        <v>0</v>
      </c>
      <c r="AD101" s="738">
        <f>IF(AD100&gt;=Info!$C$17,IF($F$2=0,0,IF(AD100=Info!$C$17,('Základní vstupní data'!$F$136*1000)*INDEX(Indexace!$C$23:$AV$23,MATCH($D$7,Indexace!$C$21:$AV$21)),IF(AD100=(Info!$C$17+1),('Provozní náklady VaK-ex post'!$F$61*1000)*INDEX(Indexace!$C$24:$AV$24,MATCH($D$7,Indexace!$C$21:$AV$21)),IF(AD100=(Info!$C$17+2),('Provozní náklady VaK-ex post'!$H$61*1000)*INDEX(Indexace!$C$25:$AV$25,MATCH($D$7,Indexace!$C$21:$AV$21)),IF(AD100=(Info!$C$17+3),('Provozní náklady VaK-ex post'!$J$61*1000)*INDEX(Indexace!$C$26:$AV$26,MATCH($D$7,Indexace!$C$21:$AV$21)),IF(AD100=(Info!$C$17+4),('Provozní náklady VaK-ex post'!$L$61*1000)*INDEX(Indexace!$C$27:$AV$27,MATCH($D$7,Indexace!$C$21:$AV$21)),IF(AD100=(Info!$C$17+5),('Provozní náklady VaK-ex post'!$N$61*1000)*INDEX(Indexace!$C$28:$AV$28,MATCH($D$7,Indexace!$C$21:$AV$21)),IF(AD100=(Info!$C$17+6),('Provozní náklady VaK-ex post'!$P$61*1000)*INDEX(Indexace!$C$29:$AV$29,MATCH($D$7,Indexace!$C$21:$AV$21)),IF(AD100=(Info!$C$17+7),('Provozní náklady VaK-ex post'!$R$61*1000)*INDEX(Indexace!$C$30:$AV$30,MATCH($D$7,Indexace!$C$21:$AV$21)),IF(AD100=(Info!$C$17+8),('Provozní náklady VaK-ex post'!$T$61*1000)*INDEX(Indexace!$C$31:$AV$31,MATCH($D$7,Indexace!$C$21:$AV$21)),IF(AD100=(Info!$C$17+9),('Provozní náklady VaK-ex post'!$V$61*1000)*INDEX(Indexace!$C$32:$AV$32,MATCH($D$7,Indexace!$C$21:$AV$21)),IF(AD100=(Info!$C$17+10),('Provozní náklady VaK-ex post'!$V$61*1000)*INDEX(Indexace!$C$33:$AV$33,MATCH($D$7,Indexace!$C$21:$AV$21)),IF(AD100=(Info!$C$17+11),('Provozní náklady VaK-ex post'!$V$61*1000)*INDEX(Indexace!$C$34:$AV$34,MATCH($D$7,Indexace!$C$21:$AV$21)),IF(AD100=(Info!$C$17+12),('Provozní náklady VaK-ex post'!$V$61*1000)*INDEX(Indexace!$C$35:$AV$35,MATCH($D$7,Indexace!$C$21:$AV$21)),IF(AD100=(Info!$C$17+13),('Provozní náklady VaK-ex post'!$V$61*1000)*INDEX(Indexace!$C$36:$AV$36,MATCH($D$7,Indexace!$C$21:$AV$21)),IF(AD100=(Info!$C$17+14),('Provozní náklady VaK-ex post'!$V$61*1000)*INDEX(Indexace!$C$37:$AV$37,MATCH($D$7,Indexace!$C$21:$AV$21)),IF(AD100=(Info!$C$17+15),('Provozní náklady VaK-ex post'!$V$61*1000)*INDEX(Indexace!$C$38:$AV$38,MATCH($D$7,Indexace!$C$21:$AV$21)),IF(AD100=(Info!$C$17+16),('Provozní náklady VaK-ex post'!$V$61*1000)*INDEX(Indexace!$C$39:$AV$39,MATCH($D$7,Indexace!$C$21:$AV$21)),IF(AD100=(Info!$C$17+17),('Provozní náklady VaK-ex post'!$V$61*1000)*INDEX(Indexace!$C$40:$AV$40,MATCH($D$7,Indexace!$C$21:$AV$21)),IF(AD100=(Info!$C$17+18),('Provozní náklady VaK-ex post'!$V$61*1000)*INDEX(Indexace!$C$41:$AV$41,MATCH($D$7,Indexace!$C$21:$AV$21)),IF(AD100=(Info!$C$17+19),('Provozní náklady VaK-ex post'!$V$61*1000)*INDEX(Indexace!$C$42:$AV$42,MATCH($D$7,Indexace!$C$21:$AV$21)),IF(AD100=(Info!$C$17+20),('Provozní náklady VaK-ex post'!$V$61*1000)*INDEX(Indexace!$C$43:$AV$43,MATCH($D$7,Indexace!$C$21:$AV$21)),IF(AD100=(Info!$C$17+21),('Provozní náklady VaK-ex post'!$V$61*1000)*INDEX(Indexace!$C$44:$AV$44,MATCH($D$7,Indexace!$C$21:$AC$21)),IF(AD100=(Info!$C$17+22),('Provozní náklady VaK-ex post'!$V$61*1000)*INDEX(Indexace!$C$45:$AV$45,MATCH($D$7,Indexace!$C$21:$AV$21)),IF(AD100=(Info!$C$17+23),('Provozní náklady VaK-ex post'!$V$61*1000)*INDEX(Indexace!$C$46:$AV$46,MATCH($D$7,Indexace!$C$21:$AV$21)),IF(AD100=(Info!$C$17+24),('Provozní náklady VaK-ex post'!$V$61*1000)*INDEX(Indexace!$C$47:$AV$47,MATCH($D$7,Indexace!$C$21:$AV$21)),IF(AD100=(Info!$C$17+25),('Provozní náklady VaK-ex post'!$V$61*1000)*INDEX(Indexace!$C$48:$AV$48,MATCH($D$7,Indexace!$C$21:$AV$21)),IF(AD100=(Info!$C$17+26),('Provozní náklady VaK-ex post'!$V$61*1000)*INDEX(Indexace!$C$49:$AV$49,MATCH($D$7,Indexace!$C$21:$AV$21)),IF(AD100=(Info!$C$17+27),('Provozní náklady VaK-ex post'!$V$61*1000)*INDEX(Indexace!$C$50:$AV$50,MATCH($D$7,Indexace!$C$21:$AV$21)),IF(AD100=(Info!$C$17+28),('Provozní náklady VaK-ex post'!$V$61*1000)*INDEX(Indexace!$C$51:$AV$51,MATCH($D$7,Indexace!$C$21:$AV$21)),IF(AD100=(Info!$C$17+29),('Provozní náklady VaK-ex post'!$V$61*1000)*INDEX(Indexace!$C$52:$AV$52,MATCH($D$7,Indexace!$C$21:$AV$21)),IF(AD100=(Info!$C$17+30),('Provozní náklady VaK-ex post'!$V$61*1000)*INDEX(Indexace!$C$53:$AV$53,MATCH($D$7,Indexace!$C$21:$AV$21)))))))))))))))))))))))))))))))))),0)</f>
        <v>0</v>
      </c>
      <c r="AE101" s="738">
        <f>IF(AE100&gt;=Info!$C$17,IF($F$2=0,0,IF(AE100=Info!$C$17,('Základní vstupní data'!$F$136*1000)*INDEX(Indexace!$C$23:$AV$23,MATCH($D$7,Indexace!$C$21:$AV$21)),IF(AE100=(Info!$C$17+1),('Provozní náklady VaK-ex post'!$F$61*1000)*INDEX(Indexace!$C$24:$AV$24,MATCH($D$7,Indexace!$C$21:$AV$21)),IF(AE100=(Info!$C$17+2),('Provozní náklady VaK-ex post'!$H$61*1000)*INDEX(Indexace!$C$25:$AV$25,MATCH($D$7,Indexace!$C$21:$AV$21)),IF(AE100=(Info!$C$17+3),('Provozní náklady VaK-ex post'!$J$61*1000)*INDEX(Indexace!$C$26:$AV$26,MATCH($D$7,Indexace!$C$21:$AV$21)),IF(AE100=(Info!$C$17+4),('Provozní náklady VaK-ex post'!$L$61*1000)*INDEX(Indexace!$C$27:$AV$27,MATCH($D$7,Indexace!$C$21:$AV$21)),IF(AE100=(Info!$C$17+5),('Provozní náklady VaK-ex post'!$N$61*1000)*INDEX(Indexace!$C$28:$AV$28,MATCH($D$7,Indexace!$C$21:$AV$21)),IF(AE100=(Info!$C$17+6),('Provozní náklady VaK-ex post'!$P$61*1000)*INDEX(Indexace!$C$29:$AV$29,MATCH($D$7,Indexace!$C$21:$AV$21)),IF(AE100=(Info!$C$17+7),('Provozní náklady VaK-ex post'!$R$61*1000)*INDEX(Indexace!$C$30:$AV$30,MATCH($D$7,Indexace!$C$21:$AV$21)),IF(AE100=(Info!$C$17+8),('Provozní náklady VaK-ex post'!$T$61*1000)*INDEX(Indexace!$C$31:$AV$31,MATCH($D$7,Indexace!$C$21:$AV$21)),IF(AE100=(Info!$C$17+9),('Provozní náklady VaK-ex post'!$V$61*1000)*INDEX(Indexace!$C$32:$AV$32,MATCH($D$7,Indexace!$C$21:$AV$21)),IF(AE100=(Info!$C$17+10),('Provozní náklady VaK-ex post'!$V$61*1000)*INDEX(Indexace!$C$33:$AV$33,MATCH($D$7,Indexace!$C$21:$AV$21)),IF(AE100=(Info!$C$17+11),('Provozní náklady VaK-ex post'!$V$61*1000)*INDEX(Indexace!$C$34:$AV$34,MATCH($D$7,Indexace!$C$21:$AV$21)),IF(AE100=(Info!$C$17+12),('Provozní náklady VaK-ex post'!$V$61*1000)*INDEX(Indexace!$C$35:$AV$35,MATCH($D$7,Indexace!$C$21:$AV$21)),IF(AE100=(Info!$C$17+13),('Provozní náklady VaK-ex post'!$V$61*1000)*INDEX(Indexace!$C$36:$AV$36,MATCH($D$7,Indexace!$C$21:$AV$21)),IF(AE100=(Info!$C$17+14),('Provozní náklady VaK-ex post'!$V$61*1000)*INDEX(Indexace!$C$37:$AV$37,MATCH($D$7,Indexace!$C$21:$AV$21)),IF(AE100=(Info!$C$17+15),('Provozní náklady VaK-ex post'!$V$61*1000)*INDEX(Indexace!$C$38:$AV$38,MATCH($D$7,Indexace!$C$21:$AV$21)),IF(AE100=(Info!$C$17+16),('Provozní náklady VaK-ex post'!$V$61*1000)*INDEX(Indexace!$C$39:$AV$39,MATCH($D$7,Indexace!$C$21:$AV$21)),IF(AE100=(Info!$C$17+17),('Provozní náklady VaK-ex post'!$V$61*1000)*INDEX(Indexace!$C$40:$AV$40,MATCH($D$7,Indexace!$C$21:$AV$21)),IF(AE100=(Info!$C$17+18),('Provozní náklady VaK-ex post'!$V$61*1000)*INDEX(Indexace!$C$41:$AV$41,MATCH($D$7,Indexace!$C$21:$AV$21)),IF(AE100=(Info!$C$17+19),('Provozní náklady VaK-ex post'!$V$61*1000)*INDEX(Indexace!$C$42:$AV$42,MATCH($D$7,Indexace!$C$21:$AV$21)),IF(AE100=(Info!$C$17+20),('Provozní náklady VaK-ex post'!$V$61*1000)*INDEX(Indexace!$C$43:$AV$43,MATCH($D$7,Indexace!$C$21:$AV$21)),IF(AE100=(Info!$C$17+21),('Provozní náklady VaK-ex post'!$V$61*1000)*INDEX(Indexace!$C$44:$AV$44,MATCH($D$7,Indexace!$C$21:$AC$21)),IF(AE100=(Info!$C$17+22),('Provozní náklady VaK-ex post'!$V$61*1000)*INDEX(Indexace!$C$45:$AV$45,MATCH($D$7,Indexace!$C$21:$AV$21)),IF(AE100=(Info!$C$17+23),('Provozní náklady VaK-ex post'!$V$61*1000)*INDEX(Indexace!$C$46:$AV$46,MATCH($D$7,Indexace!$C$21:$AV$21)),IF(AE100=(Info!$C$17+24),('Provozní náklady VaK-ex post'!$V$61*1000)*INDEX(Indexace!$C$47:$AV$47,MATCH($D$7,Indexace!$C$21:$AV$21)),IF(AE100=(Info!$C$17+25),('Provozní náklady VaK-ex post'!$V$61*1000)*INDEX(Indexace!$C$48:$AV$48,MATCH($D$7,Indexace!$C$21:$AV$21)),IF(AE100=(Info!$C$17+26),('Provozní náklady VaK-ex post'!$V$61*1000)*INDEX(Indexace!$C$49:$AV$49,MATCH($D$7,Indexace!$C$21:$AV$21)),IF(AE100=(Info!$C$17+27),('Provozní náklady VaK-ex post'!$V$61*1000)*INDEX(Indexace!$C$50:$AV$50,MATCH($D$7,Indexace!$C$21:$AV$21)),IF(AE100=(Info!$C$17+28),('Provozní náklady VaK-ex post'!$V$61*1000)*INDEX(Indexace!$C$51:$AV$51,MATCH($D$7,Indexace!$C$21:$AV$21)),IF(AE100=(Info!$C$17+29),('Provozní náklady VaK-ex post'!$V$61*1000)*INDEX(Indexace!$C$52:$AV$52,MATCH($D$7,Indexace!$C$21:$AV$21)),IF(AE100=(Info!$C$17+30),('Provozní náklady VaK-ex post'!$V$61*1000)*INDEX(Indexace!$C$53:$AV$53,MATCH($D$7,Indexace!$C$21:$AV$21)))))))))))))))))))))))))))))))))),0)</f>
        <v>0</v>
      </c>
      <c r="AF101" s="738">
        <f>IF(AF100&gt;=Info!$C$17,IF($F$2=0,0,IF(AF100=Info!$C$17,('Základní vstupní data'!$F$136*1000)*INDEX(Indexace!$C$23:$AV$23,MATCH($D$7,Indexace!$C$21:$AV$21)),IF(AF100=(Info!$C$17+1),('Provozní náklady VaK-ex post'!$F$61*1000)*INDEX(Indexace!$C$24:$AV$24,MATCH($D$7,Indexace!$C$21:$AV$21)),IF(AF100=(Info!$C$17+2),('Provozní náklady VaK-ex post'!$H$61*1000)*INDEX(Indexace!$C$25:$AV$25,MATCH($D$7,Indexace!$C$21:$AV$21)),IF(AF100=(Info!$C$17+3),('Provozní náklady VaK-ex post'!$J$61*1000)*INDEX(Indexace!$C$26:$AV$26,MATCH($D$7,Indexace!$C$21:$AV$21)),IF(AF100=(Info!$C$17+4),('Provozní náklady VaK-ex post'!$L$61*1000)*INDEX(Indexace!$C$27:$AV$27,MATCH($D$7,Indexace!$C$21:$AV$21)),IF(AF100=(Info!$C$17+5),('Provozní náklady VaK-ex post'!$N$61*1000)*INDEX(Indexace!$C$28:$AV$28,MATCH($D$7,Indexace!$C$21:$AV$21)),IF(AF100=(Info!$C$17+6),('Provozní náklady VaK-ex post'!$P$61*1000)*INDEX(Indexace!$C$29:$AV$29,MATCH($D$7,Indexace!$C$21:$AV$21)),IF(AF100=(Info!$C$17+7),('Provozní náklady VaK-ex post'!$R$61*1000)*INDEX(Indexace!$C$30:$AV$30,MATCH($D$7,Indexace!$C$21:$AV$21)),IF(AF100=(Info!$C$17+8),('Provozní náklady VaK-ex post'!$T$61*1000)*INDEX(Indexace!$C$31:$AV$31,MATCH($D$7,Indexace!$C$21:$AV$21)),IF(AF100=(Info!$C$17+9),('Provozní náklady VaK-ex post'!$V$61*1000)*INDEX(Indexace!$C$32:$AV$32,MATCH($D$7,Indexace!$C$21:$AV$21)),IF(AF100=(Info!$C$17+10),('Provozní náklady VaK-ex post'!$V$61*1000)*INDEX(Indexace!$C$33:$AV$33,MATCH($D$7,Indexace!$C$21:$AV$21)),IF(AF100=(Info!$C$17+11),('Provozní náklady VaK-ex post'!$V$61*1000)*INDEX(Indexace!$C$34:$AV$34,MATCH($D$7,Indexace!$C$21:$AV$21)),IF(AF100=(Info!$C$17+12),('Provozní náklady VaK-ex post'!$V$61*1000)*INDEX(Indexace!$C$35:$AV$35,MATCH($D$7,Indexace!$C$21:$AV$21)),IF(AF100=(Info!$C$17+13),('Provozní náklady VaK-ex post'!$V$61*1000)*INDEX(Indexace!$C$36:$AV$36,MATCH($D$7,Indexace!$C$21:$AV$21)),IF(AF100=(Info!$C$17+14),('Provozní náklady VaK-ex post'!$V$61*1000)*INDEX(Indexace!$C$37:$AV$37,MATCH($D$7,Indexace!$C$21:$AV$21)),IF(AF100=(Info!$C$17+15),('Provozní náklady VaK-ex post'!$V$61*1000)*INDEX(Indexace!$C$38:$AV$38,MATCH($D$7,Indexace!$C$21:$AV$21)),IF(AF100=(Info!$C$17+16),('Provozní náklady VaK-ex post'!$V$61*1000)*INDEX(Indexace!$C$39:$AV$39,MATCH($D$7,Indexace!$C$21:$AV$21)),IF(AF100=(Info!$C$17+17),('Provozní náklady VaK-ex post'!$V$61*1000)*INDEX(Indexace!$C$40:$AV$40,MATCH($D$7,Indexace!$C$21:$AV$21)),IF(AF100=(Info!$C$17+18),('Provozní náklady VaK-ex post'!$V$61*1000)*INDEX(Indexace!$C$41:$AV$41,MATCH($D$7,Indexace!$C$21:$AV$21)),IF(AF100=(Info!$C$17+19),('Provozní náklady VaK-ex post'!$V$61*1000)*INDEX(Indexace!$C$42:$AV$42,MATCH($D$7,Indexace!$C$21:$AV$21)),IF(AF100=(Info!$C$17+20),('Provozní náklady VaK-ex post'!$V$61*1000)*INDEX(Indexace!$C$43:$AV$43,MATCH($D$7,Indexace!$C$21:$AV$21)),IF(AF100=(Info!$C$17+21),('Provozní náklady VaK-ex post'!$V$61*1000)*INDEX(Indexace!$C$44:$AV$44,MATCH($D$7,Indexace!$C$21:$AC$21)),IF(AF100=(Info!$C$17+22),('Provozní náklady VaK-ex post'!$V$61*1000)*INDEX(Indexace!$C$45:$AV$45,MATCH($D$7,Indexace!$C$21:$AV$21)),IF(AF100=(Info!$C$17+23),('Provozní náklady VaK-ex post'!$V$61*1000)*INDEX(Indexace!$C$46:$AV$46,MATCH($D$7,Indexace!$C$21:$AV$21)),IF(AF100=(Info!$C$17+24),('Provozní náklady VaK-ex post'!$V$61*1000)*INDEX(Indexace!$C$47:$AV$47,MATCH($D$7,Indexace!$C$21:$AV$21)),IF(AF100=(Info!$C$17+25),('Provozní náklady VaK-ex post'!$V$61*1000)*INDEX(Indexace!$C$48:$AV$48,MATCH($D$7,Indexace!$C$21:$AV$21)),IF(AF100=(Info!$C$17+26),('Provozní náklady VaK-ex post'!$V$61*1000)*INDEX(Indexace!$C$49:$AV$49,MATCH($D$7,Indexace!$C$21:$AV$21)),IF(AF100=(Info!$C$17+27),('Provozní náklady VaK-ex post'!$V$61*1000)*INDEX(Indexace!$C$50:$AV$50,MATCH($D$7,Indexace!$C$21:$AV$21)),IF(AF100=(Info!$C$17+28),('Provozní náklady VaK-ex post'!$V$61*1000)*INDEX(Indexace!$C$51:$AV$51,MATCH($D$7,Indexace!$C$21:$AV$21)),IF(AF100=(Info!$C$17+29),('Provozní náklady VaK-ex post'!$V$61*1000)*INDEX(Indexace!$C$52:$AV$52,MATCH($D$7,Indexace!$C$21:$AV$21)),IF(AF100=(Info!$C$17+30),('Provozní náklady VaK-ex post'!$V$61*1000)*INDEX(Indexace!$C$53:$AV$53,MATCH($D$7,Indexace!$C$21:$AV$21)))))))))))))))))))))))))))))))))),0)</f>
        <v>0</v>
      </c>
      <c r="AG101" s="738">
        <f>IF(AG100&gt;=Info!$C$17,IF($F$2=0,0,IF(AG100=Info!$C$17,('Základní vstupní data'!$F$136*1000)*INDEX(Indexace!$C$23:$AV$23,MATCH($D$7,Indexace!$C$21:$AV$21)),IF(AG100=(Info!$C$17+1),('Provozní náklady VaK-ex post'!$F$61*1000)*INDEX(Indexace!$C$24:$AV$24,MATCH($D$7,Indexace!$C$21:$AV$21)),IF(AG100=(Info!$C$17+2),('Provozní náklady VaK-ex post'!$H$61*1000)*INDEX(Indexace!$C$25:$AV$25,MATCH($D$7,Indexace!$C$21:$AV$21)),IF(AG100=(Info!$C$17+3),('Provozní náklady VaK-ex post'!$J$61*1000)*INDEX(Indexace!$C$26:$AV$26,MATCH($D$7,Indexace!$C$21:$AV$21)),IF(AG100=(Info!$C$17+4),('Provozní náklady VaK-ex post'!$L$61*1000)*INDEX(Indexace!$C$27:$AV$27,MATCH($D$7,Indexace!$C$21:$AV$21)),IF(AG100=(Info!$C$17+5),('Provozní náklady VaK-ex post'!$N$61*1000)*INDEX(Indexace!$C$28:$AV$28,MATCH($D$7,Indexace!$C$21:$AV$21)),IF(AG100=(Info!$C$17+6),('Provozní náklady VaK-ex post'!$P$61*1000)*INDEX(Indexace!$C$29:$AV$29,MATCH($D$7,Indexace!$C$21:$AV$21)),IF(AG100=(Info!$C$17+7),('Provozní náklady VaK-ex post'!$R$61*1000)*INDEX(Indexace!$C$30:$AV$30,MATCH($D$7,Indexace!$C$21:$AV$21)),IF(AG100=(Info!$C$17+8),('Provozní náklady VaK-ex post'!$T$61*1000)*INDEX(Indexace!$C$31:$AV$31,MATCH($D$7,Indexace!$C$21:$AV$21)),IF(AG100=(Info!$C$17+9),('Provozní náklady VaK-ex post'!$V$61*1000)*INDEX(Indexace!$C$32:$AV$32,MATCH($D$7,Indexace!$C$21:$AV$21)),IF(AG100=(Info!$C$17+10),('Provozní náklady VaK-ex post'!$V$61*1000)*INDEX(Indexace!$C$33:$AV$33,MATCH($D$7,Indexace!$C$21:$AV$21)),IF(AG100=(Info!$C$17+11),('Provozní náklady VaK-ex post'!$V$61*1000)*INDEX(Indexace!$C$34:$AV$34,MATCH($D$7,Indexace!$C$21:$AV$21)),IF(AG100=(Info!$C$17+12),('Provozní náklady VaK-ex post'!$V$61*1000)*INDEX(Indexace!$C$35:$AV$35,MATCH($D$7,Indexace!$C$21:$AV$21)),IF(AG100=(Info!$C$17+13),('Provozní náklady VaK-ex post'!$V$61*1000)*INDEX(Indexace!$C$36:$AV$36,MATCH($D$7,Indexace!$C$21:$AV$21)),IF(AG100=(Info!$C$17+14),('Provozní náklady VaK-ex post'!$V$61*1000)*INDEX(Indexace!$C$37:$AV$37,MATCH($D$7,Indexace!$C$21:$AV$21)),IF(AG100=(Info!$C$17+15),('Provozní náklady VaK-ex post'!$V$61*1000)*INDEX(Indexace!$C$38:$AV$38,MATCH($D$7,Indexace!$C$21:$AV$21)),IF(AG100=(Info!$C$17+16),('Provozní náklady VaK-ex post'!$V$61*1000)*INDEX(Indexace!$C$39:$AV$39,MATCH($D$7,Indexace!$C$21:$AV$21)),IF(AG100=(Info!$C$17+17),('Provozní náklady VaK-ex post'!$V$61*1000)*INDEX(Indexace!$C$40:$AV$40,MATCH($D$7,Indexace!$C$21:$AV$21)),IF(AG100=(Info!$C$17+18),('Provozní náklady VaK-ex post'!$V$61*1000)*INDEX(Indexace!$C$41:$AV$41,MATCH($D$7,Indexace!$C$21:$AV$21)),IF(AG100=(Info!$C$17+19),('Provozní náklady VaK-ex post'!$V$61*1000)*INDEX(Indexace!$C$42:$AV$42,MATCH($D$7,Indexace!$C$21:$AV$21)),IF(AG100=(Info!$C$17+20),('Provozní náklady VaK-ex post'!$V$61*1000)*INDEX(Indexace!$C$43:$AV$43,MATCH($D$7,Indexace!$C$21:$AV$21)),IF(AG100=(Info!$C$17+21),('Provozní náklady VaK-ex post'!$V$61*1000)*INDEX(Indexace!$C$44:$AV$44,MATCH($D$7,Indexace!$C$21:$AC$21)),IF(AG100=(Info!$C$17+22),('Provozní náklady VaK-ex post'!$V$61*1000)*INDEX(Indexace!$C$45:$AV$45,MATCH($D$7,Indexace!$C$21:$AV$21)),IF(AG100=(Info!$C$17+23),('Provozní náklady VaK-ex post'!$V$61*1000)*INDEX(Indexace!$C$46:$AV$46,MATCH($D$7,Indexace!$C$21:$AV$21)),IF(AG100=(Info!$C$17+24),('Provozní náklady VaK-ex post'!$V$61*1000)*INDEX(Indexace!$C$47:$AV$47,MATCH($D$7,Indexace!$C$21:$AV$21)),IF(AG100=(Info!$C$17+25),('Provozní náklady VaK-ex post'!$V$61*1000)*INDEX(Indexace!$C$48:$AV$48,MATCH($D$7,Indexace!$C$21:$AV$21)),IF(AG100=(Info!$C$17+26),('Provozní náklady VaK-ex post'!$V$61*1000)*INDEX(Indexace!$C$49:$AV$49,MATCH($D$7,Indexace!$C$21:$AV$21)),IF(AG100=(Info!$C$17+27),('Provozní náklady VaK-ex post'!$V$61*1000)*INDEX(Indexace!$C$50:$AV$50,MATCH($D$7,Indexace!$C$21:$AV$21)),IF(AG100=(Info!$C$17+28),('Provozní náklady VaK-ex post'!$V$61*1000)*INDEX(Indexace!$C$51:$AV$51,MATCH($D$7,Indexace!$C$21:$AV$21)),IF(AG100=(Info!$C$17+29),('Provozní náklady VaK-ex post'!$V$61*1000)*INDEX(Indexace!$C$52:$AV$52,MATCH($D$7,Indexace!$C$21:$AV$21)),IF(AG100=(Info!$C$17+30),('Provozní náklady VaK-ex post'!$V$61*1000)*INDEX(Indexace!$C$53:$AV$53,MATCH($D$7,Indexace!$C$21:$AV$21)))))))))))))))))))))))))))))))))),0)</f>
        <v>0</v>
      </c>
      <c r="AH101" s="738">
        <f>IF(AH100&gt;=Info!$C$17,IF($F$2=0,0,IF(AH100=Info!$C$17,('Základní vstupní data'!$F$136*1000)*INDEX(Indexace!$C$23:$AV$23,MATCH($D$7,Indexace!$C$21:$AV$21)),IF(AH100=(Info!$C$17+1),('Provozní náklady VaK-ex post'!$F$61*1000)*INDEX(Indexace!$C$24:$AV$24,MATCH($D$7,Indexace!$C$21:$AV$21)),IF(AH100=(Info!$C$17+2),('Provozní náklady VaK-ex post'!$H$61*1000)*INDEX(Indexace!$C$25:$AV$25,MATCH($D$7,Indexace!$C$21:$AV$21)),IF(AH100=(Info!$C$17+3),('Provozní náklady VaK-ex post'!$J$61*1000)*INDEX(Indexace!$C$26:$AV$26,MATCH($D$7,Indexace!$C$21:$AV$21)),IF(AH100=(Info!$C$17+4),('Provozní náklady VaK-ex post'!$L$61*1000)*INDEX(Indexace!$C$27:$AV$27,MATCH($D$7,Indexace!$C$21:$AV$21)),IF(AH100=(Info!$C$17+5),('Provozní náklady VaK-ex post'!$N$61*1000)*INDEX(Indexace!$C$28:$AV$28,MATCH($D$7,Indexace!$C$21:$AV$21)),IF(AH100=(Info!$C$17+6),('Provozní náklady VaK-ex post'!$P$61*1000)*INDEX(Indexace!$C$29:$AV$29,MATCH($D$7,Indexace!$C$21:$AV$21)),IF(AH100=(Info!$C$17+7),('Provozní náklady VaK-ex post'!$R$61*1000)*INDEX(Indexace!$C$30:$AV$30,MATCH($D$7,Indexace!$C$21:$AV$21)),IF(AH100=(Info!$C$17+8),('Provozní náklady VaK-ex post'!$T$61*1000)*INDEX(Indexace!$C$31:$AV$31,MATCH($D$7,Indexace!$C$21:$AV$21)),IF(AH100=(Info!$C$17+9),('Provozní náklady VaK-ex post'!$V$61*1000)*INDEX(Indexace!$C$32:$AV$32,MATCH($D$7,Indexace!$C$21:$AV$21)),IF(AH100=(Info!$C$17+10),('Provozní náklady VaK-ex post'!$V$61*1000)*INDEX(Indexace!$C$33:$AV$33,MATCH($D$7,Indexace!$C$21:$AV$21)),IF(AH100=(Info!$C$17+11),('Provozní náklady VaK-ex post'!$V$61*1000)*INDEX(Indexace!$C$34:$AV$34,MATCH($D$7,Indexace!$C$21:$AV$21)),IF(AH100=(Info!$C$17+12),('Provozní náklady VaK-ex post'!$V$61*1000)*INDEX(Indexace!$C$35:$AV$35,MATCH($D$7,Indexace!$C$21:$AV$21)),IF(AH100=(Info!$C$17+13),('Provozní náklady VaK-ex post'!$V$61*1000)*INDEX(Indexace!$C$36:$AV$36,MATCH($D$7,Indexace!$C$21:$AV$21)),IF(AH100=(Info!$C$17+14),('Provozní náklady VaK-ex post'!$V$61*1000)*INDEX(Indexace!$C$37:$AV$37,MATCH($D$7,Indexace!$C$21:$AV$21)),IF(AH100=(Info!$C$17+15),('Provozní náklady VaK-ex post'!$V$61*1000)*INDEX(Indexace!$C$38:$AV$38,MATCH($D$7,Indexace!$C$21:$AV$21)),IF(AH100=(Info!$C$17+16),('Provozní náklady VaK-ex post'!$V$61*1000)*INDEX(Indexace!$C$39:$AV$39,MATCH($D$7,Indexace!$C$21:$AV$21)),IF(AH100=(Info!$C$17+17),('Provozní náklady VaK-ex post'!$V$61*1000)*INDEX(Indexace!$C$40:$AV$40,MATCH($D$7,Indexace!$C$21:$AV$21)),IF(AH100=(Info!$C$17+18),('Provozní náklady VaK-ex post'!$V$61*1000)*INDEX(Indexace!$C$41:$AV$41,MATCH($D$7,Indexace!$C$21:$AV$21)),IF(AH100=(Info!$C$17+19),('Provozní náklady VaK-ex post'!$V$61*1000)*INDEX(Indexace!$C$42:$AV$42,MATCH($D$7,Indexace!$C$21:$AV$21)),IF(AH100=(Info!$C$17+20),('Provozní náklady VaK-ex post'!$V$61*1000)*INDEX(Indexace!$C$43:$AV$43,MATCH($D$7,Indexace!$C$21:$AV$21)),IF(AH100=(Info!$C$17+21),('Provozní náklady VaK-ex post'!$V$61*1000)*INDEX(Indexace!$C$44:$AV$44,MATCH($D$7,Indexace!$C$21:$AC$21)),IF(AH100=(Info!$C$17+22),('Provozní náklady VaK-ex post'!$V$61*1000)*INDEX(Indexace!$C$45:$AV$45,MATCH($D$7,Indexace!$C$21:$AV$21)),IF(AH100=(Info!$C$17+23),('Provozní náklady VaK-ex post'!$V$61*1000)*INDEX(Indexace!$C$46:$AV$46,MATCH($D$7,Indexace!$C$21:$AV$21)),IF(AH100=(Info!$C$17+24),('Provozní náklady VaK-ex post'!$V$61*1000)*INDEX(Indexace!$C$47:$AV$47,MATCH($D$7,Indexace!$C$21:$AV$21)),IF(AH100=(Info!$C$17+25),('Provozní náklady VaK-ex post'!$V$61*1000)*INDEX(Indexace!$C$48:$AV$48,MATCH($D$7,Indexace!$C$21:$AV$21)),IF(AH100=(Info!$C$17+26),('Provozní náklady VaK-ex post'!$V$61*1000)*INDEX(Indexace!$C$49:$AV$49,MATCH($D$7,Indexace!$C$21:$AV$21)),IF(AH100=(Info!$C$17+27),('Provozní náklady VaK-ex post'!$V$61*1000)*INDEX(Indexace!$C$50:$AV$50,MATCH($D$7,Indexace!$C$21:$AV$21)),IF(AH100=(Info!$C$17+28),('Provozní náklady VaK-ex post'!$V$61*1000)*INDEX(Indexace!$C$51:$AV$51,MATCH($D$7,Indexace!$C$21:$AV$21)),IF(AH100=(Info!$C$17+29),('Provozní náklady VaK-ex post'!$V$61*1000)*INDEX(Indexace!$C$52:$AV$52,MATCH($D$7,Indexace!$C$21:$AV$21)),IF(AH100=(Info!$C$17+30),('Provozní náklady VaK-ex post'!$V$61*1000)*INDEX(Indexace!$C$53:$AV$53,MATCH($D$7,Indexace!$C$21:$AV$21)))))))))))))))))))))))))))))))))),0)</f>
        <v>0</v>
      </c>
    </row>
    <row r="102" spans="2:36" s="119" customFormat="1">
      <c r="B102" s="304" t="s">
        <v>6</v>
      </c>
      <c r="C102" s="683">
        <f>IF($F$2=0,0,IF('Základní vstupní data'!G136*1000=0,0,('Základní vstupní data'!G136*1000)))</f>
        <v>70</v>
      </c>
      <c r="D102" s="304" t="s">
        <v>97</v>
      </c>
      <c r="E102" s="899">
        <f>IF(E100&gt;=Info!$C$17,IF($F$2=0,0,IF(E100=Info!$C$17,('Základní vstupní data'!$G$136*1000)*INDEX(Indexace!$C$23:$AV$23,MATCH($D$7,Indexace!$C$21:$AV$21)),IF(E100=(Info!$C$17+1),('Provozní náklady VaK-ex post'!$G$61*1000)*INDEX(Indexace!$C$24:$AV$24,MATCH($D$7,Indexace!$C$21:$AV$21)),IF(E100=(Info!$C$17+2),('Provozní náklady VaK-ex post'!$I$61*1000)*INDEX(Indexace!$C$25:$AV$25,MATCH($D$7,Indexace!$C$21:$AV$21)),IF(E100=(Info!$C$17+3),('Provozní náklady VaK-ex post'!$K$61*1000)*INDEX(Indexace!$C$26:$AV$26,MATCH($D$7,Indexace!$C$21:$AV$21)),IF(E100=(Info!$C$17+4),('Provozní náklady VaK-ex post'!$M$61*1000)*INDEX(Indexace!$C$27:$AV$27,MATCH($D$7,Indexace!$C$21:$AV$21)),IF(E100=(Info!$C$17+5),('Provozní náklady VaK-ex post'!$O$61*1000)*INDEX(Indexace!$C$28:$AV$28,MATCH($D$7,Indexace!$C$21:$AV$21)),IF(E100=(Info!$C$17+6),('Provozní náklady VaK-ex post'!$Q$61*1000)*INDEX(Indexace!$C$29:$AV$29,MATCH($D$7,Indexace!$C$21:$AV$21)),IF(E100=(Info!$C$17+7),('Provozní náklady VaK-ex post'!$S$61*1000)*INDEX(Indexace!$C$30:$AV$30,MATCH($D$7,Indexace!$C$21:$AV$21)),IF(E100=(Info!$C$17+8),('Provozní náklady VaK-ex post'!$U$61*1000)*INDEX(Indexace!$C$31:$AV$31,MATCH($D$7,Indexace!$C$21:$AV$21)),IF(E100=(Info!$C$17+9),('Provozní náklady VaK-ex post'!$W$61*1000)*INDEX(Indexace!$C$32:$AV$32,MATCH($D$7,Indexace!$C$21:$AV$21)),IF(E100=(Info!$C$17+10),('Provozní náklady VaK-ex post'!$W$61*1000)*INDEX(Indexace!$C$33:$AV$33,MATCH($D$7,Indexace!$C$21:$AV$21)),IF(E100=(Info!$C$17+11),('Provozní náklady VaK-ex post'!$W$61*1000)*INDEX(Indexace!$C$34:$AV$34,MATCH($D$7,Indexace!$C$21:$AV$21)),IF(E100=(Info!$C$17+12),('Provozní náklady VaK-ex post'!$W$61*1000)*INDEX(Indexace!$C$35:$AV$35,MATCH($D$7,Indexace!$C$21:$AV$21)),IF(E100=(Info!$C$17+13),('Provozní náklady VaK-ex post'!$W$61*1000)*INDEX(Indexace!$C$36:$AV$36,MATCH($D$7,Indexace!$C$21:$AV$21)),IF(E100=(Info!$C$17+14),('Provozní náklady VaK-ex post'!$W$61*1000)*INDEX(Indexace!$C$37:$AV$37,MATCH($D$7,Indexace!$C$21:$AV$21)),IF(E100=(Info!$C$17+15),('Provozní náklady VaK-ex post'!$W$61*1000)*INDEX(Indexace!$C$38:$AV$38,MATCH($D$7,Indexace!$C$21:$AV$21)),IF(E100=(Info!$C$17+16),('Provozní náklady VaK-ex post'!$W$61*1000)*INDEX(Indexace!$C$39:$AV$39,MATCH($D$7,Indexace!$C$21:$AV$21)),IF(E100=(Info!$C$17+17),('Provozní náklady VaK-ex post'!$W$61*1000)*INDEX(Indexace!$C$40:$AV$40,MATCH($D$7,Indexace!$C$21:$AV$21)),IF(E100=(Info!$C$17+18),('Provozní náklady VaK-ex post'!$W$61*1000)*INDEX(Indexace!$C$41:$AV$41,MATCH($D$7,Indexace!$C$21:$AV$21)),IF(E100=(Info!$C$17+19),('Provozní náklady VaK-ex post'!$W$61*1000)*INDEX(Indexace!$C$42:$AV$42,MATCH($D$7,Indexace!$C$21:$AV$21)),IF(E100=(Info!$C$17+20),('Provozní náklady VaK-ex post'!$W$61*1000)*INDEX(Indexace!$C$43:$AV$43,MATCH($D$7,Indexace!$C$21:$AV$21)),IF(E100=(Info!$C$17+21),('Provozní náklady VaK-ex post'!$W$61*1000)*INDEX(Indexace!$C$44:$AV$44,MATCH($D$7,Indexace!$C$21:$AV$21)),IF(E100=(Info!$C$17+22),('Provozní náklady VaK-ex post'!$W$61*1000)*INDEX(Indexace!$C$45:$AV$45,MATCH($D$7,Indexace!$C$21:$AV$21)),IF(E100=(Info!$C$17+23),('Provozní náklady VaK-ex post'!$W$61*1000)*INDEX(Indexace!$C$46:$AV$46,MATCH($D$7,Indexace!$C$21:$AV$21)),IF(E100=(Info!$C$17+24),('Provozní náklady VaK-ex post'!$W$61*1000)*INDEX(Indexace!$C$47:$AV$47,MATCH($D$7,Indexace!$C$21:$AV$21)),IF(E100=(Info!$C$17+25),('Provozní náklady VaK-ex post'!$W$61*1000)*INDEX(Indexace!$C$48:$AV$48,MATCH($D$7,Indexace!$C$21:$AV$21)),IF(E100=(Info!$C$17+26),('Provozní náklady VaK-ex post'!$W$61*1000)*INDEX(Indexace!$C$49:$AV$49,MATCH($D$7,Indexace!$C$21:$AV$21)),IF(E100=(Info!$C$17+27),('Provozní náklady VaK-ex post'!$W$61*1000)*INDEX(Indexace!$C$50:$AV$50,MATCH($D$7,Indexace!$C$21:$AV$21)),IF(E100=(Info!$C$17+28),('Provozní náklady VaK-ex post'!$W$61*1000)*INDEX(Indexace!$C$51:$AV$51,MATCH($D$7,Indexace!$C$21:$AV$21)),IF(E100=(Info!$C$17+29),('Provozní náklady VaK-ex post'!$W$61*1000)*INDEX(Indexace!$C$52:$AV$52,MATCH($D$7,Indexace!$C$21:$AV$21)),IF(E100=(Info!$C$17+30),('Provozní náklady VaK-ex post'!$W$61*1000)*INDEX(Indexace!$C$53:$AV$53,MATCH($D$7,Indexace!$C$21:$AV$21)))))))))))))))))))))))))))))))))),0)</f>
        <v>0</v>
      </c>
      <c r="F102" s="899">
        <f>IF(F100&gt;=Info!$C$17,IF($F$2=0,0,IF(F100=Info!$C$17,('Základní vstupní data'!$G$136*1000)*INDEX(Indexace!$C$23:$AV$23,MATCH($D$7,Indexace!$C$21:$AV$21)),IF(F100=(Info!$C$17+1),('Provozní náklady VaK-ex post'!$G$61*1000)*INDEX(Indexace!$C$24:$AV$24,MATCH($D$7,Indexace!$C$21:$AV$21)),IF(F100=(Info!$C$17+2),('Provozní náklady VaK-ex post'!$I$61*1000)*INDEX(Indexace!$C$25:$AV$25,MATCH($D$7,Indexace!$C$21:$AV$21)),IF(F100=(Info!$C$17+3),('Provozní náklady VaK-ex post'!$K$61*1000)*INDEX(Indexace!$C$26:$AV$26,MATCH($D$7,Indexace!$C$21:$AV$21)),IF(F100=(Info!$C$17+4),('Provozní náklady VaK-ex post'!$M$61*1000)*INDEX(Indexace!$C$27:$AV$27,MATCH($D$7,Indexace!$C$21:$AV$21)),IF(F100=(Info!$C$17+5),('Provozní náklady VaK-ex post'!$O$61*1000)*INDEX(Indexace!$C$28:$AV$28,MATCH($D$7,Indexace!$C$21:$AV$21)),IF(F100=(Info!$C$17+6),('Provozní náklady VaK-ex post'!$Q$61*1000)*INDEX(Indexace!$C$29:$AV$29,MATCH($D$7,Indexace!$C$21:$AV$21)),IF(F100=(Info!$C$17+7),('Provozní náklady VaK-ex post'!$S$61*1000)*INDEX(Indexace!$C$30:$AV$30,MATCH($D$7,Indexace!$C$21:$AV$21)),IF(F100=(Info!$C$17+8),('Provozní náklady VaK-ex post'!$U$61*1000)*INDEX(Indexace!$C$31:$AV$31,MATCH($D$7,Indexace!$C$21:$AV$21)),IF(F100=(Info!$C$17+9),('Provozní náklady VaK-ex post'!$W$61*1000)*INDEX(Indexace!$C$32:$AV$32,MATCH($D$7,Indexace!$C$21:$AV$21)),IF(F100=(Info!$C$17+10),('Provozní náklady VaK-ex post'!$W$61*1000)*INDEX(Indexace!$C$33:$AV$33,MATCH($D$7,Indexace!$C$21:$AV$21)),IF(F100=(Info!$C$17+11),('Provozní náklady VaK-ex post'!$W$61*1000)*INDEX(Indexace!$C$34:$AV$34,MATCH($D$7,Indexace!$C$21:$AV$21)),IF(F100=(Info!$C$17+12),('Provozní náklady VaK-ex post'!$W$61*1000)*INDEX(Indexace!$C$35:$AV$35,MATCH($D$7,Indexace!$C$21:$AV$21)),IF(F100=(Info!$C$17+13),('Provozní náklady VaK-ex post'!$W$61*1000)*INDEX(Indexace!$C$36:$AV$36,MATCH($D$7,Indexace!$C$21:$AV$21)),IF(F100=(Info!$C$17+14),('Provozní náklady VaK-ex post'!$W$61*1000)*INDEX(Indexace!$C$37:$AV$37,MATCH($D$7,Indexace!$C$21:$AV$21)),IF(F100=(Info!$C$17+15),('Provozní náklady VaK-ex post'!$W$61*1000)*INDEX(Indexace!$C$38:$AV$38,MATCH($D$7,Indexace!$C$21:$AV$21)),IF(F100=(Info!$C$17+16),('Provozní náklady VaK-ex post'!$W$61*1000)*INDEX(Indexace!$C$39:$AV$39,MATCH($D$7,Indexace!$C$21:$AV$21)),IF(F100=(Info!$C$17+17),('Provozní náklady VaK-ex post'!$W$61*1000)*INDEX(Indexace!$C$40:$AV$40,MATCH($D$7,Indexace!$C$21:$AV$21)),IF(F100=(Info!$C$17+18),('Provozní náklady VaK-ex post'!$W$61*1000)*INDEX(Indexace!$C$41:$AV$41,MATCH($D$7,Indexace!$C$21:$AV$21)),IF(F100=(Info!$C$17+19),('Provozní náklady VaK-ex post'!$W$61*1000)*INDEX(Indexace!$C$42:$AV$42,MATCH($D$7,Indexace!$C$21:$AV$21)),IF(F100=(Info!$C$17+20),('Provozní náklady VaK-ex post'!$W$61*1000)*INDEX(Indexace!$C$43:$AV$43,MATCH($D$7,Indexace!$C$21:$AV$21)),IF(F100=(Info!$C$17+21),('Provozní náklady VaK-ex post'!$W$61*1000)*INDEX(Indexace!$C$44:$AV$44,MATCH($D$7,Indexace!$C$21:$AV$21)),IF(F100=(Info!$C$17+22),('Provozní náklady VaK-ex post'!$W$61*1000)*INDEX(Indexace!$C$45:$AV$45,MATCH($D$7,Indexace!$C$21:$AV$21)),IF(F100=(Info!$C$17+23),('Provozní náklady VaK-ex post'!$W$61*1000)*INDEX(Indexace!$C$46:$AV$46,MATCH($D$7,Indexace!$C$21:$AV$21)),IF(F100=(Info!$C$17+24),('Provozní náklady VaK-ex post'!$W$61*1000)*INDEX(Indexace!$C$47:$AV$47,MATCH($D$7,Indexace!$C$21:$AV$21)),IF(F100=(Info!$C$17+25),('Provozní náklady VaK-ex post'!$W$61*1000)*INDEX(Indexace!$C$48:$AV$48,MATCH($D$7,Indexace!$C$21:$AV$21)),IF(F100=(Info!$C$17+26),('Provozní náklady VaK-ex post'!$W$61*1000)*INDEX(Indexace!$C$49:$AV$49,MATCH($D$7,Indexace!$C$21:$AV$21)),IF(F100=(Info!$C$17+27),('Provozní náklady VaK-ex post'!$W$61*1000)*INDEX(Indexace!$C$50:$AV$50,MATCH($D$7,Indexace!$C$21:$AV$21)),IF(F100=(Info!$C$17+28),('Provozní náklady VaK-ex post'!$W$61*1000)*INDEX(Indexace!$C$51:$AV$51,MATCH($D$7,Indexace!$C$21:$AV$21)),IF(F100=(Info!$C$17+29),('Provozní náklady VaK-ex post'!$W$61*1000)*INDEX(Indexace!$C$52:$AV$52,MATCH($D$7,Indexace!$C$21:$AV$21)),IF(F100=(Info!$C$17+30),('Provozní náklady VaK-ex post'!$W$61*1000)*INDEX(Indexace!$C$53:$AV$53,MATCH($D$7,Indexace!$C$21:$AV$21)))))))))))))))))))))))))))))))))),0)</f>
        <v>0</v>
      </c>
      <c r="G102" s="899">
        <f>IF(G100&gt;=Info!$C$17,IF($F$2=0,0,IF(G100=Info!$C$17,('Základní vstupní data'!$G$136*1000)*INDEX(Indexace!$C$23:$AV$23,MATCH($D$7,Indexace!$C$21:$AV$21)),IF(G100=(Info!$C$17+1),('Provozní náklady VaK-ex post'!$G$61*1000)*INDEX(Indexace!$C$24:$AV$24,MATCH($D$7,Indexace!$C$21:$AV$21)),IF(G100=(Info!$C$17+2),('Provozní náklady VaK-ex post'!$I$61*1000)*INDEX(Indexace!$C$25:$AV$25,MATCH($D$7,Indexace!$C$21:$AV$21)),IF(G100=(Info!$C$17+3),('Provozní náklady VaK-ex post'!$K$61*1000)*INDEX(Indexace!$C$26:$AV$26,MATCH($D$7,Indexace!$C$21:$AV$21)),IF(G100=(Info!$C$17+4),('Provozní náklady VaK-ex post'!$M$61*1000)*INDEX(Indexace!$C$27:$AV$27,MATCH($D$7,Indexace!$C$21:$AV$21)),IF(G100=(Info!$C$17+5),('Provozní náklady VaK-ex post'!$O$61*1000)*INDEX(Indexace!$C$28:$AV$28,MATCH($D$7,Indexace!$C$21:$AV$21)),IF(G100=(Info!$C$17+6),('Provozní náklady VaK-ex post'!$Q$61*1000)*INDEX(Indexace!$C$29:$AV$29,MATCH($D$7,Indexace!$C$21:$AV$21)),IF(G100=(Info!$C$17+7),('Provozní náklady VaK-ex post'!$S$61*1000)*INDEX(Indexace!$C$30:$AV$30,MATCH($D$7,Indexace!$C$21:$AV$21)),IF(G100=(Info!$C$17+8),('Provozní náklady VaK-ex post'!$U$61*1000)*INDEX(Indexace!$C$31:$AV$31,MATCH($D$7,Indexace!$C$21:$AV$21)),IF(G100=(Info!$C$17+9),('Provozní náklady VaK-ex post'!$W$61*1000)*INDEX(Indexace!$C$32:$AV$32,MATCH($D$7,Indexace!$C$21:$AV$21)),IF(G100=(Info!$C$17+10),('Provozní náklady VaK-ex post'!$W$61*1000)*INDEX(Indexace!$C$33:$AV$33,MATCH($D$7,Indexace!$C$21:$AV$21)),IF(G100=(Info!$C$17+11),('Provozní náklady VaK-ex post'!$W$61*1000)*INDEX(Indexace!$C$34:$AV$34,MATCH($D$7,Indexace!$C$21:$AV$21)),IF(G100=(Info!$C$17+12),('Provozní náklady VaK-ex post'!$W$61*1000)*INDEX(Indexace!$C$35:$AV$35,MATCH($D$7,Indexace!$C$21:$AV$21)),IF(G100=(Info!$C$17+13),('Provozní náklady VaK-ex post'!$W$61*1000)*INDEX(Indexace!$C$36:$AV$36,MATCH($D$7,Indexace!$C$21:$AV$21)),IF(G100=(Info!$C$17+14),('Provozní náklady VaK-ex post'!$W$61*1000)*INDEX(Indexace!$C$37:$AV$37,MATCH($D$7,Indexace!$C$21:$AV$21)),IF(G100=(Info!$C$17+15),('Provozní náklady VaK-ex post'!$W$61*1000)*INDEX(Indexace!$C$38:$AV$38,MATCH($D$7,Indexace!$C$21:$AV$21)),IF(G100=(Info!$C$17+16),('Provozní náklady VaK-ex post'!$W$61*1000)*INDEX(Indexace!$C$39:$AV$39,MATCH($D$7,Indexace!$C$21:$AV$21)),IF(G100=(Info!$C$17+17),('Provozní náklady VaK-ex post'!$W$61*1000)*INDEX(Indexace!$C$40:$AV$40,MATCH($D$7,Indexace!$C$21:$AV$21)),IF(G100=(Info!$C$17+18),('Provozní náklady VaK-ex post'!$W$61*1000)*INDEX(Indexace!$C$41:$AV$41,MATCH($D$7,Indexace!$C$21:$AV$21)),IF(G100=(Info!$C$17+19),('Provozní náklady VaK-ex post'!$W$61*1000)*INDEX(Indexace!$C$42:$AV$42,MATCH($D$7,Indexace!$C$21:$AV$21)),IF(G100=(Info!$C$17+20),('Provozní náklady VaK-ex post'!$W$61*1000)*INDEX(Indexace!$C$43:$AV$43,MATCH($D$7,Indexace!$C$21:$AV$21)),IF(G100=(Info!$C$17+21),('Provozní náklady VaK-ex post'!$W$61*1000)*INDEX(Indexace!$C$44:$AV$44,MATCH($D$7,Indexace!$C$21:$AV$21)),IF(G100=(Info!$C$17+22),('Provozní náklady VaK-ex post'!$W$61*1000)*INDEX(Indexace!$C$45:$AV$45,MATCH($D$7,Indexace!$C$21:$AV$21)),IF(G100=(Info!$C$17+23),('Provozní náklady VaK-ex post'!$W$61*1000)*INDEX(Indexace!$C$46:$AV$46,MATCH($D$7,Indexace!$C$21:$AV$21)),IF(G100=(Info!$C$17+24),('Provozní náklady VaK-ex post'!$W$61*1000)*INDEX(Indexace!$C$47:$AV$47,MATCH($D$7,Indexace!$C$21:$AV$21)),IF(G100=(Info!$C$17+25),('Provozní náklady VaK-ex post'!$W$61*1000)*INDEX(Indexace!$C$48:$AV$48,MATCH($D$7,Indexace!$C$21:$AV$21)),IF(G100=(Info!$C$17+26),('Provozní náklady VaK-ex post'!$W$61*1000)*INDEX(Indexace!$C$49:$AV$49,MATCH($D$7,Indexace!$C$21:$AV$21)),IF(G100=(Info!$C$17+27),('Provozní náklady VaK-ex post'!$W$61*1000)*INDEX(Indexace!$C$50:$AV$50,MATCH($D$7,Indexace!$C$21:$AV$21)),IF(G100=(Info!$C$17+28),('Provozní náklady VaK-ex post'!$W$61*1000)*INDEX(Indexace!$C$51:$AV$51,MATCH($D$7,Indexace!$C$21:$AV$21)),IF(G100=(Info!$C$17+29),('Provozní náklady VaK-ex post'!$W$61*1000)*INDEX(Indexace!$C$52:$AV$52,MATCH($D$7,Indexace!$C$21:$AV$21)),IF(G100=(Info!$C$17+30),('Provozní náklady VaK-ex post'!$W$61*1000)*INDEX(Indexace!$C$53:$AV$53,MATCH($D$7,Indexace!$C$21:$AV$21)))))))))))))))))))))))))))))))))),0)</f>
        <v>0</v>
      </c>
      <c r="H102" s="899">
        <f>IF(H100&gt;=Info!$C$17,IF($F$2=0,0,IF(H100=Info!$C$17,('Základní vstupní data'!$G$136*1000)*INDEX(Indexace!$C$23:$AV$23,MATCH($D$7,Indexace!$C$21:$AV$21)),IF(H100=(Info!$C$17+1),('Provozní náklady VaK-ex post'!$G$61*1000)*INDEX(Indexace!$C$24:$AV$24,MATCH($D$7,Indexace!$C$21:$AV$21)),IF(H100=(Info!$C$17+2),('Provozní náklady VaK-ex post'!$I$61*1000)*INDEX(Indexace!$C$25:$AV$25,MATCH($D$7,Indexace!$C$21:$AV$21)),IF(H100=(Info!$C$17+3),('Provozní náklady VaK-ex post'!$K$61*1000)*INDEX(Indexace!$C$26:$AV$26,MATCH($D$7,Indexace!$C$21:$AV$21)),IF(H100=(Info!$C$17+4),('Provozní náklady VaK-ex post'!$M$61*1000)*INDEX(Indexace!$C$27:$AV$27,MATCH($D$7,Indexace!$C$21:$AV$21)),IF(H100=(Info!$C$17+5),('Provozní náklady VaK-ex post'!$O$61*1000)*INDEX(Indexace!$C$28:$AV$28,MATCH($D$7,Indexace!$C$21:$AV$21)),IF(H100=(Info!$C$17+6),('Provozní náklady VaK-ex post'!$Q$61*1000)*INDEX(Indexace!$C$29:$AV$29,MATCH($D$7,Indexace!$C$21:$AV$21)),IF(H100=(Info!$C$17+7),('Provozní náklady VaK-ex post'!$S$61*1000)*INDEX(Indexace!$C$30:$AV$30,MATCH($D$7,Indexace!$C$21:$AV$21)),IF(H100=(Info!$C$17+8),('Provozní náklady VaK-ex post'!$U$61*1000)*INDEX(Indexace!$C$31:$AV$31,MATCH($D$7,Indexace!$C$21:$AV$21)),IF(H100=(Info!$C$17+9),('Provozní náklady VaK-ex post'!$W$61*1000)*INDEX(Indexace!$C$32:$AV$32,MATCH($D$7,Indexace!$C$21:$AV$21)),IF(H100=(Info!$C$17+10),('Provozní náklady VaK-ex post'!$W$61*1000)*INDEX(Indexace!$C$33:$AV$33,MATCH($D$7,Indexace!$C$21:$AV$21)),IF(H100=(Info!$C$17+11),('Provozní náklady VaK-ex post'!$W$61*1000)*INDEX(Indexace!$C$34:$AV$34,MATCH($D$7,Indexace!$C$21:$AV$21)),IF(H100=(Info!$C$17+12),('Provozní náklady VaK-ex post'!$W$61*1000)*INDEX(Indexace!$C$35:$AV$35,MATCH($D$7,Indexace!$C$21:$AV$21)),IF(H100=(Info!$C$17+13),('Provozní náklady VaK-ex post'!$W$61*1000)*INDEX(Indexace!$C$36:$AV$36,MATCH($D$7,Indexace!$C$21:$AV$21)),IF(H100=(Info!$C$17+14),('Provozní náklady VaK-ex post'!$W$61*1000)*INDEX(Indexace!$C$37:$AV$37,MATCH($D$7,Indexace!$C$21:$AV$21)),IF(H100=(Info!$C$17+15),('Provozní náklady VaK-ex post'!$W$61*1000)*INDEX(Indexace!$C$38:$AV$38,MATCH($D$7,Indexace!$C$21:$AV$21)),IF(H100=(Info!$C$17+16),('Provozní náklady VaK-ex post'!$W$61*1000)*INDEX(Indexace!$C$39:$AV$39,MATCH($D$7,Indexace!$C$21:$AV$21)),IF(H100=(Info!$C$17+17),('Provozní náklady VaK-ex post'!$W$61*1000)*INDEX(Indexace!$C$40:$AV$40,MATCH($D$7,Indexace!$C$21:$AV$21)),IF(H100=(Info!$C$17+18),('Provozní náklady VaK-ex post'!$W$61*1000)*INDEX(Indexace!$C$41:$AV$41,MATCH($D$7,Indexace!$C$21:$AV$21)),IF(H100=(Info!$C$17+19),('Provozní náklady VaK-ex post'!$W$61*1000)*INDEX(Indexace!$C$42:$AV$42,MATCH($D$7,Indexace!$C$21:$AV$21)),IF(H100=(Info!$C$17+20),('Provozní náklady VaK-ex post'!$W$61*1000)*INDEX(Indexace!$C$43:$AV$43,MATCH($D$7,Indexace!$C$21:$AV$21)),IF(H100=(Info!$C$17+21),('Provozní náklady VaK-ex post'!$W$61*1000)*INDEX(Indexace!$C$44:$AV$44,MATCH($D$7,Indexace!$C$21:$AV$21)),IF(H100=(Info!$C$17+22),('Provozní náklady VaK-ex post'!$W$61*1000)*INDEX(Indexace!$C$45:$AV$45,MATCH($D$7,Indexace!$C$21:$AV$21)),IF(H100=(Info!$C$17+23),('Provozní náklady VaK-ex post'!$W$61*1000)*INDEX(Indexace!$C$46:$AV$46,MATCH($D$7,Indexace!$C$21:$AV$21)),IF(H100=(Info!$C$17+24),('Provozní náklady VaK-ex post'!$W$61*1000)*INDEX(Indexace!$C$47:$AV$47,MATCH($D$7,Indexace!$C$21:$AV$21)),IF(H100=(Info!$C$17+25),('Provozní náklady VaK-ex post'!$W$61*1000)*INDEX(Indexace!$C$48:$AV$48,MATCH($D$7,Indexace!$C$21:$AV$21)),IF(H100=(Info!$C$17+26),('Provozní náklady VaK-ex post'!$W$61*1000)*INDEX(Indexace!$C$49:$AV$49,MATCH($D$7,Indexace!$C$21:$AV$21)),IF(H100=(Info!$C$17+27),('Provozní náklady VaK-ex post'!$W$61*1000)*INDEX(Indexace!$C$50:$AV$50,MATCH($D$7,Indexace!$C$21:$AV$21)),IF(H100=(Info!$C$17+28),('Provozní náklady VaK-ex post'!$W$61*1000)*INDEX(Indexace!$C$51:$AV$51,MATCH($D$7,Indexace!$C$21:$AV$21)),IF(H100=(Info!$C$17+29),('Provozní náklady VaK-ex post'!$W$61*1000)*INDEX(Indexace!$C$52:$AV$52,MATCH($D$7,Indexace!$C$21:$AV$21)),IF(H100=(Info!$C$17+30),('Provozní náklady VaK-ex post'!$W$61*1000)*INDEX(Indexace!$C$53:$AV$53,MATCH($D$7,Indexace!$C$21:$AV$21)))))))))))))))))))))))))))))))))),0)</f>
        <v>0</v>
      </c>
      <c r="I102" s="899">
        <f>IF(I100&gt;=Info!$C$17,IF($F$2=0,0,IF(I100=Info!$C$17,('Základní vstupní data'!$G$136*1000)*INDEX(Indexace!$C$23:$AV$23,MATCH($D$7,Indexace!$C$21:$AV$21)),IF(I100=(Info!$C$17+1),('Provozní náklady VaK-ex post'!$G$61*1000)*INDEX(Indexace!$C$24:$AV$24,MATCH($D$7,Indexace!$C$21:$AV$21)),IF(I100=(Info!$C$17+2),('Provozní náklady VaK-ex post'!$I$61*1000)*INDEX(Indexace!$C$25:$AV$25,MATCH($D$7,Indexace!$C$21:$AV$21)),IF(I100=(Info!$C$17+3),('Provozní náklady VaK-ex post'!$K$61*1000)*INDEX(Indexace!$C$26:$AV$26,MATCH($D$7,Indexace!$C$21:$AV$21)),IF(I100=(Info!$C$17+4),('Provozní náklady VaK-ex post'!$M$61*1000)*INDEX(Indexace!$C$27:$AV$27,MATCH($D$7,Indexace!$C$21:$AV$21)),IF(I100=(Info!$C$17+5),('Provozní náklady VaK-ex post'!$O$61*1000)*INDEX(Indexace!$C$28:$AV$28,MATCH($D$7,Indexace!$C$21:$AV$21)),IF(I100=(Info!$C$17+6),('Provozní náklady VaK-ex post'!$Q$61*1000)*INDEX(Indexace!$C$29:$AV$29,MATCH($D$7,Indexace!$C$21:$AV$21)),IF(I100=(Info!$C$17+7),('Provozní náklady VaK-ex post'!$S$61*1000)*INDEX(Indexace!$C$30:$AV$30,MATCH($D$7,Indexace!$C$21:$AV$21)),IF(I100=(Info!$C$17+8),('Provozní náklady VaK-ex post'!$U$61*1000)*INDEX(Indexace!$C$31:$AV$31,MATCH($D$7,Indexace!$C$21:$AV$21)),IF(I100=(Info!$C$17+9),('Provozní náklady VaK-ex post'!$W$61*1000)*INDEX(Indexace!$C$32:$AV$32,MATCH($D$7,Indexace!$C$21:$AV$21)),IF(I100=(Info!$C$17+10),('Provozní náklady VaK-ex post'!$W$61*1000)*INDEX(Indexace!$C$33:$AV$33,MATCH($D$7,Indexace!$C$21:$AV$21)),IF(I100=(Info!$C$17+11),('Provozní náklady VaK-ex post'!$W$61*1000)*INDEX(Indexace!$C$34:$AV$34,MATCH($D$7,Indexace!$C$21:$AV$21)),IF(I100=(Info!$C$17+12),('Provozní náklady VaK-ex post'!$W$61*1000)*INDEX(Indexace!$C$35:$AV$35,MATCH($D$7,Indexace!$C$21:$AV$21)),IF(I100=(Info!$C$17+13),('Provozní náklady VaK-ex post'!$W$61*1000)*INDEX(Indexace!$C$36:$AV$36,MATCH($D$7,Indexace!$C$21:$AV$21)),IF(I100=(Info!$C$17+14),('Provozní náklady VaK-ex post'!$W$61*1000)*INDEX(Indexace!$C$37:$AV$37,MATCH($D$7,Indexace!$C$21:$AV$21)),IF(I100=(Info!$C$17+15),('Provozní náklady VaK-ex post'!$W$61*1000)*INDEX(Indexace!$C$38:$AV$38,MATCH($D$7,Indexace!$C$21:$AV$21)),IF(I100=(Info!$C$17+16),('Provozní náklady VaK-ex post'!$W$61*1000)*INDEX(Indexace!$C$39:$AV$39,MATCH($D$7,Indexace!$C$21:$AV$21)),IF(I100=(Info!$C$17+17),('Provozní náklady VaK-ex post'!$W$61*1000)*INDEX(Indexace!$C$40:$AV$40,MATCH($D$7,Indexace!$C$21:$AV$21)),IF(I100=(Info!$C$17+18),('Provozní náklady VaK-ex post'!$W$61*1000)*INDEX(Indexace!$C$41:$AV$41,MATCH($D$7,Indexace!$C$21:$AV$21)),IF(I100=(Info!$C$17+19),('Provozní náklady VaK-ex post'!$W$61*1000)*INDEX(Indexace!$C$42:$AV$42,MATCH($D$7,Indexace!$C$21:$AV$21)),IF(I100=(Info!$C$17+20),('Provozní náklady VaK-ex post'!$W$61*1000)*INDEX(Indexace!$C$43:$AV$43,MATCH($D$7,Indexace!$C$21:$AV$21)),IF(I100=(Info!$C$17+21),('Provozní náklady VaK-ex post'!$W$61*1000)*INDEX(Indexace!$C$44:$AV$44,MATCH($D$7,Indexace!$C$21:$AV$21)),IF(I100=(Info!$C$17+22),('Provozní náklady VaK-ex post'!$W$61*1000)*INDEX(Indexace!$C$45:$AV$45,MATCH($D$7,Indexace!$C$21:$AV$21)),IF(I100=(Info!$C$17+23),('Provozní náklady VaK-ex post'!$W$61*1000)*INDEX(Indexace!$C$46:$AV$46,MATCH($D$7,Indexace!$C$21:$AV$21)),IF(I100=(Info!$C$17+24),('Provozní náklady VaK-ex post'!$W$61*1000)*INDEX(Indexace!$C$47:$AV$47,MATCH($D$7,Indexace!$C$21:$AV$21)),IF(I100=(Info!$C$17+25),('Provozní náklady VaK-ex post'!$W$61*1000)*INDEX(Indexace!$C$48:$AV$48,MATCH($D$7,Indexace!$C$21:$AV$21)),IF(I100=(Info!$C$17+26),('Provozní náklady VaK-ex post'!$W$61*1000)*INDEX(Indexace!$C$49:$AV$49,MATCH($D$7,Indexace!$C$21:$AV$21)),IF(I100=(Info!$C$17+27),('Provozní náklady VaK-ex post'!$W$61*1000)*INDEX(Indexace!$C$50:$AV$50,MATCH($D$7,Indexace!$C$21:$AV$21)),IF(I100=(Info!$C$17+28),('Provozní náklady VaK-ex post'!$W$61*1000)*INDEX(Indexace!$C$51:$AV$51,MATCH($D$7,Indexace!$C$21:$AV$21)),IF(I100=(Info!$C$17+29),('Provozní náklady VaK-ex post'!$W$61*1000)*INDEX(Indexace!$C$52:$AV$52,MATCH($D$7,Indexace!$C$21:$AV$21)),IF(I100=(Info!$C$17+30),('Provozní náklady VaK-ex post'!$W$61*1000)*INDEX(Indexace!$C$53:$AV$53,MATCH($D$7,Indexace!$C$21:$AV$21)))))))))))))))))))))))))))))))))),0)</f>
        <v>70</v>
      </c>
      <c r="J102" s="899">
        <f>IF(J100&gt;=Info!$C$17,IF($F$2=0,0,IF(J100=Info!$C$17,('Základní vstupní data'!$G$136*1000)*INDEX(Indexace!$C$23:$AV$23,MATCH($D$7,Indexace!$C$21:$AV$21)),IF(J100=(Info!$C$17+1),('Provozní náklady VaK-ex post'!$G$61*1000)*INDEX(Indexace!$C$24:$AV$24,MATCH($D$7,Indexace!$C$21:$AV$21)),IF(J100=(Info!$C$17+2),('Provozní náklady VaK-ex post'!$I$61*1000)*INDEX(Indexace!$C$25:$AV$25,MATCH($D$7,Indexace!$C$21:$AV$21)),IF(J100=(Info!$C$17+3),('Provozní náklady VaK-ex post'!$K$61*1000)*INDEX(Indexace!$C$26:$AV$26,MATCH($D$7,Indexace!$C$21:$AV$21)),IF(J100=(Info!$C$17+4),('Provozní náklady VaK-ex post'!$M$61*1000)*INDEX(Indexace!$C$27:$AV$27,MATCH($D$7,Indexace!$C$21:$AV$21)),IF(J100=(Info!$C$17+5),('Provozní náklady VaK-ex post'!$O$61*1000)*INDEX(Indexace!$C$28:$AV$28,MATCH($D$7,Indexace!$C$21:$AV$21)),IF(J100=(Info!$C$17+6),('Provozní náklady VaK-ex post'!$Q$61*1000)*INDEX(Indexace!$C$29:$AV$29,MATCH($D$7,Indexace!$C$21:$AV$21)),IF(J100=(Info!$C$17+7),('Provozní náklady VaK-ex post'!$S$61*1000)*INDEX(Indexace!$C$30:$AV$30,MATCH($D$7,Indexace!$C$21:$AV$21)),IF(J100=(Info!$C$17+8),('Provozní náklady VaK-ex post'!$U$61*1000)*INDEX(Indexace!$C$31:$AV$31,MATCH($D$7,Indexace!$C$21:$AV$21)),IF(J100=(Info!$C$17+9),('Provozní náklady VaK-ex post'!$W$61*1000)*INDEX(Indexace!$C$32:$AV$32,MATCH($D$7,Indexace!$C$21:$AV$21)),IF(J100=(Info!$C$17+10),('Provozní náklady VaK-ex post'!$W$61*1000)*INDEX(Indexace!$C$33:$AV$33,MATCH($D$7,Indexace!$C$21:$AV$21)),IF(J100=(Info!$C$17+11),('Provozní náklady VaK-ex post'!$W$61*1000)*INDEX(Indexace!$C$34:$AV$34,MATCH($D$7,Indexace!$C$21:$AV$21)),IF(J100=(Info!$C$17+12),('Provozní náklady VaK-ex post'!$W$61*1000)*INDEX(Indexace!$C$35:$AV$35,MATCH($D$7,Indexace!$C$21:$AV$21)),IF(J100=(Info!$C$17+13),('Provozní náklady VaK-ex post'!$W$61*1000)*INDEX(Indexace!$C$36:$AV$36,MATCH($D$7,Indexace!$C$21:$AV$21)),IF(J100=(Info!$C$17+14),('Provozní náklady VaK-ex post'!$W$61*1000)*INDEX(Indexace!$C$37:$AV$37,MATCH($D$7,Indexace!$C$21:$AV$21)),IF(J100=(Info!$C$17+15),('Provozní náklady VaK-ex post'!$W$61*1000)*INDEX(Indexace!$C$38:$AV$38,MATCH($D$7,Indexace!$C$21:$AV$21)),IF(J100=(Info!$C$17+16),('Provozní náklady VaK-ex post'!$W$61*1000)*INDEX(Indexace!$C$39:$AV$39,MATCH($D$7,Indexace!$C$21:$AV$21)),IF(J100=(Info!$C$17+17),('Provozní náklady VaK-ex post'!$W$61*1000)*INDEX(Indexace!$C$40:$AV$40,MATCH($D$7,Indexace!$C$21:$AV$21)),IF(J100=(Info!$C$17+18),('Provozní náklady VaK-ex post'!$W$61*1000)*INDEX(Indexace!$C$41:$AV$41,MATCH($D$7,Indexace!$C$21:$AV$21)),IF(J100=(Info!$C$17+19),('Provozní náklady VaK-ex post'!$W$61*1000)*INDEX(Indexace!$C$42:$AV$42,MATCH($D$7,Indexace!$C$21:$AV$21)),IF(J100=(Info!$C$17+20),('Provozní náklady VaK-ex post'!$W$61*1000)*INDEX(Indexace!$C$43:$AV$43,MATCH($D$7,Indexace!$C$21:$AV$21)),IF(J100=(Info!$C$17+21),('Provozní náklady VaK-ex post'!$W$61*1000)*INDEX(Indexace!$C$44:$AV$44,MATCH($D$7,Indexace!$C$21:$AV$21)),IF(J100=(Info!$C$17+22),('Provozní náklady VaK-ex post'!$W$61*1000)*INDEX(Indexace!$C$45:$AV$45,MATCH($D$7,Indexace!$C$21:$AV$21)),IF(J100=(Info!$C$17+23),('Provozní náklady VaK-ex post'!$W$61*1000)*INDEX(Indexace!$C$46:$AV$46,MATCH($D$7,Indexace!$C$21:$AV$21)),IF(J100=(Info!$C$17+24),('Provozní náklady VaK-ex post'!$W$61*1000)*INDEX(Indexace!$C$47:$AV$47,MATCH($D$7,Indexace!$C$21:$AV$21)),IF(J100=(Info!$C$17+25),('Provozní náklady VaK-ex post'!$W$61*1000)*INDEX(Indexace!$C$48:$AV$48,MATCH($D$7,Indexace!$C$21:$AV$21)),IF(J100=(Info!$C$17+26),('Provozní náklady VaK-ex post'!$W$61*1000)*INDEX(Indexace!$C$49:$AV$49,MATCH($D$7,Indexace!$C$21:$AV$21)),IF(J100=(Info!$C$17+27),('Provozní náklady VaK-ex post'!$W$61*1000)*INDEX(Indexace!$C$50:$AV$50,MATCH($D$7,Indexace!$C$21:$AV$21)),IF(J100=(Info!$C$17+28),('Provozní náklady VaK-ex post'!$W$61*1000)*INDEX(Indexace!$C$51:$AV$51,MATCH($D$7,Indexace!$C$21:$AV$21)),IF(J100=(Info!$C$17+29),('Provozní náklady VaK-ex post'!$W$61*1000)*INDEX(Indexace!$C$52:$AV$52,MATCH($D$7,Indexace!$C$21:$AV$21)),IF(J100=(Info!$C$17+30),('Provozní náklady VaK-ex post'!$W$61*1000)*INDEX(Indexace!$C$53:$AV$53,MATCH($D$7,Indexace!$C$21:$AV$21)))))))))))))))))))))))))))))))))),0)</f>
        <v>70</v>
      </c>
      <c r="K102" s="899">
        <f>IF(K100&gt;=Info!$C$17,IF($F$2=0,0,IF(K100=Info!$C$17,('Základní vstupní data'!$G$136*1000)*INDEX(Indexace!$C$23:$AV$23,MATCH($D$7,Indexace!$C$21:$AV$21)),IF(K100=(Info!$C$17+1),('Provozní náklady VaK-ex post'!$G$61*1000)*INDEX(Indexace!$C$24:$AV$24,MATCH($D$7,Indexace!$C$21:$AV$21)),IF(K100=(Info!$C$17+2),('Provozní náklady VaK-ex post'!$I$61*1000)*INDEX(Indexace!$C$25:$AV$25,MATCH($D$7,Indexace!$C$21:$AV$21)),IF(K100=(Info!$C$17+3),('Provozní náklady VaK-ex post'!$K$61*1000)*INDEX(Indexace!$C$26:$AV$26,MATCH($D$7,Indexace!$C$21:$AV$21)),IF(K100=(Info!$C$17+4),('Provozní náklady VaK-ex post'!$M$61*1000)*INDEX(Indexace!$C$27:$AV$27,MATCH($D$7,Indexace!$C$21:$AV$21)),IF(K100=(Info!$C$17+5),('Provozní náklady VaK-ex post'!$O$61*1000)*INDEX(Indexace!$C$28:$AV$28,MATCH($D$7,Indexace!$C$21:$AV$21)),IF(K100=(Info!$C$17+6),('Provozní náklady VaK-ex post'!$Q$61*1000)*INDEX(Indexace!$C$29:$AV$29,MATCH($D$7,Indexace!$C$21:$AV$21)),IF(K100=(Info!$C$17+7),('Provozní náklady VaK-ex post'!$S$61*1000)*INDEX(Indexace!$C$30:$AV$30,MATCH($D$7,Indexace!$C$21:$AV$21)),IF(K100=(Info!$C$17+8),('Provozní náklady VaK-ex post'!$U$61*1000)*INDEX(Indexace!$C$31:$AV$31,MATCH($D$7,Indexace!$C$21:$AV$21)),IF(K100=(Info!$C$17+9),('Provozní náklady VaK-ex post'!$W$61*1000)*INDEX(Indexace!$C$32:$AV$32,MATCH($D$7,Indexace!$C$21:$AV$21)),IF(K100=(Info!$C$17+10),('Provozní náklady VaK-ex post'!$W$61*1000)*INDEX(Indexace!$C$33:$AV$33,MATCH($D$7,Indexace!$C$21:$AV$21)),IF(K100=(Info!$C$17+11),('Provozní náklady VaK-ex post'!$W$61*1000)*INDEX(Indexace!$C$34:$AV$34,MATCH($D$7,Indexace!$C$21:$AV$21)),IF(K100=(Info!$C$17+12),('Provozní náklady VaK-ex post'!$W$61*1000)*INDEX(Indexace!$C$35:$AV$35,MATCH($D$7,Indexace!$C$21:$AV$21)),IF(K100=(Info!$C$17+13),('Provozní náklady VaK-ex post'!$W$61*1000)*INDEX(Indexace!$C$36:$AV$36,MATCH($D$7,Indexace!$C$21:$AV$21)),IF(K100=(Info!$C$17+14),('Provozní náklady VaK-ex post'!$W$61*1000)*INDEX(Indexace!$C$37:$AV$37,MATCH($D$7,Indexace!$C$21:$AV$21)),IF(K100=(Info!$C$17+15),('Provozní náklady VaK-ex post'!$W$61*1000)*INDEX(Indexace!$C$38:$AV$38,MATCH($D$7,Indexace!$C$21:$AV$21)),IF(K100=(Info!$C$17+16),('Provozní náklady VaK-ex post'!$W$61*1000)*INDEX(Indexace!$C$39:$AV$39,MATCH($D$7,Indexace!$C$21:$AV$21)),IF(K100=(Info!$C$17+17),('Provozní náklady VaK-ex post'!$W$61*1000)*INDEX(Indexace!$C$40:$AV$40,MATCH($D$7,Indexace!$C$21:$AV$21)),IF(K100=(Info!$C$17+18),('Provozní náklady VaK-ex post'!$W$61*1000)*INDEX(Indexace!$C$41:$AV$41,MATCH($D$7,Indexace!$C$21:$AV$21)),IF(K100=(Info!$C$17+19),('Provozní náklady VaK-ex post'!$W$61*1000)*INDEX(Indexace!$C$42:$AV$42,MATCH($D$7,Indexace!$C$21:$AV$21)),IF(K100=(Info!$C$17+20),('Provozní náklady VaK-ex post'!$W$61*1000)*INDEX(Indexace!$C$43:$AV$43,MATCH($D$7,Indexace!$C$21:$AV$21)),IF(K100=(Info!$C$17+21),('Provozní náklady VaK-ex post'!$W$61*1000)*INDEX(Indexace!$C$44:$AV$44,MATCH($D$7,Indexace!$C$21:$AV$21)),IF(K100=(Info!$C$17+22),('Provozní náklady VaK-ex post'!$W$61*1000)*INDEX(Indexace!$C$45:$AV$45,MATCH($D$7,Indexace!$C$21:$AV$21)),IF(K100=(Info!$C$17+23),('Provozní náklady VaK-ex post'!$W$61*1000)*INDEX(Indexace!$C$46:$AV$46,MATCH($D$7,Indexace!$C$21:$AV$21)),IF(K100=(Info!$C$17+24),('Provozní náklady VaK-ex post'!$W$61*1000)*INDEX(Indexace!$C$47:$AV$47,MATCH($D$7,Indexace!$C$21:$AV$21)),IF(K100=(Info!$C$17+25),('Provozní náklady VaK-ex post'!$W$61*1000)*INDEX(Indexace!$C$48:$AV$48,MATCH($D$7,Indexace!$C$21:$AV$21)),IF(K100=(Info!$C$17+26),('Provozní náklady VaK-ex post'!$W$61*1000)*INDEX(Indexace!$C$49:$AV$49,MATCH($D$7,Indexace!$C$21:$AV$21)),IF(K100=(Info!$C$17+27),('Provozní náklady VaK-ex post'!$W$61*1000)*INDEX(Indexace!$C$50:$AV$50,MATCH($D$7,Indexace!$C$21:$AV$21)),IF(K100=(Info!$C$17+28),('Provozní náklady VaK-ex post'!$W$61*1000)*INDEX(Indexace!$C$51:$AV$51,MATCH($D$7,Indexace!$C$21:$AV$21)),IF(K100=(Info!$C$17+29),('Provozní náklady VaK-ex post'!$W$61*1000)*INDEX(Indexace!$C$52:$AV$52,MATCH($D$7,Indexace!$C$21:$AV$21)),IF(K100=(Info!$C$17+30),('Provozní náklady VaK-ex post'!$W$61*1000)*INDEX(Indexace!$C$53:$AV$53,MATCH($D$7,Indexace!$C$21:$AV$21)))))))))))))))))))))))))))))))))),0)</f>
        <v>70</v>
      </c>
      <c r="L102" s="899">
        <f>IF(L100&gt;=Info!$C$17,IF($F$2=0,0,IF(L100=Info!$C$17,('Základní vstupní data'!$G$136*1000)*INDEX(Indexace!$C$23:$AV$23,MATCH($D$7,Indexace!$C$21:$AV$21)),IF(L100=(Info!$C$17+1),('Provozní náklady VaK-ex post'!$G$61*1000)*INDEX(Indexace!$C$24:$AV$24,MATCH($D$7,Indexace!$C$21:$AV$21)),IF(L100=(Info!$C$17+2),('Provozní náklady VaK-ex post'!$I$61*1000)*INDEX(Indexace!$C$25:$AV$25,MATCH($D$7,Indexace!$C$21:$AV$21)),IF(L100=(Info!$C$17+3),('Provozní náklady VaK-ex post'!$K$61*1000)*INDEX(Indexace!$C$26:$AV$26,MATCH($D$7,Indexace!$C$21:$AV$21)),IF(L100=(Info!$C$17+4),('Provozní náklady VaK-ex post'!$M$61*1000)*INDEX(Indexace!$C$27:$AV$27,MATCH($D$7,Indexace!$C$21:$AV$21)),IF(L100=(Info!$C$17+5),('Provozní náklady VaK-ex post'!$O$61*1000)*INDEX(Indexace!$C$28:$AV$28,MATCH($D$7,Indexace!$C$21:$AV$21)),IF(L100=(Info!$C$17+6),('Provozní náklady VaK-ex post'!$Q$61*1000)*INDEX(Indexace!$C$29:$AV$29,MATCH($D$7,Indexace!$C$21:$AV$21)),IF(L100=(Info!$C$17+7),('Provozní náklady VaK-ex post'!$S$61*1000)*INDEX(Indexace!$C$30:$AV$30,MATCH($D$7,Indexace!$C$21:$AV$21)),IF(L100=(Info!$C$17+8),('Provozní náklady VaK-ex post'!$U$61*1000)*INDEX(Indexace!$C$31:$AV$31,MATCH($D$7,Indexace!$C$21:$AV$21)),IF(L100=(Info!$C$17+9),('Provozní náklady VaK-ex post'!$W$61*1000)*INDEX(Indexace!$C$32:$AV$32,MATCH($D$7,Indexace!$C$21:$AV$21)),IF(L100=(Info!$C$17+10),('Provozní náklady VaK-ex post'!$W$61*1000)*INDEX(Indexace!$C$33:$AV$33,MATCH($D$7,Indexace!$C$21:$AV$21)),IF(L100=(Info!$C$17+11),('Provozní náklady VaK-ex post'!$W$61*1000)*INDEX(Indexace!$C$34:$AV$34,MATCH($D$7,Indexace!$C$21:$AV$21)),IF(L100=(Info!$C$17+12),('Provozní náklady VaK-ex post'!$W$61*1000)*INDEX(Indexace!$C$35:$AV$35,MATCH($D$7,Indexace!$C$21:$AV$21)),IF(L100=(Info!$C$17+13),('Provozní náklady VaK-ex post'!$W$61*1000)*INDEX(Indexace!$C$36:$AV$36,MATCH($D$7,Indexace!$C$21:$AV$21)),IF(L100=(Info!$C$17+14),('Provozní náklady VaK-ex post'!$W$61*1000)*INDEX(Indexace!$C$37:$AV$37,MATCH($D$7,Indexace!$C$21:$AV$21)),IF(L100=(Info!$C$17+15),('Provozní náklady VaK-ex post'!$W$61*1000)*INDEX(Indexace!$C$38:$AV$38,MATCH($D$7,Indexace!$C$21:$AV$21)),IF(L100=(Info!$C$17+16),('Provozní náklady VaK-ex post'!$W$61*1000)*INDEX(Indexace!$C$39:$AV$39,MATCH($D$7,Indexace!$C$21:$AV$21)),IF(L100=(Info!$C$17+17),('Provozní náklady VaK-ex post'!$W$61*1000)*INDEX(Indexace!$C$40:$AV$40,MATCH($D$7,Indexace!$C$21:$AV$21)),IF(L100=(Info!$C$17+18),('Provozní náklady VaK-ex post'!$W$61*1000)*INDEX(Indexace!$C$41:$AV$41,MATCH($D$7,Indexace!$C$21:$AV$21)),IF(L100=(Info!$C$17+19),('Provozní náklady VaK-ex post'!$W$61*1000)*INDEX(Indexace!$C$42:$AV$42,MATCH($D$7,Indexace!$C$21:$AV$21)),IF(L100=(Info!$C$17+20),('Provozní náklady VaK-ex post'!$W$61*1000)*INDEX(Indexace!$C$43:$AV$43,MATCH($D$7,Indexace!$C$21:$AV$21)),IF(L100=(Info!$C$17+21),('Provozní náklady VaK-ex post'!$W$61*1000)*INDEX(Indexace!$C$44:$AV$44,MATCH($D$7,Indexace!$C$21:$AV$21)),IF(L100=(Info!$C$17+22),('Provozní náklady VaK-ex post'!$W$61*1000)*INDEX(Indexace!$C$45:$AV$45,MATCH($D$7,Indexace!$C$21:$AV$21)),IF(L100=(Info!$C$17+23),('Provozní náklady VaK-ex post'!$W$61*1000)*INDEX(Indexace!$C$46:$AV$46,MATCH($D$7,Indexace!$C$21:$AV$21)),IF(L100=(Info!$C$17+24),('Provozní náklady VaK-ex post'!$W$61*1000)*INDEX(Indexace!$C$47:$AV$47,MATCH($D$7,Indexace!$C$21:$AV$21)),IF(L100=(Info!$C$17+25),('Provozní náklady VaK-ex post'!$W$61*1000)*INDEX(Indexace!$C$48:$AV$48,MATCH($D$7,Indexace!$C$21:$AV$21)),IF(L100=(Info!$C$17+26),('Provozní náklady VaK-ex post'!$W$61*1000)*INDEX(Indexace!$C$49:$AV$49,MATCH($D$7,Indexace!$C$21:$AV$21)),IF(L100=(Info!$C$17+27),('Provozní náklady VaK-ex post'!$W$61*1000)*INDEX(Indexace!$C$50:$AV$50,MATCH($D$7,Indexace!$C$21:$AV$21)),IF(L100=(Info!$C$17+28),('Provozní náklady VaK-ex post'!$W$61*1000)*INDEX(Indexace!$C$51:$AV$51,MATCH($D$7,Indexace!$C$21:$AV$21)),IF(L100=(Info!$C$17+29),('Provozní náklady VaK-ex post'!$W$61*1000)*INDEX(Indexace!$C$52:$AV$52,MATCH($D$7,Indexace!$C$21:$AV$21)),IF(L100=(Info!$C$17+30),('Provozní náklady VaK-ex post'!$W$61*1000)*INDEX(Indexace!$C$53:$AV$53,MATCH($D$7,Indexace!$C$21:$AV$21)))))))))))))))))))))))))))))))))),0)</f>
        <v>70</v>
      </c>
      <c r="M102" s="899">
        <f>IF(M100&gt;=Info!$C$17,IF($F$2=0,0,IF(M100=Info!$C$17,('Základní vstupní data'!$G$136*1000)*INDEX(Indexace!$C$23:$AV$23,MATCH($D$7,Indexace!$C$21:$AV$21)),IF(M100=(Info!$C$17+1),('Provozní náklady VaK-ex post'!$G$61*1000)*INDEX(Indexace!$C$24:$AV$24,MATCH($D$7,Indexace!$C$21:$AV$21)),IF(M100=(Info!$C$17+2),('Provozní náklady VaK-ex post'!$I$61*1000)*INDEX(Indexace!$C$25:$AV$25,MATCH($D$7,Indexace!$C$21:$AV$21)),IF(M100=(Info!$C$17+3),('Provozní náklady VaK-ex post'!$K$61*1000)*INDEX(Indexace!$C$26:$AV$26,MATCH($D$7,Indexace!$C$21:$AV$21)),IF(M100=(Info!$C$17+4),('Provozní náklady VaK-ex post'!$M$61*1000)*INDEX(Indexace!$C$27:$AV$27,MATCH($D$7,Indexace!$C$21:$AV$21)),IF(M100=(Info!$C$17+5),('Provozní náklady VaK-ex post'!$O$61*1000)*INDEX(Indexace!$C$28:$AV$28,MATCH($D$7,Indexace!$C$21:$AV$21)),IF(M100=(Info!$C$17+6),('Provozní náklady VaK-ex post'!$Q$61*1000)*INDEX(Indexace!$C$29:$AV$29,MATCH($D$7,Indexace!$C$21:$AV$21)),IF(M100=(Info!$C$17+7),('Provozní náklady VaK-ex post'!$S$61*1000)*INDEX(Indexace!$C$30:$AV$30,MATCH($D$7,Indexace!$C$21:$AV$21)),IF(M100=(Info!$C$17+8),('Provozní náklady VaK-ex post'!$U$61*1000)*INDEX(Indexace!$C$31:$AV$31,MATCH($D$7,Indexace!$C$21:$AV$21)),IF(M100=(Info!$C$17+9),('Provozní náklady VaK-ex post'!$W$61*1000)*INDEX(Indexace!$C$32:$AV$32,MATCH($D$7,Indexace!$C$21:$AV$21)),IF(M100=(Info!$C$17+10),('Provozní náklady VaK-ex post'!$W$61*1000)*INDEX(Indexace!$C$33:$AV$33,MATCH($D$7,Indexace!$C$21:$AV$21)),IF(M100=(Info!$C$17+11),('Provozní náklady VaK-ex post'!$W$61*1000)*INDEX(Indexace!$C$34:$AV$34,MATCH($D$7,Indexace!$C$21:$AV$21)),IF(M100=(Info!$C$17+12),('Provozní náklady VaK-ex post'!$W$61*1000)*INDEX(Indexace!$C$35:$AV$35,MATCH($D$7,Indexace!$C$21:$AV$21)),IF(M100=(Info!$C$17+13),('Provozní náklady VaK-ex post'!$W$61*1000)*INDEX(Indexace!$C$36:$AV$36,MATCH($D$7,Indexace!$C$21:$AV$21)),IF(M100=(Info!$C$17+14),('Provozní náklady VaK-ex post'!$W$61*1000)*INDEX(Indexace!$C$37:$AV$37,MATCH($D$7,Indexace!$C$21:$AV$21)),IF(M100=(Info!$C$17+15),('Provozní náklady VaK-ex post'!$W$61*1000)*INDEX(Indexace!$C$38:$AV$38,MATCH($D$7,Indexace!$C$21:$AV$21)),IF(M100=(Info!$C$17+16),('Provozní náklady VaK-ex post'!$W$61*1000)*INDEX(Indexace!$C$39:$AV$39,MATCH($D$7,Indexace!$C$21:$AV$21)),IF(M100=(Info!$C$17+17),('Provozní náklady VaK-ex post'!$W$61*1000)*INDEX(Indexace!$C$40:$AV$40,MATCH($D$7,Indexace!$C$21:$AV$21)),IF(M100=(Info!$C$17+18),('Provozní náklady VaK-ex post'!$W$61*1000)*INDEX(Indexace!$C$41:$AV$41,MATCH($D$7,Indexace!$C$21:$AV$21)),IF(M100=(Info!$C$17+19),('Provozní náklady VaK-ex post'!$W$61*1000)*INDEX(Indexace!$C$42:$AV$42,MATCH($D$7,Indexace!$C$21:$AV$21)),IF(M100=(Info!$C$17+20),('Provozní náklady VaK-ex post'!$W$61*1000)*INDEX(Indexace!$C$43:$AV$43,MATCH($D$7,Indexace!$C$21:$AV$21)),IF(M100=(Info!$C$17+21),('Provozní náklady VaK-ex post'!$W$61*1000)*INDEX(Indexace!$C$44:$AV$44,MATCH($D$7,Indexace!$C$21:$AV$21)),IF(M100=(Info!$C$17+22),('Provozní náklady VaK-ex post'!$W$61*1000)*INDEX(Indexace!$C$45:$AV$45,MATCH($D$7,Indexace!$C$21:$AV$21)),IF(M100=(Info!$C$17+23),('Provozní náklady VaK-ex post'!$W$61*1000)*INDEX(Indexace!$C$46:$AV$46,MATCH($D$7,Indexace!$C$21:$AV$21)),IF(M100=(Info!$C$17+24),('Provozní náklady VaK-ex post'!$W$61*1000)*INDEX(Indexace!$C$47:$AV$47,MATCH($D$7,Indexace!$C$21:$AV$21)),IF(M100=(Info!$C$17+25),('Provozní náklady VaK-ex post'!$W$61*1000)*INDEX(Indexace!$C$48:$AV$48,MATCH($D$7,Indexace!$C$21:$AV$21)),IF(M100=(Info!$C$17+26),('Provozní náklady VaK-ex post'!$W$61*1000)*INDEX(Indexace!$C$49:$AV$49,MATCH($D$7,Indexace!$C$21:$AV$21)),IF(M100=(Info!$C$17+27),('Provozní náklady VaK-ex post'!$W$61*1000)*INDEX(Indexace!$C$50:$AV$50,MATCH($D$7,Indexace!$C$21:$AV$21)),IF(M100=(Info!$C$17+28),('Provozní náklady VaK-ex post'!$W$61*1000)*INDEX(Indexace!$C$51:$AV$51,MATCH($D$7,Indexace!$C$21:$AV$21)),IF(M100=(Info!$C$17+29),('Provozní náklady VaK-ex post'!$W$61*1000)*INDEX(Indexace!$C$52:$AV$52,MATCH($D$7,Indexace!$C$21:$AV$21)),IF(M100=(Info!$C$17+30),('Provozní náklady VaK-ex post'!$W$61*1000)*INDEX(Indexace!$C$53:$AV$53,MATCH($D$7,Indexace!$C$21:$AV$21)))))))))))))))))))))))))))))))))),0)</f>
        <v>70.000000000000014</v>
      </c>
      <c r="N102" s="899">
        <f>IF(N100&gt;=Info!$C$17,IF($F$2=0,0,IF(N100=Info!$C$17,('Základní vstupní data'!$G$136*1000)*INDEX(Indexace!$C$23:$AV$23,MATCH($D$7,Indexace!$C$21:$AV$21)),IF(N100=(Info!$C$17+1),('Provozní náklady VaK-ex post'!$G$61*1000)*INDEX(Indexace!$C$24:$AV$24,MATCH($D$7,Indexace!$C$21:$AV$21)),IF(N100=(Info!$C$17+2),('Provozní náklady VaK-ex post'!$I$61*1000)*INDEX(Indexace!$C$25:$AV$25,MATCH($D$7,Indexace!$C$21:$AV$21)),IF(N100=(Info!$C$17+3),('Provozní náklady VaK-ex post'!$K$61*1000)*INDEX(Indexace!$C$26:$AV$26,MATCH($D$7,Indexace!$C$21:$AV$21)),IF(N100=(Info!$C$17+4),('Provozní náklady VaK-ex post'!$M$61*1000)*INDEX(Indexace!$C$27:$AV$27,MATCH($D$7,Indexace!$C$21:$AV$21)),IF(N100=(Info!$C$17+5),('Provozní náklady VaK-ex post'!$O$61*1000)*INDEX(Indexace!$C$28:$AV$28,MATCH($D$7,Indexace!$C$21:$AV$21)),IF(N100=(Info!$C$17+6),('Provozní náklady VaK-ex post'!$Q$61*1000)*INDEX(Indexace!$C$29:$AV$29,MATCH($D$7,Indexace!$C$21:$AV$21)),IF(N100=(Info!$C$17+7),('Provozní náklady VaK-ex post'!$S$61*1000)*INDEX(Indexace!$C$30:$AV$30,MATCH($D$7,Indexace!$C$21:$AV$21)),IF(N100=(Info!$C$17+8),('Provozní náklady VaK-ex post'!$U$61*1000)*INDEX(Indexace!$C$31:$AV$31,MATCH($D$7,Indexace!$C$21:$AV$21)),IF(N100=(Info!$C$17+9),('Provozní náklady VaK-ex post'!$W$61*1000)*INDEX(Indexace!$C$32:$AV$32,MATCH($D$7,Indexace!$C$21:$AV$21)),IF(N100=(Info!$C$17+10),('Provozní náklady VaK-ex post'!$W$61*1000)*INDEX(Indexace!$C$33:$AV$33,MATCH($D$7,Indexace!$C$21:$AV$21)),IF(N100=(Info!$C$17+11),('Provozní náklady VaK-ex post'!$W$61*1000)*INDEX(Indexace!$C$34:$AV$34,MATCH($D$7,Indexace!$C$21:$AV$21)),IF(N100=(Info!$C$17+12),('Provozní náklady VaK-ex post'!$W$61*1000)*INDEX(Indexace!$C$35:$AV$35,MATCH($D$7,Indexace!$C$21:$AV$21)),IF(N100=(Info!$C$17+13),('Provozní náklady VaK-ex post'!$W$61*1000)*INDEX(Indexace!$C$36:$AV$36,MATCH($D$7,Indexace!$C$21:$AV$21)),IF(N100=(Info!$C$17+14),('Provozní náklady VaK-ex post'!$W$61*1000)*INDEX(Indexace!$C$37:$AV$37,MATCH($D$7,Indexace!$C$21:$AV$21)),IF(N100=(Info!$C$17+15),('Provozní náklady VaK-ex post'!$W$61*1000)*INDEX(Indexace!$C$38:$AV$38,MATCH($D$7,Indexace!$C$21:$AV$21)),IF(N100=(Info!$C$17+16),('Provozní náklady VaK-ex post'!$W$61*1000)*INDEX(Indexace!$C$39:$AV$39,MATCH($D$7,Indexace!$C$21:$AV$21)),IF(N100=(Info!$C$17+17),('Provozní náklady VaK-ex post'!$W$61*1000)*INDEX(Indexace!$C$40:$AV$40,MATCH($D$7,Indexace!$C$21:$AV$21)),IF(N100=(Info!$C$17+18),('Provozní náklady VaK-ex post'!$W$61*1000)*INDEX(Indexace!$C$41:$AV$41,MATCH($D$7,Indexace!$C$21:$AV$21)),IF(N100=(Info!$C$17+19),('Provozní náklady VaK-ex post'!$W$61*1000)*INDEX(Indexace!$C$42:$AV$42,MATCH($D$7,Indexace!$C$21:$AV$21)),IF(N100=(Info!$C$17+20),('Provozní náklady VaK-ex post'!$W$61*1000)*INDEX(Indexace!$C$43:$AV$43,MATCH($D$7,Indexace!$C$21:$AV$21)),IF(N100=(Info!$C$17+21),('Provozní náklady VaK-ex post'!$W$61*1000)*INDEX(Indexace!$C$44:$AV$44,MATCH($D$7,Indexace!$C$21:$AV$21)),IF(N100=(Info!$C$17+22),('Provozní náklady VaK-ex post'!$W$61*1000)*INDEX(Indexace!$C$45:$AV$45,MATCH($D$7,Indexace!$C$21:$AV$21)),IF(N100=(Info!$C$17+23),('Provozní náklady VaK-ex post'!$W$61*1000)*INDEX(Indexace!$C$46:$AV$46,MATCH($D$7,Indexace!$C$21:$AV$21)),IF(N100=(Info!$C$17+24),('Provozní náklady VaK-ex post'!$W$61*1000)*INDEX(Indexace!$C$47:$AV$47,MATCH($D$7,Indexace!$C$21:$AV$21)),IF(N100=(Info!$C$17+25),('Provozní náklady VaK-ex post'!$W$61*1000)*INDEX(Indexace!$C$48:$AV$48,MATCH($D$7,Indexace!$C$21:$AV$21)),IF(N100=(Info!$C$17+26),('Provozní náklady VaK-ex post'!$W$61*1000)*INDEX(Indexace!$C$49:$AV$49,MATCH($D$7,Indexace!$C$21:$AV$21)),IF(N100=(Info!$C$17+27),('Provozní náklady VaK-ex post'!$W$61*1000)*INDEX(Indexace!$C$50:$AV$50,MATCH($D$7,Indexace!$C$21:$AV$21)),IF(N100=(Info!$C$17+28),('Provozní náklady VaK-ex post'!$W$61*1000)*INDEX(Indexace!$C$51:$AV$51,MATCH($D$7,Indexace!$C$21:$AV$21)),IF(N100=(Info!$C$17+29),('Provozní náklady VaK-ex post'!$W$61*1000)*INDEX(Indexace!$C$52:$AV$52,MATCH($D$7,Indexace!$C$21:$AV$21)),IF(N100=(Info!$C$17+30),('Provozní náklady VaK-ex post'!$W$61*1000)*INDEX(Indexace!$C$53:$AV$53,MATCH($D$7,Indexace!$C$21:$AV$21)))))))))))))))))))))))))))))))))),0)</f>
        <v>70</v>
      </c>
      <c r="O102" s="899">
        <f>IF(O100&gt;=Info!$C$17,IF($F$2=0,0,IF(O100=Info!$C$17,('Základní vstupní data'!$G$136*1000)*INDEX(Indexace!$C$23:$AV$23,MATCH($D$7,Indexace!$C$21:$AV$21)),IF(O100=(Info!$C$17+1),('Provozní náklady VaK-ex post'!$G$61*1000)*INDEX(Indexace!$C$24:$AV$24,MATCH($D$7,Indexace!$C$21:$AV$21)),IF(O100=(Info!$C$17+2),('Provozní náklady VaK-ex post'!$I$61*1000)*INDEX(Indexace!$C$25:$AV$25,MATCH($D$7,Indexace!$C$21:$AV$21)),IF(O100=(Info!$C$17+3),('Provozní náklady VaK-ex post'!$K$61*1000)*INDEX(Indexace!$C$26:$AV$26,MATCH($D$7,Indexace!$C$21:$AV$21)),IF(O100=(Info!$C$17+4),('Provozní náklady VaK-ex post'!$M$61*1000)*INDEX(Indexace!$C$27:$AV$27,MATCH($D$7,Indexace!$C$21:$AV$21)),IF(O100=(Info!$C$17+5),('Provozní náklady VaK-ex post'!$O$61*1000)*INDEX(Indexace!$C$28:$AV$28,MATCH($D$7,Indexace!$C$21:$AV$21)),IF(O100=(Info!$C$17+6),('Provozní náklady VaK-ex post'!$Q$61*1000)*INDEX(Indexace!$C$29:$AV$29,MATCH($D$7,Indexace!$C$21:$AV$21)),IF(O100=(Info!$C$17+7),('Provozní náklady VaK-ex post'!$S$61*1000)*INDEX(Indexace!$C$30:$AV$30,MATCH($D$7,Indexace!$C$21:$AV$21)),IF(O100=(Info!$C$17+8),('Provozní náklady VaK-ex post'!$U$61*1000)*INDEX(Indexace!$C$31:$AV$31,MATCH($D$7,Indexace!$C$21:$AV$21)),IF(O100=(Info!$C$17+9),('Provozní náklady VaK-ex post'!$W$61*1000)*INDEX(Indexace!$C$32:$AV$32,MATCH($D$7,Indexace!$C$21:$AV$21)),IF(O100=(Info!$C$17+10),('Provozní náklady VaK-ex post'!$W$61*1000)*INDEX(Indexace!$C$33:$AV$33,MATCH($D$7,Indexace!$C$21:$AV$21)),IF(O100=(Info!$C$17+11),('Provozní náklady VaK-ex post'!$W$61*1000)*INDEX(Indexace!$C$34:$AV$34,MATCH($D$7,Indexace!$C$21:$AV$21)),IF(O100=(Info!$C$17+12),('Provozní náklady VaK-ex post'!$W$61*1000)*INDEX(Indexace!$C$35:$AV$35,MATCH($D$7,Indexace!$C$21:$AV$21)),IF(O100=(Info!$C$17+13),('Provozní náklady VaK-ex post'!$W$61*1000)*INDEX(Indexace!$C$36:$AV$36,MATCH($D$7,Indexace!$C$21:$AV$21)),IF(O100=(Info!$C$17+14),('Provozní náklady VaK-ex post'!$W$61*1000)*INDEX(Indexace!$C$37:$AV$37,MATCH($D$7,Indexace!$C$21:$AV$21)),IF(O100=(Info!$C$17+15),('Provozní náklady VaK-ex post'!$W$61*1000)*INDEX(Indexace!$C$38:$AV$38,MATCH($D$7,Indexace!$C$21:$AV$21)),IF(O100=(Info!$C$17+16),('Provozní náklady VaK-ex post'!$W$61*1000)*INDEX(Indexace!$C$39:$AV$39,MATCH($D$7,Indexace!$C$21:$AV$21)),IF(O100=(Info!$C$17+17),('Provozní náklady VaK-ex post'!$W$61*1000)*INDEX(Indexace!$C$40:$AV$40,MATCH($D$7,Indexace!$C$21:$AV$21)),IF(O100=(Info!$C$17+18),('Provozní náklady VaK-ex post'!$W$61*1000)*INDEX(Indexace!$C$41:$AV$41,MATCH($D$7,Indexace!$C$21:$AV$21)),IF(O100=(Info!$C$17+19),('Provozní náklady VaK-ex post'!$W$61*1000)*INDEX(Indexace!$C$42:$AV$42,MATCH($D$7,Indexace!$C$21:$AV$21)),IF(O100=(Info!$C$17+20),('Provozní náklady VaK-ex post'!$W$61*1000)*INDEX(Indexace!$C$43:$AV$43,MATCH($D$7,Indexace!$C$21:$AV$21)),IF(O100=(Info!$C$17+21),('Provozní náklady VaK-ex post'!$W$61*1000)*INDEX(Indexace!$C$44:$AV$44,MATCH($D$7,Indexace!$C$21:$AV$21)),IF(O100=(Info!$C$17+22),('Provozní náklady VaK-ex post'!$W$61*1000)*INDEX(Indexace!$C$45:$AV$45,MATCH($D$7,Indexace!$C$21:$AV$21)),IF(O100=(Info!$C$17+23),('Provozní náklady VaK-ex post'!$W$61*1000)*INDEX(Indexace!$C$46:$AV$46,MATCH($D$7,Indexace!$C$21:$AV$21)),IF(O100=(Info!$C$17+24),('Provozní náklady VaK-ex post'!$W$61*1000)*INDEX(Indexace!$C$47:$AV$47,MATCH($D$7,Indexace!$C$21:$AV$21)),IF(O100=(Info!$C$17+25),('Provozní náklady VaK-ex post'!$W$61*1000)*INDEX(Indexace!$C$48:$AV$48,MATCH($D$7,Indexace!$C$21:$AV$21)),IF(O100=(Info!$C$17+26),('Provozní náklady VaK-ex post'!$W$61*1000)*INDEX(Indexace!$C$49:$AV$49,MATCH($D$7,Indexace!$C$21:$AV$21)),IF(O100=(Info!$C$17+27),('Provozní náklady VaK-ex post'!$W$61*1000)*INDEX(Indexace!$C$50:$AV$50,MATCH($D$7,Indexace!$C$21:$AV$21)),IF(O100=(Info!$C$17+28),('Provozní náklady VaK-ex post'!$W$61*1000)*INDEX(Indexace!$C$51:$AV$51,MATCH($D$7,Indexace!$C$21:$AV$21)),IF(O100=(Info!$C$17+29),('Provozní náklady VaK-ex post'!$W$61*1000)*INDEX(Indexace!$C$52:$AV$52,MATCH($D$7,Indexace!$C$21:$AV$21)),IF(O100=(Info!$C$17+30),('Provozní náklady VaK-ex post'!$W$61*1000)*INDEX(Indexace!$C$53:$AV$53,MATCH($D$7,Indexace!$C$21:$AV$21)))))))))))))))))))))))))))))))))),0)</f>
        <v>70</v>
      </c>
      <c r="P102" s="899">
        <f>IF(P100&gt;=Info!$C$17,IF($F$2=0,0,IF(P100=Info!$C$17,('Základní vstupní data'!$G$136*1000)*INDEX(Indexace!$C$23:$AV$23,MATCH($D$7,Indexace!$C$21:$AV$21)),IF(P100=(Info!$C$17+1),('Provozní náklady VaK-ex post'!$G$61*1000)*INDEX(Indexace!$C$24:$AV$24,MATCH($D$7,Indexace!$C$21:$AV$21)),IF(P100=(Info!$C$17+2),('Provozní náklady VaK-ex post'!$I$61*1000)*INDEX(Indexace!$C$25:$AV$25,MATCH($D$7,Indexace!$C$21:$AV$21)),IF(P100=(Info!$C$17+3),('Provozní náklady VaK-ex post'!$K$61*1000)*INDEX(Indexace!$C$26:$AV$26,MATCH($D$7,Indexace!$C$21:$AV$21)),IF(P100=(Info!$C$17+4),('Provozní náklady VaK-ex post'!$M$61*1000)*INDEX(Indexace!$C$27:$AV$27,MATCH($D$7,Indexace!$C$21:$AV$21)),IF(P100=(Info!$C$17+5),('Provozní náklady VaK-ex post'!$O$61*1000)*INDEX(Indexace!$C$28:$AV$28,MATCH($D$7,Indexace!$C$21:$AV$21)),IF(P100=(Info!$C$17+6),('Provozní náklady VaK-ex post'!$Q$61*1000)*INDEX(Indexace!$C$29:$AV$29,MATCH($D$7,Indexace!$C$21:$AV$21)),IF(P100=(Info!$C$17+7),('Provozní náklady VaK-ex post'!$S$61*1000)*INDEX(Indexace!$C$30:$AV$30,MATCH($D$7,Indexace!$C$21:$AV$21)),IF(P100=(Info!$C$17+8),('Provozní náklady VaK-ex post'!$U$61*1000)*INDEX(Indexace!$C$31:$AV$31,MATCH($D$7,Indexace!$C$21:$AV$21)),IF(P100=(Info!$C$17+9),('Provozní náklady VaK-ex post'!$W$61*1000)*INDEX(Indexace!$C$32:$AV$32,MATCH($D$7,Indexace!$C$21:$AV$21)),IF(P100=(Info!$C$17+10),('Provozní náklady VaK-ex post'!$W$61*1000)*INDEX(Indexace!$C$33:$AV$33,MATCH($D$7,Indexace!$C$21:$AV$21)),IF(P100=(Info!$C$17+11),('Provozní náklady VaK-ex post'!$W$61*1000)*INDEX(Indexace!$C$34:$AV$34,MATCH($D$7,Indexace!$C$21:$AV$21)),IF(P100=(Info!$C$17+12),('Provozní náklady VaK-ex post'!$W$61*1000)*INDEX(Indexace!$C$35:$AV$35,MATCH($D$7,Indexace!$C$21:$AV$21)),IF(P100=(Info!$C$17+13),('Provozní náklady VaK-ex post'!$W$61*1000)*INDEX(Indexace!$C$36:$AV$36,MATCH($D$7,Indexace!$C$21:$AV$21)),IF(P100=(Info!$C$17+14),('Provozní náklady VaK-ex post'!$W$61*1000)*INDEX(Indexace!$C$37:$AV$37,MATCH($D$7,Indexace!$C$21:$AV$21)),IF(P100=(Info!$C$17+15),('Provozní náklady VaK-ex post'!$W$61*1000)*INDEX(Indexace!$C$38:$AV$38,MATCH($D$7,Indexace!$C$21:$AV$21)),IF(P100=(Info!$C$17+16),('Provozní náklady VaK-ex post'!$W$61*1000)*INDEX(Indexace!$C$39:$AV$39,MATCH($D$7,Indexace!$C$21:$AV$21)),IF(P100=(Info!$C$17+17),('Provozní náklady VaK-ex post'!$W$61*1000)*INDEX(Indexace!$C$40:$AV$40,MATCH($D$7,Indexace!$C$21:$AV$21)),IF(P100=(Info!$C$17+18),('Provozní náklady VaK-ex post'!$W$61*1000)*INDEX(Indexace!$C$41:$AV$41,MATCH($D$7,Indexace!$C$21:$AV$21)),IF(P100=(Info!$C$17+19),('Provozní náklady VaK-ex post'!$W$61*1000)*INDEX(Indexace!$C$42:$AV$42,MATCH($D$7,Indexace!$C$21:$AV$21)),IF(P100=(Info!$C$17+20),('Provozní náklady VaK-ex post'!$W$61*1000)*INDEX(Indexace!$C$43:$AV$43,MATCH($D$7,Indexace!$C$21:$AV$21)),IF(P100=(Info!$C$17+21),('Provozní náklady VaK-ex post'!$W$61*1000)*INDEX(Indexace!$C$44:$AV$44,MATCH($D$7,Indexace!$C$21:$AV$21)),IF(P100=(Info!$C$17+22),('Provozní náklady VaK-ex post'!$W$61*1000)*INDEX(Indexace!$C$45:$AV$45,MATCH($D$7,Indexace!$C$21:$AV$21)),IF(P100=(Info!$C$17+23),('Provozní náklady VaK-ex post'!$W$61*1000)*INDEX(Indexace!$C$46:$AV$46,MATCH($D$7,Indexace!$C$21:$AV$21)),IF(P100=(Info!$C$17+24),('Provozní náklady VaK-ex post'!$W$61*1000)*INDEX(Indexace!$C$47:$AV$47,MATCH($D$7,Indexace!$C$21:$AV$21)),IF(P100=(Info!$C$17+25),('Provozní náklady VaK-ex post'!$W$61*1000)*INDEX(Indexace!$C$48:$AV$48,MATCH($D$7,Indexace!$C$21:$AV$21)),IF(P100=(Info!$C$17+26),('Provozní náklady VaK-ex post'!$W$61*1000)*INDEX(Indexace!$C$49:$AV$49,MATCH($D$7,Indexace!$C$21:$AV$21)),IF(P100=(Info!$C$17+27),('Provozní náklady VaK-ex post'!$W$61*1000)*INDEX(Indexace!$C$50:$AV$50,MATCH($D$7,Indexace!$C$21:$AV$21)),IF(P100=(Info!$C$17+28),('Provozní náklady VaK-ex post'!$W$61*1000)*INDEX(Indexace!$C$51:$AV$51,MATCH($D$7,Indexace!$C$21:$AV$21)),IF(P100=(Info!$C$17+29),('Provozní náklady VaK-ex post'!$W$61*1000)*INDEX(Indexace!$C$52:$AV$52,MATCH($D$7,Indexace!$C$21:$AV$21)),IF(P100=(Info!$C$17+30),('Provozní náklady VaK-ex post'!$W$61*1000)*INDEX(Indexace!$C$53:$AV$53,MATCH($D$7,Indexace!$C$21:$AV$21)))))))))))))))))))))))))))))))))),0)</f>
        <v>70</v>
      </c>
      <c r="Q102" s="899">
        <f>IF(Q100&gt;=Info!$C$17,IF($F$2=0,0,IF(Q100=Info!$C$17,('Základní vstupní data'!$G$136*1000)*INDEX(Indexace!$C$23:$AV$23,MATCH($D$7,Indexace!$C$21:$AV$21)),IF(Q100=(Info!$C$17+1),('Provozní náklady VaK-ex post'!$G$61*1000)*INDEX(Indexace!$C$24:$AV$24,MATCH($D$7,Indexace!$C$21:$AV$21)),IF(Q100=(Info!$C$17+2),('Provozní náklady VaK-ex post'!$I$61*1000)*INDEX(Indexace!$C$25:$AV$25,MATCH($D$7,Indexace!$C$21:$AV$21)),IF(Q100=(Info!$C$17+3),('Provozní náklady VaK-ex post'!$K$61*1000)*INDEX(Indexace!$C$26:$AV$26,MATCH($D$7,Indexace!$C$21:$AV$21)),IF(Q100=(Info!$C$17+4),('Provozní náklady VaK-ex post'!$M$61*1000)*INDEX(Indexace!$C$27:$AV$27,MATCH($D$7,Indexace!$C$21:$AV$21)),IF(Q100=(Info!$C$17+5),('Provozní náklady VaK-ex post'!$O$61*1000)*INDEX(Indexace!$C$28:$AV$28,MATCH($D$7,Indexace!$C$21:$AV$21)),IF(Q100=(Info!$C$17+6),('Provozní náklady VaK-ex post'!$Q$61*1000)*INDEX(Indexace!$C$29:$AV$29,MATCH($D$7,Indexace!$C$21:$AV$21)),IF(Q100=(Info!$C$17+7),('Provozní náklady VaK-ex post'!$S$61*1000)*INDEX(Indexace!$C$30:$AV$30,MATCH($D$7,Indexace!$C$21:$AV$21)),IF(Q100=(Info!$C$17+8),('Provozní náklady VaK-ex post'!$U$61*1000)*INDEX(Indexace!$C$31:$AV$31,MATCH($D$7,Indexace!$C$21:$AV$21)),IF(Q100=(Info!$C$17+9),('Provozní náklady VaK-ex post'!$W$61*1000)*INDEX(Indexace!$C$32:$AV$32,MATCH($D$7,Indexace!$C$21:$AV$21)),IF(Q100=(Info!$C$17+10),('Provozní náklady VaK-ex post'!$W$61*1000)*INDEX(Indexace!$C$33:$AV$33,MATCH($D$7,Indexace!$C$21:$AV$21)),IF(Q100=(Info!$C$17+11),('Provozní náklady VaK-ex post'!$W$61*1000)*INDEX(Indexace!$C$34:$AV$34,MATCH($D$7,Indexace!$C$21:$AV$21)),IF(Q100=(Info!$C$17+12),('Provozní náklady VaK-ex post'!$W$61*1000)*INDEX(Indexace!$C$35:$AV$35,MATCH($D$7,Indexace!$C$21:$AV$21)),IF(Q100=(Info!$C$17+13),('Provozní náklady VaK-ex post'!$W$61*1000)*INDEX(Indexace!$C$36:$AV$36,MATCH($D$7,Indexace!$C$21:$AV$21)),IF(Q100=(Info!$C$17+14),('Provozní náklady VaK-ex post'!$W$61*1000)*INDEX(Indexace!$C$37:$AV$37,MATCH($D$7,Indexace!$C$21:$AV$21)),IF(Q100=(Info!$C$17+15),('Provozní náklady VaK-ex post'!$W$61*1000)*INDEX(Indexace!$C$38:$AV$38,MATCH($D$7,Indexace!$C$21:$AV$21)),IF(Q100=(Info!$C$17+16),('Provozní náklady VaK-ex post'!$W$61*1000)*INDEX(Indexace!$C$39:$AV$39,MATCH($D$7,Indexace!$C$21:$AV$21)),IF(Q100=(Info!$C$17+17),('Provozní náklady VaK-ex post'!$W$61*1000)*INDEX(Indexace!$C$40:$AV$40,MATCH($D$7,Indexace!$C$21:$AV$21)),IF(Q100=(Info!$C$17+18),('Provozní náklady VaK-ex post'!$W$61*1000)*INDEX(Indexace!$C$41:$AV$41,MATCH($D$7,Indexace!$C$21:$AV$21)),IF(Q100=(Info!$C$17+19),('Provozní náklady VaK-ex post'!$W$61*1000)*INDEX(Indexace!$C$42:$AV$42,MATCH($D$7,Indexace!$C$21:$AV$21)),IF(Q100=(Info!$C$17+20),('Provozní náklady VaK-ex post'!$W$61*1000)*INDEX(Indexace!$C$43:$AV$43,MATCH($D$7,Indexace!$C$21:$AV$21)),IF(Q100=(Info!$C$17+21),('Provozní náklady VaK-ex post'!$W$61*1000)*INDEX(Indexace!$C$44:$AV$44,MATCH($D$7,Indexace!$C$21:$AV$21)),IF(Q100=(Info!$C$17+22),('Provozní náklady VaK-ex post'!$W$61*1000)*INDEX(Indexace!$C$45:$AV$45,MATCH($D$7,Indexace!$C$21:$AV$21)),IF(Q100=(Info!$C$17+23),('Provozní náklady VaK-ex post'!$W$61*1000)*INDEX(Indexace!$C$46:$AV$46,MATCH($D$7,Indexace!$C$21:$AV$21)),IF(Q100=(Info!$C$17+24),('Provozní náklady VaK-ex post'!$W$61*1000)*INDEX(Indexace!$C$47:$AV$47,MATCH($D$7,Indexace!$C$21:$AV$21)),IF(Q100=(Info!$C$17+25),('Provozní náklady VaK-ex post'!$W$61*1000)*INDEX(Indexace!$C$48:$AV$48,MATCH($D$7,Indexace!$C$21:$AV$21)),IF(Q100=(Info!$C$17+26),('Provozní náklady VaK-ex post'!$W$61*1000)*INDEX(Indexace!$C$49:$AV$49,MATCH($D$7,Indexace!$C$21:$AV$21)),IF(Q100=(Info!$C$17+27),('Provozní náklady VaK-ex post'!$W$61*1000)*INDEX(Indexace!$C$50:$AV$50,MATCH($D$7,Indexace!$C$21:$AV$21)),IF(Q100=(Info!$C$17+28),('Provozní náklady VaK-ex post'!$W$61*1000)*INDEX(Indexace!$C$51:$AV$51,MATCH($D$7,Indexace!$C$21:$AV$21)),IF(Q100=(Info!$C$17+29),('Provozní náklady VaK-ex post'!$W$61*1000)*INDEX(Indexace!$C$52:$AV$52,MATCH($D$7,Indexace!$C$21:$AV$21)),IF(Q100=(Info!$C$17+30),('Provozní náklady VaK-ex post'!$W$61*1000)*INDEX(Indexace!$C$53:$AV$53,MATCH($D$7,Indexace!$C$21:$AV$21)))))))))))))))))))))))))))))))))),0)</f>
        <v>70.000000000000014</v>
      </c>
      <c r="R102" s="899">
        <f>IF(R100&gt;=Info!$C$17,IF($F$2=0,0,IF(R100=Info!$C$17,('Základní vstupní data'!$G$136*1000)*INDEX(Indexace!$C$23:$AV$23,MATCH($D$7,Indexace!$C$21:$AV$21)),IF(R100=(Info!$C$17+1),('Provozní náklady VaK-ex post'!$G$61*1000)*INDEX(Indexace!$C$24:$AV$24,MATCH($D$7,Indexace!$C$21:$AV$21)),IF(R100=(Info!$C$17+2),('Provozní náklady VaK-ex post'!$I$61*1000)*INDEX(Indexace!$C$25:$AV$25,MATCH($D$7,Indexace!$C$21:$AV$21)),IF(R100=(Info!$C$17+3),('Provozní náklady VaK-ex post'!$K$61*1000)*INDEX(Indexace!$C$26:$AV$26,MATCH($D$7,Indexace!$C$21:$AV$21)),IF(R100=(Info!$C$17+4),('Provozní náklady VaK-ex post'!$M$61*1000)*INDEX(Indexace!$C$27:$AV$27,MATCH($D$7,Indexace!$C$21:$AV$21)),IF(R100=(Info!$C$17+5),('Provozní náklady VaK-ex post'!$O$61*1000)*INDEX(Indexace!$C$28:$AV$28,MATCH($D$7,Indexace!$C$21:$AV$21)),IF(R100=(Info!$C$17+6),('Provozní náklady VaK-ex post'!$Q$61*1000)*INDEX(Indexace!$C$29:$AV$29,MATCH($D$7,Indexace!$C$21:$AV$21)),IF(R100=(Info!$C$17+7),('Provozní náklady VaK-ex post'!$S$61*1000)*INDEX(Indexace!$C$30:$AV$30,MATCH($D$7,Indexace!$C$21:$AV$21)),IF(R100=(Info!$C$17+8),('Provozní náklady VaK-ex post'!$U$61*1000)*INDEX(Indexace!$C$31:$AV$31,MATCH($D$7,Indexace!$C$21:$AV$21)),IF(R100=(Info!$C$17+9),('Provozní náklady VaK-ex post'!$W$61*1000)*INDEX(Indexace!$C$32:$AV$32,MATCH($D$7,Indexace!$C$21:$AV$21)),IF(R100=(Info!$C$17+10),('Provozní náklady VaK-ex post'!$W$61*1000)*INDEX(Indexace!$C$33:$AV$33,MATCH($D$7,Indexace!$C$21:$AV$21)),IF(R100=(Info!$C$17+11),('Provozní náklady VaK-ex post'!$W$61*1000)*INDEX(Indexace!$C$34:$AV$34,MATCH($D$7,Indexace!$C$21:$AV$21)),IF(R100=(Info!$C$17+12),('Provozní náklady VaK-ex post'!$W$61*1000)*INDEX(Indexace!$C$35:$AV$35,MATCH($D$7,Indexace!$C$21:$AV$21)),IF(R100=(Info!$C$17+13),('Provozní náklady VaK-ex post'!$W$61*1000)*INDEX(Indexace!$C$36:$AV$36,MATCH($D$7,Indexace!$C$21:$AV$21)),IF(R100=(Info!$C$17+14),('Provozní náklady VaK-ex post'!$W$61*1000)*INDEX(Indexace!$C$37:$AV$37,MATCH($D$7,Indexace!$C$21:$AV$21)),IF(R100=(Info!$C$17+15),('Provozní náklady VaK-ex post'!$W$61*1000)*INDEX(Indexace!$C$38:$AV$38,MATCH($D$7,Indexace!$C$21:$AV$21)),IF(R100=(Info!$C$17+16),('Provozní náklady VaK-ex post'!$W$61*1000)*INDEX(Indexace!$C$39:$AV$39,MATCH($D$7,Indexace!$C$21:$AV$21)),IF(R100=(Info!$C$17+17),('Provozní náklady VaK-ex post'!$W$61*1000)*INDEX(Indexace!$C$40:$AV$40,MATCH($D$7,Indexace!$C$21:$AV$21)),IF(R100=(Info!$C$17+18),('Provozní náklady VaK-ex post'!$W$61*1000)*INDEX(Indexace!$C$41:$AV$41,MATCH($D$7,Indexace!$C$21:$AV$21)),IF(R100=(Info!$C$17+19),('Provozní náklady VaK-ex post'!$W$61*1000)*INDEX(Indexace!$C$42:$AV$42,MATCH($D$7,Indexace!$C$21:$AV$21)),IF(R100=(Info!$C$17+20),('Provozní náklady VaK-ex post'!$W$61*1000)*INDEX(Indexace!$C$43:$AV$43,MATCH($D$7,Indexace!$C$21:$AV$21)),IF(R100=(Info!$C$17+21),('Provozní náklady VaK-ex post'!$W$61*1000)*INDEX(Indexace!$C$44:$AV$44,MATCH($D$7,Indexace!$C$21:$AV$21)),IF(R100=(Info!$C$17+22),('Provozní náklady VaK-ex post'!$W$61*1000)*INDEX(Indexace!$C$45:$AV$45,MATCH($D$7,Indexace!$C$21:$AV$21)),IF(R100=(Info!$C$17+23),('Provozní náklady VaK-ex post'!$W$61*1000)*INDEX(Indexace!$C$46:$AV$46,MATCH($D$7,Indexace!$C$21:$AV$21)),IF(R100=(Info!$C$17+24),('Provozní náklady VaK-ex post'!$W$61*1000)*INDEX(Indexace!$C$47:$AV$47,MATCH($D$7,Indexace!$C$21:$AV$21)),IF(R100=(Info!$C$17+25),('Provozní náklady VaK-ex post'!$W$61*1000)*INDEX(Indexace!$C$48:$AV$48,MATCH($D$7,Indexace!$C$21:$AV$21)),IF(R100=(Info!$C$17+26),('Provozní náklady VaK-ex post'!$W$61*1000)*INDEX(Indexace!$C$49:$AV$49,MATCH($D$7,Indexace!$C$21:$AV$21)),IF(R100=(Info!$C$17+27),('Provozní náklady VaK-ex post'!$W$61*1000)*INDEX(Indexace!$C$50:$AV$50,MATCH($D$7,Indexace!$C$21:$AV$21)),IF(R100=(Info!$C$17+28),('Provozní náklady VaK-ex post'!$W$61*1000)*INDEX(Indexace!$C$51:$AV$51,MATCH($D$7,Indexace!$C$21:$AV$21)),IF(R100=(Info!$C$17+29),('Provozní náklady VaK-ex post'!$W$61*1000)*INDEX(Indexace!$C$52:$AV$52,MATCH($D$7,Indexace!$C$21:$AV$21)),IF(R100=(Info!$C$17+30),('Provozní náklady VaK-ex post'!$W$61*1000)*INDEX(Indexace!$C$53:$AV$53,MATCH($D$7,Indexace!$C$21:$AV$21)))))))))))))))))))))))))))))))))),0)</f>
        <v>70.000000000000014</v>
      </c>
      <c r="S102" s="899">
        <f>IF(S100&gt;=Info!$C$17,IF($F$2=0,0,IF(S100=Info!$C$17,('Základní vstupní data'!$G$136*1000)*INDEX(Indexace!$C$23:$AV$23,MATCH($D$7,Indexace!$C$21:$AV$21)),IF(S100=(Info!$C$17+1),('Provozní náklady VaK-ex post'!$G$61*1000)*INDEX(Indexace!$C$24:$AV$24,MATCH($D$7,Indexace!$C$21:$AV$21)),IF(S100=(Info!$C$17+2),('Provozní náklady VaK-ex post'!$I$61*1000)*INDEX(Indexace!$C$25:$AV$25,MATCH($D$7,Indexace!$C$21:$AV$21)),IF(S100=(Info!$C$17+3),('Provozní náklady VaK-ex post'!$K$61*1000)*INDEX(Indexace!$C$26:$AV$26,MATCH($D$7,Indexace!$C$21:$AV$21)),IF(S100=(Info!$C$17+4),('Provozní náklady VaK-ex post'!$M$61*1000)*INDEX(Indexace!$C$27:$AV$27,MATCH($D$7,Indexace!$C$21:$AV$21)),IF(S100=(Info!$C$17+5),('Provozní náklady VaK-ex post'!$O$61*1000)*INDEX(Indexace!$C$28:$AV$28,MATCH($D$7,Indexace!$C$21:$AV$21)),IF(S100=(Info!$C$17+6),('Provozní náklady VaK-ex post'!$Q$61*1000)*INDEX(Indexace!$C$29:$AV$29,MATCH($D$7,Indexace!$C$21:$AV$21)),IF(S100=(Info!$C$17+7),('Provozní náklady VaK-ex post'!$S$61*1000)*INDEX(Indexace!$C$30:$AV$30,MATCH($D$7,Indexace!$C$21:$AV$21)),IF(S100=(Info!$C$17+8),('Provozní náklady VaK-ex post'!$U$61*1000)*INDEX(Indexace!$C$31:$AV$31,MATCH($D$7,Indexace!$C$21:$AV$21)),IF(S100=(Info!$C$17+9),('Provozní náklady VaK-ex post'!$W$61*1000)*INDEX(Indexace!$C$32:$AV$32,MATCH($D$7,Indexace!$C$21:$AV$21)),IF(S100=(Info!$C$17+10),('Provozní náklady VaK-ex post'!$W$61*1000)*INDEX(Indexace!$C$33:$AV$33,MATCH($D$7,Indexace!$C$21:$AV$21)),IF(S100=(Info!$C$17+11),('Provozní náklady VaK-ex post'!$W$61*1000)*INDEX(Indexace!$C$34:$AV$34,MATCH($D$7,Indexace!$C$21:$AV$21)),IF(S100=(Info!$C$17+12),('Provozní náklady VaK-ex post'!$W$61*1000)*INDEX(Indexace!$C$35:$AV$35,MATCH($D$7,Indexace!$C$21:$AV$21)),IF(S100=(Info!$C$17+13),('Provozní náklady VaK-ex post'!$W$61*1000)*INDEX(Indexace!$C$36:$AV$36,MATCH($D$7,Indexace!$C$21:$AV$21)),IF(S100=(Info!$C$17+14),('Provozní náklady VaK-ex post'!$W$61*1000)*INDEX(Indexace!$C$37:$AV$37,MATCH($D$7,Indexace!$C$21:$AV$21)),IF(S100=(Info!$C$17+15),('Provozní náklady VaK-ex post'!$W$61*1000)*INDEX(Indexace!$C$38:$AV$38,MATCH($D$7,Indexace!$C$21:$AV$21)),IF(S100=(Info!$C$17+16),('Provozní náklady VaK-ex post'!$W$61*1000)*INDEX(Indexace!$C$39:$AV$39,MATCH($D$7,Indexace!$C$21:$AV$21)),IF(S100=(Info!$C$17+17),('Provozní náklady VaK-ex post'!$W$61*1000)*INDEX(Indexace!$C$40:$AV$40,MATCH($D$7,Indexace!$C$21:$AV$21)),IF(S100=(Info!$C$17+18),('Provozní náklady VaK-ex post'!$W$61*1000)*INDEX(Indexace!$C$41:$AV$41,MATCH($D$7,Indexace!$C$21:$AV$21)),IF(S100=(Info!$C$17+19),('Provozní náklady VaK-ex post'!$W$61*1000)*INDEX(Indexace!$C$42:$AV$42,MATCH($D$7,Indexace!$C$21:$AV$21)),IF(S100=(Info!$C$17+20),('Provozní náklady VaK-ex post'!$W$61*1000)*INDEX(Indexace!$C$43:$AV$43,MATCH($D$7,Indexace!$C$21:$AV$21)),IF(S100=(Info!$C$17+21),('Provozní náklady VaK-ex post'!$W$61*1000)*INDEX(Indexace!$C$44:$AV$44,MATCH($D$7,Indexace!$C$21:$AV$21)),IF(S100=(Info!$C$17+22),('Provozní náklady VaK-ex post'!$W$61*1000)*INDEX(Indexace!$C$45:$AV$45,MATCH($D$7,Indexace!$C$21:$AV$21)),IF(S100=(Info!$C$17+23),('Provozní náklady VaK-ex post'!$W$61*1000)*INDEX(Indexace!$C$46:$AV$46,MATCH($D$7,Indexace!$C$21:$AV$21)),IF(S100=(Info!$C$17+24),('Provozní náklady VaK-ex post'!$W$61*1000)*INDEX(Indexace!$C$47:$AV$47,MATCH($D$7,Indexace!$C$21:$AV$21)),IF(S100=(Info!$C$17+25),('Provozní náklady VaK-ex post'!$W$61*1000)*INDEX(Indexace!$C$48:$AV$48,MATCH($D$7,Indexace!$C$21:$AV$21)),IF(S100=(Info!$C$17+26),('Provozní náklady VaK-ex post'!$W$61*1000)*INDEX(Indexace!$C$49:$AV$49,MATCH($D$7,Indexace!$C$21:$AV$21)),IF(S100=(Info!$C$17+27),('Provozní náklady VaK-ex post'!$W$61*1000)*INDEX(Indexace!$C$50:$AV$50,MATCH($D$7,Indexace!$C$21:$AV$21)),IF(S100=(Info!$C$17+28),('Provozní náklady VaK-ex post'!$W$61*1000)*INDEX(Indexace!$C$51:$AV$51,MATCH($D$7,Indexace!$C$21:$AV$21)),IF(S100=(Info!$C$17+29),('Provozní náklady VaK-ex post'!$W$61*1000)*INDEX(Indexace!$C$52:$AV$52,MATCH($D$7,Indexace!$C$21:$AV$21)),IF(S100=(Info!$C$17+30),('Provozní náklady VaK-ex post'!$W$61*1000)*INDEX(Indexace!$C$53:$AV$53,MATCH($D$7,Indexace!$C$21:$AV$21)))))))))))))))))))))))))))))))))),0)</f>
        <v>68.627450980392169</v>
      </c>
      <c r="T102" s="899">
        <f>IF(T100&gt;=Info!$C$17,IF($F$2=0,0,IF(T100=Info!$C$17,('Základní vstupní data'!$G$136*1000)*INDEX(Indexace!$C$23:$AV$23,MATCH($D$7,Indexace!$C$21:$AV$21)),IF(T100=(Info!$C$17+1),('Provozní náklady VaK-ex post'!$G$61*1000)*INDEX(Indexace!$C$24:$AV$24,MATCH($D$7,Indexace!$C$21:$AV$21)),IF(T100=(Info!$C$17+2),('Provozní náklady VaK-ex post'!$I$61*1000)*INDEX(Indexace!$C$25:$AV$25,MATCH($D$7,Indexace!$C$21:$AV$21)),IF(T100=(Info!$C$17+3),('Provozní náklady VaK-ex post'!$K$61*1000)*INDEX(Indexace!$C$26:$AV$26,MATCH($D$7,Indexace!$C$21:$AV$21)),IF(T100=(Info!$C$17+4),('Provozní náklady VaK-ex post'!$M$61*1000)*INDEX(Indexace!$C$27:$AV$27,MATCH($D$7,Indexace!$C$21:$AV$21)),IF(T100=(Info!$C$17+5),('Provozní náklady VaK-ex post'!$O$61*1000)*INDEX(Indexace!$C$28:$AV$28,MATCH($D$7,Indexace!$C$21:$AV$21)),IF(T100=(Info!$C$17+6),('Provozní náklady VaK-ex post'!$Q$61*1000)*INDEX(Indexace!$C$29:$AV$29,MATCH($D$7,Indexace!$C$21:$AV$21)),IF(T100=(Info!$C$17+7),('Provozní náklady VaK-ex post'!$S$61*1000)*INDEX(Indexace!$C$30:$AV$30,MATCH($D$7,Indexace!$C$21:$AV$21)),IF(T100=(Info!$C$17+8),('Provozní náklady VaK-ex post'!$U$61*1000)*INDEX(Indexace!$C$31:$AV$31,MATCH($D$7,Indexace!$C$21:$AV$21)),IF(T100=(Info!$C$17+9),('Provozní náklady VaK-ex post'!$W$61*1000)*INDEX(Indexace!$C$32:$AV$32,MATCH($D$7,Indexace!$C$21:$AV$21)),IF(T100=(Info!$C$17+10),('Provozní náklady VaK-ex post'!$W$61*1000)*INDEX(Indexace!$C$33:$AV$33,MATCH($D$7,Indexace!$C$21:$AV$21)),IF(T100=(Info!$C$17+11),('Provozní náklady VaK-ex post'!$W$61*1000)*INDEX(Indexace!$C$34:$AV$34,MATCH($D$7,Indexace!$C$21:$AV$21)),IF(T100=(Info!$C$17+12),('Provozní náklady VaK-ex post'!$W$61*1000)*INDEX(Indexace!$C$35:$AV$35,MATCH($D$7,Indexace!$C$21:$AV$21)),IF(T100=(Info!$C$17+13),('Provozní náklady VaK-ex post'!$W$61*1000)*INDEX(Indexace!$C$36:$AV$36,MATCH($D$7,Indexace!$C$21:$AV$21)),IF(T100=(Info!$C$17+14),('Provozní náklady VaK-ex post'!$W$61*1000)*INDEX(Indexace!$C$37:$AV$37,MATCH($D$7,Indexace!$C$21:$AV$21)),IF(T100=(Info!$C$17+15),('Provozní náklady VaK-ex post'!$W$61*1000)*INDEX(Indexace!$C$38:$AV$38,MATCH($D$7,Indexace!$C$21:$AV$21)),IF(T100=(Info!$C$17+16),('Provozní náklady VaK-ex post'!$W$61*1000)*INDEX(Indexace!$C$39:$AV$39,MATCH($D$7,Indexace!$C$21:$AV$21)),IF(T100=(Info!$C$17+17),('Provozní náklady VaK-ex post'!$W$61*1000)*INDEX(Indexace!$C$40:$AV$40,MATCH($D$7,Indexace!$C$21:$AV$21)),IF(T100=(Info!$C$17+18),('Provozní náklady VaK-ex post'!$W$61*1000)*INDEX(Indexace!$C$41:$AV$41,MATCH($D$7,Indexace!$C$21:$AV$21)),IF(T100=(Info!$C$17+19),('Provozní náklady VaK-ex post'!$W$61*1000)*INDEX(Indexace!$C$42:$AV$42,MATCH($D$7,Indexace!$C$21:$AV$21)),IF(T100=(Info!$C$17+20),('Provozní náklady VaK-ex post'!$W$61*1000)*INDEX(Indexace!$C$43:$AV$43,MATCH($D$7,Indexace!$C$21:$AV$21)),IF(T100=(Info!$C$17+21),('Provozní náklady VaK-ex post'!$W$61*1000)*INDEX(Indexace!$C$44:$AV$44,MATCH($D$7,Indexace!$C$21:$AV$21)),IF(T100=(Info!$C$17+22),('Provozní náklady VaK-ex post'!$W$61*1000)*INDEX(Indexace!$C$45:$AV$45,MATCH($D$7,Indexace!$C$21:$AV$21)),IF(T100=(Info!$C$17+23),('Provozní náklady VaK-ex post'!$W$61*1000)*INDEX(Indexace!$C$46:$AV$46,MATCH($D$7,Indexace!$C$21:$AV$21)),IF(T100=(Info!$C$17+24),('Provozní náklady VaK-ex post'!$W$61*1000)*INDEX(Indexace!$C$47:$AV$47,MATCH($D$7,Indexace!$C$21:$AV$21)),IF(T100=(Info!$C$17+25),('Provozní náklady VaK-ex post'!$W$61*1000)*INDEX(Indexace!$C$48:$AV$48,MATCH($D$7,Indexace!$C$21:$AV$21)),IF(T100=(Info!$C$17+26),('Provozní náklady VaK-ex post'!$W$61*1000)*INDEX(Indexace!$C$49:$AV$49,MATCH($D$7,Indexace!$C$21:$AV$21)),IF(T100=(Info!$C$17+27),('Provozní náklady VaK-ex post'!$W$61*1000)*INDEX(Indexace!$C$50:$AV$50,MATCH($D$7,Indexace!$C$21:$AV$21)),IF(T100=(Info!$C$17+28),('Provozní náklady VaK-ex post'!$W$61*1000)*INDEX(Indexace!$C$51:$AV$51,MATCH($D$7,Indexace!$C$21:$AV$21)),IF(T100=(Info!$C$17+29),('Provozní náklady VaK-ex post'!$W$61*1000)*INDEX(Indexace!$C$52:$AV$52,MATCH($D$7,Indexace!$C$21:$AV$21)),IF(T100=(Info!$C$17+30),('Provozní náklady VaK-ex post'!$W$61*1000)*INDEX(Indexace!$C$53:$AV$53,MATCH($D$7,Indexace!$C$21:$AV$21)))))))))))))))))))))))))))))))))),0)</f>
        <v>67.28181468665899</v>
      </c>
      <c r="U102" s="899">
        <f>IF(U100&gt;=Info!$C$17,IF($F$2=0,0,IF(U100=Info!$C$17,('Základní vstupní data'!$G$136*1000)*INDEX(Indexace!$C$23:$AV$23,MATCH($D$7,Indexace!$C$21:$AV$21)),IF(U100=(Info!$C$17+1),('Provozní náklady VaK-ex post'!$G$61*1000)*INDEX(Indexace!$C$24:$AV$24,MATCH($D$7,Indexace!$C$21:$AV$21)),IF(U100=(Info!$C$17+2),('Provozní náklady VaK-ex post'!$I$61*1000)*INDEX(Indexace!$C$25:$AV$25,MATCH($D$7,Indexace!$C$21:$AV$21)),IF(U100=(Info!$C$17+3),('Provozní náklady VaK-ex post'!$K$61*1000)*INDEX(Indexace!$C$26:$AV$26,MATCH($D$7,Indexace!$C$21:$AV$21)),IF(U100=(Info!$C$17+4),('Provozní náklady VaK-ex post'!$M$61*1000)*INDEX(Indexace!$C$27:$AV$27,MATCH($D$7,Indexace!$C$21:$AV$21)),IF(U100=(Info!$C$17+5),('Provozní náklady VaK-ex post'!$O$61*1000)*INDEX(Indexace!$C$28:$AV$28,MATCH($D$7,Indexace!$C$21:$AV$21)),IF(U100=(Info!$C$17+6),('Provozní náklady VaK-ex post'!$Q$61*1000)*INDEX(Indexace!$C$29:$AV$29,MATCH($D$7,Indexace!$C$21:$AV$21)),IF(U100=(Info!$C$17+7),('Provozní náklady VaK-ex post'!$S$61*1000)*INDEX(Indexace!$C$30:$AV$30,MATCH($D$7,Indexace!$C$21:$AV$21)),IF(U100=(Info!$C$17+8),('Provozní náklady VaK-ex post'!$U$61*1000)*INDEX(Indexace!$C$31:$AV$31,MATCH($D$7,Indexace!$C$21:$AV$21)),IF(U100=(Info!$C$17+9),('Provozní náklady VaK-ex post'!$W$61*1000)*INDEX(Indexace!$C$32:$AV$32,MATCH($D$7,Indexace!$C$21:$AV$21)),IF(U100=(Info!$C$17+10),('Provozní náklady VaK-ex post'!$W$61*1000)*INDEX(Indexace!$C$33:$AV$33,MATCH($D$7,Indexace!$C$21:$AV$21)),IF(U100=(Info!$C$17+11),('Provozní náklady VaK-ex post'!$W$61*1000)*INDEX(Indexace!$C$34:$AV$34,MATCH($D$7,Indexace!$C$21:$AV$21)),IF(U100=(Info!$C$17+12),('Provozní náklady VaK-ex post'!$W$61*1000)*INDEX(Indexace!$C$35:$AV$35,MATCH($D$7,Indexace!$C$21:$AV$21)),IF(U100=(Info!$C$17+13),('Provozní náklady VaK-ex post'!$W$61*1000)*INDEX(Indexace!$C$36:$AV$36,MATCH($D$7,Indexace!$C$21:$AV$21)),IF(U100=(Info!$C$17+14),('Provozní náklady VaK-ex post'!$W$61*1000)*INDEX(Indexace!$C$37:$AV$37,MATCH($D$7,Indexace!$C$21:$AV$21)),IF(U100=(Info!$C$17+15),('Provozní náklady VaK-ex post'!$W$61*1000)*INDEX(Indexace!$C$38:$AV$38,MATCH($D$7,Indexace!$C$21:$AV$21)),IF(U100=(Info!$C$17+16),('Provozní náklady VaK-ex post'!$W$61*1000)*INDEX(Indexace!$C$39:$AV$39,MATCH($D$7,Indexace!$C$21:$AV$21)),IF(U100=(Info!$C$17+17),('Provozní náklady VaK-ex post'!$W$61*1000)*INDEX(Indexace!$C$40:$AV$40,MATCH($D$7,Indexace!$C$21:$AV$21)),IF(U100=(Info!$C$17+18),('Provozní náklady VaK-ex post'!$W$61*1000)*INDEX(Indexace!$C$41:$AV$41,MATCH($D$7,Indexace!$C$21:$AV$21)),IF(U100=(Info!$C$17+19),('Provozní náklady VaK-ex post'!$W$61*1000)*INDEX(Indexace!$C$42:$AV$42,MATCH($D$7,Indexace!$C$21:$AV$21)),IF(U100=(Info!$C$17+20),('Provozní náklady VaK-ex post'!$W$61*1000)*INDEX(Indexace!$C$43:$AV$43,MATCH($D$7,Indexace!$C$21:$AV$21)),IF(U100=(Info!$C$17+21),('Provozní náklady VaK-ex post'!$W$61*1000)*INDEX(Indexace!$C$44:$AV$44,MATCH($D$7,Indexace!$C$21:$AV$21)),IF(U100=(Info!$C$17+22),('Provozní náklady VaK-ex post'!$W$61*1000)*INDEX(Indexace!$C$45:$AV$45,MATCH($D$7,Indexace!$C$21:$AV$21)),IF(U100=(Info!$C$17+23),('Provozní náklady VaK-ex post'!$W$61*1000)*INDEX(Indexace!$C$46:$AV$46,MATCH($D$7,Indexace!$C$21:$AV$21)),IF(U100=(Info!$C$17+24),('Provozní náklady VaK-ex post'!$W$61*1000)*INDEX(Indexace!$C$47:$AV$47,MATCH($D$7,Indexace!$C$21:$AV$21)),IF(U100=(Info!$C$17+25),('Provozní náklady VaK-ex post'!$W$61*1000)*INDEX(Indexace!$C$48:$AV$48,MATCH($D$7,Indexace!$C$21:$AV$21)),IF(U100=(Info!$C$17+26),('Provozní náklady VaK-ex post'!$W$61*1000)*INDEX(Indexace!$C$49:$AV$49,MATCH($D$7,Indexace!$C$21:$AV$21)),IF(U100=(Info!$C$17+27),('Provozní náklady VaK-ex post'!$W$61*1000)*INDEX(Indexace!$C$50:$AV$50,MATCH($D$7,Indexace!$C$21:$AV$21)),IF(U100=(Info!$C$17+28),('Provozní náklady VaK-ex post'!$W$61*1000)*INDEX(Indexace!$C$51:$AV$51,MATCH($D$7,Indexace!$C$21:$AV$21)),IF(U100=(Info!$C$17+29),('Provozní náklady VaK-ex post'!$W$61*1000)*INDEX(Indexace!$C$52:$AV$52,MATCH($D$7,Indexace!$C$21:$AV$21)),IF(U100=(Info!$C$17+30),('Provozní náklady VaK-ex post'!$W$61*1000)*INDEX(Indexace!$C$53:$AV$53,MATCH($D$7,Indexace!$C$21:$AV$21)))))))))))))))))))))))))))))))))),0)</f>
        <v>65.962563418293129</v>
      </c>
      <c r="V102" s="899">
        <f>IF(V100&gt;=Info!$C$17,IF($F$2=0,0,IF(V100=Info!$C$17,('Základní vstupní data'!$G$136*1000)*INDEX(Indexace!$C$23:$AV$23,MATCH($D$7,Indexace!$C$21:$AV$21)),IF(V100=(Info!$C$17+1),('Provozní náklady VaK-ex post'!$G$61*1000)*INDEX(Indexace!$C$24:$AV$24,MATCH($D$7,Indexace!$C$21:$AV$21)),IF(V100=(Info!$C$17+2),('Provozní náklady VaK-ex post'!$I$61*1000)*INDEX(Indexace!$C$25:$AV$25,MATCH($D$7,Indexace!$C$21:$AV$21)),IF(V100=(Info!$C$17+3),('Provozní náklady VaK-ex post'!$K$61*1000)*INDEX(Indexace!$C$26:$AV$26,MATCH($D$7,Indexace!$C$21:$AV$21)),IF(V100=(Info!$C$17+4),('Provozní náklady VaK-ex post'!$M$61*1000)*INDEX(Indexace!$C$27:$AV$27,MATCH($D$7,Indexace!$C$21:$AV$21)),IF(V100=(Info!$C$17+5),('Provozní náklady VaK-ex post'!$O$61*1000)*INDEX(Indexace!$C$28:$AV$28,MATCH($D$7,Indexace!$C$21:$AV$21)),IF(V100=(Info!$C$17+6),('Provozní náklady VaK-ex post'!$Q$61*1000)*INDEX(Indexace!$C$29:$AV$29,MATCH($D$7,Indexace!$C$21:$AV$21)),IF(V100=(Info!$C$17+7),('Provozní náklady VaK-ex post'!$S$61*1000)*INDEX(Indexace!$C$30:$AV$30,MATCH($D$7,Indexace!$C$21:$AV$21)),IF(V100=(Info!$C$17+8),('Provozní náklady VaK-ex post'!$U$61*1000)*INDEX(Indexace!$C$31:$AV$31,MATCH($D$7,Indexace!$C$21:$AV$21)),IF(V100=(Info!$C$17+9),('Provozní náklady VaK-ex post'!$W$61*1000)*INDEX(Indexace!$C$32:$AV$32,MATCH($D$7,Indexace!$C$21:$AV$21)),IF(V100=(Info!$C$17+10),('Provozní náklady VaK-ex post'!$W$61*1000)*INDEX(Indexace!$C$33:$AV$33,MATCH($D$7,Indexace!$C$21:$AV$21)),IF(V100=(Info!$C$17+11),('Provozní náklady VaK-ex post'!$W$61*1000)*INDEX(Indexace!$C$34:$AV$34,MATCH($D$7,Indexace!$C$21:$AV$21)),IF(V100=(Info!$C$17+12),('Provozní náklady VaK-ex post'!$W$61*1000)*INDEX(Indexace!$C$35:$AV$35,MATCH($D$7,Indexace!$C$21:$AV$21)),IF(V100=(Info!$C$17+13),('Provozní náklady VaK-ex post'!$W$61*1000)*INDEX(Indexace!$C$36:$AV$36,MATCH($D$7,Indexace!$C$21:$AV$21)),IF(V100=(Info!$C$17+14),('Provozní náklady VaK-ex post'!$W$61*1000)*INDEX(Indexace!$C$37:$AV$37,MATCH($D$7,Indexace!$C$21:$AV$21)),IF(V100=(Info!$C$17+15),('Provozní náklady VaK-ex post'!$W$61*1000)*INDEX(Indexace!$C$38:$AV$38,MATCH($D$7,Indexace!$C$21:$AV$21)),IF(V100=(Info!$C$17+16),('Provozní náklady VaK-ex post'!$W$61*1000)*INDEX(Indexace!$C$39:$AV$39,MATCH($D$7,Indexace!$C$21:$AV$21)),IF(V100=(Info!$C$17+17),('Provozní náklady VaK-ex post'!$W$61*1000)*INDEX(Indexace!$C$40:$AV$40,MATCH($D$7,Indexace!$C$21:$AV$21)),IF(V100=(Info!$C$17+18),('Provozní náklady VaK-ex post'!$W$61*1000)*INDEX(Indexace!$C$41:$AV$41,MATCH($D$7,Indexace!$C$21:$AV$21)),IF(V100=(Info!$C$17+19),('Provozní náklady VaK-ex post'!$W$61*1000)*INDEX(Indexace!$C$42:$AV$42,MATCH($D$7,Indexace!$C$21:$AV$21)),IF(V100=(Info!$C$17+20),('Provozní náklady VaK-ex post'!$W$61*1000)*INDEX(Indexace!$C$43:$AV$43,MATCH($D$7,Indexace!$C$21:$AV$21)),IF(V100=(Info!$C$17+21),('Provozní náklady VaK-ex post'!$W$61*1000)*INDEX(Indexace!$C$44:$AV$44,MATCH($D$7,Indexace!$C$21:$AV$21)),IF(V100=(Info!$C$17+22),('Provozní náklady VaK-ex post'!$W$61*1000)*INDEX(Indexace!$C$45:$AV$45,MATCH($D$7,Indexace!$C$21:$AV$21)),IF(V100=(Info!$C$17+23),('Provozní náklady VaK-ex post'!$W$61*1000)*INDEX(Indexace!$C$46:$AV$46,MATCH($D$7,Indexace!$C$21:$AV$21)),IF(V100=(Info!$C$17+24),('Provozní náklady VaK-ex post'!$W$61*1000)*INDEX(Indexace!$C$47:$AV$47,MATCH($D$7,Indexace!$C$21:$AV$21)),IF(V100=(Info!$C$17+25),('Provozní náklady VaK-ex post'!$W$61*1000)*INDEX(Indexace!$C$48:$AV$48,MATCH($D$7,Indexace!$C$21:$AV$21)),IF(V100=(Info!$C$17+26),('Provozní náklady VaK-ex post'!$W$61*1000)*INDEX(Indexace!$C$49:$AV$49,MATCH($D$7,Indexace!$C$21:$AV$21)),IF(V100=(Info!$C$17+27),('Provozní náklady VaK-ex post'!$W$61*1000)*INDEX(Indexace!$C$50:$AV$50,MATCH($D$7,Indexace!$C$21:$AV$21)),IF(V100=(Info!$C$17+28),('Provozní náklady VaK-ex post'!$W$61*1000)*INDEX(Indexace!$C$51:$AV$51,MATCH($D$7,Indexace!$C$21:$AV$21)),IF(V100=(Info!$C$17+29),('Provozní náklady VaK-ex post'!$W$61*1000)*INDEX(Indexace!$C$52:$AV$52,MATCH($D$7,Indexace!$C$21:$AV$21)),IF(V100=(Info!$C$17+30),('Provozní náklady VaK-ex post'!$W$61*1000)*INDEX(Indexace!$C$53:$AV$53,MATCH($D$7,Indexace!$C$21:$AV$21)))))))))))))))))))))))))))))))))),0)</f>
        <v>64.669179821856005</v>
      </c>
      <c r="W102" s="899">
        <f>IF(W100&gt;=Info!$C$17,IF($F$2=0,0,IF(W100=Info!$C$17,('Základní vstupní data'!$G$136*1000)*INDEX(Indexace!$C$23:$AV$23,MATCH($D$7,Indexace!$C$21:$AV$21)),IF(W100=(Info!$C$17+1),('Provozní náklady VaK-ex post'!$G$61*1000)*INDEX(Indexace!$C$24:$AV$24,MATCH($D$7,Indexace!$C$21:$AV$21)),IF(W100=(Info!$C$17+2),('Provozní náklady VaK-ex post'!$I$61*1000)*INDEX(Indexace!$C$25:$AV$25,MATCH($D$7,Indexace!$C$21:$AV$21)),IF(W100=(Info!$C$17+3),('Provozní náklady VaK-ex post'!$K$61*1000)*INDEX(Indexace!$C$26:$AV$26,MATCH($D$7,Indexace!$C$21:$AV$21)),IF(W100=(Info!$C$17+4),('Provozní náklady VaK-ex post'!$M$61*1000)*INDEX(Indexace!$C$27:$AV$27,MATCH($D$7,Indexace!$C$21:$AV$21)),IF(W100=(Info!$C$17+5),('Provozní náklady VaK-ex post'!$O$61*1000)*INDEX(Indexace!$C$28:$AV$28,MATCH($D$7,Indexace!$C$21:$AV$21)),IF(W100=(Info!$C$17+6),('Provozní náklady VaK-ex post'!$Q$61*1000)*INDEX(Indexace!$C$29:$AV$29,MATCH($D$7,Indexace!$C$21:$AV$21)),IF(W100=(Info!$C$17+7),('Provozní náklady VaK-ex post'!$S$61*1000)*INDEX(Indexace!$C$30:$AV$30,MATCH($D$7,Indexace!$C$21:$AV$21)),IF(W100=(Info!$C$17+8),('Provozní náklady VaK-ex post'!$U$61*1000)*INDEX(Indexace!$C$31:$AV$31,MATCH($D$7,Indexace!$C$21:$AV$21)),IF(W100=(Info!$C$17+9),('Provozní náklady VaK-ex post'!$W$61*1000)*INDEX(Indexace!$C$32:$AV$32,MATCH($D$7,Indexace!$C$21:$AV$21)),IF(W100=(Info!$C$17+10),('Provozní náklady VaK-ex post'!$W$61*1000)*INDEX(Indexace!$C$33:$AV$33,MATCH($D$7,Indexace!$C$21:$AV$21)),IF(W100=(Info!$C$17+11),('Provozní náklady VaK-ex post'!$W$61*1000)*INDEX(Indexace!$C$34:$AV$34,MATCH($D$7,Indexace!$C$21:$AV$21)),IF(W100=(Info!$C$17+12),('Provozní náklady VaK-ex post'!$W$61*1000)*INDEX(Indexace!$C$35:$AV$35,MATCH($D$7,Indexace!$C$21:$AV$21)),IF(W100=(Info!$C$17+13),('Provozní náklady VaK-ex post'!$W$61*1000)*INDEX(Indexace!$C$36:$AV$36,MATCH($D$7,Indexace!$C$21:$AV$21)),IF(W100=(Info!$C$17+14),('Provozní náklady VaK-ex post'!$W$61*1000)*INDEX(Indexace!$C$37:$AV$37,MATCH($D$7,Indexace!$C$21:$AV$21)),IF(W100=(Info!$C$17+15),('Provozní náklady VaK-ex post'!$W$61*1000)*INDEX(Indexace!$C$38:$AV$38,MATCH($D$7,Indexace!$C$21:$AV$21)),IF(W100=(Info!$C$17+16),('Provozní náklady VaK-ex post'!$W$61*1000)*INDEX(Indexace!$C$39:$AV$39,MATCH($D$7,Indexace!$C$21:$AV$21)),IF(W100=(Info!$C$17+17),('Provozní náklady VaK-ex post'!$W$61*1000)*INDEX(Indexace!$C$40:$AV$40,MATCH($D$7,Indexace!$C$21:$AV$21)),IF(W100=(Info!$C$17+18),('Provozní náklady VaK-ex post'!$W$61*1000)*INDEX(Indexace!$C$41:$AV$41,MATCH($D$7,Indexace!$C$21:$AV$21)),IF(W100=(Info!$C$17+19),('Provozní náklady VaK-ex post'!$W$61*1000)*INDEX(Indexace!$C$42:$AV$42,MATCH($D$7,Indexace!$C$21:$AV$21)),IF(W100=(Info!$C$17+20),('Provozní náklady VaK-ex post'!$W$61*1000)*INDEX(Indexace!$C$43:$AV$43,MATCH($D$7,Indexace!$C$21:$AV$21)),IF(W100=(Info!$C$17+21),('Provozní náklady VaK-ex post'!$W$61*1000)*INDEX(Indexace!$C$44:$AV$44,MATCH($D$7,Indexace!$C$21:$AV$21)),IF(W100=(Info!$C$17+22),('Provozní náklady VaK-ex post'!$W$61*1000)*INDEX(Indexace!$C$45:$AV$45,MATCH($D$7,Indexace!$C$21:$AV$21)),IF(W100=(Info!$C$17+23),('Provozní náklady VaK-ex post'!$W$61*1000)*INDEX(Indexace!$C$46:$AV$46,MATCH($D$7,Indexace!$C$21:$AV$21)),IF(W100=(Info!$C$17+24),('Provozní náklady VaK-ex post'!$W$61*1000)*INDEX(Indexace!$C$47:$AV$47,MATCH($D$7,Indexace!$C$21:$AV$21)),IF(W100=(Info!$C$17+25),('Provozní náklady VaK-ex post'!$W$61*1000)*INDEX(Indexace!$C$48:$AV$48,MATCH($D$7,Indexace!$C$21:$AV$21)),IF(W100=(Info!$C$17+26),('Provozní náklady VaK-ex post'!$W$61*1000)*INDEX(Indexace!$C$49:$AV$49,MATCH($D$7,Indexace!$C$21:$AV$21)),IF(W100=(Info!$C$17+27),('Provozní náklady VaK-ex post'!$W$61*1000)*INDEX(Indexace!$C$50:$AV$50,MATCH($D$7,Indexace!$C$21:$AV$21)),IF(W100=(Info!$C$17+28),('Provozní náklady VaK-ex post'!$W$61*1000)*INDEX(Indexace!$C$51:$AV$51,MATCH($D$7,Indexace!$C$21:$AV$21)),IF(W100=(Info!$C$17+29),('Provozní náklady VaK-ex post'!$W$61*1000)*INDEX(Indexace!$C$52:$AV$52,MATCH($D$7,Indexace!$C$21:$AV$21)),IF(W100=(Info!$C$17+30),('Provozní náklady VaK-ex post'!$W$61*1000)*INDEX(Indexace!$C$53:$AV$53,MATCH($D$7,Indexace!$C$21:$AV$21)))))))))))))))))))))))))))))))))),0)</f>
        <v>63.401156688094126</v>
      </c>
      <c r="X102" s="899">
        <f>IF(X100&gt;=Info!$C$17,IF($F$2=0,0,IF(X100=Info!$C$17,('Základní vstupní data'!$G$136*1000)*INDEX(Indexace!$C$23:$AV$23,MATCH($D$7,Indexace!$C$21:$AV$21)),IF(X100=(Info!$C$17+1),('Provozní náklady VaK-ex post'!$G$61*1000)*INDEX(Indexace!$C$24:$AV$24,MATCH($D$7,Indexace!$C$21:$AV$21)),IF(X100=(Info!$C$17+2),('Provozní náklady VaK-ex post'!$I$61*1000)*INDEX(Indexace!$C$25:$AV$25,MATCH($D$7,Indexace!$C$21:$AV$21)),IF(X100=(Info!$C$17+3),('Provozní náklady VaK-ex post'!$K$61*1000)*INDEX(Indexace!$C$26:$AV$26,MATCH($D$7,Indexace!$C$21:$AV$21)),IF(X100=(Info!$C$17+4),('Provozní náklady VaK-ex post'!$M$61*1000)*INDEX(Indexace!$C$27:$AV$27,MATCH($D$7,Indexace!$C$21:$AV$21)),IF(X100=(Info!$C$17+5),('Provozní náklady VaK-ex post'!$O$61*1000)*INDEX(Indexace!$C$28:$AV$28,MATCH($D$7,Indexace!$C$21:$AV$21)),IF(X100=(Info!$C$17+6),('Provozní náklady VaK-ex post'!$Q$61*1000)*INDEX(Indexace!$C$29:$AV$29,MATCH($D$7,Indexace!$C$21:$AV$21)),IF(X100=(Info!$C$17+7),('Provozní náklady VaK-ex post'!$S$61*1000)*INDEX(Indexace!$C$30:$AV$30,MATCH($D$7,Indexace!$C$21:$AV$21)),IF(X100=(Info!$C$17+8),('Provozní náklady VaK-ex post'!$U$61*1000)*INDEX(Indexace!$C$31:$AV$31,MATCH($D$7,Indexace!$C$21:$AV$21)),IF(X100=(Info!$C$17+9),('Provozní náklady VaK-ex post'!$W$61*1000)*INDEX(Indexace!$C$32:$AV$32,MATCH($D$7,Indexace!$C$21:$AV$21)),IF(X100=(Info!$C$17+10),('Provozní náklady VaK-ex post'!$W$61*1000)*INDEX(Indexace!$C$33:$AV$33,MATCH($D$7,Indexace!$C$21:$AV$21)),IF(X100=(Info!$C$17+11),('Provozní náklady VaK-ex post'!$W$61*1000)*INDEX(Indexace!$C$34:$AV$34,MATCH($D$7,Indexace!$C$21:$AV$21)),IF(X100=(Info!$C$17+12),('Provozní náklady VaK-ex post'!$W$61*1000)*INDEX(Indexace!$C$35:$AV$35,MATCH($D$7,Indexace!$C$21:$AV$21)),IF(X100=(Info!$C$17+13),('Provozní náklady VaK-ex post'!$W$61*1000)*INDEX(Indexace!$C$36:$AV$36,MATCH($D$7,Indexace!$C$21:$AV$21)),IF(X100=(Info!$C$17+14),('Provozní náklady VaK-ex post'!$W$61*1000)*INDEX(Indexace!$C$37:$AV$37,MATCH($D$7,Indexace!$C$21:$AV$21)),IF(X100=(Info!$C$17+15),('Provozní náklady VaK-ex post'!$W$61*1000)*INDEX(Indexace!$C$38:$AV$38,MATCH($D$7,Indexace!$C$21:$AV$21)),IF(X100=(Info!$C$17+16),('Provozní náklady VaK-ex post'!$W$61*1000)*INDEX(Indexace!$C$39:$AV$39,MATCH($D$7,Indexace!$C$21:$AV$21)),IF(X100=(Info!$C$17+17),('Provozní náklady VaK-ex post'!$W$61*1000)*INDEX(Indexace!$C$40:$AV$40,MATCH($D$7,Indexace!$C$21:$AV$21)),IF(X100=(Info!$C$17+18),('Provozní náklady VaK-ex post'!$W$61*1000)*INDEX(Indexace!$C$41:$AV$41,MATCH($D$7,Indexace!$C$21:$AV$21)),IF(X100=(Info!$C$17+19),('Provozní náklady VaK-ex post'!$W$61*1000)*INDEX(Indexace!$C$42:$AV$42,MATCH($D$7,Indexace!$C$21:$AV$21)),IF(X100=(Info!$C$17+20),('Provozní náklady VaK-ex post'!$W$61*1000)*INDEX(Indexace!$C$43:$AV$43,MATCH($D$7,Indexace!$C$21:$AV$21)),IF(X100=(Info!$C$17+21),('Provozní náklady VaK-ex post'!$W$61*1000)*INDEX(Indexace!$C$44:$AV$44,MATCH($D$7,Indexace!$C$21:$AV$21)),IF(X100=(Info!$C$17+22),('Provozní náklady VaK-ex post'!$W$61*1000)*INDEX(Indexace!$C$45:$AV$45,MATCH($D$7,Indexace!$C$21:$AV$21)),IF(X100=(Info!$C$17+23),('Provozní náklady VaK-ex post'!$W$61*1000)*INDEX(Indexace!$C$46:$AV$46,MATCH($D$7,Indexace!$C$21:$AV$21)),IF(X100=(Info!$C$17+24),('Provozní náklady VaK-ex post'!$W$61*1000)*INDEX(Indexace!$C$47:$AV$47,MATCH($D$7,Indexace!$C$21:$AV$21)),IF(X100=(Info!$C$17+25),('Provozní náklady VaK-ex post'!$W$61*1000)*INDEX(Indexace!$C$48:$AV$48,MATCH($D$7,Indexace!$C$21:$AV$21)),IF(X100=(Info!$C$17+26),('Provozní náklady VaK-ex post'!$W$61*1000)*INDEX(Indexace!$C$49:$AV$49,MATCH($D$7,Indexace!$C$21:$AV$21)),IF(X100=(Info!$C$17+27),('Provozní náklady VaK-ex post'!$W$61*1000)*INDEX(Indexace!$C$50:$AV$50,MATCH($D$7,Indexace!$C$21:$AV$21)),IF(X100=(Info!$C$17+28),('Provozní náklady VaK-ex post'!$W$61*1000)*INDEX(Indexace!$C$51:$AV$51,MATCH($D$7,Indexace!$C$21:$AV$21)),IF(X100=(Info!$C$17+29),('Provozní náklady VaK-ex post'!$W$61*1000)*INDEX(Indexace!$C$52:$AV$52,MATCH($D$7,Indexace!$C$21:$AV$21)),IF(X100=(Info!$C$17+30),('Provozní náklady VaK-ex post'!$W$61*1000)*INDEX(Indexace!$C$53:$AV$53,MATCH($D$7,Indexace!$C$21:$AV$21)))))))))))))))))))))))))))))))))),0)</f>
        <v>62.157996753033466</v>
      </c>
      <c r="Y102" s="899">
        <f>IF(Y100&gt;=Info!$C$17,IF($F$2=0,0,IF(Y100=Info!$C$17,('Základní vstupní data'!$G$136*1000)*INDEX(Indexace!$C$23:$AV$23,MATCH($D$7,Indexace!$C$21:$AV$21)),IF(Y100=(Info!$C$17+1),('Provozní náklady VaK-ex post'!$G$61*1000)*INDEX(Indexace!$C$24:$AV$24,MATCH($D$7,Indexace!$C$21:$AV$21)),IF(Y100=(Info!$C$17+2),('Provozní náklady VaK-ex post'!$I$61*1000)*INDEX(Indexace!$C$25:$AV$25,MATCH($D$7,Indexace!$C$21:$AV$21)),IF(Y100=(Info!$C$17+3),('Provozní náklady VaK-ex post'!$K$61*1000)*INDEX(Indexace!$C$26:$AV$26,MATCH($D$7,Indexace!$C$21:$AV$21)),IF(Y100=(Info!$C$17+4),('Provozní náklady VaK-ex post'!$M$61*1000)*INDEX(Indexace!$C$27:$AV$27,MATCH($D$7,Indexace!$C$21:$AV$21)),IF(Y100=(Info!$C$17+5),('Provozní náklady VaK-ex post'!$O$61*1000)*INDEX(Indexace!$C$28:$AV$28,MATCH($D$7,Indexace!$C$21:$AV$21)),IF(Y100=(Info!$C$17+6),('Provozní náklady VaK-ex post'!$Q$61*1000)*INDEX(Indexace!$C$29:$AV$29,MATCH($D$7,Indexace!$C$21:$AV$21)),IF(Y100=(Info!$C$17+7),('Provozní náklady VaK-ex post'!$S$61*1000)*INDEX(Indexace!$C$30:$AV$30,MATCH($D$7,Indexace!$C$21:$AV$21)),IF(Y100=(Info!$C$17+8),('Provozní náklady VaK-ex post'!$U$61*1000)*INDEX(Indexace!$C$31:$AV$31,MATCH($D$7,Indexace!$C$21:$AV$21)),IF(Y100=(Info!$C$17+9),('Provozní náklady VaK-ex post'!$W$61*1000)*INDEX(Indexace!$C$32:$AV$32,MATCH($D$7,Indexace!$C$21:$AV$21)),IF(Y100=(Info!$C$17+10),('Provozní náklady VaK-ex post'!$W$61*1000)*INDEX(Indexace!$C$33:$AV$33,MATCH($D$7,Indexace!$C$21:$AV$21)),IF(Y100=(Info!$C$17+11),('Provozní náklady VaK-ex post'!$W$61*1000)*INDEX(Indexace!$C$34:$AV$34,MATCH($D$7,Indexace!$C$21:$AV$21)),IF(Y100=(Info!$C$17+12),('Provozní náklady VaK-ex post'!$W$61*1000)*INDEX(Indexace!$C$35:$AV$35,MATCH($D$7,Indexace!$C$21:$AV$21)),IF(Y100=(Info!$C$17+13),('Provozní náklady VaK-ex post'!$W$61*1000)*INDEX(Indexace!$C$36:$AV$36,MATCH($D$7,Indexace!$C$21:$AV$21)),IF(Y100=(Info!$C$17+14),('Provozní náklady VaK-ex post'!$W$61*1000)*INDEX(Indexace!$C$37:$AV$37,MATCH($D$7,Indexace!$C$21:$AV$21)),IF(Y100=(Info!$C$17+15),('Provozní náklady VaK-ex post'!$W$61*1000)*INDEX(Indexace!$C$38:$AV$38,MATCH($D$7,Indexace!$C$21:$AV$21)),IF(Y100=(Info!$C$17+16),('Provozní náklady VaK-ex post'!$W$61*1000)*INDEX(Indexace!$C$39:$AV$39,MATCH($D$7,Indexace!$C$21:$AV$21)),IF(Y100=(Info!$C$17+17),('Provozní náklady VaK-ex post'!$W$61*1000)*INDEX(Indexace!$C$40:$AV$40,MATCH($D$7,Indexace!$C$21:$AV$21)),IF(Y100=(Info!$C$17+18),('Provozní náklady VaK-ex post'!$W$61*1000)*INDEX(Indexace!$C$41:$AV$41,MATCH($D$7,Indexace!$C$21:$AV$21)),IF(Y100=(Info!$C$17+19),('Provozní náklady VaK-ex post'!$W$61*1000)*INDEX(Indexace!$C$42:$AV$42,MATCH($D$7,Indexace!$C$21:$AV$21)),IF(Y100=(Info!$C$17+20),('Provozní náklady VaK-ex post'!$W$61*1000)*INDEX(Indexace!$C$43:$AV$43,MATCH($D$7,Indexace!$C$21:$AV$21)),IF(Y100=(Info!$C$17+21),('Provozní náklady VaK-ex post'!$W$61*1000)*INDEX(Indexace!$C$44:$AV$44,MATCH($D$7,Indexace!$C$21:$AV$21)),IF(Y100=(Info!$C$17+22),('Provozní náklady VaK-ex post'!$W$61*1000)*INDEX(Indexace!$C$45:$AV$45,MATCH($D$7,Indexace!$C$21:$AV$21)),IF(Y100=(Info!$C$17+23),('Provozní náklady VaK-ex post'!$W$61*1000)*INDEX(Indexace!$C$46:$AV$46,MATCH($D$7,Indexace!$C$21:$AV$21)),IF(Y100=(Info!$C$17+24),('Provozní náklady VaK-ex post'!$W$61*1000)*INDEX(Indexace!$C$47:$AV$47,MATCH($D$7,Indexace!$C$21:$AV$21)),IF(Y100=(Info!$C$17+25),('Provozní náklady VaK-ex post'!$W$61*1000)*INDEX(Indexace!$C$48:$AV$48,MATCH($D$7,Indexace!$C$21:$AV$21)),IF(Y100=(Info!$C$17+26),('Provozní náklady VaK-ex post'!$W$61*1000)*INDEX(Indexace!$C$49:$AV$49,MATCH($D$7,Indexace!$C$21:$AV$21)),IF(Y100=(Info!$C$17+27),('Provozní náklady VaK-ex post'!$W$61*1000)*INDEX(Indexace!$C$50:$AV$50,MATCH($D$7,Indexace!$C$21:$AV$21)),IF(Y100=(Info!$C$17+28),('Provozní náklady VaK-ex post'!$W$61*1000)*INDEX(Indexace!$C$51:$AV$51,MATCH($D$7,Indexace!$C$21:$AV$21)),IF(Y100=(Info!$C$17+29),('Provozní náklady VaK-ex post'!$W$61*1000)*INDEX(Indexace!$C$52:$AV$52,MATCH($D$7,Indexace!$C$21:$AV$21)),IF(Y100=(Info!$C$17+30),('Provozní náklady VaK-ex post'!$W$61*1000)*INDEX(Indexace!$C$53:$AV$53,MATCH($D$7,Indexace!$C$21:$AV$21)))))))))))))))))))))))))))))))))),0)</f>
        <v>60.93921250297398</v>
      </c>
      <c r="Z102" s="899">
        <f>IF(Z100&gt;=Info!$C$17,IF($F$2=0,0,IF(Z100=Info!$C$17,('Základní vstupní data'!$G$136*1000)*INDEX(Indexace!$C$23:$AV$23,MATCH($D$7,Indexace!$C$21:$AV$21)),IF(Z100=(Info!$C$17+1),('Provozní náklady VaK-ex post'!$G$61*1000)*INDEX(Indexace!$C$24:$AV$24,MATCH($D$7,Indexace!$C$21:$AV$21)),IF(Z100=(Info!$C$17+2),('Provozní náklady VaK-ex post'!$I$61*1000)*INDEX(Indexace!$C$25:$AV$25,MATCH($D$7,Indexace!$C$21:$AV$21)),IF(Z100=(Info!$C$17+3),('Provozní náklady VaK-ex post'!$K$61*1000)*INDEX(Indexace!$C$26:$AV$26,MATCH($D$7,Indexace!$C$21:$AV$21)),IF(Z100=(Info!$C$17+4),('Provozní náklady VaK-ex post'!$M$61*1000)*INDEX(Indexace!$C$27:$AV$27,MATCH($D$7,Indexace!$C$21:$AV$21)),IF(Z100=(Info!$C$17+5),('Provozní náklady VaK-ex post'!$O$61*1000)*INDEX(Indexace!$C$28:$AV$28,MATCH($D$7,Indexace!$C$21:$AV$21)),IF(Z100=(Info!$C$17+6),('Provozní náklady VaK-ex post'!$Q$61*1000)*INDEX(Indexace!$C$29:$AV$29,MATCH($D$7,Indexace!$C$21:$AV$21)),IF(Z100=(Info!$C$17+7),('Provozní náklady VaK-ex post'!$S$61*1000)*INDEX(Indexace!$C$30:$AV$30,MATCH($D$7,Indexace!$C$21:$AV$21)),IF(Z100=(Info!$C$17+8),('Provozní náklady VaK-ex post'!$U$61*1000)*INDEX(Indexace!$C$31:$AV$31,MATCH($D$7,Indexace!$C$21:$AV$21)),IF(Z100=(Info!$C$17+9),('Provozní náklady VaK-ex post'!$W$61*1000)*INDEX(Indexace!$C$32:$AV$32,MATCH($D$7,Indexace!$C$21:$AV$21)),IF(Z100=(Info!$C$17+10),('Provozní náklady VaK-ex post'!$W$61*1000)*INDEX(Indexace!$C$33:$AV$33,MATCH($D$7,Indexace!$C$21:$AV$21)),IF(Z100=(Info!$C$17+11),('Provozní náklady VaK-ex post'!$W$61*1000)*INDEX(Indexace!$C$34:$AV$34,MATCH($D$7,Indexace!$C$21:$AV$21)),IF(Z100=(Info!$C$17+12),('Provozní náklady VaK-ex post'!$W$61*1000)*INDEX(Indexace!$C$35:$AV$35,MATCH($D$7,Indexace!$C$21:$AV$21)),IF(Z100=(Info!$C$17+13),('Provozní náklady VaK-ex post'!$W$61*1000)*INDEX(Indexace!$C$36:$AV$36,MATCH($D$7,Indexace!$C$21:$AV$21)),IF(Z100=(Info!$C$17+14),('Provozní náklady VaK-ex post'!$W$61*1000)*INDEX(Indexace!$C$37:$AV$37,MATCH($D$7,Indexace!$C$21:$AV$21)),IF(Z100=(Info!$C$17+15),('Provozní náklady VaK-ex post'!$W$61*1000)*INDEX(Indexace!$C$38:$AV$38,MATCH($D$7,Indexace!$C$21:$AV$21)),IF(Z100=(Info!$C$17+16),('Provozní náklady VaK-ex post'!$W$61*1000)*INDEX(Indexace!$C$39:$AV$39,MATCH($D$7,Indexace!$C$21:$AV$21)),IF(Z100=(Info!$C$17+17),('Provozní náklady VaK-ex post'!$W$61*1000)*INDEX(Indexace!$C$40:$AV$40,MATCH($D$7,Indexace!$C$21:$AV$21)),IF(Z100=(Info!$C$17+18),('Provozní náklady VaK-ex post'!$W$61*1000)*INDEX(Indexace!$C$41:$AV$41,MATCH($D$7,Indexace!$C$21:$AV$21)),IF(Z100=(Info!$C$17+19),('Provozní náklady VaK-ex post'!$W$61*1000)*INDEX(Indexace!$C$42:$AV$42,MATCH($D$7,Indexace!$C$21:$AV$21)),IF(Z100=(Info!$C$17+20),('Provozní náklady VaK-ex post'!$W$61*1000)*INDEX(Indexace!$C$43:$AV$43,MATCH($D$7,Indexace!$C$21:$AV$21)),IF(Z100=(Info!$C$17+21),('Provozní náklady VaK-ex post'!$W$61*1000)*INDEX(Indexace!$C$44:$AV$44,MATCH($D$7,Indexace!$C$21:$AV$21)),IF(Z100=(Info!$C$17+22),('Provozní náklady VaK-ex post'!$W$61*1000)*INDEX(Indexace!$C$45:$AV$45,MATCH($D$7,Indexace!$C$21:$AV$21)),IF(Z100=(Info!$C$17+23),('Provozní náklady VaK-ex post'!$W$61*1000)*INDEX(Indexace!$C$46:$AV$46,MATCH($D$7,Indexace!$C$21:$AV$21)),IF(Z100=(Info!$C$17+24),('Provozní náklady VaK-ex post'!$W$61*1000)*INDEX(Indexace!$C$47:$AV$47,MATCH($D$7,Indexace!$C$21:$AV$21)),IF(Z100=(Info!$C$17+25),('Provozní náklady VaK-ex post'!$W$61*1000)*INDEX(Indexace!$C$48:$AV$48,MATCH($D$7,Indexace!$C$21:$AV$21)),IF(Z100=(Info!$C$17+26),('Provozní náklady VaK-ex post'!$W$61*1000)*INDEX(Indexace!$C$49:$AV$49,MATCH($D$7,Indexace!$C$21:$AV$21)),IF(Z100=(Info!$C$17+27),('Provozní náklady VaK-ex post'!$W$61*1000)*INDEX(Indexace!$C$50:$AV$50,MATCH($D$7,Indexace!$C$21:$AV$21)),IF(Z100=(Info!$C$17+28),('Provozní náklady VaK-ex post'!$W$61*1000)*INDEX(Indexace!$C$51:$AV$51,MATCH($D$7,Indexace!$C$21:$AV$21)),IF(Z100=(Info!$C$17+29),('Provozní náklady VaK-ex post'!$W$61*1000)*INDEX(Indexace!$C$52:$AV$52,MATCH($D$7,Indexace!$C$21:$AV$21)),IF(Z100=(Info!$C$17+30),('Provozní náklady VaK-ex post'!$W$61*1000)*INDEX(Indexace!$C$53:$AV$53,MATCH($D$7,Indexace!$C$21:$AV$21)))))))))))))))))))))))))))))))))),0)</f>
        <v>59.744325983307824</v>
      </c>
      <c r="AA102" s="899">
        <f>IF(AA100&gt;=Info!$C$17,IF($F$2=0,0,IF(AA100=Info!$C$17,('Základní vstupní data'!$G$136*1000)*INDEX(Indexace!$C$23:$AV$23,MATCH($D$7,Indexace!$C$21:$AV$21)),IF(AA100=(Info!$C$17+1),('Provozní náklady VaK-ex post'!$G$61*1000)*INDEX(Indexace!$C$24:$AV$24,MATCH($D$7,Indexace!$C$21:$AV$21)),IF(AA100=(Info!$C$17+2),('Provozní náklady VaK-ex post'!$I$61*1000)*INDEX(Indexace!$C$25:$AV$25,MATCH($D$7,Indexace!$C$21:$AV$21)),IF(AA100=(Info!$C$17+3),('Provozní náklady VaK-ex post'!$K$61*1000)*INDEX(Indexace!$C$26:$AV$26,MATCH($D$7,Indexace!$C$21:$AV$21)),IF(AA100=(Info!$C$17+4),('Provozní náklady VaK-ex post'!$M$61*1000)*INDEX(Indexace!$C$27:$AV$27,MATCH($D$7,Indexace!$C$21:$AV$21)),IF(AA100=(Info!$C$17+5),('Provozní náklady VaK-ex post'!$O$61*1000)*INDEX(Indexace!$C$28:$AV$28,MATCH($D$7,Indexace!$C$21:$AV$21)),IF(AA100=(Info!$C$17+6),('Provozní náklady VaK-ex post'!$Q$61*1000)*INDEX(Indexace!$C$29:$AV$29,MATCH($D$7,Indexace!$C$21:$AV$21)),IF(AA100=(Info!$C$17+7),('Provozní náklady VaK-ex post'!$S$61*1000)*INDEX(Indexace!$C$30:$AV$30,MATCH($D$7,Indexace!$C$21:$AV$21)),IF(AA100=(Info!$C$17+8),('Provozní náklady VaK-ex post'!$U$61*1000)*INDEX(Indexace!$C$31:$AV$31,MATCH($D$7,Indexace!$C$21:$AV$21)),IF(AA100=(Info!$C$17+9),('Provozní náklady VaK-ex post'!$W$61*1000)*INDEX(Indexace!$C$32:$AV$32,MATCH($D$7,Indexace!$C$21:$AV$21)),IF(AA100=(Info!$C$17+10),('Provozní náklady VaK-ex post'!$W$61*1000)*INDEX(Indexace!$C$33:$AV$33,MATCH($D$7,Indexace!$C$21:$AV$21)),IF(AA100=(Info!$C$17+11),('Provozní náklady VaK-ex post'!$W$61*1000)*INDEX(Indexace!$C$34:$AV$34,MATCH($D$7,Indexace!$C$21:$AV$21)),IF(AA100=(Info!$C$17+12),('Provozní náklady VaK-ex post'!$W$61*1000)*INDEX(Indexace!$C$35:$AV$35,MATCH($D$7,Indexace!$C$21:$AV$21)),IF(AA100=(Info!$C$17+13),('Provozní náklady VaK-ex post'!$W$61*1000)*INDEX(Indexace!$C$36:$AV$36,MATCH($D$7,Indexace!$C$21:$AV$21)),IF(AA100=(Info!$C$17+14),('Provozní náklady VaK-ex post'!$W$61*1000)*INDEX(Indexace!$C$37:$AV$37,MATCH($D$7,Indexace!$C$21:$AV$21)),IF(AA100=(Info!$C$17+15),('Provozní náklady VaK-ex post'!$W$61*1000)*INDEX(Indexace!$C$38:$AV$38,MATCH($D$7,Indexace!$C$21:$AV$21)),IF(AA100=(Info!$C$17+16),('Provozní náklady VaK-ex post'!$W$61*1000)*INDEX(Indexace!$C$39:$AV$39,MATCH($D$7,Indexace!$C$21:$AV$21)),IF(AA100=(Info!$C$17+17),('Provozní náklady VaK-ex post'!$W$61*1000)*INDEX(Indexace!$C$40:$AV$40,MATCH($D$7,Indexace!$C$21:$AV$21)),IF(AA100=(Info!$C$17+18),('Provozní náklady VaK-ex post'!$W$61*1000)*INDEX(Indexace!$C$41:$AV$41,MATCH($D$7,Indexace!$C$21:$AV$21)),IF(AA100=(Info!$C$17+19),('Provozní náklady VaK-ex post'!$W$61*1000)*INDEX(Indexace!$C$42:$AV$42,MATCH($D$7,Indexace!$C$21:$AV$21)),IF(AA100=(Info!$C$17+20),('Provozní náklady VaK-ex post'!$W$61*1000)*INDEX(Indexace!$C$43:$AV$43,MATCH($D$7,Indexace!$C$21:$AV$21)),IF(AA100=(Info!$C$17+21),('Provozní náklady VaK-ex post'!$W$61*1000)*INDEX(Indexace!$C$44:$AV$44,MATCH($D$7,Indexace!$C$21:$AV$21)),IF(AA100=(Info!$C$17+22),('Provozní náklady VaK-ex post'!$W$61*1000)*INDEX(Indexace!$C$45:$AV$45,MATCH($D$7,Indexace!$C$21:$AV$21)),IF(AA100=(Info!$C$17+23),('Provozní náklady VaK-ex post'!$W$61*1000)*INDEX(Indexace!$C$46:$AV$46,MATCH($D$7,Indexace!$C$21:$AV$21)),IF(AA100=(Info!$C$17+24),('Provozní náklady VaK-ex post'!$W$61*1000)*INDEX(Indexace!$C$47:$AV$47,MATCH($D$7,Indexace!$C$21:$AV$21)),IF(AA100=(Info!$C$17+25),('Provozní náklady VaK-ex post'!$W$61*1000)*INDEX(Indexace!$C$48:$AV$48,MATCH($D$7,Indexace!$C$21:$AV$21)),IF(AA100=(Info!$C$17+26),('Provozní náklady VaK-ex post'!$W$61*1000)*INDEX(Indexace!$C$49:$AV$49,MATCH($D$7,Indexace!$C$21:$AV$21)),IF(AA100=(Info!$C$17+27),('Provozní náklady VaK-ex post'!$W$61*1000)*INDEX(Indexace!$C$50:$AV$50,MATCH($D$7,Indexace!$C$21:$AV$21)),IF(AA100=(Info!$C$17+28),('Provozní náklady VaK-ex post'!$W$61*1000)*INDEX(Indexace!$C$51:$AV$51,MATCH($D$7,Indexace!$C$21:$AV$21)),IF(AA100=(Info!$C$17+29),('Provozní náklady VaK-ex post'!$W$61*1000)*INDEX(Indexace!$C$52:$AV$52,MATCH($D$7,Indexace!$C$21:$AV$21)),IF(AA100=(Info!$C$17+30),('Provozní náklady VaK-ex post'!$W$61*1000)*INDEX(Indexace!$C$53:$AV$53,MATCH($D$7,Indexace!$C$21:$AV$21)))))))))))))))))))))))))))))))))),0)</f>
        <v>58.572868611086101</v>
      </c>
      <c r="AB102" s="899">
        <f>IF(AB100&gt;=Info!$C$17,IF($F$2=0,0,IF(AB100=Info!$C$17,('Základní vstupní data'!$G$136*1000)*INDEX(Indexace!$C$23:$AV$23,MATCH($D$7,Indexace!$C$21:$AV$21)),IF(AB100=(Info!$C$17+1),('Provozní náklady VaK-ex post'!$G$61*1000)*INDEX(Indexace!$C$24:$AV$24,MATCH($D$7,Indexace!$C$21:$AV$21)),IF(AB100=(Info!$C$17+2),('Provozní náklady VaK-ex post'!$I$61*1000)*INDEX(Indexace!$C$25:$AV$25,MATCH($D$7,Indexace!$C$21:$AV$21)),IF(AB100=(Info!$C$17+3),('Provozní náklady VaK-ex post'!$K$61*1000)*INDEX(Indexace!$C$26:$AV$26,MATCH($D$7,Indexace!$C$21:$AV$21)),IF(AB100=(Info!$C$17+4),('Provozní náklady VaK-ex post'!$M$61*1000)*INDEX(Indexace!$C$27:$AV$27,MATCH($D$7,Indexace!$C$21:$AV$21)),IF(AB100=(Info!$C$17+5),('Provozní náklady VaK-ex post'!$O$61*1000)*INDEX(Indexace!$C$28:$AV$28,MATCH($D$7,Indexace!$C$21:$AV$21)),IF(AB100=(Info!$C$17+6),('Provozní náklady VaK-ex post'!$Q$61*1000)*INDEX(Indexace!$C$29:$AV$29,MATCH($D$7,Indexace!$C$21:$AV$21)),IF(AB100=(Info!$C$17+7),('Provozní náklady VaK-ex post'!$S$61*1000)*INDEX(Indexace!$C$30:$AV$30,MATCH($D$7,Indexace!$C$21:$AV$21)),IF(AB100=(Info!$C$17+8),('Provozní náklady VaK-ex post'!$U$61*1000)*INDEX(Indexace!$C$31:$AV$31,MATCH($D$7,Indexace!$C$21:$AV$21)),IF(AB100=(Info!$C$17+9),('Provozní náklady VaK-ex post'!$W$61*1000)*INDEX(Indexace!$C$32:$AV$32,MATCH($D$7,Indexace!$C$21:$AV$21)),IF(AB100=(Info!$C$17+10),('Provozní náklady VaK-ex post'!$W$61*1000)*INDEX(Indexace!$C$33:$AV$33,MATCH($D$7,Indexace!$C$21:$AV$21)),IF(AB100=(Info!$C$17+11),('Provozní náklady VaK-ex post'!$W$61*1000)*INDEX(Indexace!$C$34:$AV$34,MATCH($D$7,Indexace!$C$21:$AV$21)),IF(AB100=(Info!$C$17+12),('Provozní náklady VaK-ex post'!$W$61*1000)*INDEX(Indexace!$C$35:$AV$35,MATCH($D$7,Indexace!$C$21:$AV$21)),IF(AB100=(Info!$C$17+13),('Provozní náklady VaK-ex post'!$W$61*1000)*INDEX(Indexace!$C$36:$AV$36,MATCH($D$7,Indexace!$C$21:$AV$21)),IF(AB100=(Info!$C$17+14),('Provozní náklady VaK-ex post'!$W$61*1000)*INDEX(Indexace!$C$37:$AV$37,MATCH($D$7,Indexace!$C$21:$AV$21)),IF(AB100=(Info!$C$17+15),('Provozní náklady VaK-ex post'!$W$61*1000)*INDEX(Indexace!$C$38:$AV$38,MATCH($D$7,Indexace!$C$21:$AV$21)),IF(AB100=(Info!$C$17+16),('Provozní náklady VaK-ex post'!$W$61*1000)*INDEX(Indexace!$C$39:$AV$39,MATCH($D$7,Indexace!$C$21:$AV$21)),IF(AB100=(Info!$C$17+17),('Provozní náklady VaK-ex post'!$W$61*1000)*INDEX(Indexace!$C$40:$AV$40,MATCH($D$7,Indexace!$C$21:$AV$21)),IF(AB100=(Info!$C$17+18),('Provozní náklady VaK-ex post'!$W$61*1000)*INDEX(Indexace!$C$41:$AV$41,MATCH($D$7,Indexace!$C$21:$AV$21)),IF(AB100=(Info!$C$17+19),('Provozní náklady VaK-ex post'!$W$61*1000)*INDEX(Indexace!$C$42:$AV$42,MATCH($D$7,Indexace!$C$21:$AV$21)),IF(AB100=(Info!$C$17+20),('Provozní náklady VaK-ex post'!$W$61*1000)*INDEX(Indexace!$C$43:$AV$43,MATCH($D$7,Indexace!$C$21:$AV$21)),IF(AB100=(Info!$C$17+21),('Provozní náklady VaK-ex post'!$W$61*1000)*INDEX(Indexace!$C$44:$AV$44,MATCH($D$7,Indexace!$C$21:$AV$21)),IF(AB100=(Info!$C$17+22),('Provozní náklady VaK-ex post'!$W$61*1000)*INDEX(Indexace!$C$45:$AV$45,MATCH($D$7,Indexace!$C$21:$AV$21)),IF(AB100=(Info!$C$17+23),('Provozní náklady VaK-ex post'!$W$61*1000)*INDEX(Indexace!$C$46:$AV$46,MATCH($D$7,Indexace!$C$21:$AV$21)),IF(AB100=(Info!$C$17+24),('Provozní náklady VaK-ex post'!$W$61*1000)*INDEX(Indexace!$C$47:$AV$47,MATCH($D$7,Indexace!$C$21:$AV$21)),IF(AB100=(Info!$C$17+25),('Provozní náklady VaK-ex post'!$W$61*1000)*INDEX(Indexace!$C$48:$AV$48,MATCH($D$7,Indexace!$C$21:$AV$21)),IF(AB100=(Info!$C$17+26),('Provozní náklady VaK-ex post'!$W$61*1000)*INDEX(Indexace!$C$49:$AV$49,MATCH($D$7,Indexace!$C$21:$AV$21)),IF(AB100=(Info!$C$17+27),('Provozní náklady VaK-ex post'!$W$61*1000)*INDEX(Indexace!$C$50:$AV$50,MATCH($D$7,Indexace!$C$21:$AV$21)),IF(AB100=(Info!$C$17+28),('Provozní náklady VaK-ex post'!$W$61*1000)*INDEX(Indexace!$C$51:$AV$51,MATCH($D$7,Indexace!$C$21:$AV$21)),IF(AB100=(Info!$C$17+29),('Provozní náklady VaK-ex post'!$W$61*1000)*INDEX(Indexace!$C$52:$AV$52,MATCH($D$7,Indexace!$C$21:$AV$21)),IF(AB100=(Info!$C$17+30),('Provozní náklady VaK-ex post'!$W$61*1000)*INDEX(Indexace!$C$53:$AV$53,MATCH($D$7,Indexace!$C$21:$AV$21)))))))))))))))))))))))))))))))))),0)</f>
        <v>57.424380991260882</v>
      </c>
      <c r="AC102" s="899">
        <f>IF(AC100&gt;=Info!$C$17,IF($F$2=0,0,IF(AC100=Info!$C$17,('Základní vstupní data'!$G$136*1000)*INDEX(Indexace!$C$23:$AV$23,MATCH($D$7,Indexace!$C$21:$AV$21)),IF(AC100=(Info!$C$17+1),('Provozní náklady VaK-ex post'!$G$61*1000)*INDEX(Indexace!$C$24:$AV$24,MATCH($D$7,Indexace!$C$21:$AV$21)),IF(AC100=(Info!$C$17+2),('Provozní náklady VaK-ex post'!$I$61*1000)*INDEX(Indexace!$C$25:$AV$25,MATCH($D$7,Indexace!$C$21:$AV$21)),IF(AC100=(Info!$C$17+3),('Provozní náklady VaK-ex post'!$K$61*1000)*INDEX(Indexace!$C$26:$AV$26,MATCH($D$7,Indexace!$C$21:$AV$21)),IF(AC100=(Info!$C$17+4),('Provozní náklady VaK-ex post'!$M$61*1000)*INDEX(Indexace!$C$27:$AV$27,MATCH($D$7,Indexace!$C$21:$AV$21)),IF(AC100=(Info!$C$17+5),('Provozní náklady VaK-ex post'!$O$61*1000)*INDEX(Indexace!$C$28:$AV$28,MATCH($D$7,Indexace!$C$21:$AV$21)),IF(AC100=(Info!$C$17+6),('Provozní náklady VaK-ex post'!$Q$61*1000)*INDEX(Indexace!$C$29:$AV$29,MATCH($D$7,Indexace!$C$21:$AV$21)),IF(AC100=(Info!$C$17+7),('Provozní náklady VaK-ex post'!$S$61*1000)*INDEX(Indexace!$C$30:$AV$30,MATCH($D$7,Indexace!$C$21:$AV$21)),IF(AC100=(Info!$C$17+8),('Provozní náklady VaK-ex post'!$U$61*1000)*INDEX(Indexace!$C$31:$AV$31,MATCH($D$7,Indexace!$C$21:$AV$21)),IF(AC100=(Info!$C$17+9),('Provozní náklady VaK-ex post'!$W$61*1000)*INDEX(Indexace!$C$32:$AV$32,MATCH($D$7,Indexace!$C$21:$AV$21)),IF(AC100=(Info!$C$17+10),('Provozní náklady VaK-ex post'!$W$61*1000)*INDEX(Indexace!$C$33:$AV$33,MATCH($D$7,Indexace!$C$21:$AV$21)),IF(AC100=(Info!$C$17+11),('Provozní náklady VaK-ex post'!$W$61*1000)*INDEX(Indexace!$C$34:$AV$34,MATCH($D$7,Indexace!$C$21:$AV$21)),IF(AC100=(Info!$C$17+12),('Provozní náklady VaK-ex post'!$W$61*1000)*INDEX(Indexace!$C$35:$AV$35,MATCH($D$7,Indexace!$C$21:$AV$21)),IF(AC100=(Info!$C$17+13),('Provozní náklady VaK-ex post'!$W$61*1000)*INDEX(Indexace!$C$36:$AV$36,MATCH($D$7,Indexace!$C$21:$AV$21)),IF(AC100=(Info!$C$17+14),('Provozní náklady VaK-ex post'!$W$61*1000)*INDEX(Indexace!$C$37:$AV$37,MATCH($D$7,Indexace!$C$21:$AV$21)),IF(AC100=(Info!$C$17+15),('Provozní náklady VaK-ex post'!$W$61*1000)*INDEX(Indexace!$C$38:$AV$38,MATCH($D$7,Indexace!$C$21:$AV$21)),IF(AC100=(Info!$C$17+16),('Provozní náklady VaK-ex post'!$W$61*1000)*INDEX(Indexace!$C$39:$AV$39,MATCH($D$7,Indexace!$C$21:$AV$21)),IF(AC100=(Info!$C$17+17),('Provozní náklady VaK-ex post'!$W$61*1000)*INDEX(Indexace!$C$40:$AV$40,MATCH($D$7,Indexace!$C$21:$AV$21)),IF(AC100=(Info!$C$17+18),('Provozní náklady VaK-ex post'!$W$61*1000)*INDEX(Indexace!$C$41:$AV$41,MATCH($D$7,Indexace!$C$21:$AV$21)),IF(AC100=(Info!$C$17+19),('Provozní náklady VaK-ex post'!$W$61*1000)*INDEX(Indexace!$C$42:$AV$42,MATCH($D$7,Indexace!$C$21:$AV$21)),IF(AC100=(Info!$C$17+20),('Provozní náklady VaK-ex post'!$W$61*1000)*INDEX(Indexace!$C$43:$AV$43,MATCH($D$7,Indexace!$C$21:$AV$21)),IF(AC100=(Info!$C$17+21),('Provozní náklady VaK-ex post'!$W$61*1000)*INDEX(Indexace!$C$44:$AV$44,MATCH($D$7,Indexace!$C$21:$AV$21)),IF(AC100=(Info!$C$17+22),('Provozní náklady VaK-ex post'!$W$61*1000)*INDEX(Indexace!$C$45:$AV$45,MATCH($D$7,Indexace!$C$21:$AV$21)),IF(AC100=(Info!$C$17+23),('Provozní náklady VaK-ex post'!$W$61*1000)*INDEX(Indexace!$C$46:$AV$46,MATCH($D$7,Indexace!$C$21:$AV$21)),IF(AC100=(Info!$C$17+24),('Provozní náklady VaK-ex post'!$W$61*1000)*INDEX(Indexace!$C$47:$AV$47,MATCH($D$7,Indexace!$C$21:$AV$21)),IF(AC100=(Info!$C$17+25),('Provozní náklady VaK-ex post'!$W$61*1000)*INDEX(Indexace!$C$48:$AV$48,MATCH($D$7,Indexace!$C$21:$AV$21)),IF(AC100=(Info!$C$17+26),('Provozní náklady VaK-ex post'!$W$61*1000)*INDEX(Indexace!$C$49:$AV$49,MATCH($D$7,Indexace!$C$21:$AV$21)),IF(AC100=(Info!$C$17+27),('Provozní náklady VaK-ex post'!$W$61*1000)*INDEX(Indexace!$C$50:$AV$50,MATCH($D$7,Indexace!$C$21:$AV$21)),IF(AC100=(Info!$C$17+28),('Provozní náklady VaK-ex post'!$W$61*1000)*INDEX(Indexace!$C$51:$AV$51,MATCH($D$7,Indexace!$C$21:$AV$21)),IF(AC100=(Info!$C$17+29),('Provozní náklady VaK-ex post'!$W$61*1000)*INDEX(Indexace!$C$52:$AV$52,MATCH($D$7,Indexace!$C$21:$AV$21)),IF(AC100=(Info!$C$17+30),('Provozní náklady VaK-ex post'!$W$61*1000)*INDEX(Indexace!$C$53:$AV$53,MATCH($D$7,Indexace!$C$21:$AV$21)))))))))))))))))))))))))))))))))),0)</f>
        <v>56.298412736530274</v>
      </c>
      <c r="AD102" s="899">
        <f>IF(AD100&gt;=Info!$C$17,IF($F$2=0,0,IF(AD100=Info!$C$17,('Základní vstupní data'!$G$136*1000)*INDEX(Indexace!$C$23:$AV$23,MATCH($D$7,Indexace!$C$21:$AV$21)),IF(AD100=(Info!$C$17+1),('Provozní náklady VaK-ex post'!$G$61*1000)*INDEX(Indexace!$C$24:$AV$24,MATCH($D$7,Indexace!$C$21:$AV$21)),IF(AD100=(Info!$C$17+2),('Provozní náklady VaK-ex post'!$I$61*1000)*INDEX(Indexace!$C$25:$AV$25,MATCH($D$7,Indexace!$C$21:$AV$21)),IF(AD100=(Info!$C$17+3),('Provozní náklady VaK-ex post'!$K$61*1000)*INDEX(Indexace!$C$26:$AV$26,MATCH($D$7,Indexace!$C$21:$AV$21)),IF(AD100=(Info!$C$17+4),('Provozní náklady VaK-ex post'!$M$61*1000)*INDEX(Indexace!$C$27:$AV$27,MATCH($D$7,Indexace!$C$21:$AV$21)),IF(AD100=(Info!$C$17+5),('Provozní náklady VaK-ex post'!$O$61*1000)*INDEX(Indexace!$C$28:$AV$28,MATCH($D$7,Indexace!$C$21:$AV$21)),IF(AD100=(Info!$C$17+6),('Provozní náklady VaK-ex post'!$Q$61*1000)*INDEX(Indexace!$C$29:$AV$29,MATCH($D$7,Indexace!$C$21:$AV$21)),IF(AD100=(Info!$C$17+7),('Provozní náklady VaK-ex post'!$S$61*1000)*INDEX(Indexace!$C$30:$AV$30,MATCH($D$7,Indexace!$C$21:$AV$21)),IF(AD100=(Info!$C$17+8),('Provozní náklady VaK-ex post'!$U$61*1000)*INDEX(Indexace!$C$31:$AV$31,MATCH($D$7,Indexace!$C$21:$AV$21)),IF(AD100=(Info!$C$17+9),('Provozní náklady VaK-ex post'!$W$61*1000)*INDEX(Indexace!$C$32:$AV$32,MATCH($D$7,Indexace!$C$21:$AV$21)),IF(AD100=(Info!$C$17+10),('Provozní náklady VaK-ex post'!$W$61*1000)*INDEX(Indexace!$C$33:$AV$33,MATCH($D$7,Indexace!$C$21:$AV$21)),IF(AD100=(Info!$C$17+11),('Provozní náklady VaK-ex post'!$W$61*1000)*INDEX(Indexace!$C$34:$AV$34,MATCH($D$7,Indexace!$C$21:$AV$21)),IF(AD100=(Info!$C$17+12),('Provozní náklady VaK-ex post'!$W$61*1000)*INDEX(Indexace!$C$35:$AV$35,MATCH($D$7,Indexace!$C$21:$AV$21)),IF(AD100=(Info!$C$17+13),('Provozní náklady VaK-ex post'!$W$61*1000)*INDEX(Indexace!$C$36:$AV$36,MATCH($D$7,Indexace!$C$21:$AV$21)),IF(AD100=(Info!$C$17+14),('Provozní náklady VaK-ex post'!$W$61*1000)*INDEX(Indexace!$C$37:$AV$37,MATCH($D$7,Indexace!$C$21:$AV$21)),IF(AD100=(Info!$C$17+15),('Provozní náklady VaK-ex post'!$W$61*1000)*INDEX(Indexace!$C$38:$AV$38,MATCH($D$7,Indexace!$C$21:$AV$21)),IF(AD100=(Info!$C$17+16),('Provozní náklady VaK-ex post'!$W$61*1000)*INDEX(Indexace!$C$39:$AV$39,MATCH($D$7,Indexace!$C$21:$AV$21)),IF(AD100=(Info!$C$17+17),('Provozní náklady VaK-ex post'!$W$61*1000)*INDEX(Indexace!$C$40:$AV$40,MATCH($D$7,Indexace!$C$21:$AV$21)),IF(AD100=(Info!$C$17+18),('Provozní náklady VaK-ex post'!$W$61*1000)*INDEX(Indexace!$C$41:$AV$41,MATCH($D$7,Indexace!$C$21:$AV$21)),IF(AD100=(Info!$C$17+19),('Provozní náklady VaK-ex post'!$W$61*1000)*INDEX(Indexace!$C$42:$AV$42,MATCH($D$7,Indexace!$C$21:$AV$21)),IF(AD100=(Info!$C$17+20),('Provozní náklady VaK-ex post'!$W$61*1000)*INDEX(Indexace!$C$43:$AV$43,MATCH($D$7,Indexace!$C$21:$AV$21)),IF(AD100=(Info!$C$17+21),('Provozní náklady VaK-ex post'!$W$61*1000)*INDEX(Indexace!$C$44:$AV$44,MATCH($D$7,Indexace!$C$21:$AV$21)),IF(AD100=(Info!$C$17+22),('Provozní náklady VaK-ex post'!$W$61*1000)*INDEX(Indexace!$C$45:$AV$45,MATCH($D$7,Indexace!$C$21:$AV$21)),IF(AD100=(Info!$C$17+23),('Provozní náklady VaK-ex post'!$W$61*1000)*INDEX(Indexace!$C$46:$AV$46,MATCH($D$7,Indexace!$C$21:$AV$21)),IF(AD100=(Info!$C$17+24),('Provozní náklady VaK-ex post'!$W$61*1000)*INDEX(Indexace!$C$47:$AV$47,MATCH($D$7,Indexace!$C$21:$AV$21)),IF(AD100=(Info!$C$17+25),('Provozní náklady VaK-ex post'!$W$61*1000)*INDEX(Indexace!$C$48:$AV$48,MATCH($D$7,Indexace!$C$21:$AV$21)),IF(AD100=(Info!$C$17+26),('Provozní náklady VaK-ex post'!$W$61*1000)*INDEX(Indexace!$C$49:$AV$49,MATCH($D$7,Indexace!$C$21:$AV$21)),IF(AD100=(Info!$C$17+27),('Provozní náklady VaK-ex post'!$W$61*1000)*INDEX(Indexace!$C$50:$AV$50,MATCH($D$7,Indexace!$C$21:$AV$21)),IF(AD100=(Info!$C$17+28),('Provozní náklady VaK-ex post'!$W$61*1000)*INDEX(Indexace!$C$51:$AV$51,MATCH($D$7,Indexace!$C$21:$AV$21)),IF(AD100=(Info!$C$17+29),('Provozní náklady VaK-ex post'!$W$61*1000)*INDEX(Indexace!$C$52:$AV$52,MATCH($D$7,Indexace!$C$21:$AV$21)),IF(AD100=(Info!$C$17+30),('Provozní náklady VaK-ex post'!$W$61*1000)*INDEX(Indexace!$C$53:$AV$53,MATCH($D$7,Indexace!$C$21:$AV$21)))))))))))))))))))))))))))))))))),0)</f>
        <v>55.194522290715952</v>
      </c>
      <c r="AE102" s="899">
        <f>IF(AE100&gt;=Info!$C$17,IF($F$2=0,0,IF(AE100=Info!$C$17,('Základní vstupní data'!$G$136*1000)*INDEX(Indexace!$C$23:$AV$23,MATCH($D$7,Indexace!$C$21:$AV$21)),IF(AE100=(Info!$C$17+1),('Provozní náklady VaK-ex post'!$G$61*1000)*INDEX(Indexace!$C$24:$AV$24,MATCH($D$7,Indexace!$C$21:$AV$21)),IF(AE100=(Info!$C$17+2),('Provozní náklady VaK-ex post'!$I$61*1000)*INDEX(Indexace!$C$25:$AV$25,MATCH($D$7,Indexace!$C$21:$AV$21)),IF(AE100=(Info!$C$17+3),('Provozní náklady VaK-ex post'!$K$61*1000)*INDEX(Indexace!$C$26:$AV$26,MATCH($D$7,Indexace!$C$21:$AV$21)),IF(AE100=(Info!$C$17+4),('Provozní náklady VaK-ex post'!$M$61*1000)*INDEX(Indexace!$C$27:$AV$27,MATCH($D$7,Indexace!$C$21:$AV$21)),IF(AE100=(Info!$C$17+5),('Provozní náklady VaK-ex post'!$O$61*1000)*INDEX(Indexace!$C$28:$AV$28,MATCH($D$7,Indexace!$C$21:$AV$21)),IF(AE100=(Info!$C$17+6),('Provozní náklady VaK-ex post'!$Q$61*1000)*INDEX(Indexace!$C$29:$AV$29,MATCH($D$7,Indexace!$C$21:$AV$21)),IF(AE100=(Info!$C$17+7),('Provozní náklady VaK-ex post'!$S$61*1000)*INDEX(Indexace!$C$30:$AV$30,MATCH($D$7,Indexace!$C$21:$AV$21)),IF(AE100=(Info!$C$17+8),('Provozní náklady VaK-ex post'!$U$61*1000)*INDEX(Indexace!$C$31:$AV$31,MATCH($D$7,Indexace!$C$21:$AV$21)),IF(AE100=(Info!$C$17+9),('Provozní náklady VaK-ex post'!$W$61*1000)*INDEX(Indexace!$C$32:$AV$32,MATCH($D$7,Indexace!$C$21:$AV$21)),IF(AE100=(Info!$C$17+10),('Provozní náklady VaK-ex post'!$W$61*1000)*INDEX(Indexace!$C$33:$AV$33,MATCH($D$7,Indexace!$C$21:$AV$21)),IF(AE100=(Info!$C$17+11),('Provozní náklady VaK-ex post'!$W$61*1000)*INDEX(Indexace!$C$34:$AV$34,MATCH($D$7,Indexace!$C$21:$AV$21)),IF(AE100=(Info!$C$17+12),('Provozní náklady VaK-ex post'!$W$61*1000)*INDEX(Indexace!$C$35:$AV$35,MATCH($D$7,Indexace!$C$21:$AV$21)),IF(AE100=(Info!$C$17+13),('Provozní náklady VaK-ex post'!$W$61*1000)*INDEX(Indexace!$C$36:$AV$36,MATCH($D$7,Indexace!$C$21:$AV$21)),IF(AE100=(Info!$C$17+14),('Provozní náklady VaK-ex post'!$W$61*1000)*INDEX(Indexace!$C$37:$AV$37,MATCH($D$7,Indexace!$C$21:$AV$21)),IF(AE100=(Info!$C$17+15),('Provozní náklady VaK-ex post'!$W$61*1000)*INDEX(Indexace!$C$38:$AV$38,MATCH($D$7,Indexace!$C$21:$AV$21)),IF(AE100=(Info!$C$17+16),('Provozní náklady VaK-ex post'!$W$61*1000)*INDEX(Indexace!$C$39:$AV$39,MATCH($D$7,Indexace!$C$21:$AV$21)),IF(AE100=(Info!$C$17+17),('Provozní náklady VaK-ex post'!$W$61*1000)*INDEX(Indexace!$C$40:$AV$40,MATCH($D$7,Indexace!$C$21:$AV$21)),IF(AE100=(Info!$C$17+18),('Provozní náklady VaK-ex post'!$W$61*1000)*INDEX(Indexace!$C$41:$AV$41,MATCH($D$7,Indexace!$C$21:$AV$21)),IF(AE100=(Info!$C$17+19),('Provozní náklady VaK-ex post'!$W$61*1000)*INDEX(Indexace!$C$42:$AV$42,MATCH($D$7,Indexace!$C$21:$AV$21)),IF(AE100=(Info!$C$17+20),('Provozní náklady VaK-ex post'!$W$61*1000)*INDEX(Indexace!$C$43:$AV$43,MATCH($D$7,Indexace!$C$21:$AV$21)),IF(AE100=(Info!$C$17+21),('Provozní náklady VaK-ex post'!$W$61*1000)*INDEX(Indexace!$C$44:$AV$44,MATCH($D$7,Indexace!$C$21:$AV$21)),IF(AE100=(Info!$C$17+22),('Provozní náklady VaK-ex post'!$W$61*1000)*INDEX(Indexace!$C$45:$AV$45,MATCH($D$7,Indexace!$C$21:$AV$21)),IF(AE100=(Info!$C$17+23),('Provozní náklady VaK-ex post'!$W$61*1000)*INDEX(Indexace!$C$46:$AV$46,MATCH($D$7,Indexace!$C$21:$AV$21)),IF(AE100=(Info!$C$17+24),('Provozní náklady VaK-ex post'!$W$61*1000)*INDEX(Indexace!$C$47:$AV$47,MATCH($D$7,Indexace!$C$21:$AV$21)),IF(AE100=(Info!$C$17+25),('Provozní náklady VaK-ex post'!$W$61*1000)*INDEX(Indexace!$C$48:$AV$48,MATCH($D$7,Indexace!$C$21:$AV$21)),IF(AE100=(Info!$C$17+26),('Provozní náklady VaK-ex post'!$W$61*1000)*INDEX(Indexace!$C$49:$AV$49,MATCH($D$7,Indexace!$C$21:$AV$21)),IF(AE100=(Info!$C$17+27),('Provozní náklady VaK-ex post'!$W$61*1000)*INDEX(Indexace!$C$50:$AV$50,MATCH($D$7,Indexace!$C$21:$AV$21)),IF(AE100=(Info!$C$17+28),('Provozní náklady VaK-ex post'!$W$61*1000)*INDEX(Indexace!$C$51:$AV$51,MATCH($D$7,Indexace!$C$21:$AV$21)),IF(AE100=(Info!$C$17+29),('Provozní náklady VaK-ex post'!$W$61*1000)*INDEX(Indexace!$C$52:$AV$52,MATCH($D$7,Indexace!$C$21:$AV$21)),IF(AE100=(Info!$C$17+30),('Provozní náklady VaK-ex post'!$W$61*1000)*INDEX(Indexace!$C$53:$AV$53,MATCH($D$7,Indexace!$C$21:$AV$21)))))))))))))))))))))))))))))))))),0)</f>
        <v>54.11227675560388</v>
      </c>
      <c r="AF102" s="899">
        <f>IF(AF100&gt;=Info!$C$17,IF($F$2=0,0,IF(AF100=Info!$C$17,('Základní vstupní data'!$G$136*1000)*INDEX(Indexace!$C$23:$AV$23,MATCH($D$7,Indexace!$C$21:$AV$21)),IF(AF100=(Info!$C$17+1),('Provozní náklady VaK-ex post'!$G$61*1000)*INDEX(Indexace!$C$24:$AV$24,MATCH($D$7,Indexace!$C$21:$AV$21)),IF(AF100=(Info!$C$17+2),('Provozní náklady VaK-ex post'!$I$61*1000)*INDEX(Indexace!$C$25:$AV$25,MATCH($D$7,Indexace!$C$21:$AV$21)),IF(AF100=(Info!$C$17+3),('Provozní náklady VaK-ex post'!$K$61*1000)*INDEX(Indexace!$C$26:$AV$26,MATCH($D$7,Indexace!$C$21:$AV$21)),IF(AF100=(Info!$C$17+4),('Provozní náklady VaK-ex post'!$M$61*1000)*INDEX(Indexace!$C$27:$AV$27,MATCH($D$7,Indexace!$C$21:$AV$21)),IF(AF100=(Info!$C$17+5),('Provozní náklady VaK-ex post'!$O$61*1000)*INDEX(Indexace!$C$28:$AV$28,MATCH($D$7,Indexace!$C$21:$AV$21)),IF(AF100=(Info!$C$17+6),('Provozní náklady VaK-ex post'!$Q$61*1000)*INDEX(Indexace!$C$29:$AV$29,MATCH($D$7,Indexace!$C$21:$AV$21)),IF(AF100=(Info!$C$17+7),('Provozní náklady VaK-ex post'!$S$61*1000)*INDEX(Indexace!$C$30:$AV$30,MATCH($D$7,Indexace!$C$21:$AV$21)),IF(AF100=(Info!$C$17+8),('Provozní náklady VaK-ex post'!$U$61*1000)*INDEX(Indexace!$C$31:$AV$31,MATCH($D$7,Indexace!$C$21:$AV$21)),IF(AF100=(Info!$C$17+9),('Provozní náklady VaK-ex post'!$W$61*1000)*INDEX(Indexace!$C$32:$AV$32,MATCH($D$7,Indexace!$C$21:$AV$21)),IF(AF100=(Info!$C$17+10),('Provozní náklady VaK-ex post'!$W$61*1000)*INDEX(Indexace!$C$33:$AV$33,MATCH($D$7,Indexace!$C$21:$AV$21)),IF(AF100=(Info!$C$17+11),('Provozní náklady VaK-ex post'!$W$61*1000)*INDEX(Indexace!$C$34:$AV$34,MATCH($D$7,Indexace!$C$21:$AV$21)),IF(AF100=(Info!$C$17+12),('Provozní náklady VaK-ex post'!$W$61*1000)*INDEX(Indexace!$C$35:$AV$35,MATCH($D$7,Indexace!$C$21:$AV$21)),IF(AF100=(Info!$C$17+13),('Provozní náklady VaK-ex post'!$W$61*1000)*INDEX(Indexace!$C$36:$AV$36,MATCH($D$7,Indexace!$C$21:$AV$21)),IF(AF100=(Info!$C$17+14),('Provozní náklady VaK-ex post'!$W$61*1000)*INDEX(Indexace!$C$37:$AV$37,MATCH($D$7,Indexace!$C$21:$AV$21)),IF(AF100=(Info!$C$17+15),('Provozní náklady VaK-ex post'!$W$61*1000)*INDEX(Indexace!$C$38:$AV$38,MATCH($D$7,Indexace!$C$21:$AV$21)),IF(AF100=(Info!$C$17+16),('Provozní náklady VaK-ex post'!$W$61*1000)*INDEX(Indexace!$C$39:$AV$39,MATCH($D$7,Indexace!$C$21:$AV$21)),IF(AF100=(Info!$C$17+17),('Provozní náklady VaK-ex post'!$W$61*1000)*INDEX(Indexace!$C$40:$AV$40,MATCH($D$7,Indexace!$C$21:$AV$21)),IF(AF100=(Info!$C$17+18),('Provozní náklady VaK-ex post'!$W$61*1000)*INDEX(Indexace!$C$41:$AV$41,MATCH($D$7,Indexace!$C$21:$AV$21)),IF(AF100=(Info!$C$17+19),('Provozní náklady VaK-ex post'!$W$61*1000)*INDEX(Indexace!$C$42:$AV$42,MATCH($D$7,Indexace!$C$21:$AV$21)),IF(AF100=(Info!$C$17+20),('Provozní náklady VaK-ex post'!$W$61*1000)*INDEX(Indexace!$C$43:$AV$43,MATCH($D$7,Indexace!$C$21:$AV$21)),IF(AF100=(Info!$C$17+21),('Provozní náklady VaK-ex post'!$W$61*1000)*INDEX(Indexace!$C$44:$AV$44,MATCH($D$7,Indexace!$C$21:$AV$21)),IF(AF100=(Info!$C$17+22),('Provozní náklady VaK-ex post'!$W$61*1000)*INDEX(Indexace!$C$45:$AV$45,MATCH($D$7,Indexace!$C$21:$AV$21)),IF(AF100=(Info!$C$17+23),('Provozní náklady VaK-ex post'!$W$61*1000)*INDEX(Indexace!$C$46:$AV$46,MATCH($D$7,Indexace!$C$21:$AV$21)),IF(AF100=(Info!$C$17+24),('Provozní náklady VaK-ex post'!$W$61*1000)*INDEX(Indexace!$C$47:$AV$47,MATCH($D$7,Indexace!$C$21:$AV$21)),IF(AF100=(Info!$C$17+25),('Provozní náklady VaK-ex post'!$W$61*1000)*INDEX(Indexace!$C$48:$AV$48,MATCH($D$7,Indexace!$C$21:$AV$21)),IF(AF100=(Info!$C$17+26),('Provozní náklady VaK-ex post'!$W$61*1000)*INDEX(Indexace!$C$49:$AV$49,MATCH($D$7,Indexace!$C$21:$AV$21)),IF(AF100=(Info!$C$17+27),('Provozní náklady VaK-ex post'!$W$61*1000)*INDEX(Indexace!$C$50:$AV$50,MATCH($D$7,Indexace!$C$21:$AV$21)),IF(AF100=(Info!$C$17+28),('Provozní náklady VaK-ex post'!$W$61*1000)*INDEX(Indexace!$C$51:$AV$51,MATCH($D$7,Indexace!$C$21:$AV$21)),IF(AF100=(Info!$C$17+29),('Provozní náklady VaK-ex post'!$W$61*1000)*INDEX(Indexace!$C$52:$AV$52,MATCH($D$7,Indexace!$C$21:$AV$21)),IF(AF100=(Info!$C$17+30),('Provozní náklady VaK-ex post'!$W$61*1000)*INDEX(Indexace!$C$53:$AV$53,MATCH($D$7,Indexace!$C$21:$AV$21)))))))))))))))))))))))))))))))))),0)</f>
        <v>53.051251721180272</v>
      </c>
      <c r="AG102" s="899">
        <f>IF(AG100&gt;=Info!$C$17,IF($F$2=0,0,IF(AG100=Info!$C$17,('Základní vstupní data'!$G$136*1000)*INDEX(Indexace!$C$23:$AV$23,MATCH($D$7,Indexace!$C$21:$AV$21)),IF(AG100=(Info!$C$17+1),('Provozní náklady VaK-ex post'!$G$61*1000)*INDEX(Indexace!$C$24:$AV$24,MATCH($D$7,Indexace!$C$21:$AV$21)),IF(AG100=(Info!$C$17+2),('Provozní náklady VaK-ex post'!$I$61*1000)*INDEX(Indexace!$C$25:$AV$25,MATCH($D$7,Indexace!$C$21:$AV$21)),IF(AG100=(Info!$C$17+3),('Provozní náklady VaK-ex post'!$K$61*1000)*INDEX(Indexace!$C$26:$AV$26,MATCH($D$7,Indexace!$C$21:$AV$21)),IF(AG100=(Info!$C$17+4),('Provozní náklady VaK-ex post'!$M$61*1000)*INDEX(Indexace!$C$27:$AV$27,MATCH($D$7,Indexace!$C$21:$AV$21)),IF(AG100=(Info!$C$17+5),('Provozní náklady VaK-ex post'!$O$61*1000)*INDEX(Indexace!$C$28:$AV$28,MATCH($D$7,Indexace!$C$21:$AV$21)),IF(AG100=(Info!$C$17+6),('Provozní náklady VaK-ex post'!$Q$61*1000)*INDEX(Indexace!$C$29:$AV$29,MATCH($D$7,Indexace!$C$21:$AV$21)),IF(AG100=(Info!$C$17+7),('Provozní náklady VaK-ex post'!$S$61*1000)*INDEX(Indexace!$C$30:$AV$30,MATCH($D$7,Indexace!$C$21:$AV$21)),IF(AG100=(Info!$C$17+8),('Provozní náklady VaK-ex post'!$U$61*1000)*INDEX(Indexace!$C$31:$AV$31,MATCH($D$7,Indexace!$C$21:$AV$21)),IF(AG100=(Info!$C$17+9),('Provozní náklady VaK-ex post'!$W$61*1000)*INDEX(Indexace!$C$32:$AV$32,MATCH($D$7,Indexace!$C$21:$AV$21)),IF(AG100=(Info!$C$17+10),('Provozní náklady VaK-ex post'!$W$61*1000)*INDEX(Indexace!$C$33:$AV$33,MATCH($D$7,Indexace!$C$21:$AV$21)),IF(AG100=(Info!$C$17+11),('Provozní náklady VaK-ex post'!$W$61*1000)*INDEX(Indexace!$C$34:$AV$34,MATCH($D$7,Indexace!$C$21:$AV$21)),IF(AG100=(Info!$C$17+12),('Provozní náklady VaK-ex post'!$W$61*1000)*INDEX(Indexace!$C$35:$AV$35,MATCH($D$7,Indexace!$C$21:$AV$21)),IF(AG100=(Info!$C$17+13),('Provozní náklady VaK-ex post'!$W$61*1000)*INDEX(Indexace!$C$36:$AV$36,MATCH($D$7,Indexace!$C$21:$AV$21)),IF(AG100=(Info!$C$17+14),('Provozní náklady VaK-ex post'!$W$61*1000)*INDEX(Indexace!$C$37:$AV$37,MATCH($D$7,Indexace!$C$21:$AV$21)),IF(AG100=(Info!$C$17+15),('Provozní náklady VaK-ex post'!$W$61*1000)*INDEX(Indexace!$C$38:$AV$38,MATCH($D$7,Indexace!$C$21:$AV$21)),IF(AG100=(Info!$C$17+16),('Provozní náklady VaK-ex post'!$W$61*1000)*INDEX(Indexace!$C$39:$AV$39,MATCH($D$7,Indexace!$C$21:$AV$21)),IF(AG100=(Info!$C$17+17),('Provozní náklady VaK-ex post'!$W$61*1000)*INDEX(Indexace!$C$40:$AV$40,MATCH($D$7,Indexace!$C$21:$AV$21)),IF(AG100=(Info!$C$17+18),('Provozní náklady VaK-ex post'!$W$61*1000)*INDEX(Indexace!$C$41:$AV$41,MATCH($D$7,Indexace!$C$21:$AV$21)),IF(AG100=(Info!$C$17+19),('Provozní náklady VaK-ex post'!$W$61*1000)*INDEX(Indexace!$C$42:$AV$42,MATCH($D$7,Indexace!$C$21:$AV$21)),IF(AG100=(Info!$C$17+20),('Provozní náklady VaK-ex post'!$W$61*1000)*INDEX(Indexace!$C$43:$AV$43,MATCH($D$7,Indexace!$C$21:$AV$21)),IF(AG100=(Info!$C$17+21),('Provozní náklady VaK-ex post'!$W$61*1000)*INDEX(Indexace!$C$44:$AV$44,MATCH($D$7,Indexace!$C$21:$AV$21)),IF(AG100=(Info!$C$17+22),('Provozní náklady VaK-ex post'!$W$61*1000)*INDEX(Indexace!$C$45:$AV$45,MATCH($D$7,Indexace!$C$21:$AV$21)),IF(AG100=(Info!$C$17+23),('Provozní náklady VaK-ex post'!$W$61*1000)*INDEX(Indexace!$C$46:$AV$46,MATCH($D$7,Indexace!$C$21:$AV$21)),IF(AG100=(Info!$C$17+24),('Provozní náklady VaK-ex post'!$W$61*1000)*INDEX(Indexace!$C$47:$AV$47,MATCH($D$7,Indexace!$C$21:$AV$21)),IF(AG100=(Info!$C$17+25),('Provozní náklady VaK-ex post'!$W$61*1000)*INDEX(Indexace!$C$48:$AV$48,MATCH($D$7,Indexace!$C$21:$AV$21)),IF(AG100=(Info!$C$17+26),('Provozní náklady VaK-ex post'!$W$61*1000)*INDEX(Indexace!$C$49:$AV$49,MATCH($D$7,Indexace!$C$21:$AV$21)),IF(AG100=(Info!$C$17+27),('Provozní náklady VaK-ex post'!$W$61*1000)*INDEX(Indexace!$C$50:$AV$50,MATCH($D$7,Indexace!$C$21:$AV$21)),IF(AG100=(Info!$C$17+28),('Provozní náklady VaK-ex post'!$W$61*1000)*INDEX(Indexace!$C$51:$AV$51,MATCH($D$7,Indexace!$C$21:$AV$21)),IF(AG100=(Info!$C$17+29),('Provozní náklady VaK-ex post'!$W$61*1000)*INDEX(Indexace!$C$52:$AV$52,MATCH($D$7,Indexace!$C$21:$AV$21)),IF(AG100=(Info!$C$17+30),('Provozní náklady VaK-ex post'!$W$61*1000)*INDEX(Indexace!$C$53:$AV$53,MATCH($D$7,Indexace!$C$21:$AV$21)))))))))))))))))))))))))))))))))),0)</f>
        <v>52.011031099196344</v>
      </c>
      <c r="AH102" s="899">
        <f>IF(AH100&gt;=Info!$C$17,IF($F$2=0,0,IF(AH100=Info!$C$17,('Základní vstupní data'!$G$136*1000)*INDEX(Indexace!$C$23:$AV$23,MATCH($D$7,Indexace!$C$21:$AV$21)),IF(AH100=(Info!$C$17+1),('Provozní náklady VaK-ex post'!$G$61*1000)*INDEX(Indexace!$C$24:$AV$24,MATCH($D$7,Indexace!$C$21:$AV$21)),IF(AH100=(Info!$C$17+2),('Provozní náklady VaK-ex post'!$I$61*1000)*INDEX(Indexace!$C$25:$AV$25,MATCH($D$7,Indexace!$C$21:$AV$21)),IF(AH100=(Info!$C$17+3),('Provozní náklady VaK-ex post'!$K$61*1000)*INDEX(Indexace!$C$26:$AV$26,MATCH($D$7,Indexace!$C$21:$AV$21)),IF(AH100=(Info!$C$17+4),('Provozní náklady VaK-ex post'!$M$61*1000)*INDEX(Indexace!$C$27:$AV$27,MATCH($D$7,Indexace!$C$21:$AV$21)),IF(AH100=(Info!$C$17+5),('Provozní náklady VaK-ex post'!$O$61*1000)*INDEX(Indexace!$C$28:$AV$28,MATCH($D$7,Indexace!$C$21:$AV$21)),IF(AH100=(Info!$C$17+6),('Provozní náklady VaK-ex post'!$Q$61*1000)*INDEX(Indexace!$C$29:$AV$29,MATCH($D$7,Indexace!$C$21:$AV$21)),IF(AH100=(Info!$C$17+7),('Provozní náklady VaK-ex post'!$S$61*1000)*INDEX(Indexace!$C$30:$AV$30,MATCH($D$7,Indexace!$C$21:$AV$21)),IF(AH100=(Info!$C$17+8),('Provozní náklady VaK-ex post'!$U$61*1000)*INDEX(Indexace!$C$31:$AV$31,MATCH($D$7,Indexace!$C$21:$AV$21)),IF(AH100=(Info!$C$17+9),('Provozní náklady VaK-ex post'!$W$61*1000)*INDEX(Indexace!$C$32:$AV$32,MATCH($D$7,Indexace!$C$21:$AV$21)),IF(AH100=(Info!$C$17+10),('Provozní náklady VaK-ex post'!$W$61*1000)*INDEX(Indexace!$C$33:$AV$33,MATCH($D$7,Indexace!$C$21:$AV$21)),IF(AH100=(Info!$C$17+11),('Provozní náklady VaK-ex post'!$W$61*1000)*INDEX(Indexace!$C$34:$AV$34,MATCH($D$7,Indexace!$C$21:$AV$21)),IF(AH100=(Info!$C$17+12),('Provozní náklady VaK-ex post'!$W$61*1000)*INDEX(Indexace!$C$35:$AV$35,MATCH($D$7,Indexace!$C$21:$AV$21)),IF(AH100=(Info!$C$17+13),('Provozní náklady VaK-ex post'!$W$61*1000)*INDEX(Indexace!$C$36:$AV$36,MATCH($D$7,Indexace!$C$21:$AV$21)),IF(AH100=(Info!$C$17+14),('Provozní náklady VaK-ex post'!$W$61*1000)*INDEX(Indexace!$C$37:$AV$37,MATCH($D$7,Indexace!$C$21:$AV$21)),IF(AH100=(Info!$C$17+15),('Provozní náklady VaK-ex post'!$W$61*1000)*INDEX(Indexace!$C$38:$AV$38,MATCH($D$7,Indexace!$C$21:$AV$21)),IF(AH100=(Info!$C$17+16),('Provozní náklady VaK-ex post'!$W$61*1000)*INDEX(Indexace!$C$39:$AV$39,MATCH($D$7,Indexace!$C$21:$AV$21)),IF(AH100=(Info!$C$17+17),('Provozní náklady VaK-ex post'!$W$61*1000)*INDEX(Indexace!$C$40:$AV$40,MATCH($D$7,Indexace!$C$21:$AV$21)),IF(AH100=(Info!$C$17+18),('Provozní náklady VaK-ex post'!$W$61*1000)*INDEX(Indexace!$C$41:$AV$41,MATCH($D$7,Indexace!$C$21:$AV$21)),IF(AH100=(Info!$C$17+19),('Provozní náklady VaK-ex post'!$W$61*1000)*INDEX(Indexace!$C$42:$AV$42,MATCH($D$7,Indexace!$C$21:$AV$21)),IF(AH100=(Info!$C$17+20),('Provozní náklady VaK-ex post'!$W$61*1000)*INDEX(Indexace!$C$43:$AV$43,MATCH($D$7,Indexace!$C$21:$AV$21)),IF(AH100=(Info!$C$17+21),('Provozní náklady VaK-ex post'!$W$61*1000)*INDEX(Indexace!$C$44:$AV$44,MATCH($D$7,Indexace!$C$21:$AV$21)),IF(AH100=(Info!$C$17+22),('Provozní náklady VaK-ex post'!$W$61*1000)*INDEX(Indexace!$C$45:$AV$45,MATCH($D$7,Indexace!$C$21:$AV$21)),IF(AH100=(Info!$C$17+23),('Provozní náklady VaK-ex post'!$W$61*1000)*INDEX(Indexace!$C$46:$AV$46,MATCH($D$7,Indexace!$C$21:$AV$21)),IF(AH100=(Info!$C$17+24),('Provozní náklady VaK-ex post'!$W$61*1000)*INDEX(Indexace!$C$47:$AV$47,MATCH($D$7,Indexace!$C$21:$AV$21)),IF(AH100=(Info!$C$17+25),('Provozní náklady VaK-ex post'!$W$61*1000)*INDEX(Indexace!$C$48:$AV$48,MATCH($D$7,Indexace!$C$21:$AV$21)),IF(AH100=(Info!$C$17+26),('Provozní náklady VaK-ex post'!$W$61*1000)*INDEX(Indexace!$C$49:$AV$49,MATCH($D$7,Indexace!$C$21:$AV$21)),IF(AH100=(Info!$C$17+27),('Provozní náklady VaK-ex post'!$W$61*1000)*INDEX(Indexace!$C$50:$AV$50,MATCH($D$7,Indexace!$C$21:$AV$21)),IF(AH100=(Info!$C$17+28),('Provozní náklady VaK-ex post'!$W$61*1000)*INDEX(Indexace!$C$51:$AV$51,MATCH($D$7,Indexace!$C$21:$AV$21)),IF(AH100=(Info!$C$17+29),('Provozní náklady VaK-ex post'!$W$61*1000)*INDEX(Indexace!$C$52:$AV$52,MATCH($D$7,Indexace!$C$21:$AV$21)),IF(AH100=(Info!$C$17+30),('Provozní náklady VaK-ex post'!$W$61*1000)*INDEX(Indexace!$C$53:$AV$53,MATCH($D$7,Indexace!$C$21:$AV$21)))))))))))))))))))))))))))))))))),0)</f>
        <v>50.991206959996411</v>
      </c>
    </row>
    <row r="103" spans="2:36">
      <c r="B103" s="267"/>
      <c r="C103" s="529"/>
      <c r="D103" s="118"/>
      <c r="E103" s="528"/>
      <c r="F103" s="528"/>
      <c r="G103" s="528"/>
      <c r="H103" s="528"/>
      <c r="I103" s="528"/>
      <c r="J103" s="528"/>
      <c r="K103" s="528"/>
      <c r="L103" s="528"/>
      <c r="M103" s="528"/>
      <c r="N103" s="528"/>
      <c r="O103" s="533"/>
      <c r="P103" s="254"/>
      <c r="Q103" s="254"/>
      <c r="R103" s="254"/>
      <c r="S103" s="254"/>
      <c r="T103" s="254"/>
      <c r="U103" s="254"/>
      <c r="V103" s="254"/>
      <c r="W103" s="254"/>
      <c r="X103" s="254"/>
      <c r="Y103" s="254"/>
      <c r="Z103" s="254"/>
      <c r="AA103" s="254"/>
      <c r="AB103" s="254"/>
      <c r="AC103" s="254"/>
      <c r="AD103" s="254"/>
      <c r="AE103" s="254"/>
      <c r="AF103" s="254"/>
      <c r="AG103" s="254"/>
      <c r="AH103" s="254"/>
      <c r="AI103" s="119"/>
      <c r="AJ103" s="119"/>
    </row>
    <row r="104" spans="2:36" s="405" customFormat="1">
      <c r="B104" s="420" t="s">
        <v>325</v>
      </c>
      <c r="C104" s="420" t="s">
        <v>324</v>
      </c>
      <c r="D104" s="896">
        <f>IF($F$2=0,'Základní vstupní data'!$F$81,Info!$C$17)</f>
        <v>2020</v>
      </c>
      <c r="E104" s="456">
        <f t="shared" ref="E104:AH104" si="75">E96</f>
        <v>2016</v>
      </c>
      <c r="F104" s="456">
        <f t="shared" si="75"/>
        <v>2017</v>
      </c>
      <c r="G104" s="456">
        <f t="shared" si="75"/>
        <v>2018</v>
      </c>
      <c r="H104" s="456">
        <f t="shared" si="75"/>
        <v>2019</v>
      </c>
      <c r="I104" s="456">
        <f t="shared" si="75"/>
        <v>2020</v>
      </c>
      <c r="J104" s="456">
        <f t="shared" si="75"/>
        <v>2021</v>
      </c>
      <c r="K104" s="456">
        <f t="shared" si="75"/>
        <v>2022</v>
      </c>
      <c r="L104" s="456">
        <f t="shared" si="75"/>
        <v>2023</v>
      </c>
      <c r="M104" s="456">
        <f t="shared" si="75"/>
        <v>2024</v>
      </c>
      <c r="N104" s="456">
        <f t="shared" si="75"/>
        <v>2025</v>
      </c>
      <c r="O104" s="456">
        <f t="shared" si="75"/>
        <v>2026</v>
      </c>
      <c r="P104" s="456">
        <f t="shared" si="75"/>
        <v>2027</v>
      </c>
      <c r="Q104" s="456">
        <f t="shared" si="75"/>
        <v>2028</v>
      </c>
      <c r="R104" s="456">
        <f t="shared" si="75"/>
        <v>2029</v>
      </c>
      <c r="S104" s="456">
        <f t="shared" si="75"/>
        <v>2030</v>
      </c>
      <c r="T104" s="456">
        <f t="shared" si="75"/>
        <v>2031</v>
      </c>
      <c r="U104" s="456">
        <f t="shared" si="75"/>
        <v>2032</v>
      </c>
      <c r="V104" s="456">
        <f t="shared" si="75"/>
        <v>2033</v>
      </c>
      <c r="W104" s="456">
        <f t="shared" si="75"/>
        <v>2034</v>
      </c>
      <c r="X104" s="456">
        <f t="shared" si="75"/>
        <v>2035</v>
      </c>
      <c r="Y104" s="456">
        <f t="shared" si="75"/>
        <v>2036</v>
      </c>
      <c r="Z104" s="456">
        <f t="shared" si="75"/>
        <v>2037</v>
      </c>
      <c r="AA104" s="456">
        <f t="shared" si="75"/>
        <v>2038</v>
      </c>
      <c r="AB104" s="456">
        <f t="shared" si="75"/>
        <v>2039</v>
      </c>
      <c r="AC104" s="456">
        <f t="shared" si="75"/>
        <v>2040</v>
      </c>
      <c r="AD104" s="456">
        <f t="shared" si="75"/>
        <v>2041</v>
      </c>
      <c r="AE104" s="456">
        <f t="shared" si="75"/>
        <v>2042</v>
      </c>
      <c r="AF104" s="456">
        <f t="shared" si="75"/>
        <v>2043</v>
      </c>
      <c r="AG104" s="456">
        <f t="shared" si="75"/>
        <v>2044</v>
      </c>
      <c r="AH104" s="456">
        <f t="shared" si="75"/>
        <v>2045</v>
      </c>
    </row>
    <row r="105" spans="2:36" s="119" customFormat="1">
      <c r="B105" s="715" t="s">
        <v>0</v>
      </c>
      <c r="C105" s="738">
        <f>IF($F$2=0,0,IF('Základní vstupní data'!$F$136*1000=0,0,('Základní vstupní data'!$F$136*1000)))</f>
        <v>0</v>
      </c>
      <c r="D105" s="715" t="s">
        <v>97</v>
      </c>
      <c r="E105" s="738">
        <f>IF($F$2=0,0,IF('Základní vstupní data'!$F$136*1000=0,0,('Základní vstupní data'!$F$136*1000)*INDEX(Indexace!$C$23:$AV$23,MATCH($D$7,Indexace!$C$21:$AV$21))))</f>
        <v>0</v>
      </c>
      <c r="F105" s="738">
        <f>IF($F$2=0,0,IF('Základní vstupní data'!$F$136*1000=0,0,('Základní vstupní data'!$F$136*1000)*INDEX(Indexace!$C$23:$AV$23,MATCH($D$7,Indexace!$C$21:$AV$21))))</f>
        <v>0</v>
      </c>
      <c r="G105" s="738">
        <f>IF($F$2=0,0,IF('Základní vstupní data'!$F$136*1000=0,0,('Základní vstupní data'!$F$136*1000)*INDEX(Indexace!$C$23:$AV$23,MATCH($D$7,Indexace!$C$21:$AV$21))))</f>
        <v>0</v>
      </c>
      <c r="H105" s="738">
        <f>IF($F$2=0,0,IF('Základní vstupní data'!$F$136*1000=0,0,('Základní vstupní data'!$F$136*1000)*INDEX(Indexace!$C$23:$AV$23,MATCH($D$7,Indexace!$C$21:$AV$21))))</f>
        <v>0</v>
      </c>
      <c r="I105" s="738">
        <f>IF($F$2=0,0,IF('Základní vstupní data'!$F$136*1000=0,0,('Základní vstupní data'!$F$136*1000)*INDEX(Indexace!$C$23:$AV$23,MATCH($D$7,Indexace!$C$21:$AV$21))))</f>
        <v>0</v>
      </c>
      <c r="J105" s="738">
        <f>IF($F$2=0,0,IF('Základní vstupní data'!$F$136*1000=0,0,('Základní vstupní data'!$F$136*1000)*INDEX(Indexace!$C$23:$AV$23,MATCH($D$7,Indexace!$C$21:$AV$21))))</f>
        <v>0</v>
      </c>
      <c r="K105" s="738">
        <f>IF($F$2=0,0,IF('Základní vstupní data'!$F$136*1000=0,0,('Základní vstupní data'!$F$136*1000)*INDEX(Indexace!$C$23:$AV$23,MATCH($D$7,Indexace!$C$21:$AV$21))))</f>
        <v>0</v>
      </c>
      <c r="L105" s="738">
        <f>IF($F$2=0,0,IF('Základní vstupní data'!$F$136*1000=0,0,('Základní vstupní data'!$F$136*1000)*INDEX(Indexace!$C$23:$AV$23,MATCH($D$7,Indexace!$C$21:$AV$21))))</f>
        <v>0</v>
      </c>
      <c r="M105" s="738">
        <f>IF($F$2=0,0,IF('Základní vstupní data'!$F$136*1000=0,0,('Základní vstupní data'!$F$136*1000)*INDEX(Indexace!$C$23:$AV$23,MATCH($D$7,Indexace!$C$21:$AV$21))))</f>
        <v>0</v>
      </c>
      <c r="N105" s="738">
        <f>IF($F$2=0,0,IF('Základní vstupní data'!$F$136*1000=0,0,('Základní vstupní data'!$F$136*1000)*INDEX(Indexace!$C$23:$AV$23,MATCH($D$7,Indexace!$C$21:$AV$21))))</f>
        <v>0</v>
      </c>
      <c r="O105" s="738">
        <f>IF($F$2=0,0,IF('Základní vstupní data'!$F$136*1000=0,0,('Základní vstupní data'!$F$136*1000)*INDEX(Indexace!$C$23:$AV$23,MATCH($D$7,Indexace!$C$21:$AV$21))))</f>
        <v>0</v>
      </c>
      <c r="P105" s="738">
        <f>IF($F$2=0,0,IF('Základní vstupní data'!$F$136*1000=0,0,('Základní vstupní data'!$F$136*1000)*INDEX(Indexace!$C$23:$AV$23,MATCH($D$7,Indexace!$C$21:$AV$21))))</f>
        <v>0</v>
      </c>
      <c r="Q105" s="738">
        <f>IF($F$2=0,0,IF('Základní vstupní data'!$F$136*1000=0,0,('Základní vstupní data'!$F$136*1000)*INDEX(Indexace!$C$23:$AV$23,MATCH($D$7,Indexace!$C$21:$AV$21))))</f>
        <v>0</v>
      </c>
      <c r="R105" s="738">
        <f>IF($F$2=0,0,IF('Základní vstupní data'!$F$136*1000=0,0,('Základní vstupní data'!$F$136*1000)*INDEX(Indexace!$C$23:$AV$23,MATCH($D$7,Indexace!$C$21:$AV$21))))</f>
        <v>0</v>
      </c>
      <c r="S105" s="738">
        <f>IF($F$2=0,0,IF('Základní vstupní data'!$F$136*1000=0,0,('Základní vstupní data'!$F$136*1000)*INDEX(Indexace!$C$23:$AV$23,MATCH($D$7,Indexace!$C$21:$AV$21))))</f>
        <v>0</v>
      </c>
      <c r="T105" s="738">
        <f>IF($F$2=0,0,IF('Základní vstupní data'!$F$136*1000=0,0,('Základní vstupní data'!$F$136*1000)*INDEX(Indexace!$C$23:$AV$23,MATCH($D$7,Indexace!$C$21:$AV$21))))</f>
        <v>0</v>
      </c>
      <c r="U105" s="738">
        <f>IF($F$2=0,0,IF('Základní vstupní data'!$F$136*1000=0,0,('Základní vstupní data'!$F$136*1000)*INDEX(Indexace!$C$23:$AV$23,MATCH($D$7,Indexace!$C$21:$AV$21))))</f>
        <v>0</v>
      </c>
      <c r="V105" s="738">
        <f>IF($F$2=0,0,IF('Základní vstupní data'!$F$136*1000=0,0,('Základní vstupní data'!$F$136*1000)*INDEX(Indexace!$C$23:$AV$23,MATCH($D$7,Indexace!$C$21:$AV$21))))</f>
        <v>0</v>
      </c>
      <c r="W105" s="738">
        <f>IF($F$2=0,0,IF('Základní vstupní data'!$F$136*1000=0,0,('Základní vstupní data'!$F$136*1000)*INDEX(Indexace!$C$23:$AV$23,MATCH($D$7,Indexace!$C$21:$AV$21))))</f>
        <v>0</v>
      </c>
      <c r="X105" s="738">
        <f>IF($F$2=0,0,IF('Základní vstupní data'!$F$136*1000=0,0,('Základní vstupní data'!$F$136*1000)*INDEX(Indexace!$C$23:$AV$23,MATCH($D$7,Indexace!$C$21:$AV$21))))</f>
        <v>0</v>
      </c>
      <c r="Y105" s="738">
        <f>IF($F$2=0,0,IF('Základní vstupní data'!$F$136*1000=0,0,('Základní vstupní data'!$F$136*1000)*INDEX(Indexace!$C$23:$AV$23,MATCH($D$7,Indexace!$C$21:$AV$21))))</f>
        <v>0</v>
      </c>
      <c r="Z105" s="738">
        <f>IF($F$2=0,0,IF('Základní vstupní data'!$F$136*1000=0,0,('Základní vstupní data'!$F$136*1000)*INDEX(Indexace!$C$23:$AV$23,MATCH($D$7,Indexace!$C$21:$AV$21))))</f>
        <v>0</v>
      </c>
      <c r="AA105" s="738">
        <f>IF($F$2=0,0,IF('Základní vstupní data'!$F$136*1000=0,0,('Základní vstupní data'!$F$136*1000)*INDEX(Indexace!$C$23:$AV$23,MATCH($D$7,Indexace!$C$21:$AV$21))))</f>
        <v>0</v>
      </c>
      <c r="AB105" s="738">
        <f>IF($F$2=0,0,IF('Základní vstupní data'!$F$136*1000=0,0,('Základní vstupní data'!$F$136*1000)*INDEX(Indexace!$C$23:$AV$23,MATCH($D$7,Indexace!$C$21:$AV$21))))</f>
        <v>0</v>
      </c>
      <c r="AC105" s="738">
        <f>IF($F$2=0,0,IF('Základní vstupní data'!$F$136*1000=0,0,('Základní vstupní data'!$F$136*1000)*INDEX(Indexace!$C$23:$AV$23,MATCH($D$7,Indexace!$C$21:$AV$21))))</f>
        <v>0</v>
      </c>
      <c r="AD105" s="738">
        <f>IF($F$2=0,0,IF('Základní vstupní data'!$F$136*1000=0,0,('Základní vstupní data'!$F$136*1000)*INDEX(Indexace!$C$23:$AV$23,MATCH($D$7,Indexace!$C$21:$AV$21))))</f>
        <v>0</v>
      </c>
      <c r="AE105" s="738">
        <f>IF($F$2=0,0,IF('Základní vstupní data'!$F$136*1000=0,0,('Základní vstupní data'!$F$136*1000)*INDEX(Indexace!$C$23:$AV$23,MATCH($D$7,Indexace!$C$21:$AV$21))))</f>
        <v>0</v>
      </c>
      <c r="AF105" s="738">
        <f>IF($F$2=0,0,IF('Základní vstupní data'!$F$136*1000=0,0,('Základní vstupní data'!$F$136*1000)*INDEX(Indexace!$C$23:$AV$23,MATCH($D$7,Indexace!$C$21:$AV$21))))</f>
        <v>0</v>
      </c>
      <c r="AG105" s="738">
        <f>IF($F$2=0,0,IF('Základní vstupní data'!$F$136*1000=0,0,('Základní vstupní data'!$F$136*1000)*INDEX(Indexace!$C$23:$AV$23,MATCH($D$7,Indexace!$C$21:$AV$21))))</f>
        <v>0</v>
      </c>
      <c r="AH105" s="738">
        <f>IF($F$2=0,0,IF('Základní vstupní data'!$F$136*1000=0,0,('Základní vstupní data'!$F$136*1000)*INDEX(Indexace!$C$23:$AV$23,MATCH($D$7,Indexace!$C$21:$AV$21))))</f>
        <v>0</v>
      </c>
    </row>
    <row r="106" spans="2:36" s="119" customFormat="1">
      <c r="B106" s="304" t="s">
        <v>6</v>
      </c>
      <c r="C106" s="683">
        <f>IF($F$2=0,0,IF('Základní vstupní data'!$G$136*1000=0,0,('Základní vstupní data'!$G$136*1000)))</f>
        <v>70</v>
      </c>
      <c r="D106" s="304" t="s">
        <v>97</v>
      </c>
      <c r="E106" s="683">
        <f>IF($F$2=0,0,IF('Základní vstupní data'!$G$136*1000=0,0,('Základní vstupní data'!$G$136*1000)*INDEX(Indexace!$C$23:$AV$23,MATCH($D$7,Indexace!$C$21:$AV$21))))</f>
        <v>70</v>
      </c>
      <c r="F106" s="683">
        <f>IF($F$2=0,0,IF('Základní vstupní data'!$G$136*1000=0,0,('Základní vstupní data'!$G$136*1000)*INDEX(Indexace!$C$23:$AV$23,MATCH($D$7,Indexace!$C$21:$AV$21))))</f>
        <v>70</v>
      </c>
      <c r="G106" s="683">
        <f>IF($F$2=0,0,IF('Základní vstupní data'!$G$136*1000=0,0,('Základní vstupní data'!$G$136*1000)*INDEX(Indexace!$C$23:$AV$23,MATCH($D$7,Indexace!$C$21:$AV$21))))</f>
        <v>70</v>
      </c>
      <c r="H106" s="683">
        <f>IF($F$2=0,0,IF('Základní vstupní data'!$G$136*1000=0,0,('Základní vstupní data'!$G$136*1000)*INDEX(Indexace!$C$23:$AV$23,MATCH($D$7,Indexace!$C$21:$AV$21))))</f>
        <v>70</v>
      </c>
      <c r="I106" s="683">
        <f>IF($F$2=0,0,IF('Základní vstupní data'!$G$136*1000=0,0,('Základní vstupní data'!$G$136*1000)*INDEX(Indexace!$C$23:$AV$23,MATCH($D$7,Indexace!$C$21:$AV$21))))</f>
        <v>70</v>
      </c>
      <c r="J106" s="683">
        <f>IF($F$2=0,0,IF('Základní vstupní data'!$G$136*1000=0,0,('Základní vstupní data'!$G$136*1000)*INDEX(Indexace!$C$23:$AV$23,MATCH($D$7,Indexace!$C$21:$AV$21))))</f>
        <v>70</v>
      </c>
      <c r="K106" s="683">
        <f>IF($F$2=0,0,IF('Základní vstupní data'!$G$136*1000=0,0,('Základní vstupní data'!$G$136*1000)*INDEX(Indexace!$C$23:$AV$23,MATCH($D$7,Indexace!$C$21:$AV$21))))</f>
        <v>70</v>
      </c>
      <c r="L106" s="683">
        <f>IF($F$2=0,0,IF('Základní vstupní data'!$G$136*1000=0,0,('Základní vstupní data'!$G$136*1000)*INDEX(Indexace!$C$23:$AV$23,MATCH($D$7,Indexace!$C$21:$AV$21))))</f>
        <v>70</v>
      </c>
      <c r="M106" s="683">
        <f>IF($F$2=0,0,IF('Základní vstupní data'!$G$136*1000=0,0,('Základní vstupní data'!$G$136*1000)*INDEX(Indexace!$C$23:$AV$23,MATCH($D$7,Indexace!$C$21:$AV$21))))</f>
        <v>70</v>
      </c>
      <c r="N106" s="683">
        <f>IF($F$2=0,0,IF('Základní vstupní data'!$G$136*1000=0,0,('Základní vstupní data'!$G$136*1000)*INDEX(Indexace!$C$23:$AV$23,MATCH($D$7,Indexace!$C$21:$AV$21))))</f>
        <v>70</v>
      </c>
      <c r="O106" s="683">
        <f>IF($F$2=0,0,IF('Základní vstupní data'!$G$136*1000=0,0,('Základní vstupní data'!$G$136*1000)*INDEX(Indexace!$C$23:$AV$23,MATCH($D$7,Indexace!$C$21:$AV$21))))</f>
        <v>70</v>
      </c>
      <c r="P106" s="683">
        <f>IF($F$2=0,0,IF('Základní vstupní data'!$G$136*1000=0,0,('Základní vstupní data'!$G$136*1000)*INDEX(Indexace!$C$23:$AV$23,MATCH($D$7,Indexace!$C$21:$AV$21))))</f>
        <v>70</v>
      </c>
      <c r="Q106" s="683">
        <f>IF($F$2=0,0,IF('Základní vstupní data'!$G$136*1000=0,0,('Základní vstupní data'!$G$136*1000)*INDEX(Indexace!$C$23:$AV$23,MATCH($D$7,Indexace!$C$21:$AV$21))))</f>
        <v>70</v>
      </c>
      <c r="R106" s="683">
        <f>IF($F$2=0,0,IF('Základní vstupní data'!$G$136*1000=0,0,('Základní vstupní data'!$G$136*1000)*INDEX(Indexace!$C$23:$AV$23,MATCH($D$7,Indexace!$C$21:$AV$21))))</f>
        <v>70</v>
      </c>
      <c r="S106" s="683">
        <f>IF($F$2=0,0,IF('Základní vstupní data'!$G$136*1000=0,0,('Základní vstupní data'!$G$136*1000)*INDEX(Indexace!$C$23:$AV$23,MATCH($D$7,Indexace!$C$21:$AV$21))))</f>
        <v>70</v>
      </c>
      <c r="T106" s="683">
        <f>IF($F$2=0,0,IF('Základní vstupní data'!$G$136*1000=0,0,('Základní vstupní data'!$G$136*1000)*INDEX(Indexace!$C$23:$AV$23,MATCH($D$7,Indexace!$C$21:$AV$21))))</f>
        <v>70</v>
      </c>
      <c r="U106" s="683">
        <f>IF($F$2=0,0,IF('Základní vstupní data'!$G$136*1000=0,0,('Základní vstupní data'!$G$136*1000)*INDEX(Indexace!$C$23:$AV$23,MATCH($D$7,Indexace!$C$21:$AV$21))))</f>
        <v>70</v>
      </c>
      <c r="V106" s="683">
        <f>IF($F$2=0,0,IF('Základní vstupní data'!$G$136*1000=0,0,('Základní vstupní data'!$G$136*1000)*INDEX(Indexace!$C$23:$AV$23,MATCH($D$7,Indexace!$C$21:$AV$21))))</f>
        <v>70</v>
      </c>
      <c r="W106" s="683">
        <f>IF($F$2=0,0,IF('Základní vstupní data'!$G$136*1000=0,0,('Základní vstupní data'!$G$136*1000)*INDEX(Indexace!$C$23:$AV$23,MATCH($D$7,Indexace!$C$21:$AV$21))))</f>
        <v>70</v>
      </c>
      <c r="X106" s="683">
        <f>IF($F$2=0,0,IF('Základní vstupní data'!$G$136*1000=0,0,('Základní vstupní data'!$G$136*1000)*INDEX(Indexace!$C$23:$AV$23,MATCH($D$7,Indexace!$C$21:$AV$21))))</f>
        <v>70</v>
      </c>
      <c r="Y106" s="683">
        <f>IF($F$2=0,0,IF('Základní vstupní data'!$G$136*1000=0,0,('Základní vstupní data'!$G$136*1000)*INDEX(Indexace!$C$23:$AV$23,MATCH($D$7,Indexace!$C$21:$AV$21))))</f>
        <v>70</v>
      </c>
      <c r="Z106" s="683">
        <f>IF($F$2=0,0,IF('Základní vstupní data'!$G$136*1000=0,0,('Základní vstupní data'!$G$136*1000)*INDEX(Indexace!$C$23:$AV$23,MATCH($D$7,Indexace!$C$21:$AV$21))))</f>
        <v>70</v>
      </c>
      <c r="AA106" s="683">
        <f>IF($F$2=0,0,IF('Základní vstupní data'!$G$136*1000=0,0,('Základní vstupní data'!$G$136*1000)*INDEX(Indexace!$C$23:$AV$23,MATCH($D$7,Indexace!$C$21:$AV$21))))</f>
        <v>70</v>
      </c>
      <c r="AB106" s="683">
        <f>IF($F$2=0,0,IF('Základní vstupní data'!$G$136*1000=0,0,('Základní vstupní data'!$G$136*1000)*INDEX(Indexace!$C$23:$AV$23,MATCH($D$7,Indexace!$C$21:$AV$21))))</f>
        <v>70</v>
      </c>
      <c r="AC106" s="683">
        <f>IF($F$2=0,0,IF('Základní vstupní data'!$G$136*1000=0,0,('Základní vstupní data'!$G$136*1000)*INDEX(Indexace!$C$23:$AV$23,MATCH($D$7,Indexace!$C$21:$AV$21))))</f>
        <v>70</v>
      </c>
      <c r="AD106" s="683">
        <f>IF($F$2=0,0,IF('Základní vstupní data'!$G$136*1000=0,0,('Základní vstupní data'!$G$136*1000)*INDEX(Indexace!$C$23:$AV$23,MATCH($D$7,Indexace!$C$21:$AV$21))))</f>
        <v>70</v>
      </c>
      <c r="AE106" s="683">
        <f>IF($F$2=0,0,IF('Základní vstupní data'!$G$136*1000=0,0,('Základní vstupní data'!$G$136*1000)*INDEX(Indexace!$C$23:$AV$23,MATCH($D$7,Indexace!$C$21:$AV$21))))</f>
        <v>70</v>
      </c>
      <c r="AF106" s="683">
        <f>IF($F$2=0,0,IF('Základní vstupní data'!$G$136*1000=0,0,('Základní vstupní data'!$G$136*1000)*INDEX(Indexace!$C$23:$AV$23,MATCH($D$7,Indexace!$C$21:$AV$21))))</f>
        <v>70</v>
      </c>
      <c r="AG106" s="683">
        <f>IF($F$2=0,0,IF('Základní vstupní data'!$G$136*1000=0,0,('Základní vstupní data'!$G$136*1000)*INDEX(Indexace!$C$23:$AV$23,MATCH($D$7,Indexace!$C$21:$AV$21))))</f>
        <v>70</v>
      </c>
      <c r="AH106" s="683">
        <f>IF($F$2=0,0,IF('Základní vstupní data'!$G$136*1000=0,0,('Základní vstupní data'!$G$136*1000)*INDEX(Indexace!$C$23:$AV$23,MATCH($D$7,Indexace!$C$21:$AV$21))))</f>
        <v>70</v>
      </c>
    </row>
    <row r="107" spans="2:36">
      <c r="B107" s="267"/>
      <c r="C107" s="417"/>
      <c r="D107" s="118"/>
      <c r="E107" s="254"/>
      <c r="F107" s="254"/>
      <c r="G107" s="254"/>
      <c r="H107" s="254"/>
      <c r="I107" s="254"/>
      <c r="J107" s="254"/>
      <c r="K107" s="254"/>
      <c r="L107" s="254"/>
      <c r="M107" s="254"/>
      <c r="N107" s="254"/>
      <c r="O107" s="254"/>
      <c r="P107" s="254"/>
      <c r="Q107" s="254"/>
      <c r="R107" s="254"/>
      <c r="S107" s="254"/>
      <c r="T107" s="254"/>
      <c r="U107" s="254"/>
      <c r="V107" s="254"/>
      <c r="W107" s="254"/>
      <c r="X107" s="254"/>
      <c r="Y107" s="254"/>
      <c r="Z107" s="254"/>
      <c r="AA107" s="254"/>
      <c r="AB107" s="254"/>
      <c r="AC107" s="254"/>
      <c r="AD107" s="254"/>
      <c r="AE107" s="254"/>
      <c r="AF107" s="254"/>
      <c r="AG107" s="254"/>
      <c r="AH107" s="254"/>
      <c r="AI107" s="119"/>
      <c r="AJ107" s="119"/>
    </row>
    <row r="108" spans="2:36" s="405" customFormat="1">
      <c r="B108" s="420" t="s">
        <v>326</v>
      </c>
      <c r="C108" s="420" t="s">
        <v>329</v>
      </c>
      <c r="D108" s="429">
        <f>D100</f>
        <v>2020</v>
      </c>
      <c r="E108" s="456">
        <f>E100</f>
        <v>2016</v>
      </c>
      <c r="F108" s="456">
        <f t="shared" ref="F108:AH108" si="76">F100</f>
        <v>2017</v>
      </c>
      <c r="G108" s="456">
        <f t="shared" si="76"/>
        <v>2018</v>
      </c>
      <c r="H108" s="456">
        <f t="shared" si="76"/>
        <v>2019</v>
      </c>
      <c r="I108" s="456">
        <f t="shared" si="76"/>
        <v>2020</v>
      </c>
      <c r="J108" s="456">
        <f t="shared" si="76"/>
        <v>2021</v>
      </c>
      <c r="K108" s="456">
        <f t="shared" si="76"/>
        <v>2022</v>
      </c>
      <c r="L108" s="456">
        <f t="shared" si="76"/>
        <v>2023</v>
      </c>
      <c r="M108" s="456">
        <f t="shared" si="76"/>
        <v>2024</v>
      </c>
      <c r="N108" s="456">
        <f t="shared" si="76"/>
        <v>2025</v>
      </c>
      <c r="O108" s="456">
        <f t="shared" si="76"/>
        <v>2026</v>
      </c>
      <c r="P108" s="456">
        <f t="shared" si="76"/>
        <v>2027</v>
      </c>
      <c r="Q108" s="456">
        <f t="shared" si="76"/>
        <v>2028</v>
      </c>
      <c r="R108" s="456">
        <f t="shared" si="76"/>
        <v>2029</v>
      </c>
      <c r="S108" s="456">
        <f t="shared" si="76"/>
        <v>2030</v>
      </c>
      <c r="T108" s="456">
        <f t="shared" si="76"/>
        <v>2031</v>
      </c>
      <c r="U108" s="456">
        <f t="shared" si="76"/>
        <v>2032</v>
      </c>
      <c r="V108" s="456">
        <f t="shared" si="76"/>
        <v>2033</v>
      </c>
      <c r="W108" s="456">
        <f t="shared" si="76"/>
        <v>2034</v>
      </c>
      <c r="X108" s="456">
        <f t="shared" si="76"/>
        <v>2035</v>
      </c>
      <c r="Y108" s="456">
        <f t="shared" si="76"/>
        <v>2036</v>
      </c>
      <c r="Z108" s="456">
        <f t="shared" si="76"/>
        <v>2037</v>
      </c>
      <c r="AA108" s="456">
        <f t="shared" si="76"/>
        <v>2038</v>
      </c>
      <c r="AB108" s="456">
        <f t="shared" si="76"/>
        <v>2039</v>
      </c>
      <c r="AC108" s="456">
        <f t="shared" si="76"/>
        <v>2040</v>
      </c>
      <c r="AD108" s="456">
        <f t="shared" si="76"/>
        <v>2041</v>
      </c>
      <c r="AE108" s="456">
        <f t="shared" si="76"/>
        <v>2042</v>
      </c>
      <c r="AF108" s="456">
        <f t="shared" si="76"/>
        <v>2043</v>
      </c>
      <c r="AG108" s="456">
        <f t="shared" si="76"/>
        <v>2044</v>
      </c>
      <c r="AH108" s="456">
        <f t="shared" si="76"/>
        <v>2045</v>
      </c>
    </row>
    <row r="109" spans="2:36" s="119" customFormat="1">
      <c r="B109" s="715" t="str">
        <f>B101</f>
        <v>Pitná voda</v>
      </c>
      <c r="C109" s="739">
        <f>IF($F$2=0,0,IF('Základní vstupní data'!$F$122*1000=0,0,('Základní vstupní data'!$F$122*1000)-C$101))</f>
        <v>0</v>
      </c>
      <c r="D109" s="715" t="s">
        <v>97</v>
      </c>
      <c r="E109" s="739">
        <f>IF(E100&gt;='Základní vstupní data'!$F$81,IF($F$2=0,0,IF(E100&gt;='Základní vstupní data'!$F$81,('Základní vstupní data'!$F$122*1000)*INDEX(Indexace!$C$23:$AV$23,MATCH($D$7,Indexace!$C$21:$AV$21))-E$101,IF(E100=('Základní vstupní data'!$F$81+1),('Provozní náklady VaK-ex post'!$F$47*1000)*INDEX(Indexace!$C$24:$AV$24,MATCH($D$7,Indexace!$C$21:$AV$21))-F$101,IF(E100=('Základní vstupní data'!$F$81+2),('Provozní náklady VaK-ex post'!$H$47*1000)*INDEX(Indexace!$C$25:$AV$25,MATCH($D$7,Indexace!$C$21:$AV$21))-G$101,IF(E100=('Základní vstupní data'!$F$81+3),('Provozní náklady VaK-ex post'!$J$47*1000)*INDEX(Indexace!$C$26:$AV$26,MATCH($D$7,Indexace!$C$21:$AV$21))-H$101,IF(E100=('Základní vstupní data'!$F$81+4),('Provozní náklady VaK-ex post'!$L$47*1000)*INDEX(Indexace!$C$27:$AV$27,MATCH($D$7,Indexace!$C$21:$AV$21))-I$101,IF(E100=('Základní vstupní data'!$F$81+5),('Provozní náklady VaK-ex post'!$N$47*1000)*INDEX(Indexace!$C$28:$AV$28,MATCH($D$7,Indexace!$C$21:$AV$21))-J$101,IF(E100=('Základní vstupní data'!$F$81+6),('Provozní náklady VaK-ex post'!$P$47*1000)*INDEX(Indexace!$C$29:$AV$29,MATCH($D$7,Indexace!$C$21:$AV$21))-K$101,IF(E100=('Základní vstupní data'!$F$81+7),('Provozní náklady VaK-ex post'!$R$47*1000)*INDEX(Indexace!$C$30:$AV$30,MATCH($D$7,Indexace!$C$21:$AV$21))-L$101,IF(E100=('Základní vstupní data'!$F$81+8),('Provozní náklady VaK-ex post'!$T$47*1000)*INDEX(Indexace!$C$31:$AV$31,MATCH($D$7,Indexace!$C$21:$AC$21))-M$101,IF(E100=('Základní vstupní data'!$F$81+9),('Provozní náklady VaK-ex post'!$V$47*1000)*INDEX(Indexace!$C$32:$AV$32,MATCH($D$7,Indexace!$C$21:$AV$21))-N$101,IF(E100=('Základní vstupní data'!$F$81+10),('Provozní náklady VaK-ex post'!$V$47*1000)*INDEX(Indexace!$C$33:$AV$33,MATCH($D$7,Indexace!$C$21:$AV$21))-O$101,IF(E100=('Základní vstupní data'!$F$81+11),('Provozní náklady VaK-ex post'!$V$47*1000)*INDEX(Indexace!$C$34:$AV$34,MATCH($D$7,Indexace!$C$21:$AC$21))-P$101,IF(E100=('Základní vstupní data'!$F$81+12),('Provozní náklady VaK-ex post'!$V$47*1000)*INDEX(Indexace!$C$35:$AV$35,MATCH($D$7,Indexace!$C$21:$AV$21))-Q$101,IF(E100=('Základní vstupní data'!$F$81+13),('Provozní náklady VaK-ex post'!$V$47*1000)*INDEX(Indexace!$C$36:$AV$36,MATCH($D$7,Indexace!$C$21:$AV$21))-R$101,IF(E100=('Základní vstupní data'!$F$81+14),('Provozní náklady VaK-ex post'!$V$47*1000)*INDEX(Indexace!$C$37:$AV$37,MATCH($D$7,Indexace!$C$21:$AV$21))-S$101,IF(E100=('Základní vstupní data'!$F$81+15),('Provozní náklady VaK-ex post'!$V$47*1000)*INDEX(Indexace!$C$38:$AV$38,MATCH($D$7,Indexace!$C$21:$AV$21))-T$101,IF(E100=('Základní vstupní data'!$F$81+16),('Provozní náklady VaK-ex post'!$V$47*1000)*INDEX(Indexace!$C$39:$AV$39,MATCH($D$7,Indexace!$C$21:$AV$21))-U$101,IF(E100=('Základní vstupní data'!$F$81+17),('Provozní náklady VaK-ex post'!$V$47*1000)*INDEX(Indexace!$C$40:$AV$40,MATCH($D$7,Indexace!$C$21:$AV$21))-V$101,IF(E100=('Základní vstupní data'!$F$81+18),('Provozní náklady VaK-ex post'!$V$47*1000)*INDEX(Indexace!$C$41:$AV$41,MATCH($D$7,Indexace!$C$21:$AV$21))-W$101,IF(E100=('Základní vstupní data'!$F$81+19),('Provozní náklady VaK-ex post'!$V$47*1000)*INDEX(Indexace!$C$42:$AV$42,MATCH($D$7,Indexace!$C$21:$AV$21))-X$101,IF(E100=('Základní vstupní data'!$F$81+20),('Provozní náklady VaK-ex post'!$V$47*1000)*INDEX(Indexace!$C$43:$AV$43,MATCH($D$7,Indexace!$C$21:$AV$21))-Y$101,IF(E100=('Základní vstupní data'!$F$81+21),('Provozní náklady VaK-ex post'!$V$47*1000)*INDEX(Indexace!$C$44:$AV$44,MATCH($D$7,Indexace!$C$21:$AV$21))-Z$101,IF(E100=('Základní vstupní data'!$F$81+22),('Provozní náklady VaK-ex post'!$V$47*1000)*INDEX(Indexace!$C$45:$AV$45,MATCH($D$7,Indexace!$C$21:$AV$21))-AA$101,IF(E100=('Základní vstupní data'!$F$81+23),('Provozní náklady VaK-ex post'!$V$47*1000)*INDEX(Indexace!$C$46:$AV$46,MATCH($D$7,Indexace!$C$21:$AV$21))-AB$101,IF(E100=('Základní vstupní data'!$F$81+24),('Provozní náklady VaK-ex post'!$V$47*1000)*INDEX(Indexace!$C$47:$AV$47,MATCH($D$7,Indexace!$C$21:$AV$21))-AC$101,IF(E100=('Základní vstupní data'!$F$81+25),('Provozní náklady VaK-ex post'!$V$47*1000)*INDEX(Indexace!$C$48:$AV$48,MATCH($D$7,Indexace!$C$21:$AV$21))-AD$101,IF(E100=('Základní vstupní data'!$F$81+26),('Provozní náklady VaK-ex post'!$V$47*1000)*INDEX(Indexace!$C$49:$AV$49,MATCH($D$7,Indexace!$C$21:$AV$21))-AE$101,IF(E100=('Základní vstupní data'!$F$81+27),('Provozní náklady VaK-ex post'!$V$47*1000)*INDEX(Indexace!$C$50:$AV$50,MATCH($D$7,Indexace!$C$21:$AV$21))-AF$101,IF(E100=('Základní vstupní data'!$F$81+28),('Provozní náklady VaK-ex post'!$V$47*1000)*INDEX(Indexace!$C$51:$AV$51,MATCH($D$7,Indexace!$C$21:$AV$21))-AG$101,IF(E100=('Základní vstupní data'!$F$81+29),('Provozní náklady VaK-ex post'!$V$47*1000)*INDEX(Indexace!$C$52:$AV$52,MATCH($D$7,Indexace!$C$21:$AV$21))-AH$101,IF(E100=('Základní vstupní data'!$F$81+30),('Provozní náklady VaK-ex post'!$V$47*1000)*INDEX(Indexace!$C$53:$AV$53,MATCH($D$7,Indexace!$C$21:$AV$21))-AI$101)))))))))))))))))))))))))))))))),0)</f>
        <v>0</v>
      </c>
      <c r="F109" s="739">
        <f>IF(F100&gt;='Základní vstupní data'!$F$81,IF($F$2=0,0,IF(F100&gt;='Základní vstupní data'!$F$81,('Základní vstupní data'!$F$122*1000)*INDEX(Indexace!$C$23:$AV$23,MATCH($D$7,Indexace!$C$21:$AV$21))-F$101,IF(F100=('Základní vstupní data'!$F$81+1),('Provozní náklady VaK-ex post'!$F$47*1000)*INDEX(Indexace!$C$24:$AV$24,MATCH($D$7,Indexace!$C$21:$AV$21))-G$101,IF(F100=('Základní vstupní data'!$F$81+2),('Provozní náklady VaK-ex post'!$H$47*1000)*INDEX(Indexace!$C$25:$AV$25,MATCH($D$7,Indexace!$C$21:$AV$21))-H$101,IF(F100=('Základní vstupní data'!$F$81+3),('Provozní náklady VaK-ex post'!$J$47*1000)*INDEX(Indexace!$C$26:$AV$26,MATCH($D$7,Indexace!$C$21:$AV$21))-I$101,IF(F100=('Základní vstupní data'!$F$81+4),('Provozní náklady VaK-ex post'!$L$47*1000)*INDEX(Indexace!$C$27:$AV$27,MATCH($D$7,Indexace!$C$21:$AV$21))-J$101,IF(F100=('Základní vstupní data'!$F$81+5),('Provozní náklady VaK-ex post'!$N$47*1000)*INDEX(Indexace!$C$28:$AV$28,MATCH($D$7,Indexace!$C$21:$AV$21))-K$101,IF(F100=('Základní vstupní data'!$F$81+6),('Provozní náklady VaK-ex post'!$P$47*1000)*INDEX(Indexace!$C$29:$AV$29,MATCH($D$7,Indexace!$C$21:$AV$21))-L$101,IF(F100=('Základní vstupní data'!$F$81+7),('Provozní náklady VaK-ex post'!$R$47*1000)*INDEX(Indexace!$C$30:$AV$30,MATCH($D$7,Indexace!$C$21:$AV$21))-M$101,IF(F100=('Základní vstupní data'!$F$81+8),('Provozní náklady VaK-ex post'!$T$47*1000)*INDEX(Indexace!$C$31:$AV$31,MATCH($D$7,Indexace!$C$21:$AC$21))-N$101,IF(F100=('Základní vstupní data'!$F$81+9),('Provozní náklady VaK-ex post'!$V$47*1000)*INDEX(Indexace!$C$32:$AV$32,MATCH($D$7,Indexace!$C$21:$AV$21))-O$101,IF(F100=('Základní vstupní data'!$F$81+10),('Provozní náklady VaK-ex post'!$V$47*1000)*INDEX(Indexace!$C$33:$AV$33,MATCH($D$7,Indexace!$C$21:$AV$21))-P$101,IF(F100=('Základní vstupní data'!$F$81+11),('Provozní náklady VaK-ex post'!$V$47*1000)*INDEX(Indexace!$C$34:$AV$34,MATCH($D$7,Indexace!$C$21:$AC$21))-Q$101,IF(F100=('Základní vstupní data'!$F$81+12),('Provozní náklady VaK-ex post'!$V$47*1000)*INDEX(Indexace!$C$35:$AV$35,MATCH($D$7,Indexace!$C$21:$AV$21))-R$101,IF(F100=('Základní vstupní data'!$F$81+13),('Provozní náklady VaK-ex post'!$V$47*1000)*INDEX(Indexace!$C$36:$AV$36,MATCH($D$7,Indexace!$C$21:$AV$21))-S$101,IF(F100=('Základní vstupní data'!$F$81+14),('Provozní náklady VaK-ex post'!$V$47*1000)*INDEX(Indexace!$C$37:$AV$37,MATCH($D$7,Indexace!$C$21:$AV$21))-T$101,IF(F100=('Základní vstupní data'!$F$81+15),('Provozní náklady VaK-ex post'!$V$47*1000)*INDEX(Indexace!$C$38:$AV$38,MATCH($D$7,Indexace!$C$21:$AV$21))-U$101,IF(F100=('Základní vstupní data'!$F$81+16),('Provozní náklady VaK-ex post'!$V$47*1000)*INDEX(Indexace!$C$39:$AV$39,MATCH($D$7,Indexace!$C$21:$AV$21))-V$101,IF(F100=('Základní vstupní data'!$F$81+17),('Provozní náklady VaK-ex post'!$V$47*1000)*INDEX(Indexace!$C$40:$AV$40,MATCH($D$7,Indexace!$C$21:$AV$21))-W$101,IF(F100=('Základní vstupní data'!$F$81+18),('Provozní náklady VaK-ex post'!$V$47*1000)*INDEX(Indexace!$C$41:$AV$41,MATCH($D$7,Indexace!$C$21:$AV$21))-X$101,IF(F100=('Základní vstupní data'!$F$81+19),('Provozní náklady VaK-ex post'!$V$47*1000)*INDEX(Indexace!$C$42:$AV$42,MATCH($D$7,Indexace!$C$21:$AV$21))-Y$101,IF(F100=('Základní vstupní data'!$F$81+20),('Provozní náklady VaK-ex post'!$V$47*1000)*INDEX(Indexace!$C$43:$AV$43,MATCH($D$7,Indexace!$C$21:$AV$21))-Z$101,IF(F100=('Základní vstupní data'!$F$81+21),('Provozní náklady VaK-ex post'!$V$47*1000)*INDEX(Indexace!$C$44:$AV$44,MATCH($D$7,Indexace!$C$21:$AV$21))-AA$101,IF(F100=('Základní vstupní data'!$F$81+22),('Provozní náklady VaK-ex post'!$V$47*1000)*INDEX(Indexace!$C$45:$AV$45,MATCH($D$7,Indexace!$C$21:$AV$21))-AB$101,IF(F100=('Základní vstupní data'!$F$81+23),('Provozní náklady VaK-ex post'!$V$47*1000)*INDEX(Indexace!$C$46:$AV$46,MATCH($D$7,Indexace!$C$21:$AV$21))-AC$101,IF(F100=('Základní vstupní data'!$F$81+24),('Provozní náklady VaK-ex post'!$V$47*1000)*INDEX(Indexace!$C$47:$AV$47,MATCH($D$7,Indexace!$C$21:$AV$21))-AD$101,IF(F100=('Základní vstupní data'!$F$81+25),('Provozní náklady VaK-ex post'!$V$47*1000)*INDEX(Indexace!$C$48:$AV$48,MATCH($D$7,Indexace!$C$21:$AV$21))-AE$101,IF(F100=('Základní vstupní data'!$F$81+26),('Provozní náklady VaK-ex post'!$V$47*1000)*INDEX(Indexace!$C$49:$AV$49,MATCH($D$7,Indexace!$C$21:$AV$21))-AF$101,IF(F100=('Základní vstupní data'!$F$81+27),('Provozní náklady VaK-ex post'!$V$47*1000)*INDEX(Indexace!$C$50:$AV$50,MATCH($D$7,Indexace!$C$21:$AV$21))-AG$101,IF(F100=('Základní vstupní data'!$F$81+28),('Provozní náklady VaK-ex post'!$V$47*1000)*INDEX(Indexace!$C$51:$AV$51,MATCH($D$7,Indexace!$C$21:$AV$21))-AH$101,IF(F100=('Základní vstupní data'!$F$81+29),('Provozní náklady VaK-ex post'!$V$47*1000)*INDEX(Indexace!$C$52:$AV$52,MATCH($D$7,Indexace!$C$21:$AV$21))-AI$101,IF(F100=('Základní vstupní data'!$F$81+30),('Provozní náklady VaK-ex post'!$V$47*1000)*INDEX(Indexace!$C$53:$AV$53,MATCH($D$7,Indexace!$C$21:$AV$21))-AJ$101)))))))))))))))))))))))))))))))),0)</f>
        <v>0</v>
      </c>
      <c r="G109" s="739">
        <f>IF(G100&gt;='Základní vstupní data'!$F$81,IF($F$2=0,0,IF(G100&gt;='Základní vstupní data'!$F$81,('Základní vstupní data'!$F$122*1000)*INDEX(Indexace!$C$23:$AV$23,MATCH($D$7,Indexace!$C$21:$AV$21))-G$101,IF(G100=('Základní vstupní data'!$F$81+1),('Provozní náklady VaK-ex post'!$F$47*1000)*INDEX(Indexace!$C$24:$AV$24,MATCH($D$7,Indexace!$C$21:$AV$21))-H$101,IF(G100=('Základní vstupní data'!$F$81+2),('Provozní náklady VaK-ex post'!$H$47*1000)*INDEX(Indexace!$C$25:$AV$25,MATCH($D$7,Indexace!$C$21:$AV$21))-I$101,IF(G100=('Základní vstupní data'!$F$81+3),('Provozní náklady VaK-ex post'!$J$47*1000)*INDEX(Indexace!$C$26:$AV$26,MATCH($D$7,Indexace!$C$21:$AV$21))-J$101,IF(G100=('Základní vstupní data'!$F$81+4),('Provozní náklady VaK-ex post'!$L$47*1000)*INDEX(Indexace!$C$27:$AV$27,MATCH($D$7,Indexace!$C$21:$AV$21))-K$101,IF(G100=('Základní vstupní data'!$F$81+5),('Provozní náklady VaK-ex post'!$N$47*1000)*INDEX(Indexace!$C$28:$AV$28,MATCH($D$7,Indexace!$C$21:$AV$21))-L$101,IF(G100=('Základní vstupní data'!$F$81+6),('Provozní náklady VaK-ex post'!$P$47*1000)*INDEX(Indexace!$C$29:$AV$29,MATCH($D$7,Indexace!$C$21:$AV$21))-M$101,IF(G100=('Základní vstupní data'!$F$81+7),('Provozní náklady VaK-ex post'!$R$47*1000)*INDEX(Indexace!$C$30:$AV$30,MATCH($D$7,Indexace!$C$21:$AV$21))-N$101,IF(G100=('Základní vstupní data'!$F$81+8),('Provozní náklady VaK-ex post'!$T$47*1000)*INDEX(Indexace!$C$31:$AV$31,MATCH($D$7,Indexace!$C$21:$AC$21))-O$101,IF(G100=('Základní vstupní data'!$F$81+9),('Provozní náklady VaK-ex post'!$V$47*1000)*INDEX(Indexace!$C$32:$AV$32,MATCH($D$7,Indexace!$C$21:$AV$21))-P$101,IF(G100=('Základní vstupní data'!$F$81+10),('Provozní náklady VaK-ex post'!$V$47*1000)*INDEX(Indexace!$C$33:$AV$33,MATCH($D$7,Indexace!$C$21:$AV$21))-Q$101,IF(G100=('Základní vstupní data'!$F$81+11),('Provozní náklady VaK-ex post'!$V$47*1000)*INDEX(Indexace!$C$34:$AV$34,MATCH($D$7,Indexace!$C$21:$AC$21))-R$101,IF(G100=('Základní vstupní data'!$F$81+12),('Provozní náklady VaK-ex post'!$V$47*1000)*INDEX(Indexace!$C$35:$AV$35,MATCH($D$7,Indexace!$C$21:$AV$21))-S$101,IF(G100=('Základní vstupní data'!$F$81+13),('Provozní náklady VaK-ex post'!$V$47*1000)*INDEX(Indexace!$C$36:$AV$36,MATCH($D$7,Indexace!$C$21:$AV$21))-T$101,IF(G100=('Základní vstupní data'!$F$81+14),('Provozní náklady VaK-ex post'!$V$47*1000)*INDEX(Indexace!$C$37:$AV$37,MATCH($D$7,Indexace!$C$21:$AV$21))-U$101,IF(G100=('Základní vstupní data'!$F$81+15),('Provozní náklady VaK-ex post'!$V$47*1000)*INDEX(Indexace!$C$38:$AV$38,MATCH($D$7,Indexace!$C$21:$AV$21))-V$101,IF(G100=('Základní vstupní data'!$F$81+16),('Provozní náklady VaK-ex post'!$V$47*1000)*INDEX(Indexace!$C$39:$AV$39,MATCH($D$7,Indexace!$C$21:$AV$21))-W$101,IF(G100=('Základní vstupní data'!$F$81+17),('Provozní náklady VaK-ex post'!$V$47*1000)*INDEX(Indexace!$C$40:$AV$40,MATCH($D$7,Indexace!$C$21:$AV$21))-X$101,IF(G100=('Základní vstupní data'!$F$81+18),('Provozní náklady VaK-ex post'!$V$47*1000)*INDEX(Indexace!$C$41:$AV$41,MATCH($D$7,Indexace!$C$21:$AV$21))-Y$101,IF(G100=('Základní vstupní data'!$F$81+19),('Provozní náklady VaK-ex post'!$V$47*1000)*INDEX(Indexace!$C$42:$AV$42,MATCH($D$7,Indexace!$C$21:$AV$21))-Z$101,IF(G100=('Základní vstupní data'!$F$81+20),('Provozní náklady VaK-ex post'!$V$47*1000)*INDEX(Indexace!$C$43:$AV$43,MATCH($D$7,Indexace!$C$21:$AV$21))-AA$101,IF(G100=('Základní vstupní data'!$F$81+21),('Provozní náklady VaK-ex post'!$V$47*1000)*INDEX(Indexace!$C$44:$AV$44,MATCH($D$7,Indexace!$C$21:$AV$21))-AB$101,IF(G100=('Základní vstupní data'!$F$81+22),('Provozní náklady VaK-ex post'!$V$47*1000)*INDEX(Indexace!$C$45:$AV$45,MATCH($D$7,Indexace!$C$21:$AV$21))-AC$101,IF(G100=('Základní vstupní data'!$F$81+23),('Provozní náklady VaK-ex post'!$V$47*1000)*INDEX(Indexace!$C$46:$AV$46,MATCH($D$7,Indexace!$C$21:$AV$21))-AD$101,IF(G100=('Základní vstupní data'!$F$81+24),('Provozní náklady VaK-ex post'!$V$47*1000)*INDEX(Indexace!$C$47:$AV$47,MATCH($D$7,Indexace!$C$21:$AV$21))-AE$101,IF(G100=('Základní vstupní data'!$F$81+25),('Provozní náklady VaK-ex post'!$V$47*1000)*INDEX(Indexace!$C$48:$AV$48,MATCH($D$7,Indexace!$C$21:$AV$21))-AF$101,IF(G100=('Základní vstupní data'!$F$81+26),('Provozní náklady VaK-ex post'!$V$47*1000)*INDEX(Indexace!$C$49:$AV$49,MATCH($D$7,Indexace!$C$21:$AV$21))-AG$101,IF(G100=('Základní vstupní data'!$F$81+27),('Provozní náklady VaK-ex post'!$V$47*1000)*INDEX(Indexace!$C$50:$AV$50,MATCH($D$7,Indexace!$C$21:$AV$21))-AH$101,IF(G100=('Základní vstupní data'!$F$81+28),('Provozní náklady VaK-ex post'!$V$47*1000)*INDEX(Indexace!$C$51:$AV$51,MATCH($D$7,Indexace!$C$21:$AV$21))-AI$101,IF(G100=('Základní vstupní data'!$F$81+29),('Provozní náklady VaK-ex post'!$V$47*1000)*INDEX(Indexace!$C$52:$AV$52,MATCH($D$7,Indexace!$C$21:$AV$21))-AJ$101,IF(G100=('Základní vstupní data'!$F$81+30),('Provozní náklady VaK-ex post'!$V$47*1000)*INDEX(Indexace!$C$53:$AV$53,MATCH($D$7,Indexace!$C$21:$AV$21))-AK$101)))))))))))))))))))))))))))))))),0)</f>
        <v>0</v>
      </c>
      <c r="H109" s="739">
        <f>IF(H100&gt;='Základní vstupní data'!$F$81,IF($F$2=0,0,IF(H100&gt;='Základní vstupní data'!$F$81,('Základní vstupní data'!$F$122*1000)*INDEX(Indexace!$C$23:$AV$23,MATCH($D$7,Indexace!$C$21:$AV$21))-H$101,IF(H100=('Základní vstupní data'!$F$81+1),('Provozní náklady VaK-ex post'!$F$47*1000)*INDEX(Indexace!$C$24:$AV$24,MATCH($D$7,Indexace!$C$21:$AV$21))-I$101,IF(H100=('Základní vstupní data'!$F$81+2),('Provozní náklady VaK-ex post'!$H$47*1000)*INDEX(Indexace!$C$25:$AV$25,MATCH($D$7,Indexace!$C$21:$AV$21))-J$101,IF(H100=('Základní vstupní data'!$F$81+3),('Provozní náklady VaK-ex post'!$J$47*1000)*INDEX(Indexace!$C$26:$AV$26,MATCH($D$7,Indexace!$C$21:$AV$21))-K$101,IF(H100=('Základní vstupní data'!$F$81+4),('Provozní náklady VaK-ex post'!$L$47*1000)*INDEX(Indexace!$C$27:$AV$27,MATCH($D$7,Indexace!$C$21:$AV$21))-L$101,IF(H100=('Základní vstupní data'!$F$81+5),('Provozní náklady VaK-ex post'!$N$47*1000)*INDEX(Indexace!$C$28:$AV$28,MATCH($D$7,Indexace!$C$21:$AV$21))-M$101,IF(H100=('Základní vstupní data'!$F$81+6),('Provozní náklady VaK-ex post'!$P$47*1000)*INDEX(Indexace!$C$29:$AV$29,MATCH($D$7,Indexace!$C$21:$AV$21))-N$101,IF(H100=('Základní vstupní data'!$F$81+7),('Provozní náklady VaK-ex post'!$R$47*1000)*INDEX(Indexace!$C$30:$AV$30,MATCH($D$7,Indexace!$C$21:$AV$21))-O$101,IF(H100=('Základní vstupní data'!$F$81+8),('Provozní náklady VaK-ex post'!$T$47*1000)*INDEX(Indexace!$C$31:$AV$31,MATCH($D$7,Indexace!$C$21:$AC$21))-P$101,IF(H100=('Základní vstupní data'!$F$81+9),('Provozní náklady VaK-ex post'!$V$47*1000)*INDEX(Indexace!$C$32:$AV$32,MATCH($D$7,Indexace!$C$21:$AV$21))-Q$101,IF(H100=('Základní vstupní data'!$F$81+10),('Provozní náklady VaK-ex post'!$V$47*1000)*INDEX(Indexace!$C$33:$AV$33,MATCH($D$7,Indexace!$C$21:$AV$21))-R$101,IF(H100=('Základní vstupní data'!$F$81+11),('Provozní náklady VaK-ex post'!$V$47*1000)*INDEX(Indexace!$C$34:$AV$34,MATCH($D$7,Indexace!$C$21:$AC$21))-S$101,IF(H100=('Základní vstupní data'!$F$81+12),('Provozní náklady VaK-ex post'!$V$47*1000)*INDEX(Indexace!$C$35:$AV$35,MATCH($D$7,Indexace!$C$21:$AV$21))-T$101,IF(H100=('Základní vstupní data'!$F$81+13),('Provozní náklady VaK-ex post'!$V$47*1000)*INDEX(Indexace!$C$36:$AV$36,MATCH($D$7,Indexace!$C$21:$AV$21))-U$101,IF(H100=('Základní vstupní data'!$F$81+14),('Provozní náklady VaK-ex post'!$V$47*1000)*INDEX(Indexace!$C$37:$AV$37,MATCH($D$7,Indexace!$C$21:$AV$21))-V$101,IF(H100=('Základní vstupní data'!$F$81+15),('Provozní náklady VaK-ex post'!$V$47*1000)*INDEX(Indexace!$C$38:$AV$38,MATCH($D$7,Indexace!$C$21:$AV$21))-W$101,IF(H100=('Základní vstupní data'!$F$81+16),('Provozní náklady VaK-ex post'!$V$47*1000)*INDEX(Indexace!$C$39:$AV$39,MATCH($D$7,Indexace!$C$21:$AV$21))-X$101,IF(H100=('Základní vstupní data'!$F$81+17),('Provozní náklady VaK-ex post'!$V$47*1000)*INDEX(Indexace!$C$40:$AV$40,MATCH($D$7,Indexace!$C$21:$AV$21))-Y$101,IF(H100=('Základní vstupní data'!$F$81+18),('Provozní náklady VaK-ex post'!$V$47*1000)*INDEX(Indexace!$C$41:$AV$41,MATCH($D$7,Indexace!$C$21:$AV$21))-Z$101,IF(H100=('Základní vstupní data'!$F$81+19),('Provozní náklady VaK-ex post'!$V$47*1000)*INDEX(Indexace!$C$42:$AV$42,MATCH($D$7,Indexace!$C$21:$AV$21))-AA$101,IF(H100=('Základní vstupní data'!$F$81+20),('Provozní náklady VaK-ex post'!$V$47*1000)*INDEX(Indexace!$C$43:$AV$43,MATCH($D$7,Indexace!$C$21:$AV$21))-AB$101,IF(H100=('Základní vstupní data'!$F$81+21),('Provozní náklady VaK-ex post'!$V$47*1000)*INDEX(Indexace!$C$44:$AV$44,MATCH($D$7,Indexace!$C$21:$AV$21))-AC$101,IF(H100=('Základní vstupní data'!$F$81+22),('Provozní náklady VaK-ex post'!$V$47*1000)*INDEX(Indexace!$C$45:$AV$45,MATCH($D$7,Indexace!$C$21:$AV$21))-AD$101,IF(H100=('Základní vstupní data'!$F$81+23),('Provozní náklady VaK-ex post'!$V$47*1000)*INDEX(Indexace!$C$46:$AV$46,MATCH($D$7,Indexace!$C$21:$AV$21))-AE$101,IF(H100=('Základní vstupní data'!$F$81+24),('Provozní náklady VaK-ex post'!$V$47*1000)*INDEX(Indexace!$C$47:$AV$47,MATCH($D$7,Indexace!$C$21:$AV$21))-AF$101,IF(H100=('Základní vstupní data'!$F$81+25),('Provozní náklady VaK-ex post'!$V$47*1000)*INDEX(Indexace!$C$48:$AV$48,MATCH($D$7,Indexace!$C$21:$AV$21))-AG$101,IF(H100=('Základní vstupní data'!$F$81+26),('Provozní náklady VaK-ex post'!$V$47*1000)*INDEX(Indexace!$C$49:$AV$49,MATCH($D$7,Indexace!$C$21:$AV$21))-AH$101,IF(H100=('Základní vstupní data'!$F$81+27),('Provozní náklady VaK-ex post'!$V$47*1000)*INDEX(Indexace!$C$50:$AV$50,MATCH($D$7,Indexace!$C$21:$AV$21))-AI$101,IF(H100=('Základní vstupní data'!$F$81+28),('Provozní náklady VaK-ex post'!$V$47*1000)*INDEX(Indexace!$C$51:$AV$51,MATCH($D$7,Indexace!$C$21:$AV$21))-AJ$101,IF(H100=('Základní vstupní data'!$F$81+29),('Provozní náklady VaK-ex post'!$V$47*1000)*INDEX(Indexace!$C$52:$AV$52,MATCH($D$7,Indexace!$C$21:$AV$21))-AK$101,IF(H100=('Základní vstupní data'!$F$81+30),('Provozní náklady VaK-ex post'!$V$47*1000)*INDEX(Indexace!$C$53:$AV$53,MATCH($D$7,Indexace!$C$21:$AV$21))-AL$101)))))))))))))))))))))))))))))))),0)</f>
        <v>0</v>
      </c>
      <c r="I109" s="739">
        <f>IF(I100&gt;='Základní vstupní data'!$F$81,IF($F$2=0,0,IF(I100&gt;='Základní vstupní data'!$F$81,('Základní vstupní data'!$F$122*1000)*INDEX(Indexace!$C$23:$AV$23,MATCH($D$7,Indexace!$C$21:$AV$21))-I$101,IF(I100=('Základní vstupní data'!$F$81+1),('Provozní náklady VaK-ex post'!$F$47*1000)*INDEX(Indexace!$C$24:$AV$24,MATCH($D$7,Indexace!$C$21:$AV$21))-J$101,IF(I100=('Základní vstupní data'!$F$81+2),('Provozní náklady VaK-ex post'!$H$47*1000)*INDEX(Indexace!$C$25:$AV$25,MATCH($D$7,Indexace!$C$21:$AV$21))-K$101,IF(I100=('Základní vstupní data'!$F$81+3),('Provozní náklady VaK-ex post'!$J$47*1000)*INDEX(Indexace!$C$26:$AV$26,MATCH($D$7,Indexace!$C$21:$AV$21))-L$101,IF(I100=('Základní vstupní data'!$F$81+4),('Provozní náklady VaK-ex post'!$L$47*1000)*INDEX(Indexace!$C$27:$AV$27,MATCH($D$7,Indexace!$C$21:$AV$21))-M$101,IF(I100=('Základní vstupní data'!$F$81+5),('Provozní náklady VaK-ex post'!$N$47*1000)*INDEX(Indexace!$C$28:$AV$28,MATCH($D$7,Indexace!$C$21:$AV$21))-N$101,IF(I100=('Základní vstupní data'!$F$81+6),('Provozní náklady VaK-ex post'!$P$47*1000)*INDEX(Indexace!$C$29:$AV$29,MATCH($D$7,Indexace!$C$21:$AV$21))-O$101,IF(I100=('Základní vstupní data'!$F$81+7),('Provozní náklady VaK-ex post'!$R$47*1000)*INDEX(Indexace!$C$30:$AV$30,MATCH($D$7,Indexace!$C$21:$AV$21))-P$101,IF(I100=('Základní vstupní data'!$F$81+8),('Provozní náklady VaK-ex post'!$T$47*1000)*INDEX(Indexace!$C$31:$AV$31,MATCH($D$7,Indexace!$C$21:$AC$21))-Q$101,IF(I100=('Základní vstupní data'!$F$81+9),('Provozní náklady VaK-ex post'!$V$47*1000)*INDEX(Indexace!$C$32:$AV$32,MATCH($D$7,Indexace!$C$21:$AV$21))-R$101,IF(I100=('Základní vstupní data'!$F$81+10),('Provozní náklady VaK-ex post'!$V$47*1000)*INDEX(Indexace!$C$33:$AV$33,MATCH($D$7,Indexace!$C$21:$AV$21))-S$101,IF(I100=('Základní vstupní data'!$F$81+11),('Provozní náklady VaK-ex post'!$V$47*1000)*INDEX(Indexace!$C$34:$AV$34,MATCH($D$7,Indexace!$C$21:$AC$21))-T$101,IF(I100=('Základní vstupní data'!$F$81+12),('Provozní náklady VaK-ex post'!$V$47*1000)*INDEX(Indexace!$C$35:$AV$35,MATCH($D$7,Indexace!$C$21:$AV$21))-U$101,IF(I100=('Základní vstupní data'!$F$81+13),('Provozní náklady VaK-ex post'!$V$47*1000)*INDEX(Indexace!$C$36:$AV$36,MATCH($D$7,Indexace!$C$21:$AV$21))-V$101,IF(I100=('Základní vstupní data'!$F$81+14),('Provozní náklady VaK-ex post'!$V$47*1000)*INDEX(Indexace!$C$37:$AV$37,MATCH($D$7,Indexace!$C$21:$AV$21))-W$101,IF(I100=('Základní vstupní data'!$F$81+15),('Provozní náklady VaK-ex post'!$V$47*1000)*INDEX(Indexace!$C$38:$AV$38,MATCH($D$7,Indexace!$C$21:$AV$21))-X$101,IF(I100=('Základní vstupní data'!$F$81+16),('Provozní náklady VaK-ex post'!$V$47*1000)*INDEX(Indexace!$C$39:$AV$39,MATCH($D$7,Indexace!$C$21:$AV$21))-Y$101,IF(I100=('Základní vstupní data'!$F$81+17),('Provozní náklady VaK-ex post'!$V$47*1000)*INDEX(Indexace!$C$40:$AV$40,MATCH($D$7,Indexace!$C$21:$AV$21))-Z$101,IF(I100=('Základní vstupní data'!$F$81+18),('Provozní náklady VaK-ex post'!$V$47*1000)*INDEX(Indexace!$C$41:$AV$41,MATCH($D$7,Indexace!$C$21:$AV$21))-AA$101,IF(I100=('Základní vstupní data'!$F$81+19),('Provozní náklady VaK-ex post'!$V$47*1000)*INDEX(Indexace!$C$42:$AV$42,MATCH($D$7,Indexace!$C$21:$AV$21))-AB$101,IF(I100=('Základní vstupní data'!$F$81+20),('Provozní náklady VaK-ex post'!$V$47*1000)*INDEX(Indexace!$C$43:$AV$43,MATCH($D$7,Indexace!$C$21:$AV$21))-AC$101,IF(I100=('Základní vstupní data'!$F$81+21),('Provozní náklady VaK-ex post'!$V$47*1000)*INDEX(Indexace!$C$44:$AV$44,MATCH($D$7,Indexace!$C$21:$AV$21))-AD$101,IF(I100=('Základní vstupní data'!$F$81+22),('Provozní náklady VaK-ex post'!$V$47*1000)*INDEX(Indexace!$C$45:$AV$45,MATCH($D$7,Indexace!$C$21:$AV$21))-AE$101,IF(I100=('Základní vstupní data'!$F$81+23),('Provozní náklady VaK-ex post'!$V$47*1000)*INDEX(Indexace!$C$46:$AV$46,MATCH($D$7,Indexace!$C$21:$AV$21))-AF$101,IF(I100=('Základní vstupní data'!$F$81+24),('Provozní náklady VaK-ex post'!$V$47*1000)*INDEX(Indexace!$C$47:$AV$47,MATCH($D$7,Indexace!$C$21:$AV$21))-AG$101,IF(I100=('Základní vstupní data'!$F$81+25),('Provozní náklady VaK-ex post'!$V$47*1000)*INDEX(Indexace!$C$48:$AV$48,MATCH($D$7,Indexace!$C$21:$AV$21))-AH$101,IF(I100=('Základní vstupní data'!$F$81+26),('Provozní náklady VaK-ex post'!$V$47*1000)*INDEX(Indexace!$C$49:$AV$49,MATCH($D$7,Indexace!$C$21:$AV$21))-AI$101,IF(I100=('Základní vstupní data'!$F$81+27),('Provozní náklady VaK-ex post'!$V$47*1000)*INDEX(Indexace!$C$50:$AV$50,MATCH($D$7,Indexace!$C$21:$AV$21))-AJ$101,IF(I100=('Základní vstupní data'!$F$81+28),('Provozní náklady VaK-ex post'!$V$47*1000)*INDEX(Indexace!$C$51:$AV$51,MATCH($D$7,Indexace!$C$21:$AV$21))-AK$101,IF(I100=('Základní vstupní data'!$F$81+29),('Provozní náklady VaK-ex post'!$V$47*1000)*INDEX(Indexace!$C$52:$AV$52,MATCH($D$7,Indexace!$C$21:$AV$21))-AL$101,IF(I100=('Základní vstupní data'!$F$81+30),('Provozní náklady VaK-ex post'!$V$47*1000)*INDEX(Indexace!$C$53:$AV$53,MATCH($D$7,Indexace!$C$21:$AV$21))-AM$101)))))))))))))))))))))))))))))))),0)</f>
        <v>0</v>
      </c>
      <c r="J109" s="739">
        <f>IF(J100&gt;='Základní vstupní data'!$F$81,IF($F$2=0,0,IF(J100&gt;='Základní vstupní data'!$F$81,('Základní vstupní data'!$F$122*1000)*INDEX(Indexace!$C$23:$AV$23,MATCH($D$7,Indexace!$C$21:$AV$21))-J$101,IF(J100=('Základní vstupní data'!$F$81+1),('Provozní náklady VaK-ex post'!$F$47*1000)*INDEX(Indexace!$C$24:$AV$24,MATCH($D$7,Indexace!$C$21:$AV$21))-K$101,IF(J100=('Základní vstupní data'!$F$81+2),('Provozní náklady VaK-ex post'!$H$47*1000)*INDEX(Indexace!$C$25:$AV$25,MATCH($D$7,Indexace!$C$21:$AV$21))-L$101,IF(J100=('Základní vstupní data'!$F$81+3),('Provozní náklady VaK-ex post'!$J$47*1000)*INDEX(Indexace!$C$26:$AV$26,MATCH($D$7,Indexace!$C$21:$AV$21))-M$101,IF(J100=('Základní vstupní data'!$F$81+4),('Provozní náklady VaK-ex post'!$L$47*1000)*INDEX(Indexace!$C$27:$AV$27,MATCH($D$7,Indexace!$C$21:$AV$21))-N$101,IF(J100=('Základní vstupní data'!$F$81+5),('Provozní náklady VaK-ex post'!$N$47*1000)*INDEX(Indexace!$C$28:$AV$28,MATCH($D$7,Indexace!$C$21:$AV$21))-O$101,IF(J100=('Základní vstupní data'!$F$81+6),('Provozní náklady VaK-ex post'!$P$47*1000)*INDEX(Indexace!$C$29:$AV$29,MATCH($D$7,Indexace!$C$21:$AV$21))-P$101,IF(J100=('Základní vstupní data'!$F$81+7),('Provozní náklady VaK-ex post'!$R$47*1000)*INDEX(Indexace!$C$30:$AV$30,MATCH($D$7,Indexace!$C$21:$AV$21))-Q$101,IF(J100=('Základní vstupní data'!$F$81+8),('Provozní náklady VaK-ex post'!$T$47*1000)*INDEX(Indexace!$C$31:$AV$31,MATCH($D$7,Indexace!$C$21:$AC$21))-R$101,IF(J100=('Základní vstupní data'!$F$81+9),('Provozní náklady VaK-ex post'!$V$47*1000)*INDEX(Indexace!$C$32:$AV$32,MATCH($D$7,Indexace!$C$21:$AV$21))-S$101,IF(J100=('Základní vstupní data'!$F$81+10),('Provozní náklady VaK-ex post'!$V$47*1000)*INDEX(Indexace!$C$33:$AV$33,MATCH($D$7,Indexace!$C$21:$AV$21))-T$101,IF(J100=('Základní vstupní data'!$F$81+11),('Provozní náklady VaK-ex post'!$V$47*1000)*INDEX(Indexace!$C$34:$AV$34,MATCH($D$7,Indexace!$C$21:$AC$21))-U$101,IF(J100=('Základní vstupní data'!$F$81+12),('Provozní náklady VaK-ex post'!$V$47*1000)*INDEX(Indexace!$C$35:$AV$35,MATCH($D$7,Indexace!$C$21:$AV$21))-V$101,IF(J100=('Základní vstupní data'!$F$81+13),('Provozní náklady VaK-ex post'!$V$47*1000)*INDEX(Indexace!$C$36:$AV$36,MATCH($D$7,Indexace!$C$21:$AV$21))-W$101,IF(J100=('Základní vstupní data'!$F$81+14),('Provozní náklady VaK-ex post'!$V$47*1000)*INDEX(Indexace!$C$37:$AV$37,MATCH($D$7,Indexace!$C$21:$AV$21))-X$101,IF(J100=('Základní vstupní data'!$F$81+15),('Provozní náklady VaK-ex post'!$V$47*1000)*INDEX(Indexace!$C$38:$AV$38,MATCH($D$7,Indexace!$C$21:$AV$21))-Y$101,IF(J100=('Základní vstupní data'!$F$81+16),('Provozní náklady VaK-ex post'!$V$47*1000)*INDEX(Indexace!$C$39:$AV$39,MATCH($D$7,Indexace!$C$21:$AV$21))-Z$101,IF(J100=('Základní vstupní data'!$F$81+17),('Provozní náklady VaK-ex post'!$V$47*1000)*INDEX(Indexace!$C$40:$AV$40,MATCH($D$7,Indexace!$C$21:$AV$21))-AA$101,IF(J100=('Základní vstupní data'!$F$81+18),('Provozní náklady VaK-ex post'!$V$47*1000)*INDEX(Indexace!$C$41:$AV$41,MATCH($D$7,Indexace!$C$21:$AV$21))-AB$101,IF(J100=('Základní vstupní data'!$F$81+19),('Provozní náklady VaK-ex post'!$V$47*1000)*INDEX(Indexace!$C$42:$AV$42,MATCH($D$7,Indexace!$C$21:$AV$21))-AC$101,IF(J100=('Základní vstupní data'!$F$81+20),('Provozní náklady VaK-ex post'!$V$47*1000)*INDEX(Indexace!$C$43:$AV$43,MATCH($D$7,Indexace!$C$21:$AV$21))-AD$101,IF(J100=('Základní vstupní data'!$F$81+21),('Provozní náklady VaK-ex post'!$V$47*1000)*INDEX(Indexace!$C$44:$AV$44,MATCH($D$7,Indexace!$C$21:$AV$21))-AE$101,IF(J100=('Základní vstupní data'!$F$81+22),('Provozní náklady VaK-ex post'!$V$47*1000)*INDEX(Indexace!$C$45:$AV$45,MATCH($D$7,Indexace!$C$21:$AV$21))-AF$101,IF(J100=('Základní vstupní data'!$F$81+23),('Provozní náklady VaK-ex post'!$V$47*1000)*INDEX(Indexace!$C$46:$AV$46,MATCH($D$7,Indexace!$C$21:$AV$21))-AG$101,IF(J100=('Základní vstupní data'!$F$81+24),('Provozní náklady VaK-ex post'!$V$47*1000)*INDEX(Indexace!$C$47:$AV$47,MATCH($D$7,Indexace!$C$21:$AV$21))-AH$101,IF(J100=('Základní vstupní data'!$F$81+25),('Provozní náklady VaK-ex post'!$V$47*1000)*INDEX(Indexace!$C$48:$AV$48,MATCH($D$7,Indexace!$C$21:$AV$21))-AI$101,IF(J100=('Základní vstupní data'!$F$81+26),('Provozní náklady VaK-ex post'!$V$47*1000)*INDEX(Indexace!$C$49:$AV$49,MATCH($D$7,Indexace!$C$21:$AV$21))-AJ$101,IF(J100=('Základní vstupní data'!$F$81+27),('Provozní náklady VaK-ex post'!$V$47*1000)*INDEX(Indexace!$C$50:$AV$50,MATCH($D$7,Indexace!$C$21:$AV$21))-AK$101,IF(J100=('Základní vstupní data'!$F$81+28),('Provozní náklady VaK-ex post'!$V$47*1000)*INDEX(Indexace!$C$51:$AV$51,MATCH($D$7,Indexace!$C$21:$AV$21))-AL$101,IF(J100=('Základní vstupní data'!$F$81+29),('Provozní náklady VaK-ex post'!$V$47*1000)*INDEX(Indexace!$C$52:$AV$52,MATCH($D$7,Indexace!$C$21:$AV$21))-AM$101,IF(J100=('Základní vstupní data'!$F$81+30),('Provozní náklady VaK-ex post'!$V$47*1000)*INDEX(Indexace!$C$53:$AV$53,MATCH($D$7,Indexace!$C$21:$AV$21))-AN$101)))))))))))))))))))))))))))))))),0)</f>
        <v>0</v>
      </c>
      <c r="K109" s="739">
        <f>IF(K100&gt;='Základní vstupní data'!$F$81,IF($F$2=0,0,IF(K100&gt;='Základní vstupní data'!$F$81,('Základní vstupní data'!$F$122*1000)*INDEX(Indexace!$C$23:$AV$23,MATCH($D$7,Indexace!$C$21:$AV$21))-K$101,IF(K100=('Základní vstupní data'!$F$81+1),('Provozní náklady VaK-ex post'!$F$47*1000)*INDEX(Indexace!$C$24:$AV$24,MATCH($D$7,Indexace!$C$21:$AV$21))-L$101,IF(K100=('Základní vstupní data'!$F$81+2),('Provozní náklady VaK-ex post'!$H$47*1000)*INDEX(Indexace!$C$25:$AV$25,MATCH($D$7,Indexace!$C$21:$AV$21))-M$101,IF(K100=('Základní vstupní data'!$F$81+3),('Provozní náklady VaK-ex post'!$J$47*1000)*INDEX(Indexace!$C$26:$AV$26,MATCH($D$7,Indexace!$C$21:$AV$21))-N$101,IF(K100=('Základní vstupní data'!$F$81+4),('Provozní náklady VaK-ex post'!$L$47*1000)*INDEX(Indexace!$C$27:$AV$27,MATCH($D$7,Indexace!$C$21:$AV$21))-O$101,IF(K100=('Základní vstupní data'!$F$81+5),('Provozní náklady VaK-ex post'!$N$47*1000)*INDEX(Indexace!$C$28:$AV$28,MATCH($D$7,Indexace!$C$21:$AV$21))-P$101,IF(K100=('Základní vstupní data'!$F$81+6),('Provozní náklady VaK-ex post'!$P$47*1000)*INDEX(Indexace!$C$29:$AV$29,MATCH($D$7,Indexace!$C$21:$AV$21))-Q$101,IF(K100=('Základní vstupní data'!$F$81+7),('Provozní náklady VaK-ex post'!$R$47*1000)*INDEX(Indexace!$C$30:$AV$30,MATCH($D$7,Indexace!$C$21:$AV$21))-R$101,IF(K100=('Základní vstupní data'!$F$81+8),('Provozní náklady VaK-ex post'!$T$47*1000)*INDEX(Indexace!$C$31:$AV$31,MATCH($D$7,Indexace!$C$21:$AC$21))-S$101,IF(K100=('Základní vstupní data'!$F$81+9),('Provozní náklady VaK-ex post'!$V$47*1000)*INDEX(Indexace!$C$32:$AV$32,MATCH($D$7,Indexace!$C$21:$AV$21))-T$101,IF(K100=('Základní vstupní data'!$F$81+10),('Provozní náklady VaK-ex post'!$V$47*1000)*INDEX(Indexace!$C$33:$AV$33,MATCH($D$7,Indexace!$C$21:$AV$21))-U$101,IF(K100=('Základní vstupní data'!$F$81+11),('Provozní náklady VaK-ex post'!$V$47*1000)*INDEX(Indexace!$C$34:$AV$34,MATCH($D$7,Indexace!$C$21:$AC$21))-V$101,IF(K100=('Základní vstupní data'!$F$81+12),('Provozní náklady VaK-ex post'!$V$47*1000)*INDEX(Indexace!$C$35:$AV$35,MATCH($D$7,Indexace!$C$21:$AV$21))-W$101,IF(K100=('Základní vstupní data'!$F$81+13),('Provozní náklady VaK-ex post'!$V$47*1000)*INDEX(Indexace!$C$36:$AV$36,MATCH($D$7,Indexace!$C$21:$AV$21))-X$101,IF(K100=('Základní vstupní data'!$F$81+14),('Provozní náklady VaK-ex post'!$V$47*1000)*INDEX(Indexace!$C$37:$AV$37,MATCH($D$7,Indexace!$C$21:$AV$21))-Y$101,IF(K100=('Základní vstupní data'!$F$81+15),('Provozní náklady VaK-ex post'!$V$47*1000)*INDEX(Indexace!$C$38:$AV$38,MATCH($D$7,Indexace!$C$21:$AV$21))-Z$101,IF(K100=('Základní vstupní data'!$F$81+16),('Provozní náklady VaK-ex post'!$V$47*1000)*INDEX(Indexace!$C$39:$AV$39,MATCH($D$7,Indexace!$C$21:$AV$21))-AA$101,IF(K100=('Základní vstupní data'!$F$81+17),('Provozní náklady VaK-ex post'!$V$47*1000)*INDEX(Indexace!$C$40:$AV$40,MATCH($D$7,Indexace!$C$21:$AV$21))-AB$101,IF(K100=('Základní vstupní data'!$F$81+18),('Provozní náklady VaK-ex post'!$V$47*1000)*INDEX(Indexace!$C$41:$AV$41,MATCH($D$7,Indexace!$C$21:$AV$21))-AC$101,IF(K100=('Základní vstupní data'!$F$81+19),('Provozní náklady VaK-ex post'!$V$47*1000)*INDEX(Indexace!$C$42:$AV$42,MATCH($D$7,Indexace!$C$21:$AV$21))-AD$101,IF(K100=('Základní vstupní data'!$F$81+20),('Provozní náklady VaK-ex post'!$V$47*1000)*INDEX(Indexace!$C$43:$AV$43,MATCH($D$7,Indexace!$C$21:$AV$21))-AE$101,IF(K100=('Základní vstupní data'!$F$81+21),('Provozní náklady VaK-ex post'!$V$47*1000)*INDEX(Indexace!$C$44:$AV$44,MATCH($D$7,Indexace!$C$21:$AV$21))-AF$101,IF(K100=('Základní vstupní data'!$F$81+22),('Provozní náklady VaK-ex post'!$V$47*1000)*INDEX(Indexace!$C$45:$AV$45,MATCH($D$7,Indexace!$C$21:$AV$21))-AG$101,IF(K100=('Základní vstupní data'!$F$81+23),('Provozní náklady VaK-ex post'!$V$47*1000)*INDEX(Indexace!$C$46:$AV$46,MATCH($D$7,Indexace!$C$21:$AV$21))-AH$101,IF(K100=('Základní vstupní data'!$F$81+24),('Provozní náklady VaK-ex post'!$V$47*1000)*INDEX(Indexace!$C$47:$AV$47,MATCH($D$7,Indexace!$C$21:$AV$21))-AI$101,IF(K100=('Základní vstupní data'!$F$81+25),('Provozní náklady VaK-ex post'!$V$47*1000)*INDEX(Indexace!$C$48:$AV$48,MATCH($D$7,Indexace!$C$21:$AV$21))-AJ$101,IF(K100=('Základní vstupní data'!$F$81+26),('Provozní náklady VaK-ex post'!$V$47*1000)*INDEX(Indexace!$C$49:$AV$49,MATCH($D$7,Indexace!$C$21:$AV$21))-AK$101,IF(K100=('Základní vstupní data'!$F$81+27),('Provozní náklady VaK-ex post'!$V$47*1000)*INDEX(Indexace!$C$50:$AV$50,MATCH($D$7,Indexace!$C$21:$AV$21))-AL$101,IF(K100=('Základní vstupní data'!$F$81+28),('Provozní náklady VaK-ex post'!$V$47*1000)*INDEX(Indexace!$C$51:$AV$51,MATCH($D$7,Indexace!$C$21:$AV$21))-AM$101,IF(K100=('Základní vstupní data'!$F$81+29),('Provozní náklady VaK-ex post'!$V$47*1000)*INDEX(Indexace!$C$52:$AV$52,MATCH($D$7,Indexace!$C$21:$AV$21))-AN$101,IF(K100=('Základní vstupní data'!$F$81+30),('Provozní náklady VaK-ex post'!$V$47*1000)*INDEX(Indexace!$C$53:$AV$53,MATCH($D$7,Indexace!$C$21:$AV$21))-AO$101)))))))))))))))))))))))))))))))),0)</f>
        <v>0</v>
      </c>
      <c r="L109" s="739">
        <f>IF(L100&gt;='Základní vstupní data'!$F$81,IF($F$2=0,0,IF(L100&gt;='Základní vstupní data'!$F$81,('Základní vstupní data'!$F$122*1000)*INDEX(Indexace!$C$23:$AV$23,MATCH($D$7,Indexace!$C$21:$AV$21))-L$101,IF(L100=('Základní vstupní data'!$F$81+1),('Provozní náklady VaK-ex post'!$F$47*1000)*INDEX(Indexace!$C$24:$AV$24,MATCH($D$7,Indexace!$C$21:$AV$21))-M$101,IF(L100=('Základní vstupní data'!$F$81+2),('Provozní náklady VaK-ex post'!$H$47*1000)*INDEX(Indexace!$C$25:$AV$25,MATCH($D$7,Indexace!$C$21:$AV$21))-N$101,IF(L100=('Základní vstupní data'!$F$81+3),('Provozní náklady VaK-ex post'!$J$47*1000)*INDEX(Indexace!$C$26:$AV$26,MATCH($D$7,Indexace!$C$21:$AV$21))-O$101,IF(L100=('Základní vstupní data'!$F$81+4),('Provozní náklady VaK-ex post'!$L$47*1000)*INDEX(Indexace!$C$27:$AV$27,MATCH($D$7,Indexace!$C$21:$AV$21))-P$101,IF(L100=('Základní vstupní data'!$F$81+5),('Provozní náklady VaK-ex post'!$N$47*1000)*INDEX(Indexace!$C$28:$AV$28,MATCH($D$7,Indexace!$C$21:$AV$21))-Q$101,IF(L100=('Základní vstupní data'!$F$81+6),('Provozní náklady VaK-ex post'!$P$47*1000)*INDEX(Indexace!$C$29:$AV$29,MATCH($D$7,Indexace!$C$21:$AV$21))-R$101,IF(L100=('Základní vstupní data'!$F$81+7),('Provozní náklady VaK-ex post'!$R$47*1000)*INDEX(Indexace!$C$30:$AV$30,MATCH($D$7,Indexace!$C$21:$AV$21))-S$101,IF(L100=('Základní vstupní data'!$F$81+8),('Provozní náklady VaK-ex post'!$T$47*1000)*INDEX(Indexace!$C$31:$AV$31,MATCH($D$7,Indexace!$C$21:$AC$21))-T$101,IF(L100=('Základní vstupní data'!$F$81+9),('Provozní náklady VaK-ex post'!$V$47*1000)*INDEX(Indexace!$C$32:$AV$32,MATCH($D$7,Indexace!$C$21:$AV$21))-U$101,IF(L100=('Základní vstupní data'!$F$81+10),('Provozní náklady VaK-ex post'!$V$47*1000)*INDEX(Indexace!$C$33:$AV$33,MATCH($D$7,Indexace!$C$21:$AV$21))-V$101,IF(L100=('Základní vstupní data'!$F$81+11),('Provozní náklady VaK-ex post'!$V$47*1000)*INDEX(Indexace!$C$34:$AV$34,MATCH($D$7,Indexace!$C$21:$AC$21))-W$101,IF(L100=('Základní vstupní data'!$F$81+12),('Provozní náklady VaK-ex post'!$V$47*1000)*INDEX(Indexace!$C$35:$AV$35,MATCH($D$7,Indexace!$C$21:$AV$21))-X$101,IF(L100=('Základní vstupní data'!$F$81+13),('Provozní náklady VaK-ex post'!$V$47*1000)*INDEX(Indexace!$C$36:$AV$36,MATCH($D$7,Indexace!$C$21:$AV$21))-Y$101,IF(L100=('Základní vstupní data'!$F$81+14),('Provozní náklady VaK-ex post'!$V$47*1000)*INDEX(Indexace!$C$37:$AV$37,MATCH($D$7,Indexace!$C$21:$AV$21))-Z$101,IF(L100=('Základní vstupní data'!$F$81+15),('Provozní náklady VaK-ex post'!$V$47*1000)*INDEX(Indexace!$C$38:$AV$38,MATCH($D$7,Indexace!$C$21:$AV$21))-AA$101,IF(L100=('Základní vstupní data'!$F$81+16),('Provozní náklady VaK-ex post'!$V$47*1000)*INDEX(Indexace!$C$39:$AV$39,MATCH($D$7,Indexace!$C$21:$AV$21))-AB$101,IF(L100=('Základní vstupní data'!$F$81+17),('Provozní náklady VaK-ex post'!$V$47*1000)*INDEX(Indexace!$C$40:$AV$40,MATCH($D$7,Indexace!$C$21:$AV$21))-AC$101,IF(L100=('Základní vstupní data'!$F$81+18),('Provozní náklady VaK-ex post'!$V$47*1000)*INDEX(Indexace!$C$41:$AV$41,MATCH($D$7,Indexace!$C$21:$AV$21))-AD$101,IF(L100=('Základní vstupní data'!$F$81+19),('Provozní náklady VaK-ex post'!$V$47*1000)*INDEX(Indexace!$C$42:$AV$42,MATCH($D$7,Indexace!$C$21:$AV$21))-AE$101,IF(L100=('Základní vstupní data'!$F$81+20),('Provozní náklady VaK-ex post'!$V$47*1000)*INDEX(Indexace!$C$43:$AV$43,MATCH($D$7,Indexace!$C$21:$AV$21))-AF$101,IF(L100=('Základní vstupní data'!$F$81+21),('Provozní náklady VaK-ex post'!$V$47*1000)*INDEX(Indexace!$C$44:$AV$44,MATCH($D$7,Indexace!$C$21:$AV$21))-AG$101,IF(L100=('Základní vstupní data'!$F$81+22),('Provozní náklady VaK-ex post'!$V$47*1000)*INDEX(Indexace!$C$45:$AV$45,MATCH($D$7,Indexace!$C$21:$AV$21))-AH$101,IF(L100=('Základní vstupní data'!$F$81+23),('Provozní náklady VaK-ex post'!$V$47*1000)*INDEX(Indexace!$C$46:$AV$46,MATCH($D$7,Indexace!$C$21:$AV$21))-AI$101,IF(L100=('Základní vstupní data'!$F$81+24),('Provozní náklady VaK-ex post'!$V$47*1000)*INDEX(Indexace!$C$47:$AV$47,MATCH($D$7,Indexace!$C$21:$AV$21))-AJ$101,IF(L100=('Základní vstupní data'!$F$81+25),('Provozní náklady VaK-ex post'!$V$47*1000)*INDEX(Indexace!$C$48:$AV$48,MATCH($D$7,Indexace!$C$21:$AV$21))-AK$101,IF(L100=('Základní vstupní data'!$F$81+26),('Provozní náklady VaK-ex post'!$V$47*1000)*INDEX(Indexace!$C$49:$AV$49,MATCH($D$7,Indexace!$C$21:$AV$21))-AL$101,IF(L100=('Základní vstupní data'!$F$81+27),('Provozní náklady VaK-ex post'!$V$47*1000)*INDEX(Indexace!$C$50:$AV$50,MATCH($D$7,Indexace!$C$21:$AV$21))-AM$101,IF(L100=('Základní vstupní data'!$F$81+28),('Provozní náklady VaK-ex post'!$V$47*1000)*INDEX(Indexace!$C$51:$AV$51,MATCH($D$7,Indexace!$C$21:$AV$21))-AN$101,IF(L100=('Základní vstupní data'!$F$81+29),('Provozní náklady VaK-ex post'!$V$47*1000)*INDEX(Indexace!$C$52:$AV$52,MATCH($D$7,Indexace!$C$21:$AV$21))-AO$101,IF(L100=('Základní vstupní data'!$F$81+30),('Provozní náklady VaK-ex post'!$V$47*1000)*INDEX(Indexace!$C$53:$AV$53,MATCH($D$7,Indexace!$C$21:$AV$21))-AP$101)))))))))))))))))))))))))))))))),0)</f>
        <v>0</v>
      </c>
      <c r="M109" s="739">
        <f>IF(M100&gt;='Základní vstupní data'!$F$81,IF($F$2=0,0,IF(M100&gt;='Základní vstupní data'!$F$81,('Základní vstupní data'!$F$122*1000)*INDEX(Indexace!$C$23:$AV$23,MATCH($D$7,Indexace!$C$21:$AV$21))-M$101,IF(M100=('Základní vstupní data'!$F$81+1),('Provozní náklady VaK-ex post'!$F$47*1000)*INDEX(Indexace!$C$24:$AV$24,MATCH($D$7,Indexace!$C$21:$AV$21))-N$101,IF(M100=('Základní vstupní data'!$F$81+2),('Provozní náklady VaK-ex post'!$H$47*1000)*INDEX(Indexace!$C$25:$AV$25,MATCH($D$7,Indexace!$C$21:$AV$21))-O$101,IF(M100=('Základní vstupní data'!$F$81+3),('Provozní náklady VaK-ex post'!$J$47*1000)*INDEX(Indexace!$C$26:$AV$26,MATCH($D$7,Indexace!$C$21:$AV$21))-P$101,IF(M100=('Základní vstupní data'!$F$81+4),('Provozní náklady VaK-ex post'!$L$47*1000)*INDEX(Indexace!$C$27:$AV$27,MATCH($D$7,Indexace!$C$21:$AV$21))-Q$101,IF(M100=('Základní vstupní data'!$F$81+5),('Provozní náklady VaK-ex post'!$N$47*1000)*INDEX(Indexace!$C$28:$AV$28,MATCH($D$7,Indexace!$C$21:$AV$21))-R$101,IF(M100=('Základní vstupní data'!$F$81+6),('Provozní náklady VaK-ex post'!$P$47*1000)*INDEX(Indexace!$C$29:$AV$29,MATCH($D$7,Indexace!$C$21:$AV$21))-S$101,IF(M100=('Základní vstupní data'!$F$81+7),('Provozní náklady VaK-ex post'!$R$47*1000)*INDEX(Indexace!$C$30:$AV$30,MATCH($D$7,Indexace!$C$21:$AV$21))-T$101,IF(M100=('Základní vstupní data'!$F$81+8),('Provozní náklady VaK-ex post'!$T$47*1000)*INDEX(Indexace!$C$31:$AV$31,MATCH($D$7,Indexace!$C$21:$AC$21))-U$101,IF(M100=('Základní vstupní data'!$F$81+9),('Provozní náklady VaK-ex post'!$V$47*1000)*INDEX(Indexace!$C$32:$AV$32,MATCH($D$7,Indexace!$C$21:$AV$21))-V$101,IF(M100=('Základní vstupní data'!$F$81+10),('Provozní náklady VaK-ex post'!$V$47*1000)*INDEX(Indexace!$C$33:$AV$33,MATCH($D$7,Indexace!$C$21:$AV$21))-W$101,IF(M100=('Základní vstupní data'!$F$81+11),('Provozní náklady VaK-ex post'!$V$47*1000)*INDEX(Indexace!$C$34:$AV$34,MATCH($D$7,Indexace!$C$21:$AC$21))-X$101,IF(M100=('Základní vstupní data'!$F$81+12),('Provozní náklady VaK-ex post'!$V$47*1000)*INDEX(Indexace!$C$35:$AV$35,MATCH($D$7,Indexace!$C$21:$AV$21))-Y$101,IF(M100=('Základní vstupní data'!$F$81+13),('Provozní náklady VaK-ex post'!$V$47*1000)*INDEX(Indexace!$C$36:$AV$36,MATCH($D$7,Indexace!$C$21:$AV$21))-Z$101,IF(M100=('Základní vstupní data'!$F$81+14),('Provozní náklady VaK-ex post'!$V$47*1000)*INDEX(Indexace!$C$37:$AV$37,MATCH($D$7,Indexace!$C$21:$AV$21))-AA$101,IF(M100=('Základní vstupní data'!$F$81+15),('Provozní náklady VaK-ex post'!$V$47*1000)*INDEX(Indexace!$C$38:$AV$38,MATCH($D$7,Indexace!$C$21:$AV$21))-AB$101,IF(M100=('Základní vstupní data'!$F$81+16),('Provozní náklady VaK-ex post'!$V$47*1000)*INDEX(Indexace!$C$39:$AV$39,MATCH($D$7,Indexace!$C$21:$AV$21))-AC$101,IF(M100=('Základní vstupní data'!$F$81+17),('Provozní náklady VaK-ex post'!$V$47*1000)*INDEX(Indexace!$C$40:$AV$40,MATCH($D$7,Indexace!$C$21:$AV$21))-AD$101,IF(M100=('Základní vstupní data'!$F$81+18),('Provozní náklady VaK-ex post'!$V$47*1000)*INDEX(Indexace!$C$41:$AV$41,MATCH($D$7,Indexace!$C$21:$AV$21))-AE$101,IF(M100=('Základní vstupní data'!$F$81+19),('Provozní náklady VaK-ex post'!$V$47*1000)*INDEX(Indexace!$C$42:$AV$42,MATCH($D$7,Indexace!$C$21:$AV$21))-AF$101,IF(M100=('Základní vstupní data'!$F$81+20),('Provozní náklady VaK-ex post'!$V$47*1000)*INDEX(Indexace!$C$43:$AV$43,MATCH($D$7,Indexace!$C$21:$AV$21))-AG$101,IF(M100=('Základní vstupní data'!$F$81+21),('Provozní náklady VaK-ex post'!$V$47*1000)*INDEX(Indexace!$C$44:$AV$44,MATCH($D$7,Indexace!$C$21:$AV$21))-AH$101,IF(M100=('Základní vstupní data'!$F$81+22),('Provozní náklady VaK-ex post'!$V$47*1000)*INDEX(Indexace!$C$45:$AV$45,MATCH($D$7,Indexace!$C$21:$AV$21))-AI$101,IF(M100=('Základní vstupní data'!$F$81+23),('Provozní náklady VaK-ex post'!$V$47*1000)*INDEX(Indexace!$C$46:$AV$46,MATCH($D$7,Indexace!$C$21:$AV$21))-AJ$101,IF(M100=('Základní vstupní data'!$F$81+24),('Provozní náklady VaK-ex post'!$V$47*1000)*INDEX(Indexace!$C$47:$AV$47,MATCH($D$7,Indexace!$C$21:$AV$21))-AK$101,IF(M100=('Základní vstupní data'!$F$81+25),('Provozní náklady VaK-ex post'!$V$47*1000)*INDEX(Indexace!$C$48:$AV$48,MATCH($D$7,Indexace!$C$21:$AV$21))-AL$101,IF(M100=('Základní vstupní data'!$F$81+26),('Provozní náklady VaK-ex post'!$V$47*1000)*INDEX(Indexace!$C$49:$AV$49,MATCH($D$7,Indexace!$C$21:$AV$21))-AM$101,IF(M100=('Základní vstupní data'!$F$81+27),('Provozní náklady VaK-ex post'!$V$47*1000)*INDEX(Indexace!$C$50:$AV$50,MATCH($D$7,Indexace!$C$21:$AV$21))-AN$101,IF(M100=('Základní vstupní data'!$F$81+28),('Provozní náklady VaK-ex post'!$V$47*1000)*INDEX(Indexace!$C$51:$AV$51,MATCH($D$7,Indexace!$C$21:$AV$21))-AO$101,IF(M100=('Základní vstupní data'!$F$81+29),('Provozní náklady VaK-ex post'!$V$47*1000)*INDEX(Indexace!$C$52:$AV$52,MATCH($D$7,Indexace!$C$21:$AV$21))-AP$101,IF(M100=('Základní vstupní data'!$F$81+30),('Provozní náklady VaK-ex post'!$V$47*1000)*INDEX(Indexace!$C$53:$AV$53,MATCH($D$7,Indexace!$C$21:$AV$21))-AQ$101)))))))))))))))))))))))))))))))),0)</f>
        <v>0</v>
      </c>
      <c r="N109" s="739">
        <f>IF(N100&gt;='Základní vstupní data'!$F$81,IF($F$2=0,0,IF(N100&gt;='Základní vstupní data'!$F$81,('Základní vstupní data'!$F$122*1000)*INDEX(Indexace!$C$23:$AV$23,MATCH($D$7,Indexace!$C$21:$AV$21))-N$101,IF(N100=('Základní vstupní data'!$F$81+1),('Provozní náklady VaK-ex post'!$F$47*1000)*INDEX(Indexace!$C$24:$AV$24,MATCH($D$7,Indexace!$C$21:$AV$21))-O$101,IF(N100=('Základní vstupní data'!$F$81+2),('Provozní náklady VaK-ex post'!$H$47*1000)*INDEX(Indexace!$C$25:$AV$25,MATCH($D$7,Indexace!$C$21:$AV$21))-P$101,IF(N100=('Základní vstupní data'!$F$81+3),('Provozní náklady VaK-ex post'!$J$47*1000)*INDEX(Indexace!$C$26:$AV$26,MATCH($D$7,Indexace!$C$21:$AV$21))-Q$101,IF(N100=('Základní vstupní data'!$F$81+4),('Provozní náklady VaK-ex post'!$L$47*1000)*INDEX(Indexace!$C$27:$AV$27,MATCH($D$7,Indexace!$C$21:$AV$21))-R$101,IF(N100=('Základní vstupní data'!$F$81+5),('Provozní náklady VaK-ex post'!$N$47*1000)*INDEX(Indexace!$C$28:$AV$28,MATCH($D$7,Indexace!$C$21:$AV$21))-S$101,IF(N100=('Základní vstupní data'!$F$81+6),('Provozní náklady VaK-ex post'!$P$47*1000)*INDEX(Indexace!$C$29:$AV$29,MATCH($D$7,Indexace!$C$21:$AV$21))-T$101,IF(N100=('Základní vstupní data'!$F$81+7),('Provozní náklady VaK-ex post'!$R$47*1000)*INDEX(Indexace!$C$30:$AV$30,MATCH($D$7,Indexace!$C$21:$AV$21))-U$101,IF(N100=('Základní vstupní data'!$F$81+8),('Provozní náklady VaK-ex post'!$T$47*1000)*INDEX(Indexace!$C$31:$AV$31,MATCH($D$7,Indexace!$C$21:$AC$21))-V$101,IF(N100=('Základní vstupní data'!$F$81+9),('Provozní náklady VaK-ex post'!$V$47*1000)*INDEX(Indexace!$C$32:$AV$32,MATCH($D$7,Indexace!$C$21:$AV$21))-W$101,IF(N100=('Základní vstupní data'!$F$81+10),('Provozní náklady VaK-ex post'!$V$47*1000)*INDEX(Indexace!$C$33:$AV$33,MATCH($D$7,Indexace!$C$21:$AV$21))-X$101,IF(N100=('Základní vstupní data'!$F$81+11),('Provozní náklady VaK-ex post'!$V$47*1000)*INDEX(Indexace!$C$34:$AV$34,MATCH($D$7,Indexace!$C$21:$AC$21))-Y$101,IF(N100=('Základní vstupní data'!$F$81+12),('Provozní náklady VaK-ex post'!$V$47*1000)*INDEX(Indexace!$C$35:$AV$35,MATCH($D$7,Indexace!$C$21:$AV$21))-Z$101,IF(N100=('Základní vstupní data'!$F$81+13),('Provozní náklady VaK-ex post'!$V$47*1000)*INDEX(Indexace!$C$36:$AV$36,MATCH($D$7,Indexace!$C$21:$AV$21))-AA$101,IF(N100=('Základní vstupní data'!$F$81+14),('Provozní náklady VaK-ex post'!$V$47*1000)*INDEX(Indexace!$C$37:$AV$37,MATCH($D$7,Indexace!$C$21:$AV$21))-AB$101,IF(N100=('Základní vstupní data'!$F$81+15),('Provozní náklady VaK-ex post'!$V$47*1000)*INDEX(Indexace!$C$38:$AV$38,MATCH($D$7,Indexace!$C$21:$AV$21))-AC$101,IF(N100=('Základní vstupní data'!$F$81+16),('Provozní náklady VaK-ex post'!$V$47*1000)*INDEX(Indexace!$C$39:$AV$39,MATCH($D$7,Indexace!$C$21:$AV$21))-AD$101,IF(N100=('Základní vstupní data'!$F$81+17),('Provozní náklady VaK-ex post'!$V$47*1000)*INDEX(Indexace!$C$40:$AV$40,MATCH($D$7,Indexace!$C$21:$AV$21))-AE$101,IF(N100=('Základní vstupní data'!$F$81+18),('Provozní náklady VaK-ex post'!$V$47*1000)*INDEX(Indexace!$C$41:$AV$41,MATCH($D$7,Indexace!$C$21:$AV$21))-AF$101,IF(N100=('Základní vstupní data'!$F$81+19),('Provozní náklady VaK-ex post'!$V$47*1000)*INDEX(Indexace!$C$42:$AV$42,MATCH($D$7,Indexace!$C$21:$AV$21))-AG$101,IF(N100=('Základní vstupní data'!$F$81+20),('Provozní náklady VaK-ex post'!$V$47*1000)*INDEX(Indexace!$C$43:$AV$43,MATCH($D$7,Indexace!$C$21:$AV$21))-AH$101,IF(N100=('Základní vstupní data'!$F$81+21),('Provozní náklady VaK-ex post'!$V$47*1000)*INDEX(Indexace!$C$44:$AV$44,MATCH($D$7,Indexace!$C$21:$AV$21))-AI$101,IF(N100=('Základní vstupní data'!$F$81+22),('Provozní náklady VaK-ex post'!$V$47*1000)*INDEX(Indexace!$C$45:$AV$45,MATCH($D$7,Indexace!$C$21:$AV$21))-AJ$101,IF(N100=('Základní vstupní data'!$F$81+23),('Provozní náklady VaK-ex post'!$V$47*1000)*INDEX(Indexace!$C$46:$AV$46,MATCH($D$7,Indexace!$C$21:$AV$21))-AK$101,IF(N100=('Základní vstupní data'!$F$81+24),('Provozní náklady VaK-ex post'!$V$47*1000)*INDEX(Indexace!$C$47:$AV$47,MATCH($D$7,Indexace!$C$21:$AV$21))-AL$101,IF(N100=('Základní vstupní data'!$F$81+25),('Provozní náklady VaK-ex post'!$V$47*1000)*INDEX(Indexace!$C$48:$AV$48,MATCH($D$7,Indexace!$C$21:$AV$21))-AM$101,IF(N100=('Základní vstupní data'!$F$81+26),('Provozní náklady VaK-ex post'!$V$47*1000)*INDEX(Indexace!$C$49:$AV$49,MATCH($D$7,Indexace!$C$21:$AV$21))-AN$101,IF(N100=('Základní vstupní data'!$F$81+27),('Provozní náklady VaK-ex post'!$V$47*1000)*INDEX(Indexace!$C$50:$AV$50,MATCH($D$7,Indexace!$C$21:$AV$21))-AO$101,IF(N100=('Základní vstupní data'!$F$81+28),('Provozní náklady VaK-ex post'!$V$47*1000)*INDEX(Indexace!$C$51:$AV$51,MATCH($D$7,Indexace!$C$21:$AV$21))-AP$101,IF(N100=('Základní vstupní data'!$F$81+29),('Provozní náklady VaK-ex post'!$V$47*1000)*INDEX(Indexace!$C$52:$AV$52,MATCH($D$7,Indexace!$C$21:$AV$21))-AQ$101,IF(N100=('Základní vstupní data'!$F$81+30),('Provozní náklady VaK-ex post'!$V$47*1000)*INDEX(Indexace!$C$53:$AV$53,MATCH($D$7,Indexace!$C$21:$AV$21))-AR$101)))))))))))))))))))))))))))))))),0)</f>
        <v>0</v>
      </c>
      <c r="O109" s="739">
        <f>IF(O100&gt;='Základní vstupní data'!$F$81,IF($F$2=0,0,IF(O100&gt;='Základní vstupní data'!$F$81,('Základní vstupní data'!$F$122*1000)*INDEX(Indexace!$C$23:$AV$23,MATCH($D$7,Indexace!$C$21:$AV$21))-O$101,IF(O100=('Základní vstupní data'!$F$81+1),('Provozní náklady VaK-ex post'!$F$47*1000)*INDEX(Indexace!$C$24:$AV$24,MATCH($D$7,Indexace!$C$21:$AV$21))-P$101,IF(O100=('Základní vstupní data'!$F$81+2),('Provozní náklady VaK-ex post'!$H$47*1000)*INDEX(Indexace!$C$25:$AV$25,MATCH($D$7,Indexace!$C$21:$AV$21))-Q$101,IF(O100=('Základní vstupní data'!$F$81+3),('Provozní náklady VaK-ex post'!$J$47*1000)*INDEX(Indexace!$C$26:$AV$26,MATCH($D$7,Indexace!$C$21:$AV$21))-R$101,IF(O100=('Základní vstupní data'!$F$81+4),('Provozní náklady VaK-ex post'!$L$47*1000)*INDEX(Indexace!$C$27:$AV$27,MATCH($D$7,Indexace!$C$21:$AV$21))-S$101,IF(O100=('Základní vstupní data'!$F$81+5),('Provozní náklady VaK-ex post'!$N$47*1000)*INDEX(Indexace!$C$28:$AV$28,MATCH($D$7,Indexace!$C$21:$AV$21))-T$101,IF(O100=('Základní vstupní data'!$F$81+6),('Provozní náklady VaK-ex post'!$P$47*1000)*INDEX(Indexace!$C$29:$AV$29,MATCH($D$7,Indexace!$C$21:$AV$21))-U$101,IF(O100=('Základní vstupní data'!$F$81+7),('Provozní náklady VaK-ex post'!$R$47*1000)*INDEX(Indexace!$C$30:$AV$30,MATCH($D$7,Indexace!$C$21:$AV$21))-V$101,IF(O100=('Základní vstupní data'!$F$81+8),('Provozní náklady VaK-ex post'!$T$47*1000)*INDEX(Indexace!$C$31:$AV$31,MATCH($D$7,Indexace!$C$21:$AC$21))-W$101,IF(O100=('Základní vstupní data'!$F$81+9),('Provozní náklady VaK-ex post'!$V$47*1000)*INDEX(Indexace!$C$32:$AV$32,MATCH($D$7,Indexace!$C$21:$AV$21))-X$101,IF(O100=('Základní vstupní data'!$F$81+10),('Provozní náklady VaK-ex post'!$V$47*1000)*INDEX(Indexace!$C$33:$AV$33,MATCH($D$7,Indexace!$C$21:$AV$21))-Y$101,IF(O100=('Základní vstupní data'!$F$81+11),('Provozní náklady VaK-ex post'!$V$47*1000)*INDEX(Indexace!$C$34:$AV$34,MATCH($D$7,Indexace!$C$21:$AC$21))-Z$101,IF(O100=('Základní vstupní data'!$F$81+12),('Provozní náklady VaK-ex post'!$V$47*1000)*INDEX(Indexace!$C$35:$AV$35,MATCH($D$7,Indexace!$C$21:$AV$21))-AA$101,IF(O100=('Základní vstupní data'!$F$81+13),('Provozní náklady VaK-ex post'!$V$47*1000)*INDEX(Indexace!$C$36:$AV$36,MATCH($D$7,Indexace!$C$21:$AV$21))-AB$101,IF(O100=('Základní vstupní data'!$F$81+14),('Provozní náklady VaK-ex post'!$V$47*1000)*INDEX(Indexace!$C$37:$AV$37,MATCH($D$7,Indexace!$C$21:$AV$21))-AC$101,IF(O100=('Základní vstupní data'!$F$81+15),('Provozní náklady VaK-ex post'!$V$47*1000)*INDEX(Indexace!$C$38:$AV$38,MATCH($D$7,Indexace!$C$21:$AV$21))-AD$101,IF(O100=('Základní vstupní data'!$F$81+16),('Provozní náklady VaK-ex post'!$V$47*1000)*INDEX(Indexace!$C$39:$AV$39,MATCH($D$7,Indexace!$C$21:$AV$21))-AE$101,IF(O100=('Základní vstupní data'!$F$81+17),('Provozní náklady VaK-ex post'!$V$47*1000)*INDEX(Indexace!$C$40:$AV$40,MATCH($D$7,Indexace!$C$21:$AV$21))-AF$101,IF(O100=('Základní vstupní data'!$F$81+18),('Provozní náklady VaK-ex post'!$V$47*1000)*INDEX(Indexace!$C$41:$AV$41,MATCH($D$7,Indexace!$C$21:$AV$21))-AG$101,IF(O100=('Základní vstupní data'!$F$81+19),('Provozní náklady VaK-ex post'!$V$47*1000)*INDEX(Indexace!$C$42:$AV$42,MATCH($D$7,Indexace!$C$21:$AV$21))-AH$101,IF(O100=('Základní vstupní data'!$F$81+20),('Provozní náklady VaK-ex post'!$V$47*1000)*INDEX(Indexace!$C$43:$AV$43,MATCH($D$7,Indexace!$C$21:$AV$21))-AI$101,IF(O100=('Základní vstupní data'!$F$81+21),('Provozní náklady VaK-ex post'!$V$47*1000)*INDEX(Indexace!$C$44:$AV$44,MATCH($D$7,Indexace!$C$21:$AV$21))-AJ$101,IF(O100=('Základní vstupní data'!$F$81+22),('Provozní náklady VaK-ex post'!$V$47*1000)*INDEX(Indexace!$C$45:$AV$45,MATCH($D$7,Indexace!$C$21:$AV$21))-AK$101,IF(O100=('Základní vstupní data'!$F$81+23),('Provozní náklady VaK-ex post'!$V$47*1000)*INDEX(Indexace!$C$46:$AV$46,MATCH($D$7,Indexace!$C$21:$AV$21))-AL$101,IF(O100=('Základní vstupní data'!$F$81+24),('Provozní náklady VaK-ex post'!$V$47*1000)*INDEX(Indexace!$C$47:$AV$47,MATCH($D$7,Indexace!$C$21:$AV$21))-AM$101,IF(O100=('Základní vstupní data'!$F$81+25),('Provozní náklady VaK-ex post'!$V$47*1000)*INDEX(Indexace!$C$48:$AV$48,MATCH($D$7,Indexace!$C$21:$AV$21))-AN$101,IF(O100=('Základní vstupní data'!$F$81+26),('Provozní náklady VaK-ex post'!$V$47*1000)*INDEX(Indexace!$C$49:$AV$49,MATCH($D$7,Indexace!$C$21:$AV$21))-AO$101,IF(O100=('Základní vstupní data'!$F$81+27),('Provozní náklady VaK-ex post'!$V$47*1000)*INDEX(Indexace!$C$50:$AV$50,MATCH($D$7,Indexace!$C$21:$AV$21))-AP$101,IF(O100=('Základní vstupní data'!$F$81+28),('Provozní náklady VaK-ex post'!$V$47*1000)*INDEX(Indexace!$C$51:$AV$51,MATCH($D$7,Indexace!$C$21:$AV$21))-AQ$101,IF(O100=('Základní vstupní data'!$F$81+29),('Provozní náklady VaK-ex post'!$V$47*1000)*INDEX(Indexace!$C$52:$AV$52,MATCH($D$7,Indexace!$C$21:$AV$21))-AR$101,IF(O100=('Základní vstupní data'!$F$81+30),('Provozní náklady VaK-ex post'!$V$47*1000)*INDEX(Indexace!$C$53:$AV$53,MATCH($D$7,Indexace!$C$21:$AV$21))-AS$101)))))))))))))))))))))))))))))))),0)</f>
        <v>0</v>
      </c>
      <c r="P109" s="739">
        <f>IF(P100&gt;='Základní vstupní data'!$F$81,IF($F$2=0,0,IF(P100&gt;='Základní vstupní data'!$F$81,('Základní vstupní data'!$F$122*1000)*INDEX(Indexace!$C$23:$AV$23,MATCH($D$7,Indexace!$C$21:$AV$21))-P$101,IF(P100=('Základní vstupní data'!$F$81+1),('Provozní náklady VaK-ex post'!$F$47*1000)*INDEX(Indexace!$C$24:$AV$24,MATCH($D$7,Indexace!$C$21:$AV$21))-Q$101,IF(P100=('Základní vstupní data'!$F$81+2),('Provozní náklady VaK-ex post'!$H$47*1000)*INDEX(Indexace!$C$25:$AV$25,MATCH($D$7,Indexace!$C$21:$AV$21))-R$101,IF(P100=('Základní vstupní data'!$F$81+3),('Provozní náklady VaK-ex post'!$J$47*1000)*INDEX(Indexace!$C$26:$AV$26,MATCH($D$7,Indexace!$C$21:$AV$21))-S$101,IF(P100=('Základní vstupní data'!$F$81+4),('Provozní náklady VaK-ex post'!$L$47*1000)*INDEX(Indexace!$C$27:$AV$27,MATCH($D$7,Indexace!$C$21:$AV$21))-T$101,IF(P100=('Základní vstupní data'!$F$81+5),('Provozní náklady VaK-ex post'!$N$47*1000)*INDEX(Indexace!$C$28:$AV$28,MATCH($D$7,Indexace!$C$21:$AV$21))-U$101,IF(P100=('Základní vstupní data'!$F$81+6),('Provozní náklady VaK-ex post'!$P$47*1000)*INDEX(Indexace!$C$29:$AV$29,MATCH($D$7,Indexace!$C$21:$AV$21))-V$101,IF(P100=('Základní vstupní data'!$F$81+7),('Provozní náklady VaK-ex post'!$R$47*1000)*INDEX(Indexace!$C$30:$AV$30,MATCH($D$7,Indexace!$C$21:$AV$21))-W$101,IF(P100=('Základní vstupní data'!$F$81+8),('Provozní náklady VaK-ex post'!$T$47*1000)*INDEX(Indexace!$C$31:$AV$31,MATCH($D$7,Indexace!$C$21:$AC$21))-X$101,IF(P100=('Základní vstupní data'!$F$81+9),('Provozní náklady VaK-ex post'!$V$47*1000)*INDEX(Indexace!$C$32:$AV$32,MATCH($D$7,Indexace!$C$21:$AV$21))-Y$101,IF(P100=('Základní vstupní data'!$F$81+10),('Provozní náklady VaK-ex post'!$V$47*1000)*INDEX(Indexace!$C$33:$AV$33,MATCH($D$7,Indexace!$C$21:$AV$21))-Z$101,IF(P100=('Základní vstupní data'!$F$81+11),('Provozní náklady VaK-ex post'!$V$47*1000)*INDEX(Indexace!$C$34:$AV$34,MATCH($D$7,Indexace!$C$21:$AC$21))-AA$101,IF(P100=('Základní vstupní data'!$F$81+12),('Provozní náklady VaK-ex post'!$V$47*1000)*INDEX(Indexace!$C$35:$AV$35,MATCH($D$7,Indexace!$C$21:$AV$21))-AB$101,IF(P100=('Základní vstupní data'!$F$81+13),('Provozní náklady VaK-ex post'!$V$47*1000)*INDEX(Indexace!$C$36:$AV$36,MATCH($D$7,Indexace!$C$21:$AV$21))-AC$101,IF(P100=('Základní vstupní data'!$F$81+14),('Provozní náklady VaK-ex post'!$V$47*1000)*INDEX(Indexace!$C$37:$AV$37,MATCH($D$7,Indexace!$C$21:$AV$21))-AD$101,IF(P100=('Základní vstupní data'!$F$81+15),('Provozní náklady VaK-ex post'!$V$47*1000)*INDEX(Indexace!$C$38:$AV$38,MATCH($D$7,Indexace!$C$21:$AV$21))-AE$101,IF(P100=('Základní vstupní data'!$F$81+16),('Provozní náklady VaK-ex post'!$V$47*1000)*INDEX(Indexace!$C$39:$AV$39,MATCH($D$7,Indexace!$C$21:$AV$21))-AF$101,IF(P100=('Základní vstupní data'!$F$81+17),('Provozní náklady VaK-ex post'!$V$47*1000)*INDEX(Indexace!$C$40:$AV$40,MATCH($D$7,Indexace!$C$21:$AV$21))-AG$101,IF(P100=('Základní vstupní data'!$F$81+18),('Provozní náklady VaK-ex post'!$V$47*1000)*INDEX(Indexace!$C$41:$AV$41,MATCH($D$7,Indexace!$C$21:$AV$21))-AH$101,IF(P100=('Základní vstupní data'!$F$81+19),('Provozní náklady VaK-ex post'!$V$47*1000)*INDEX(Indexace!$C$42:$AV$42,MATCH($D$7,Indexace!$C$21:$AV$21))-AI$101,IF(P100=('Základní vstupní data'!$F$81+20),('Provozní náklady VaK-ex post'!$V$47*1000)*INDEX(Indexace!$C$43:$AV$43,MATCH($D$7,Indexace!$C$21:$AV$21))-AJ$101,IF(P100=('Základní vstupní data'!$F$81+21),('Provozní náklady VaK-ex post'!$V$47*1000)*INDEX(Indexace!$C$44:$AV$44,MATCH($D$7,Indexace!$C$21:$AV$21))-AK$101,IF(P100=('Základní vstupní data'!$F$81+22),('Provozní náklady VaK-ex post'!$V$47*1000)*INDEX(Indexace!$C$45:$AV$45,MATCH($D$7,Indexace!$C$21:$AV$21))-AL$101,IF(P100=('Základní vstupní data'!$F$81+23),('Provozní náklady VaK-ex post'!$V$47*1000)*INDEX(Indexace!$C$46:$AV$46,MATCH($D$7,Indexace!$C$21:$AV$21))-AM$101,IF(P100=('Základní vstupní data'!$F$81+24),('Provozní náklady VaK-ex post'!$V$47*1000)*INDEX(Indexace!$C$47:$AV$47,MATCH($D$7,Indexace!$C$21:$AV$21))-AN$101,IF(P100=('Základní vstupní data'!$F$81+25),('Provozní náklady VaK-ex post'!$V$47*1000)*INDEX(Indexace!$C$48:$AV$48,MATCH($D$7,Indexace!$C$21:$AV$21))-AO$101,IF(P100=('Základní vstupní data'!$F$81+26),('Provozní náklady VaK-ex post'!$V$47*1000)*INDEX(Indexace!$C$49:$AV$49,MATCH($D$7,Indexace!$C$21:$AV$21))-AP$101,IF(P100=('Základní vstupní data'!$F$81+27),('Provozní náklady VaK-ex post'!$V$47*1000)*INDEX(Indexace!$C$50:$AV$50,MATCH($D$7,Indexace!$C$21:$AV$21))-AQ$101,IF(P100=('Základní vstupní data'!$F$81+28),('Provozní náklady VaK-ex post'!$V$47*1000)*INDEX(Indexace!$C$51:$AV$51,MATCH($D$7,Indexace!$C$21:$AV$21))-AR$101,IF(P100=('Základní vstupní data'!$F$81+29),('Provozní náklady VaK-ex post'!$V$47*1000)*INDEX(Indexace!$C$52:$AV$52,MATCH($D$7,Indexace!$C$21:$AV$21))-AS$101,IF(P100=('Základní vstupní data'!$F$81+30),('Provozní náklady VaK-ex post'!$V$47*1000)*INDEX(Indexace!$C$53:$AV$53,MATCH($D$7,Indexace!$C$21:$AV$21))-AT$101)))))))))))))))))))))))))))))))),0)</f>
        <v>0</v>
      </c>
      <c r="Q109" s="739">
        <f>IF(Q100&gt;='Základní vstupní data'!$F$81,IF($F$2=0,0,IF(Q100&gt;='Základní vstupní data'!$F$81,('Základní vstupní data'!$F$122*1000)*INDEX(Indexace!$C$23:$AV$23,MATCH($D$7,Indexace!$C$21:$AV$21))-Q$101,IF(Q100=('Základní vstupní data'!$F$81+1),('Provozní náklady VaK-ex post'!$F$47*1000)*INDEX(Indexace!$C$24:$AV$24,MATCH($D$7,Indexace!$C$21:$AV$21))-R$101,IF(Q100=('Základní vstupní data'!$F$81+2),('Provozní náklady VaK-ex post'!$H$47*1000)*INDEX(Indexace!$C$25:$AV$25,MATCH($D$7,Indexace!$C$21:$AV$21))-S$101,IF(Q100=('Základní vstupní data'!$F$81+3),('Provozní náklady VaK-ex post'!$J$47*1000)*INDEX(Indexace!$C$26:$AV$26,MATCH($D$7,Indexace!$C$21:$AV$21))-T$101,IF(Q100=('Základní vstupní data'!$F$81+4),('Provozní náklady VaK-ex post'!$L$47*1000)*INDEX(Indexace!$C$27:$AV$27,MATCH($D$7,Indexace!$C$21:$AV$21))-U$101,IF(Q100=('Základní vstupní data'!$F$81+5),('Provozní náklady VaK-ex post'!$N$47*1000)*INDEX(Indexace!$C$28:$AV$28,MATCH($D$7,Indexace!$C$21:$AV$21))-V$101,IF(Q100=('Základní vstupní data'!$F$81+6),('Provozní náklady VaK-ex post'!$P$47*1000)*INDEX(Indexace!$C$29:$AV$29,MATCH($D$7,Indexace!$C$21:$AV$21))-W$101,IF(Q100=('Základní vstupní data'!$F$81+7),('Provozní náklady VaK-ex post'!$R$47*1000)*INDEX(Indexace!$C$30:$AV$30,MATCH($D$7,Indexace!$C$21:$AV$21))-X$101,IF(Q100=('Základní vstupní data'!$F$81+8),('Provozní náklady VaK-ex post'!$T$47*1000)*INDEX(Indexace!$C$31:$AV$31,MATCH($D$7,Indexace!$C$21:$AC$21))-Y$101,IF(Q100=('Základní vstupní data'!$F$81+9),('Provozní náklady VaK-ex post'!$V$47*1000)*INDEX(Indexace!$C$32:$AV$32,MATCH($D$7,Indexace!$C$21:$AV$21))-Z$101,IF(Q100=('Základní vstupní data'!$F$81+10),('Provozní náklady VaK-ex post'!$V$47*1000)*INDEX(Indexace!$C$33:$AV$33,MATCH($D$7,Indexace!$C$21:$AV$21))-AA$101,IF(Q100=('Základní vstupní data'!$F$81+11),('Provozní náklady VaK-ex post'!$V$47*1000)*INDEX(Indexace!$C$34:$AV$34,MATCH($D$7,Indexace!$C$21:$AC$21))-AB$101,IF(Q100=('Základní vstupní data'!$F$81+12),('Provozní náklady VaK-ex post'!$V$47*1000)*INDEX(Indexace!$C$35:$AV$35,MATCH($D$7,Indexace!$C$21:$AV$21))-AC$101,IF(Q100=('Základní vstupní data'!$F$81+13),('Provozní náklady VaK-ex post'!$V$47*1000)*INDEX(Indexace!$C$36:$AV$36,MATCH($D$7,Indexace!$C$21:$AV$21))-AD$101,IF(Q100=('Základní vstupní data'!$F$81+14),('Provozní náklady VaK-ex post'!$V$47*1000)*INDEX(Indexace!$C$37:$AV$37,MATCH($D$7,Indexace!$C$21:$AV$21))-AE$101,IF(Q100=('Základní vstupní data'!$F$81+15),('Provozní náklady VaK-ex post'!$V$47*1000)*INDEX(Indexace!$C$38:$AV$38,MATCH($D$7,Indexace!$C$21:$AV$21))-AF$101,IF(Q100=('Základní vstupní data'!$F$81+16),('Provozní náklady VaK-ex post'!$V$47*1000)*INDEX(Indexace!$C$39:$AV$39,MATCH($D$7,Indexace!$C$21:$AV$21))-AG$101,IF(Q100=('Základní vstupní data'!$F$81+17),('Provozní náklady VaK-ex post'!$V$47*1000)*INDEX(Indexace!$C$40:$AV$40,MATCH($D$7,Indexace!$C$21:$AV$21))-AH$101,IF(Q100=('Základní vstupní data'!$F$81+18),('Provozní náklady VaK-ex post'!$V$47*1000)*INDEX(Indexace!$C$41:$AV$41,MATCH($D$7,Indexace!$C$21:$AV$21))-AI$101,IF(Q100=('Základní vstupní data'!$F$81+19),('Provozní náklady VaK-ex post'!$V$47*1000)*INDEX(Indexace!$C$42:$AV$42,MATCH($D$7,Indexace!$C$21:$AV$21))-AJ$101,IF(Q100=('Základní vstupní data'!$F$81+20),('Provozní náklady VaK-ex post'!$V$47*1000)*INDEX(Indexace!$C$43:$AV$43,MATCH($D$7,Indexace!$C$21:$AV$21))-AK$101,IF(Q100=('Základní vstupní data'!$F$81+21),('Provozní náklady VaK-ex post'!$V$47*1000)*INDEX(Indexace!$C$44:$AV$44,MATCH($D$7,Indexace!$C$21:$AV$21))-AL$101,IF(Q100=('Základní vstupní data'!$F$81+22),('Provozní náklady VaK-ex post'!$V$47*1000)*INDEX(Indexace!$C$45:$AV$45,MATCH($D$7,Indexace!$C$21:$AV$21))-AM$101,IF(Q100=('Základní vstupní data'!$F$81+23),('Provozní náklady VaK-ex post'!$V$47*1000)*INDEX(Indexace!$C$46:$AV$46,MATCH($D$7,Indexace!$C$21:$AV$21))-AN$101,IF(Q100=('Základní vstupní data'!$F$81+24),('Provozní náklady VaK-ex post'!$V$47*1000)*INDEX(Indexace!$C$47:$AV$47,MATCH($D$7,Indexace!$C$21:$AV$21))-AO$101,IF(Q100=('Základní vstupní data'!$F$81+25),('Provozní náklady VaK-ex post'!$V$47*1000)*INDEX(Indexace!$C$48:$AV$48,MATCH($D$7,Indexace!$C$21:$AV$21))-AP$101,IF(Q100=('Základní vstupní data'!$F$81+26),('Provozní náklady VaK-ex post'!$V$47*1000)*INDEX(Indexace!$C$49:$AV$49,MATCH($D$7,Indexace!$C$21:$AV$21))-AQ$101,IF(Q100=('Základní vstupní data'!$F$81+27),('Provozní náklady VaK-ex post'!$V$47*1000)*INDEX(Indexace!$C$50:$AV$50,MATCH($D$7,Indexace!$C$21:$AV$21))-AR$101,IF(Q100=('Základní vstupní data'!$F$81+28),('Provozní náklady VaK-ex post'!$V$47*1000)*INDEX(Indexace!$C$51:$AV$51,MATCH($D$7,Indexace!$C$21:$AV$21))-AS$101,IF(Q100=('Základní vstupní data'!$F$81+29),('Provozní náklady VaK-ex post'!$V$47*1000)*INDEX(Indexace!$C$52:$AV$52,MATCH($D$7,Indexace!$C$21:$AV$21))-AT$101,IF(Q100=('Základní vstupní data'!$F$81+30),('Provozní náklady VaK-ex post'!$V$47*1000)*INDEX(Indexace!$C$53:$AV$53,MATCH($D$7,Indexace!$C$21:$AV$21))-AU$101)))))))))))))))))))))))))))))))),0)</f>
        <v>0</v>
      </c>
      <c r="R109" s="739">
        <f>IF(R100&gt;='Základní vstupní data'!$F$81,IF($F$2=0,0,IF(R100&gt;='Základní vstupní data'!$F$81,('Základní vstupní data'!$F$122*1000)*INDEX(Indexace!$C$23:$AV$23,MATCH($D$7,Indexace!$C$21:$AV$21))-R$101,IF(R100=('Základní vstupní data'!$F$81+1),('Provozní náklady VaK-ex post'!$F$47*1000)*INDEX(Indexace!$C$24:$AV$24,MATCH($D$7,Indexace!$C$21:$AV$21))-S$101,IF(R100=('Základní vstupní data'!$F$81+2),('Provozní náklady VaK-ex post'!$H$47*1000)*INDEX(Indexace!$C$25:$AV$25,MATCH($D$7,Indexace!$C$21:$AV$21))-T$101,IF(R100=('Základní vstupní data'!$F$81+3),('Provozní náklady VaK-ex post'!$J$47*1000)*INDEX(Indexace!$C$26:$AV$26,MATCH($D$7,Indexace!$C$21:$AV$21))-U$101,IF(R100=('Základní vstupní data'!$F$81+4),('Provozní náklady VaK-ex post'!$L$47*1000)*INDEX(Indexace!$C$27:$AV$27,MATCH($D$7,Indexace!$C$21:$AV$21))-V$101,IF(R100=('Základní vstupní data'!$F$81+5),('Provozní náklady VaK-ex post'!$N$47*1000)*INDEX(Indexace!$C$28:$AV$28,MATCH($D$7,Indexace!$C$21:$AV$21))-W$101,IF(R100=('Základní vstupní data'!$F$81+6),('Provozní náklady VaK-ex post'!$P$47*1000)*INDEX(Indexace!$C$29:$AV$29,MATCH($D$7,Indexace!$C$21:$AV$21))-X$101,IF(R100=('Základní vstupní data'!$F$81+7),('Provozní náklady VaK-ex post'!$R$47*1000)*INDEX(Indexace!$C$30:$AV$30,MATCH($D$7,Indexace!$C$21:$AV$21))-Y$101,IF(R100=('Základní vstupní data'!$F$81+8),('Provozní náklady VaK-ex post'!$T$47*1000)*INDEX(Indexace!$C$31:$AV$31,MATCH($D$7,Indexace!$C$21:$AC$21))-Z$101,IF(R100=('Základní vstupní data'!$F$81+9),('Provozní náklady VaK-ex post'!$V$47*1000)*INDEX(Indexace!$C$32:$AV$32,MATCH($D$7,Indexace!$C$21:$AV$21))-AA$101,IF(R100=('Základní vstupní data'!$F$81+10),('Provozní náklady VaK-ex post'!$V$47*1000)*INDEX(Indexace!$C$33:$AV$33,MATCH($D$7,Indexace!$C$21:$AV$21))-AB$101,IF(R100=('Základní vstupní data'!$F$81+11),('Provozní náklady VaK-ex post'!$V$47*1000)*INDEX(Indexace!$C$34:$AV$34,MATCH($D$7,Indexace!$C$21:$AC$21))-AC$101,IF(R100=('Základní vstupní data'!$F$81+12),('Provozní náklady VaK-ex post'!$V$47*1000)*INDEX(Indexace!$C$35:$AV$35,MATCH($D$7,Indexace!$C$21:$AV$21))-AD$101,IF(R100=('Základní vstupní data'!$F$81+13),('Provozní náklady VaK-ex post'!$V$47*1000)*INDEX(Indexace!$C$36:$AV$36,MATCH($D$7,Indexace!$C$21:$AV$21))-AE$101,IF(R100=('Základní vstupní data'!$F$81+14),('Provozní náklady VaK-ex post'!$V$47*1000)*INDEX(Indexace!$C$37:$AV$37,MATCH($D$7,Indexace!$C$21:$AV$21))-AF$101,IF(R100=('Základní vstupní data'!$F$81+15),('Provozní náklady VaK-ex post'!$V$47*1000)*INDEX(Indexace!$C$38:$AV$38,MATCH($D$7,Indexace!$C$21:$AV$21))-AG$101,IF(R100=('Základní vstupní data'!$F$81+16),('Provozní náklady VaK-ex post'!$V$47*1000)*INDEX(Indexace!$C$39:$AV$39,MATCH($D$7,Indexace!$C$21:$AV$21))-AH$101,IF(R100=('Základní vstupní data'!$F$81+17),('Provozní náklady VaK-ex post'!$V$47*1000)*INDEX(Indexace!$C$40:$AV$40,MATCH($D$7,Indexace!$C$21:$AV$21))-AI$101,IF(R100=('Základní vstupní data'!$F$81+18),('Provozní náklady VaK-ex post'!$V$47*1000)*INDEX(Indexace!$C$41:$AV$41,MATCH($D$7,Indexace!$C$21:$AV$21))-AJ$101,IF(R100=('Základní vstupní data'!$F$81+19),('Provozní náklady VaK-ex post'!$V$47*1000)*INDEX(Indexace!$C$42:$AV$42,MATCH($D$7,Indexace!$C$21:$AV$21))-AK$101,IF(R100=('Základní vstupní data'!$F$81+20),('Provozní náklady VaK-ex post'!$V$47*1000)*INDEX(Indexace!$C$43:$AV$43,MATCH($D$7,Indexace!$C$21:$AV$21))-AL$101,IF(R100=('Základní vstupní data'!$F$81+21),('Provozní náklady VaK-ex post'!$V$47*1000)*INDEX(Indexace!$C$44:$AV$44,MATCH($D$7,Indexace!$C$21:$AV$21))-AM$101,IF(R100=('Základní vstupní data'!$F$81+22),('Provozní náklady VaK-ex post'!$V$47*1000)*INDEX(Indexace!$C$45:$AV$45,MATCH($D$7,Indexace!$C$21:$AV$21))-AN$101,IF(R100=('Základní vstupní data'!$F$81+23),('Provozní náklady VaK-ex post'!$V$47*1000)*INDEX(Indexace!$C$46:$AV$46,MATCH($D$7,Indexace!$C$21:$AV$21))-AO$101,IF(R100=('Základní vstupní data'!$F$81+24),('Provozní náklady VaK-ex post'!$V$47*1000)*INDEX(Indexace!$C$47:$AV$47,MATCH($D$7,Indexace!$C$21:$AV$21))-AP$101,IF(R100=('Základní vstupní data'!$F$81+25),('Provozní náklady VaK-ex post'!$V$47*1000)*INDEX(Indexace!$C$48:$AV$48,MATCH($D$7,Indexace!$C$21:$AV$21))-AQ$101,IF(R100=('Základní vstupní data'!$F$81+26),('Provozní náklady VaK-ex post'!$V$47*1000)*INDEX(Indexace!$C$49:$AV$49,MATCH($D$7,Indexace!$C$21:$AV$21))-AR$101,IF(R100=('Základní vstupní data'!$F$81+27),('Provozní náklady VaK-ex post'!$V$47*1000)*INDEX(Indexace!$C$50:$AV$50,MATCH($D$7,Indexace!$C$21:$AV$21))-AS$101,IF(R100=('Základní vstupní data'!$F$81+28),('Provozní náklady VaK-ex post'!$V$47*1000)*INDEX(Indexace!$C$51:$AV$51,MATCH($D$7,Indexace!$C$21:$AV$21))-AT$101,IF(R100=('Základní vstupní data'!$F$81+29),('Provozní náklady VaK-ex post'!$V$47*1000)*INDEX(Indexace!$C$52:$AV$52,MATCH($D$7,Indexace!$C$21:$AV$21))-AU$101,IF(R100=('Základní vstupní data'!$F$81+30),('Provozní náklady VaK-ex post'!$V$47*1000)*INDEX(Indexace!$C$53:$AV$53,MATCH($D$7,Indexace!$C$21:$AV$21))-AV$101)))))))))))))))))))))))))))))))),0)</f>
        <v>0</v>
      </c>
      <c r="S109" s="739">
        <f>IF(S100&gt;='Základní vstupní data'!$F$81,IF($F$2=0,0,IF(S100&gt;='Základní vstupní data'!$F$81,('Základní vstupní data'!$F$122*1000)*INDEX(Indexace!$C$23:$AV$23,MATCH($D$7,Indexace!$C$21:$AV$21))-S$101,IF(S100=('Základní vstupní data'!$F$81+1),('Provozní náklady VaK-ex post'!$F$47*1000)*INDEX(Indexace!$C$24:$AV$24,MATCH($D$7,Indexace!$C$21:$AV$21))-T$101,IF(S100=('Základní vstupní data'!$F$81+2),('Provozní náklady VaK-ex post'!$H$47*1000)*INDEX(Indexace!$C$25:$AV$25,MATCH($D$7,Indexace!$C$21:$AV$21))-U$101,IF(S100=('Základní vstupní data'!$F$81+3),('Provozní náklady VaK-ex post'!$J$47*1000)*INDEX(Indexace!$C$26:$AV$26,MATCH($D$7,Indexace!$C$21:$AV$21))-V$101,IF(S100=('Základní vstupní data'!$F$81+4),('Provozní náklady VaK-ex post'!$L$47*1000)*INDEX(Indexace!$C$27:$AV$27,MATCH($D$7,Indexace!$C$21:$AV$21))-W$101,IF(S100=('Základní vstupní data'!$F$81+5),('Provozní náklady VaK-ex post'!$N$47*1000)*INDEX(Indexace!$C$28:$AV$28,MATCH($D$7,Indexace!$C$21:$AV$21))-X$101,IF(S100=('Základní vstupní data'!$F$81+6),('Provozní náklady VaK-ex post'!$P$47*1000)*INDEX(Indexace!$C$29:$AV$29,MATCH($D$7,Indexace!$C$21:$AV$21))-Y$101,IF(S100=('Základní vstupní data'!$F$81+7),('Provozní náklady VaK-ex post'!$R$47*1000)*INDEX(Indexace!$C$30:$AV$30,MATCH($D$7,Indexace!$C$21:$AV$21))-Z$101,IF(S100=('Základní vstupní data'!$F$81+8),('Provozní náklady VaK-ex post'!$T$47*1000)*INDEX(Indexace!$C$31:$AV$31,MATCH($D$7,Indexace!$C$21:$AC$21))-AA$101,IF(S100=('Základní vstupní data'!$F$81+9),('Provozní náklady VaK-ex post'!$V$47*1000)*INDEX(Indexace!$C$32:$AV$32,MATCH($D$7,Indexace!$C$21:$AV$21))-AB$101,IF(S100=('Základní vstupní data'!$F$81+10),('Provozní náklady VaK-ex post'!$V$47*1000)*INDEX(Indexace!$C$33:$AV$33,MATCH($D$7,Indexace!$C$21:$AV$21))-AC$101,IF(S100=('Základní vstupní data'!$F$81+11),('Provozní náklady VaK-ex post'!$V$47*1000)*INDEX(Indexace!$C$34:$AV$34,MATCH($D$7,Indexace!$C$21:$AC$21))-AD$101,IF(S100=('Základní vstupní data'!$F$81+12),('Provozní náklady VaK-ex post'!$V$47*1000)*INDEX(Indexace!$C$35:$AV$35,MATCH($D$7,Indexace!$C$21:$AV$21))-AE$101,IF(S100=('Základní vstupní data'!$F$81+13),('Provozní náklady VaK-ex post'!$V$47*1000)*INDEX(Indexace!$C$36:$AV$36,MATCH($D$7,Indexace!$C$21:$AV$21))-AF$101,IF(S100=('Základní vstupní data'!$F$81+14),('Provozní náklady VaK-ex post'!$V$47*1000)*INDEX(Indexace!$C$37:$AV$37,MATCH($D$7,Indexace!$C$21:$AV$21))-AG$101,IF(S100=('Základní vstupní data'!$F$81+15),('Provozní náklady VaK-ex post'!$V$47*1000)*INDEX(Indexace!$C$38:$AV$38,MATCH($D$7,Indexace!$C$21:$AV$21))-AH$101,IF(S100=('Základní vstupní data'!$F$81+16),('Provozní náklady VaK-ex post'!$V$47*1000)*INDEX(Indexace!$C$39:$AV$39,MATCH($D$7,Indexace!$C$21:$AV$21))-AI$101,IF(S100=('Základní vstupní data'!$F$81+17),('Provozní náklady VaK-ex post'!$V$47*1000)*INDEX(Indexace!$C$40:$AV$40,MATCH($D$7,Indexace!$C$21:$AV$21))-AJ$101,IF(S100=('Základní vstupní data'!$F$81+18),('Provozní náklady VaK-ex post'!$V$47*1000)*INDEX(Indexace!$C$41:$AV$41,MATCH($D$7,Indexace!$C$21:$AV$21))-AK$101,IF(S100=('Základní vstupní data'!$F$81+19),('Provozní náklady VaK-ex post'!$V$47*1000)*INDEX(Indexace!$C$42:$AV$42,MATCH($D$7,Indexace!$C$21:$AV$21))-AL$101,IF(S100=('Základní vstupní data'!$F$81+20),('Provozní náklady VaK-ex post'!$V$47*1000)*INDEX(Indexace!$C$43:$AV$43,MATCH($D$7,Indexace!$C$21:$AV$21))-AM$101,IF(S100=('Základní vstupní data'!$F$81+21),('Provozní náklady VaK-ex post'!$V$47*1000)*INDEX(Indexace!$C$44:$AV$44,MATCH($D$7,Indexace!$C$21:$AV$21))-AN$101,IF(S100=('Základní vstupní data'!$F$81+22),('Provozní náklady VaK-ex post'!$V$47*1000)*INDEX(Indexace!$C$45:$AV$45,MATCH($D$7,Indexace!$C$21:$AV$21))-AO$101,IF(S100=('Základní vstupní data'!$F$81+23),('Provozní náklady VaK-ex post'!$V$47*1000)*INDEX(Indexace!$C$46:$AV$46,MATCH($D$7,Indexace!$C$21:$AV$21))-AP$101,IF(S100=('Základní vstupní data'!$F$81+24),('Provozní náklady VaK-ex post'!$V$47*1000)*INDEX(Indexace!$C$47:$AV$47,MATCH($D$7,Indexace!$C$21:$AV$21))-AQ$101,IF(S100=('Základní vstupní data'!$F$81+25),('Provozní náklady VaK-ex post'!$V$47*1000)*INDEX(Indexace!$C$48:$AV$48,MATCH($D$7,Indexace!$C$21:$AV$21))-AR$101,IF(S100=('Základní vstupní data'!$F$81+26),('Provozní náklady VaK-ex post'!$V$47*1000)*INDEX(Indexace!$C$49:$AV$49,MATCH($D$7,Indexace!$C$21:$AV$21))-AS$101,IF(S100=('Základní vstupní data'!$F$81+27),('Provozní náklady VaK-ex post'!$V$47*1000)*INDEX(Indexace!$C$50:$AV$50,MATCH($D$7,Indexace!$C$21:$AV$21))-AT$101,IF(S100=('Základní vstupní data'!$F$81+28),('Provozní náklady VaK-ex post'!$V$47*1000)*INDEX(Indexace!$C$51:$AV$51,MATCH($D$7,Indexace!$C$21:$AV$21))-AU$101,IF(S100=('Základní vstupní data'!$F$81+29),('Provozní náklady VaK-ex post'!$V$47*1000)*INDEX(Indexace!$C$52:$AV$52,MATCH($D$7,Indexace!$C$21:$AV$21))-AV$101,IF(S100=('Základní vstupní data'!$F$81+30),('Provozní náklady VaK-ex post'!$V$47*1000)*INDEX(Indexace!$C$53:$AV$53,MATCH($D$7,Indexace!$C$21:$AV$21))-AW$101)))))))))))))))))))))))))))))))),0)</f>
        <v>0</v>
      </c>
      <c r="T109" s="739">
        <f>IF(T100&gt;='Základní vstupní data'!$F$81,IF($F$2=0,0,IF(T100&gt;='Základní vstupní data'!$F$81,('Základní vstupní data'!$F$122*1000)*INDEX(Indexace!$C$23:$AV$23,MATCH($D$7,Indexace!$C$21:$AV$21))-T$101,IF(T100=('Základní vstupní data'!$F$81+1),('Provozní náklady VaK-ex post'!$F$47*1000)*INDEX(Indexace!$C$24:$AV$24,MATCH($D$7,Indexace!$C$21:$AV$21))-U$101,IF(T100=('Základní vstupní data'!$F$81+2),('Provozní náklady VaK-ex post'!$H$47*1000)*INDEX(Indexace!$C$25:$AV$25,MATCH($D$7,Indexace!$C$21:$AV$21))-V$101,IF(T100=('Základní vstupní data'!$F$81+3),('Provozní náklady VaK-ex post'!$J$47*1000)*INDEX(Indexace!$C$26:$AV$26,MATCH($D$7,Indexace!$C$21:$AV$21))-W$101,IF(T100=('Základní vstupní data'!$F$81+4),('Provozní náklady VaK-ex post'!$L$47*1000)*INDEX(Indexace!$C$27:$AV$27,MATCH($D$7,Indexace!$C$21:$AV$21))-X$101,IF(T100=('Základní vstupní data'!$F$81+5),('Provozní náklady VaK-ex post'!$N$47*1000)*INDEX(Indexace!$C$28:$AV$28,MATCH($D$7,Indexace!$C$21:$AV$21))-Y$101,IF(T100=('Základní vstupní data'!$F$81+6),('Provozní náklady VaK-ex post'!$P$47*1000)*INDEX(Indexace!$C$29:$AV$29,MATCH($D$7,Indexace!$C$21:$AV$21))-Z$101,IF(T100=('Základní vstupní data'!$F$81+7),('Provozní náklady VaK-ex post'!$R$47*1000)*INDEX(Indexace!$C$30:$AV$30,MATCH($D$7,Indexace!$C$21:$AV$21))-AA$101,IF(T100=('Základní vstupní data'!$F$81+8),('Provozní náklady VaK-ex post'!$T$47*1000)*INDEX(Indexace!$C$31:$AV$31,MATCH($D$7,Indexace!$C$21:$AC$21))-AB$101,IF(T100=('Základní vstupní data'!$F$81+9),('Provozní náklady VaK-ex post'!$V$47*1000)*INDEX(Indexace!$C$32:$AV$32,MATCH($D$7,Indexace!$C$21:$AV$21))-AC$101,IF(T100=('Základní vstupní data'!$F$81+10),('Provozní náklady VaK-ex post'!$V$47*1000)*INDEX(Indexace!$C$33:$AV$33,MATCH($D$7,Indexace!$C$21:$AV$21))-AD$101,IF(T100=('Základní vstupní data'!$F$81+11),('Provozní náklady VaK-ex post'!$V$47*1000)*INDEX(Indexace!$C$34:$AV$34,MATCH($D$7,Indexace!$C$21:$AC$21))-AE$101,IF(T100=('Základní vstupní data'!$F$81+12),('Provozní náklady VaK-ex post'!$V$47*1000)*INDEX(Indexace!$C$35:$AV$35,MATCH($D$7,Indexace!$C$21:$AV$21))-AF$101,IF(T100=('Základní vstupní data'!$F$81+13),('Provozní náklady VaK-ex post'!$V$47*1000)*INDEX(Indexace!$C$36:$AV$36,MATCH($D$7,Indexace!$C$21:$AV$21))-AG$101,IF(T100=('Základní vstupní data'!$F$81+14),('Provozní náklady VaK-ex post'!$V$47*1000)*INDEX(Indexace!$C$37:$AV$37,MATCH($D$7,Indexace!$C$21:$AV$21))-AH$101,IF(T100=('Základní vstupní data'!$F$81+15),('Provozní náklady VaK-ex post'!$V$47*1000)*INDEX(Indexace!$C$38:$AV$38,MATCH($D$7,Indexace!$C$21:$AV$21))-AI$101,IF(T100=('Základní vstupní data'!$F$81+16),('Provozní náklady VaK-ex post'!$V$47*1000)*INDEX(Indexace!$C$39:$AV$39,MATCH($D$7,Indexace!$C$21:$AV$21))-AJ$101,IF(T100=('Základní vstupní data'!$F$81+17),('Provozní náklady VaK-ex post'!$V$47*1000)*INDEX(Indexace!$C$40:$AV$40,MATCH($D$7,Indexace!$C$21:$AV$21))-AK$101,IF(T100=('Základní vstupní data'!$F$81+18),('Provozní náklady VaK-ex post'!$V$47*1000)*INDEX(Indexace!$C$41:$AV$41,MATCH($D$7,Indexace!$C$21:$AV$21))-AL$101,IF(T100=('Základní vstupní data'!$F$81+19),('Provozní náklady VaK-ex post'!$V$47*1000)*INDEX(Indexace!$C$42:$AV$42,MATCH($D$7,Indexace!$C$21:$AV$21))-AM$101,IF(T100=('Základní vstupní data'!$F$81+20),('Provozní náklady VaK-ex post'!$V$47*1000)*INDEX(Indexace!$C$43:$AV$43,MATCH($D$7,Indexace!$C$21:$AV$21))-AN$101,IF(T100=('Základní vstupní data'!$F$81+21),('Provozní náklady VaK-ex post'!$V$47*1000)*INDEX(Indexace!$C$44:$AV$44,MATCH($D$7,Indexace!$C$21:$AV$21))-AO$101,IF(T100=('Základní vstupní data'!$F$81+22),('Provozní náklady VaK-ex post'!$V$47*1000)*INDEX(Indexace!$C$45:$AV$45,MATCH($D$7,Indexace!$C$21:$AV$21))-AP$101,IF(T100=('Základní vstupní data'!$F$81+23),('Provozní náklady VaK-ex post'!$V$47*1000)*INDEX(Indexace!$C$46:$AV$46,MATCH($D$7,Indexace!$C$21:$AV$21))-AQ$101,IF(T100=('Základní vstupní data'!$F$81+24),('Provozní náklady VaK-ex post'!$V$47*1000)*INDEX(Indexace!$C$47:$AV$47,MATCH($D$7,Indexace!$C$21:$AV$21))-AR$101,IF(T100=('Základní vstupní data'!$F$81+25),('Provozní náklady VaK-ex post'!$V$47*1000)*INDEX(Indexace!$C$48:$AV$48,MATCH($D$7,Indexace!$C$21:$AV$21))-AS$101,IF(T100=('Základní vstupní data'!$F$81+26),('Provozní náklady VaK-ex post'!$V$47*1000)*INDEX(Indexace!$C$49:$AV$49,MATCH($D$7,Indexace!$C$21:$AV$21))-AT$101,IF(T100=('Základní vstupní data'!$F$81+27),('Provozní náklady VaK-ex post'!$V$47*1000)*INDEX(Indexace!$C$50:$AV$50,MATCH($D$7,Indexace!$C$21:$AV$21))-AU$101,IF(T100=('Základní vstupní data'!$F$81+28),('Provozní náklady VaK-ex post'!$V$47*1000)*INDEX(Indexace!$C$51:$AV$51,MATCH($D$7,Indexace!$C$21:$AV$21))-AV$101,IF(T100=('Základní vstupní data'!$F$81+29),('Provozní náklady VaK-ex post'!$V$47*1000)*INDEX(Indexace!$C$52:$AV$52,MATCH($D$7,Indexace!$C$21:$AV$21))-AW$101,IF(T100=('Základní vstupní data'!$F$81+30),('Provozní náklady VaK-ex post'!$V$47*1000)*INDEX(Indexace!$C$53:$AV$53,MATCH($D$7,Indexace!$C$21:$AV$21))-AX$101)))))))))))))))))))))))))))))))),0)</f>
        <v>0</v>
      </c>
      <c r="U109" s="739">
        <f>IF(U100&gt;='Základní vstupní data'!$F$81,IF($F$2=0,0,IF(U100&gt;='Základní vstupní data'!$F$81,('Základní vstupní data'!$F$122*1000)*INDEX(Indexace!$C$23:$AV$23,MATCH($D$7,Indexace!$C$21:$AV$21))-U$101,IF(U100=('Základní vstupní data'!$F$81+1),('Provozní náklady VaK-ex post'!$F$47*1000)*INDEX(Indexace!$C$24:$AV$24,MATCH($D$7,Indexace!$C$21:$AV$21))-V$101,IF(U100=('Základní vstupní data'!$F$81+2),('Provozní náklady VaK-ex post'!$H$47*1000)*INDEX(Indexace!$C$25:$AV$25,MATCH($D$7,Indexace!$C$21:$AV$21))-W$101,IF(U100=('Základní vstupní data'!$F$81+3),('Provozní náklady VaK-ex post'!$J$47*1000)*INDEX(Indexace!$C$26:$AV$26,MATCH($D$7,Indexace!$C$21:$AV$21))-X$101,IF(U100=('Základní vstupní data'!$F$81+4),('Provozní náklady VaK-ex post'!$L$47*1000)*INDEX(Indexace!$C$27:$AV$27,MATCH($D$7,Indexace!$C$21:$AV$21))-Y$101,IF(U100=('Základní vstupní data'!$F$81+5),('Provozní náklady VaK-ex post'!$N$47*1000)*INDEX(Indexace!$C$28:$AV$28,MATCH($D$7,Indexace!$C$21:$AV$21))-Z$101,IF(U100=('Základní vstupní data'!$F$81+6),('Provozní náklady VaK-ex post'!$P$47*1000)*INDEX(Indexace!$C$29:$AV$29,MATCH($D$7,Indexace!$C$21:$AV$21))-AA$101,IF(U100=('Základní vstupní data'!$F$81+7),('Provozní náklady VaK-ex post'!$R$47*1000)*INDEX(Indexace!$C$30:$AV$30,MATCH($D$7,Indexace!$C$21:$AV$21))-AB$101,IF(U100=('Základní vstupní data'!$F$81+8),('Provozní náklady VaK-ex post'!$T$47*1000)*INDEX(Indexace!$C$31:$AV$31,MATCH($D$7,Indexace!$C$21:$AC$21))-AC$101,IF(U100=('Základní vstupní data'!$F$81+9),('Provozní náklady VaK-ex post'!$V$47*1000)*INDEX(Indexace!$C$32:$AV$32,MATCH($D$7,Indexace!$C$21:$AV$21))-AD$101,IF(U100=('Základní vstupní data'!$F$81+10),('Provozní náklady VaK-ex post'!$V$47*1000)*INDEX(Indexace!$C$33:$AV$33,MATCH($D$7,Indexace!$C$21:$AV$21))-AE$101,IF(U100=('Základní vstupní data'!$F$81+11),('Provozní náklady VaK-ex post'!$V$47*1000)*INDEX(Indexace!$C$34:$AV$34,MATCH($D$7,Indexace!$C$21:$AC$21))-AF$101,IF(U100=('Základní vstupní data'!$F$81+12),('Provozní náklady VaK-ex post'!$V$47*1000)*INDEX(Indexace!$C$35:$AV$35,MATCH($D$7,Indexace!$C$21:$AV$21))-AG$101,IF(U100=('Základní vstupní data'!$F$81+13),('Provozní náklady VaK-ex post'!$V$47*1000)*INDEX(Indexace!$C$36:$AV$36,MATCH($D$7,Indexace!$C$21:$AV$21))-AH$101,IF(U100=('Základní vstupní data'!$F$81+14),('Provozní náklady VaK-ex post'!$V$47*1000)*INDEX(Indexace!$C$37:$AV$37,MATCH($D$7,Indexace!$C$21:$AV$21))-AI$101,IF(U100=('Základní vstupní data'!$F$81+15),('Provozní náklady VaK-ex post'!$V$47*1000)*INDEX(Indexace!$C$38:$AV$38,MATCH($D$7,Indexace!$C$21:$AV$21))-AJ$101,IF(U100=('Základní vstupní data'!$F$81+16),('Provozní náklady VaK-ex post'!$V$47*1000)*INDEX(Indexace!$C$39:$AV$39,MATCH($D$7,Indexace!$C$21:$AV$21))-AK$101,IF(U100=('Základní vstupní data'!$F$81+17),('Provozní náklady VaK-ex post'!$V$47*1000)*INDEX(Indexace!$C$40:$AV$40,MATCH($D$7,Indexace!$C$21:$AV$21))-AL$101,IF(U100=('Základní vstupní data'!$F$81+18),('Provozní náklady VaK-ex post'!$V$47*1000)*INDEX(Indexace!$C$41:$AV$41,MATCH($D$7,Indexace!$C$21:$AV$21))-AM$101,IF(U100=('Základní vstupní data'!$F$81+19),('Provozní náklady VaK-ex post'!$V$47*1000)*INDEX(Indexace!$C$42:$AV$42,MATCH($D$7,Indexace!$C$21:$AV$21))-AN$101,IF(U100=('Základní vstupní data'!$F$81+20),('Provozní náklady VaK-ex post'!$V$47*1000)*INDEX(Indexace!$C$43:$AV$43,MATCH($D$7,Indexace!$C$21:$AV$21))-AO$101,IF(U100=('Základní vstupní data'!$F$81+21),('Provozní náklady VaK-ex post'!$V$47*1000)*INDEX(Indexace!$C$44:$AV$44,MATCH($D$7,Indexace!$C$21:$AV$21))-AP$101,IF(U100=('Základní vstupní data'!$F$81+22),('Provozní náklady VaK-ex post'!$V$47*1000)*INDEX(Indexace!$C$45:$AV$45,MATCH($D$7,Indexace!$C$21:$AV$21))-AQ$101,IF(U100=('Základní vstupní data'!$F$81+23),('Provozní náklady VaK-ex post'!$V$47*1000)*INDEX(Indexace!$C$46:$AV$46,MATCH($D$7,Indexace!$C$21:$AV$21))-AR$101,IF(U100=('Základní vstupní data'!$F$81+24),('Provozní náklady VaK-ex post'!$V$47*1000)*INDEX(Indexace!$C$47:$AV$47,MATCH($D$7,Indexace!$C$21:$AV$21))-AS$101,IF(U100=('Základní vstupní data'!$F$81+25),('Provozní náklady VaK-ex post'!$V$47*1000)*INDEX(Indexace!$C$48:$AV$48,MATCH($D$7,Indexace!$C$21:$AV$21))-AT$101,IF(U100=('Základní vstupní data'!$F$81+26),('Provozní náklady VaK-ex post'!$V$47*1000)*INDEX(Indexace!$C$49:$AV$49,MATCH($D$7,Indexace!$C$21:$AV$21))-AU$101,IF(U100=('Základní vstupní data'!$F$81+27),('Provozní náklady VaK-ex post'!$V$47*1000)*INDEX(Indexace!$C$50:$AV$50,MATCH($D$7,Indexace!$C$21:$AV$21))-AV$101,IF(U100=('Základní vstupní data'!$F$81+28),('Provozní náklady VaK-ex post'!$V$47*1000)*INDEX(Indexace!$C$51:$AV$51,MATCH($D$7,Indexace!$C$21:$AV$21))-AW$101,IF(U100=('Základní vstupní data'!$F$81+29),('Provozní náklady VaK-ex post'!$V$47*1000)*INDEX(Indexace!$C$52:$AV$52,MATCH($D$7,Indexace!$C$21:$AV$21))-AX$101,IF(U100=('Základní vstupní data'!$F$81+30),('Provozní náklady VaK-ex post'!$V$47*1000)*INDEX(Indexace!$C$53:$AV$53,MATCH($D$7,Indexace!$C$21:$AV$21))-AY$101)))))))))))))))))))))))))))))))),0)</f>
        <v>0</v>
      </c>
      <c r="V109" s="739">
        <f>IF(V100&gt;='Základní vstupní data'!$F$81,IF($F$2=0,0,IF(V100&gt;='Základní vstupní data'!$F$81,('Základní vstupní data'!$F$122*1000)*INDEX(Indexace!$C$23:$AV$23,MATCH($D$7,Indexace!$C$21:$AV$21))-V$101,IF(V100=('Základní vstupní data'!$F$81+1),('Provozní náklady VaK-ex post'!$F$47*1000)*INDEX(Indexace!$C$24:$AV$24,MATCH($D$7,Indexace!$C$21:$AV$21))-W$101,IF(V100=('Základní vstupní data'!$F$81+2),('Provozní náklady VaK-ex post'!$H$47*1000)*INDEX(Indexace!$C$25:$AV$25,MATCH($D$7,Indexace!$C$21:$AV$21))-X$101,IF(V100=('Základní vstupní data'!$F$81+3),('Provozní náklady VaK-ex post'!$J$47*1000)*INDEX(Indexace!$C$26:$AV$26,MATCH($D$7,Indexace!$C$21:$AV$21))-Y$101,IF(V100=('Základní vstupní data'!$F$81+4),('Provozní náklady VaK-ex post'!$L$47*1000)*INDEX(Indexace!$C$27:$AV$27,MATCH($D$7,Indexace!$C$21:$AV$21))-Z$101,IF(V100=('Základní vstupní data'!$F$81+5),('Provozní náklady VaK-ex post'!$N$47*1000)*INDEX(Indexace!$C$28:$AV$28,MATCH($D$7,Indexace!$C$21:$AV$21))-AA$101,IF(V100=('Základní vstupní data'!$F$81+6),('Provozní náklady VaK-ex post'!$P$47*1000)*INDEX(Indexace!$C$29:$AV$29,MATCH($D$7,Indexace!$C$21:$AV$21))-AB$101,IF(V100=('Základní vstupní data'!$F$81+7),('Provozní náklady VaK-ex post'!$R$47*1000)*INDEX(Indexace!$C$30:$AV$30,MATCH($D$7,Indexace!$C$21:$AV$21))-AC$101,IF(V100=('Základní vstupní data'!$F$81+8),('Provozní náklady VaK-ex post'!$T$47*1000)*INDEX(Indexace!$C$31:$AV$31,MATCH($D$7,Indexace!$C$21:$AC$21))-AD$101,IF(V100=('Základní vstupní data'!$F$81+9),('Provozní náklady VaK-ex post'!$V$47*1000)*INDEX(Indexace!$C$32:$AV$32,MATCH($D$7,Indexace!$C$21:$AV$21))-AE$101,IF(V100=('Základní vstupní data'!$F$81+10),('Provozní náklady VaK-ex post'!$V$47*1000)*INDEX(Indexace!$C$33:$AV$33,MATCH($D$7,Indexace!$C$21:$AV$21))-AF$101,IF(V100=('Základní vstupní data'!$F$81+11),('Provozní náklady VaK-ex post'!$V$47*1000)*INDEX(Indexace!$C$34:$AV$34,MATCH($D$7,Indexace!$C$21:$AC$21))-AG$101,IF(V100=('Základní vstupní data'!$F$81+12),('Provozní náklady VaK-ex post'!$V$47*1000)*INDEX(Indexace!$C$35:$AV$35,MATCH($D$7,Indexace!$C$21:$AV$21))-AH$101,IF(V100=('Základní vstupní data'!$F$81+13),('Provozní náklady VaK-ex post'!$V$47*1000)*INDEX(Indexace!$C$36:$AV$36,MATCH($D$7,Indexace!$C$21:$AV$21))-AI$101,IF(V100=('Základní vstupní data'!$F$81+14),('Provozní náklady VaK-ex post'!$V$47*1000)*INDEX(Indexace!$C$37:$AV$37,MATCH($D$7,Indexace!$C$21:$AV$21))-AJ$101,IF(V100=('Základní vstupní data'!$F$81+15),('Provozní náklady VaK-ex post'!$V$47*1000)*INDEX(Indexace!$C$38:$AV$38,MATCH($D$7,Indexace!$C$21:$AV$21))-AK$101,IF(V100=('Základní vstupní data'!$F$81+16),('Provozní náklady VaK-ex post'!$V$47*1000)*INDEX(Indexace!$C$39:$AV$39,MATCH($D$7,Indexace!$C$21:$AV$21))-AL$101,IF(V100=('Základní vstupní data'!$F$81+17),('Provozní náklady VaK-ex post'!$V$47*1000)*INDEX(Indexace!$C$40:$AV$40,MATCH($D$7,Indexace!$C$21:$AV$21))-AM$101,IF(V100=('Základní vstupní data'!$F$81+18),('Provozní náklady VaK-ex post'!$V$47*1000)*INDEX(Indexace!$C$41:$AV$41,MATCH($D$7,Indexace!$C$21:$AV$21))-AN$101,IF(V100=('Základní vstupní data'!$F$81+19),('Provozní náklady VaK-ex post'!$V$47*1000)*INDEX(Indexace!$C$42:$AV$42,MATCH($D$7,Indexace!$C$21:$AV$21))-AO$101,IF(V100=('Základní vstupní data'!$F$81+20),('Provozní náklady VaK-ex post'!$V$47*1000)*INDEX(Indexace!$C$43:$AV$43,MATCH($D$7,Indexace!$C$21:$AV$21))-AP$101,IF(V100=('Základní vstupní data'!$F$81+21),('Provozní náklady VaK-ex post'!$V$47*1000)*INDEX(Indexace!$C$44:$AV$44,MATCH($D$7,Indexace!$C$21:$AV$21))-AQ$101,IF(V100=('Základní vstupní data'!$F$81+22),('Provozní náklady VaK-ex post'!$V$47*1000)*INDEX(Indexace!$C$45:$AV$45,MATCH($D$7,Indexace!$C$21:$AV$21))-AR$101,IF(V100=('Základní vstupní data'!$F$81+23),('Provozní náklady VaK-ex post'!$V$47*1000)*INDEX(Indexace!$C$46:$AV$46,MATCH($D$7,Indexace!$C$21:$AV$21))-AS$101,IF(V100=('Základní vstupní data'!$F$81+24),('Provozní náklady VaK-ex post'!$V$47*1000)*INDEX(Indexace!$C$47:$AV$47,MATCH($D$7,Indexace!$C$21:$AV$21))-AT$101,IF(V100=('Základní vstupní data'!$F$81+25),('Provozní náklady VaK-ex post'!$V$47*1000)*INDEX(Indexace!$C$48:$AV$48,MATCH($D$7,Indexace!$C$21:$AV$21))-AU$101,IF(V100=('Základní vstupní data'!$F$81+26),('Provozní náklady VaK-ex post'!$V$47*1000)*INDEX(Indexace!$C$49:$AV$49,MATCH($D$7,Indexace!$C$21:$AV$21))-AV$101,IF(V100=('Základní vstupní data'!$F$81+27),('Provozní náklady VaK-ex post'!$V$47*1000)*INDEX(Indexace!$C$50:$AV$50,MATCH($D$7,Indexace!$C$21:$AV$21))-AW$101,IF(V100=('Základní vstupní data'!$F$81+28),('Provozní náklady VaK-ex post'!$V$47*1000)*INDEX(Indexace!$C$51:$AV$51,MATCH($D$7,Indexace!$C$21:$AV$21))-AX$101,IF(V100=('Základní vstupní data'!$F$81+29),('Provozní náklady VaK-ex post'!$V$47*1000)*INDEX(Indexace!$C$52:$AV$52,MATCH($D$7,Indexace!$C$21:$AV$21))-AY$101,IF(V100=('Základní vstupní data'!$F$81+30),('Provozní náklady VaK-ex post'!$V$47*1000)*INDEX(Indexace!$C$53:$AV$53,MATCH($D$7,Indexace!$C$21:$AV$21))-AZ$101)))))))))))))))))))))))))))))))),0)</f>
        <v>0</v>
      </c>
      <c r="W109" s="739">
        <f>IF(W100&gt;='Základní vstupní data'!$F$81,IF($F$2=0,0,IF(W100&gt;='Základní vstupní data'!$F$81,('Základní vstupní data'!$F$122*1000)*INDEX(Indexace!$C$23:$AV$23,MATCH($D$7,Indexace!$C$21:$AV$21))-W$101,IF(W100=('Základní vstupní data'!$F$81+1),('Provozní náklady VaK-ex post'!$F$47*1000)*INDEX(Indexace!$C$24:$AV$24,MATCH($D$7,Indexace!$C$21:$AV$21))-X$101,IF(W100=('Základní vstupní data'!$F$81+2),('Provozní náklady VaK-ex post'!$H$47*1000)*INDEX(Indexace!$C$25:$AV$25,MATCH($D$7,Indexace!$C$21:$AV$21))-Y$101,IF(W100=('Základní vstupní data'!$F$81+3),('Provozní náklady VaK-ex post'!$J$47*1000)*INDEX(Indexace!$C$26:$AV$26,MATCH($D$7,Indexace!$C$21:$AV$21))-Z$101,IF(W100=('Základní vstupní data'!$F$81+4),('Provozní náklady VaK-ex post'!$L$47*1000)*INDEX(Indexace!$C$27:$AV$27,MATCH($D$7,Indexace!$C$21:$AV$21))-AA$101,IF(W100=('Základní vstupní data'!$F$81+5),('Provozní náklady VaK-ex post'!$N$47*1000)*INDEX(Indexace!$C$28:$AV$28,MATCH($D$7,Indexace!$C$21:$AV$21))-AB$101,IF(W100=('Základní vstupní data'!$F$81+6),('Provozní náklady VaK-ex post'!$P$47*1000)*INDEX(Indexace!$C$29:$AV$29,MATCH($D$7,Indexace!$C$21:$AV$21))-AC$101,IF(W100=('Základní vstupní data'!$F$81+7),('Provozní náklady VaK-ex post'!$R$47*1000)*INDEX(Indexace!$C$30:$AV$30,MATCH($D$7,Indexace!$C$21:$AV$21))-AD$101,IF(W100=('Základní vstupní data'!$F$81+8),('Provozní náklady VaK-ex post'!$T$47*1000)*INDEX(Indexace!$C$31:$AV$31,MATCH($D$7,Indexace!$C$21:$AC$21))-AE$101,IF(W100=('Základní vstupní data'!$F$81+9),('Provozní náklady VaK-ex post'!$V$47*1000)*INDEX(Indexace!$C$32:$AV$32,MATCH($D$7,Indexace!$C$21:$AV$21))-AF$101,IF(W100=('Základní vstupní data'!$F$81+10),('Provozní náklady VaK-ex post'!$V$47*1000)*INDEX(Indexace!$C$33:$AV$33,MATCH($D$7,Indexace!$C$21:$AV$21))-AG$101,IF(W100=('Základní vstupní data'!$F$81+11),('Provozní náklady VaK-ex post'!$V$47*1000)*INDEX(Indexace!$C$34:$AV$34,MATCH($D$7,Indexace!$C$21:$AC$21))-AH$101,IF(W100=('Základní vstupní data'!$F$81+12),('Provozní náklady VaK-ex post'!$V$47*1000)*INDEX(Indexace!$C$35:$AV$35,MATCH($D$7,Indexace!$C$21:$AV$21))-AI$101,IF(W100=('Základní vstupní data'!$F$81+13),('Provozní náklady VaK-ex post'!$V$47*1000)*INDEX(Indexace!$C$36:$AV$36,MATCH($D$7,Indexace!$C$21:$AV$21))-AJ$101,IF(W100=('Základní vstupní data'!$F$81+14),('Provozní náklady VaK-ex post'!$V$47*1000)*INDEX(Indexace!$C$37:$AV$37,MATCH($D$7,Indexace!$C$21:$AV$21))-AK$101,IF(W100=('Základní vstupní data'!$F$81+15),('Provozní náklady VaK-ex post'!$V$47*1000)*INDEX(Indexace!$C$38:$AV$38,MATCH($D$7,Indexace!$C$21:$AV$21))-AL$101,IF(W100=('Základní vstupní data'!$F$81+16),('Provozní náklady VaK-ex post'!$V$47*1000)*INDEX(Indexace!$C$39:$AV$39,MATCH($D$7,Indexace!$C$21:$AV$21))-AM$101,IF(W100=('Základní vstupní data'!$F$81+17),('Provozní náklady VaK-ex post'!$V$47*1000)*INDEX(Indexace!$C$40:$AV$40,MATCH($D$7,Indexace!$C$21:$AV$21))-AN$101,IF(W100=('Základní vstupní data'!$F$81+18),('Provozní náklady VaK-ex post'!$V$47*1000)*INDEX(Indexace!$C$41:$AV$41,MATCH($D$7,Indexace!$C$21:$AV$21))-AO$101,IF(W100=('Základní vstupní data'!$F$81+19),('Provozní náklady VaK-ex post'!$V$47*1000)*INDEX(Indexace!$C$42:$AV$42,MATCH($D$7,Indexace!$C$21:$AV$21))-AP$101,IF(W100=('Základní vstupní data'!$F$81+20),('Provozní náklady VaK-ex post'!$V$47*1000)*INDEX(Indexace!$C$43:$AV$43,MATCH($D$7,Indexace!$C$21:$AV$21))-AQ$101,IF(W100=('Základní vstupní data'!$F$81+21),('Provozní náklady VaK-ex post'!$V$47*1000)*INDEX(Indexace!$C$44:$AV$44,MATCH($D$7,Indexace!$C$21:$AV$21))-AR$101,IF(W100=('Základní vstupní data'!$F$81+22),('Provozní náklady VaK-ex post'!$V$47*1000)*INDEX(Indexace!$C$45:$AV$45,MATCH($D$7,Indexace!$C$21:$AV$21))-AS$101,IF(W100=('Základní vstupní data'!$F$81+23),('Provozní náklady VaK-ex post'!$V$47*1000)*INDEX(Indexace!$C$46:$AV$46,MATCH($D$7,Indexace!$C$21:$AV$21))-AT$101,IF(W100=('Základní vstupní data'!$F$81+24),('Provozní náklady VaK-ex post'!$V$47*1000)*INDEX(Indexace!$C$47:$AV$47,MATCH($D$7,Indexace!$C$21:$AV$21))-AU$101,IF(W100=('Základní vstupní data'!$F$81+25),('Provozní náklady VaK-ex post'!$V$47*1000)*INDEX(Indexace!$C$48:$AV$48,MATCH($D$7,Indexace!$C$21:$AV$21))-AV$101,IF(W100=('Základní vstupní data'!$F$81+26),('Provozní náklady VaK-ex post'!$V$47*1000)*INDEX(Indexace!$C$49:$AV$49,MATCH($D$7,Indexace!$C$21:$AV$21))-AW$101,IF(W100=('Základní vstupní data'!$F$81+27),('Provozní náklady VaK-ex post'!$V$47*1000)*INDEX(Indexace!$C$50:$AV$50,MATCH($D$7,Indexace!$C$21:$AV$21))-AX$101,IF(W100=('Základní vstupní data'!$F$81+28),('Provozní náklady VaK-ex post'!$V$47*1000)*INDEX(Indexace!$C$51:$AV$51,MATCH($D$7,Indexace!$C$21:$AV$21))-AY$101,IF(W100=('Základní vstupní data'!$F$81+29),('Provozní náklady VaK-ex post'!$V$47*1000)*INDEX(Indexace!$C$52:$AV$52,MATCH($D$7,Indexace!$C$21:$AV$21))-AZ$101,IF(W100=('Základní vstupní data'!$F$81+30),('Provozní náklady VaK-ex post'!$V$47*1000)*INDEX(Indexace!$C$53:$AV$53,MATCH($D$7,Indexace!$C$21:$AV$21))-BA$101)))))))))))))))))))))))))))))))),0)</f>
        <v>0</v>
      </c>
      <c r="X109" s="739">
        <f>IF(X100&gt;='Základní vstupní data'!$F$81,IF($F$2=0,0,IF(X100&gt;='Základní vstupní data'!$F$81,('Základní vstupní data'!$F$122*1000)*INDEX(Indexace!$C$23:$AV$23,MATCH($D$7,Indexace!$C$21:$AV$21))-X$101,IF(X100=('Základní vstupní data'!$F$81+1),('Provozní náklady VaK-ex post'!$F$47*1000)*INDEX(Indexace!$C$24:$AV$24,MATCH($D$7,Indexace!$C$21:$AV$21))-Y$101,IF(X100=('Základní vstupní data'!$F$81+2),('Provozní náklady VaK-ex post'!$H$47*1000)*INDEX(Indexace!$C$25:$AV$25,MATCH($D$7,Indexace!$C$21:$AV$21))-Z$101,IF(X100=('Základní vstupní data'!$F$81+3),('Provozní náklady VaK-ex post'!$J$47*1000)*INDEX(Indexace!$C$26:$AV$26,MATCH($D$7,Indexace!$C$21:$AV$21))-AA$101,IF(X100=('Základní vstupní data'!$F$81+4),('Provozní náklady VaK-ex post'!$L$47*1000)*INDEX(Indexace!$C$27:$AV$27,MATCH($D$7,Indexace!$C$21:$AV$21))-AB$101,IF(X100=('Základní vstupní data'!$F$81+5),('Provozní náklady VaK-ex post'!$N$47*1000)*INDEX(Indexace!$C$28:$AV$28,MATCH($D$7,Indexace!$C$21:$AV$21))-AC$101,IF(X100=('Základní vstupní data'!$F$81+6),('Provozní náklady VaK-ex post'!$P$47*1000)*INDEX(Indexace!$C$29:$AV$29,MATCH($D$7,Indexace!$C$21:$AV$21))-AD$101,IF(X100=('Základní vstupní data'!$F$81+7),('Provozní náklady VaK-ex post'!$R$47*1000)*INDEX(Indexace!$C$30:$AV$30,MATCH($D$7,Indexace!$C$21:$AV$21))-AE$101,IF(X100=('Základní vstupní data'!$F$81+8),('Provozní náklady VaK-ex post'!$T$47*1000)*INDEX(Indexace!$C$31:$AV$31,MATCH($D$7,Indexace!$C$21:$AC$21))-AF$101,IF(X100=('Základní vstupní data'!$F$81+9),('Provozní náklady VaK-ex post'!$V$47*1000)*INDEX(Indexace!$C$32:$AV$32,MATCH($D$7,Indexace!$C$21:$AV$21))-AG$101,IF(X100=('Základní vstupní data'!$F$81+10),('Provozní náklady VaK-ex post'!$V$47*1000)*INDEX(Indexace!$C$33:$AV$33,MATCH($D$7,Indexace!$C$21:$AV$21))-AH$101,IF(X100=('Základní vstupní data'!$F$81+11),('Provozní náklady VaK-ex post'!$V$47*1000)*INDEX(Indexace!$C$34:$AV$34,MATCH($D$7,Indexace!$C$21:$AC$21))-AI$101,IF(X100=('Základní vstupní data'!$F$81+12),('Provozní náklady VaK-ex post'!$V$47*1000)*INDEX(Indexace!$C$35:$AV$35,MATCH($D$7,Indexace!$C$21:$AV$21))-AJ$101,IF(X100=('Základní vstupní data'!$F$81+13),('Provozní náklady VaK-ex post'!$V$47*1000)*INDEX(Indexace!$C$36:$AV$36,MATCH($D$7,Indexace!$C$21:$AV$21))-AK$101,IF(X100=('Základní vstupní data'!$F$81+14),('Provozní náklady VaK-ex post'!$V$47*1000)*INDEX(Indexace!$C$37:$AV$37,MATCH($D$7,Indexace!$C$21:$AV$21))-AL$101,IF(X100=('Základní vstupní data'!$F$81+15),('Provozní náklady VaK-ex post'!$V$47*1000)*INDEX(Indexace!$C$38:$AV$38,MATCH($D$7,Indexace!$C$21:$AV$21))-AM$101,IF(X100=('Základní vstupní data'!$F$81+16),('Provozní náklady VaK-ex post'!$V$47*1000)*INDEX(Indexace!$C$39:$AV$39,MATCH($D$7,Indexace!$C$21:$AV$21))-AN$101,IF(X100=('Základní vstupní data'!$F$81+17),('Provozní náklady VaK-ex post'!$V$47*1000)*INDEX(Indexace!$C$40:$AV$40,MATCH($D$7,Indexace!$C$21:$AV$21))-AO$101,IF(X100=('Základní vstupní data'!$F$81+18),('Provozní náklady VaK-ex post'!$V$47*1000)*INDEX(Indexace!$C$41:$AV$41,MATCH($D$7,Indexace!$C$21:$AV$21))-AP$101,IF(X100=('Základní vstupní data'!$F$81+19),('Provozní náklady VaK-ex post'!$V$47*1000)*INDEX(Indexace!$C$42:$AV$42,MATCH($D$7,Indexace!$C$21:$AV$21))-AQ$101,IF(X100=('Základní vstupní data'!$F$81+20),('Provozní náklady VaK-ex post'!$V$47*1000)*INDEX(Indexace!$C$43:$AV$43,MATCH($D$7,Indexace!$C$21:$AV$21))-AR$101,IF(X100=('Základní vstupní data'!$F$81+21),('Provozní náklady VaK-ex post'!$V$47*1000)*INDEX(Indexace!$C$44:$AV$44,MATCH($D$7,Indexace!$C$21:$AV$21))-AS$101,IF(X100=('Základní vstupní data'!$F$81+22),('Provozní náklady VaK-ex post'!$V$47*1000)*INDEX(Indexace!$C$45:$AV$45,MATCH($D$7,Indexace!$C$21:$AV$21))-AT$101,IF(X100=('Základní vstupní data'!$F$81+23),('Provozní náklady VaK-ex post'!$V$47*1000)*INDEX(Indexace!$C$46:$AV$46,MATCH($D$7,Indexace!$C$21:$AV$21))-AU$101,IF(X100=('Základní vstupní data'!$F$81+24),('Provozní náklady VaK-ex post'!$V$47*1000)*INDEX(Indexace!$C$47:$AV$47,MATCH($D$7,Indexace!$C$21:$AV$21))-AV$101,IF(X100=('Základní vstupní data'!$F$81+25),('Provozní náklady VaK-ex post'!$V$47*1000)*INDEX(Indexace!$C$48:$AV$48,MATCH($D$7,Indexace!$C$21:$AV$21))-AW$101,IF(X100=('Základní vstupní data'!$F$81+26),('Provozní náklady VaK-ex post'!$V$47*1000)*INDEX(Indexace!$C$49:$AV$49,MATCH($D$7,Indexace!$C$21:$AV$21))-AX$101,IF(X100=('Základní vstupní data'!$F$81+27),('Provozní náklady VaK-ex post'!$V$47*1000)*INDEX(Indexace!$C$50:$AV$50,MATCH($D$7,Indexace!$C$21:$AV$21))-AY$101,IF(X100=('Základní vstupní data'!$F$81+28),('Provozní náklady VaK-ex post'!$V$47*1000)*INDEX(Indexace!$C$51:$AV$51,MATCH($D$7,Indexace!$C$21:$AV$21))-AZ$101,IF(X100=('Základní vstupní data'!$F$81+29),('Provozní náklady VaK-ex post'!$V$47*1000)*INDEX(Indexace!$C$52:$AV$52,MATCH($D$7,Indexace!$C$21:$AV$21))-BA$101,IF(X100=('Základní vstupní data'!$F$81+30),('Provozní náklady VaK-ex post'!$V$47*1000)*INDEX(Indexace!$C$53:$AV$53,MATCH($D$7,Indexace!$C$21:$AV$21))-BB$101)))))))))))))))))))))))))))))))),0)</f>
        <v>0</v>
      </c>
      <c r="Y109" s="739">
        <f>IF(Y100&gt;='Základní vstupní data'!$F$81,IF($F$2=0,0,IF(Y100&gt;='Základní vstupní data'!$F$81,('Základní vstupní data'!$F$122*1000)*INDEX(Indexace!$C$23:$AV$23,MATCH($D$7,Indexace!$C$21:$AV$21))-Y$101,IF(Y100=('Základní vstupní data'!$F$81+1),('Provozní náklady VaK-ex post'!$F$47*1000)*INDEX(Indexace!$C$24:$AV$24,MATCH($D$7,Indexace!$C$21:$AV$21))-Z$101,IF(Y100=('Základní vstupní data'!$F$81+2),('Provozní náklady VaK-ex post'!$H$47*1000)*INDEX(Indexace!$C$25:$AV$25,MATCH($D$7,Indexace!$C$21:$AV$21))-AA$101,IF(Y100=('Základní vstupní data'!$F$81+3),('Provozní náklady VaK-ex post'!$J$47*1000)*INDEX(Indexace!$C$26:$AV$26,MATCH($D$7,Indexace!$C$21:$AV$21))-AB$101,IF(Y100=('Základní vstupní data'!$F$81+4),('Provozní náklady VaK-ex post'!$L$47*1000)*INDEX(Indexace!$C$27:$AV$27,MATCH($D$7,Indexace!$C$21:$AV$21))-AC$101,IF(Y100=('Základní vstupní data'!$F$81+5),('Provozní náklady VaK-ex post'!$N$47*1000)*INDEX(Indexace!$C$28:$AV$28,MATCH($D$7,Indexace!$C$21:$AV$21))-AD$101,IF(Y100=('Základní vstupní data'!$F$81+6),('Provozní náklady VaK-ex post'!$P$47*1000)*INDEX(Indexace!$C$29:$AV$29,MATCH($D$7,Indexace!$C$21:$AV$21))-AE$101,IF(Y100=('Základní vstupní data'!$F$81+7),('Provozní náklady VaK-ex post'!$R$47*1000)*INDEX(Indexace!$C$30:$AV$30,MATCH($D$7,Indexace!$C$21:$AV$21))-AF$101,IF(Y100=('Základní vstupní data'!$F$81+8),('Provozní náklady VaK-ex post'!$T$47*1000)*INDEX(Indexace!$C$31:$AV$31,MATCH($D$7,Indexace!$C$21:$AC$21))-AG$101,IF(Y100=('Základní vstupní data'!$F$81+9),('Provozní náklady VaK-ex post'!$V$47*1000)*INDEX(Indexace!$C$32:$AV$32,MATCH($D$7,Indexace!$C$21:$AV$21))-AH$101,IF(Y100=('Základní vstupní data'!$F$81+10),('Provozní náklady VaK-ex post'!$V$47*1000)*INDEX(Indexace!$C$33:$AV$33,MATCH($D$7,Indexace!$C$21:$AV$21))-AI$101,IF(Y100=('Základní vstupní data'!$F$81+11),('Provozní náklady VaK-ex post'!$V$47*1000)*INDEX(Indexace!$C$34:$AV$34,MATCH($D$7,Indexace!$C$21:$AC$21))-AJ$101,IF(Y100=('Základní vstupní data'!$F$81+12),('Provozní náklady VaK-ex post'!$V$47*1000)*INDEX(Indexace!$C$35:$AV$35,MATCH($D$7,Indexace!$C$21:$AV$21))-AK$101,IF(Y100=('Základní vstupní data'!$F$81+13),('Provozní náklady VaK-ex post'!$V$47*1000)*INDEX(Indexace!$C$36:$AV$36,MATCH($D$7,Indexace!$C$21:$AV$21))-AL$101,IF(Y100=('Základní vstupní data'!$F$81+14),('Provozní náklady VaK-ex post'!$V$47*1000)*INDEX(Indexace!$C$37:$AV$37,MATCH($D$7,Indexace!$C$21:$AV$21))-AM$101,IF(Y100=('Základní vstupní data'!$F$81+15),('Provozní náklady VaK-ex post'!$V$47*1000)*INDEX(Indexace!$C$38:$AV$38,MATCH($D$7,Indexace!$C$21:$AV$21))-AN$101,IF(Y100=('Základní vstupní data'!$F$81+16),('Provozní náklady VaK-ex post'!$V$47*1000)*INDEX(Indexace!$C$39:$AV$39,MATCH($D$7,Indexace!$C$21:$AV$21))-AO$101,IF(Y100=('Základní vstupní data'!$F$81+17),('Provozní náklady VaK-ex post'!$V$47*1000)*INDEX(Indexace!$C$40:$AV$40,MATCH($D$7,Indexace!$C$21:$AV$21))-AP$101,IF(Y100=('Základní vstupní data'!$F$81+18),('Provozní náklady VaK-ex post'!$V$47*1000)*INDEX(Indexace!$C$41:$AV$41,MATCH($D$7,Indexace!$C$21:$AV$21))-AQ$101,IF(Y100=('Základní vstupní data'!$F$81+19),('Provozní náklady VaK-ex post'!$V$47*1000)*INDEX(Indexace!$C$42:$AV$42,MATCH($D$7,Indexace!$C$21:$AV$21))-AR$101,IF(Y100=('Základní vstupní data'!$F$81+20),('Provozní náklady VaK-ex post'!$V$47*1000)*INDEX(Indexace!$C$43:$AV$43,MATCH($D$7,Indexace!$C$21:$AV$21))-AS$101,IF(Y100=('Základní vstupní data'!$F$81+21),('Provozní náklady VaK-ex post'!$V$47*1000)*INDEX(Indexace!$C$44:$AV$44,MATCH($D$7,Indexace!$C$21:$AV$21))-AT$101,IF(Y100=('Základní vstupní data'!$F$81+22),('Provozní náklady VaK-ex post'!$V$47*1000)*INDEX(Indexace!$C$45:$AV$45,MATCH($D$7,Indexace!$C$21:$AV$21))-AU$101,IF(Y100=('Základní vstupní data'!$F$81+23),('Provozní náklady VaK-ex post'!$V$47*1000)*INDEX(Indexace!$C$46:$AV$46,MATCH($D$7,Indexace!$C$21:$AV$21))-AV$101,IF(Y100=('Základní vstupní data'!$F$81+24),('Provozní náklady VaK-ex post'!$V$47*1000)*INDEX(Indexace!$C$47:$AV$47,MATCH($D$7,Indexace!$C$21:$AV$21))-AW$101,IF(Y100=('Základní vstupní data'!$F$81+25),('Provozní náklady VaK-ex post'!$V$47*1000)*INDEX(Indexace!$C$48:$AV$48,MATCH($D$7,Indexace!$C$21:$AV$21))-AX$101,IF(Y100=('Základní vstupní data'!$F$81+26),('Provozní náklady VaK-ex post'!$V$47*1000)*INDEX(Indexace!$C$49:$AV$49,MATCH($D$7,Indexace!$C$21:$AV$21))-AY$101,IF(Y100=('Základní vstupní data'!$F$81+27),('Provozní náklady VaK-ex post'!$V$47*1000)*INDEX(Indexace!$C$50:$AV$50,MATCH($D$7,Indexace!$C$21:$AV$21))-AZ$101,IF(Y100=('Základní vstupní data'!$F$81+28),('Provozní náklady VaK-ex post'!$V$47*1000)*INDEX(Indexace!$C$51:$AV$51,MATCH($D$7,Indexace!$C$21:$AV$21))-BA$101,IF(Y100=('Základní vstupní data'!$F$81+29),('Provozní náklady VaK-ex post'!$V$47*1000)*INDEX(Indexace!$C$52:$AV$52,MATCH($D$7,Indexace!$C$21:$AV$21))-BB$101,IF(Y100=('Základní vstupní data'!$F$81+30),('Provozní náklady VaK-ex post'!$V$47*1000)*INDEX(Indexace!$C$53:$AV$53,MATCH($D$7,Indexace!$C$21:$AV$21))-BC$101)))))))))))))))))))))))))))))))),0)</f>
        <v>0</v>
      </c>
      <c r="Z109" s="739">
        <f>IF(Z100&gt;='Základní vstupní data'!$F$81,IF($F$2=0,0,IF(Z100&gt;='Základní vstupní data'!$F$81,('Základní vstupní data'!$F$122*1000)*INDEX(Indexace!$C$23:$AV$23,MATCH($D$7,Indexace!$C$21:$AV$21))-Z$101,IF(Z100=('Základní vstupní data'!$F$81+1),('Provozní náklady VaK-ex post'!$F$47*1000)*INDEX(Indexace!$C$24:$AV$24,MATCH($D$7,Indexace!$C$21:$AV$21))-AA$101,IF(Z100=('Základní vstupní data'!$F$81+2),('Provozní náklady VaK-ex post'!$H$47*1000)*INDEX(Indexace!$C$25:$AV$25,MATCH($D$7,Indexace!$C$21:$AV$21))-AB$101,IF(Z100=('Základní vstupní data'!$F$81+3),('Provozní náklady VaK-ex post'!$J$47*1000)*INDEX(Indexace!$C$26:$AV$26,MATCH($D$7,Indexace!$C$21:$AV$21))-AC$101,IF(Z100=('Základní vstupní data'!$F$81+4),('Provozní náklady VaK-ex post'!$L$47*1000)*INDEX(Indexace!$C$27:$AV$27,MATCH($D$7,Indexace!$C$21:$AV$21))-AD$101,IF(Z100=('Základní vstupní data'!$F$81+5),('Provozní náklady VaK-ex post'!$N$47*1000)*INDEX(Indexace!$C$28:$AV$28,MATCH($D$7,Indexace!$C$21:$AV$21))-AE$101,IF(Z100=('Základní vstupní data'!$F$81+6),('Provozní náklady VaK-ex post'!$P$47*1000)*INDEX(Indexace!$C$29:$AV$29,MATCH($D$7,Indexace!$C$21:$AV$21))-AF$101,IF(Z100=('Základní vstupní data'!$F$81+7),('Provozní náklady VaK-ex post'!$R$47*1000)*INDEX(Indexace!$C$30:$AV$30,MATCH($D$7,Indexace!$C$21:$AV$21))-AG$101,IF(Z100=('Základní vstupní data'!$F$81+8),('Provozní náklady VaK-ex post'!$T$47*1000)*INDEX(Indexace!$C$31:$AV$31,MATCH($D$7,Indexace!$C$21:$AC$21))-AH$101,IF(Z100=('Základní vstupní data'!$F$81+9),('Provozní náklady VaK-ex post'!$V$47*1000)*INDEX(Indexace!$C$32:$AV$32,MATCH($D$7,Indexace!$C$21:$AV$21))-AI$101,IF(Z100=('Základní vstupní data'!$F$81+10),('Provozní náklady VaK-ex post'!$V$47*1000)*INDEX(Indexace!$C$33:$AV$33,MATCH($D$7,Indexace!$C$21:$AV$21))-AJ$101,IF(Z100=('Základní vstupní data'!$F$81+11),('Provozní náklady VaK-ex post'!$V$47*1000)*INDEX(Indexace!$C$34:$AV$34,MATCH($D$7,Indexace!$C$21:$AC$21))-AK$101,IF(Z100=('Základní vstupní data'!$F$81+12),('Provozní náklady VaK-ex post'!$V$47*1000)*INDEX(Indexace!$C$35:$AV$35,MATCH($D$7,Indexace!$C$21:$AV$21))-AL$101,IF(Z100=('Základní vstupní data'!$F$81+13),('Provozní náklady VaK-ex post'!$V$47*1000)*INDEX(Indexace!$C$36:$AV$36,MATCH($D$7,Indexace!$C$21:$AV$21))-AM$101,IF(Z100=('Základní vstupní data'!$F$81+14),('Provozní náklady VaK-ex post'!$V$47*1000)*INDEX(Indexace!$C$37:$AV$37,MATCH($D$7,Indexace!$C$21:$AV$21))-AN$101,IF(Z100=('Základní vstupní data'!$F$81+15),('Provozní náklady VaK-ex post'!$V$47*1000)*INDEX(Indexace!$C$38:$AV$38,MATCH($D$7,Indexace!$C$21:$AV$21))-AO$101,IF(Z100=('Základní vstupní data'!$F$81+16),('Provozní náklady VaK-ex post'!$V$47*1000)*INDEX(Indexace!$C$39:$AV$39,MATCH($D$7,Indexace!$C$21:$AV$21))-AP$101,IF(Z100=('Základní vstupní data'!$F$81+17),('Provozní náklady VaK-ex post'!$V$47*1000)*INDEX(Indexace!$C$40:$AV$40,MATCH($D$7,Indexace!$C$21:$AV$21))-AQ$101,IF(Z100=('Základní vstupní data'!$F$81+18),('Provozní náklady VaK-ex post'!$V$47*1000)*INDEX(Indexace!$C$41:$AV$41,MATCH($D$7,Indexace!$C$21:$AV$21))-AR$101,IF(Z100=('Základní vstupní data'!$F$81+19),('Provozní náklady VaK-ex post'!$V$47*1000)*INDEX(Indexace!$C$42:$AV$42,MATCH($D$7,Indexace!$C$21:$AV$21))-AS$101,IF(Z100=('Základní vstupní data'!$F$81+20),('Provozní náklady VaK-ex post'!$V$47*1000)*INDEX(Indexace!$C$43:$AV$43,MATCH($D$7,Indexace!$C$21:$AV$21))-AT$101,IF(Z100=('Základní vstupní data'!$F$81+21),('Provozní náklady VaK-ex post'!$V$47*1000)*INDEX(Indexace!$C$44:$AV$44,MATCH($D$7,Indexace!$C$21:$AV$21))-AU$101,IF(Z100=('Základní vstupní data'!$F$81+22),('Provozní náklady VaK-ex post'!$V$47*1000)*INDEX(Indexace!$C$45:$AV$45,MATCH($D$7,Indexace!$C$21:$AV$21))-AV$101,IF(Z100=('Základní vstupní data'!$F$81+23),('Provozní náklady VaK-ex post'!$V$47*1000)*INDEX(Indexace!$C$46:$AV$46,MATCH($D$7,Indexace!$C$21:$AV$21))-AW$101,IF(Z100=('Základní vstupní data'!$F$81+24),('Provozní náklady VaK-ex post'!$V$47*1000)*INDEX(Indexace!$C$47:$AV$47,MATCH($D$7,Indexace!$C$21:$AV$21))-AX$101,IF(Z100=('Základní vstupní data'!$F$81+25),('Provozní náklady VaK-ex post'!$V$47*1000)*INDEX(Indexace!$C$48:$AV$48,MATCH($D$7,Indexace!$C$21:$AV$21))-AY$101,IF(Z100=('Základní vstupní data'!$F$81+26),('Provozní náklady VaK-ex post'!$V$47*1000)*INDEX(Indexace!$C$49:$AV$49,MATCH($D$7,Indexace!$C$21:$AV$21))-AZ$101,IF(Z100=('Základní vstupní data'!$F$81+27),('Provozní náklady VaK-ex post'!$V$47*1000)*INDEX(Indexace!$C$50:$AV$50,MATCH($D$7,Indexace!$C$21:$AV$21))-BA$101,IF(Z100=('Základní vstupní data'!$F$81+28),('Provozní náklady VaK-ex post'!$V$47*1000)*INDEX(Indexace!$C$51:$AV$51,MATCH($D$7,Indexace!$C$21:$AV$21))-BB$101,IF(Z100=('Základní vstupní data'!$F$81+29),('Provozní náklady VaK-ex post'!$V$47*1000)*INDEX(Indexace!$C$52:$AV$52,MATCH($D$7,Indexace!$C$21:$AV$21))-BC$101,IF(Z100=('Základní vstupní data'!$F$81+30),('Provozní náklady VaK-ex post'!$V$47*1000)*INDEX(Indexace!$C$53:$AV$53,MATCH($D$7,Indexace!$C$21:$AV$21))-BD$101)))))))))))))))))))))))))))))))),0)</f>
        <v>0</v>
      </c>
      <c r="AA109" s="739">
        <f>IF(AA100&gt;='Základní vstupní data'!$F$81,IF($F$2=0,0,IF(AA100&gt;='Základní vstupní data'!$F$81,('Základní vstupní data'!$F$122*1000)*INDEX(Indexace!$C$23:$AV$23,MATCH($D$7,Indexace!$C$21:$AV$21))-AA$101,IF(AA100=('Základní vstupní data'!$F$81+1),('Provozní náklady VaK-ex post'!$F$47*1000)*INDEX(Indexace!$C$24:$AV$24,MATCH($D$7,Indexace!$C$21:$AV$21))-AB$101,IF(AA100=('Základní vstupní data'!$F$81+2),('Provozní náklady VaK-ex post'!$H$47*1000)*INDEX(Indexace!$C$25:$AV$25,MATCH($D$7,Indexace!$C$21:$AV$21))-AC$101,IF(AA100=('Základní vstupní data'!$F$81+3),('Provozní náklady VaK-ex post'!$J$47*1000)*INDEX(Indexace!$C$26:$AV$26,MATCH($D$7,Indexace!$C$21:$AV$21))-AD$101,IF(AA100=('Základní vstupní data'!$F$81+4),('Provozní náklady VaK-ex post'!$L$47*1000)*INDEX(Indexace!$C$27:$AV$27,MATCH($D$7,Indexace!$C$21:$AV$21))-AE$101,IF(AA100=('Základní vstupní data'!$F$81+5),('Provozní náklady VaK-ex post'!$N$47*1000)*INDEX(Indexace!$C$28:$AV$28,MATCH($D$7,Indexace!$C$21:$AV$21))-AF$101,IF(AA100=('Základní vstupní data'!$F$81+6),('Provozní náklady VaK-ex post'!$P$47*1000)*INDEX(Indexace!$C$29:$AV$29,MATCH($D$7,Indexace!$C$21:$AV$21))-AG$101,IF(AA100=('Základní vstupní data'!$F$81+7),('Provozní náklady VaK-ex post'!$R$47*1000)*INDEX(Indexace!$C$30:$AV$30,MATCH($D$7,Indexace!$C$21:$AV$21))-AH$101,IF(AA100=('Základní vstupní data'!$F$81+8),('Provozní náklady VaK-ex post'!$T$47*1000)*INDEX(Indexace!$C$31:$AV$31,MATCH($D$7,Indexace!$C$21:$AC$21))-AI$101,IF(AA100=('Základní vstupní data'!$F$81+9),('Provozní náklady VaK-ex post'!$V$47*1000)*INDEX(Indexace!$C$32:$AV$32,MATCH($D$7,Indexace!$C$21:$AV$21))-AJ$101,IF(AA100=('Základní vstupní data'!$F$81+10),('Provozní náklady VaK-ex post'!$V$47*1000)*INDEX(Indexace!$C$33:$AV$33,MATCH($D$7,Indexace!$C$21:$AV$21))-AK$101,IF(AA100=('Základní vstupní data'!$F$81+11),('Provozní náklady VaK-ex post'!$V$47*1000)*INDEX(Indexace!$C$34:$AV$34,MATCH($D$7,Indexace!$C$21:$AC$21))-AL$101,IF(AA100=('Základní vstupní data'!$F$81+12),('Provozní náklady VaK-ex post'!$V$47*1000)*INDEX(Indexace!$C$35:$AV$35,MATCH($D$7,Indexace!$C$21:$AV$21))-AM$101,IF(AA100=('Základní vstupní data'!$F$81+13),('Provozní náklady VaK-ex post'!$V$47*1000)*INDEX(Indexace!$C$36:$AV$36,MATCH($D$7,Indexace!$C$21:$AV$21))-AN$101,IF(AA100=('Základní vstupní data'!$F$81+14),('Provozní náklady VaK-ex post'!$V$47*1000)*INDEX(Indexace!$C$37:$AV$37,MATCH($D$7,Indexace!$C$21:$AV$21))-AO$101,IF(AA100=('Základní vstupní data'!$F$81+15),('Provozní náklady VaK-ex post'!$V$47*1000)*INDEX(Indexace!$C$38:$AV$38,MATCH($D$7,Indexace!$C$21:$AV$21))-AP$101,IF(AA100=('Základní vstupní data'!$F$81+16),('Provozní náklady VaK-ex post'!$V$47*1000)*INDEX(Indexace!$C$39:$AV$39,MATCH($D$7,Indexace!$C$21:$AV$21))-AQ$101,IF(AA100=('Základní vstupní data'!$F$81+17),('Provozní náklady VaK-ex post'!$V$47*1000)*INDEX(Indexace!$C$40:$AV$40,MATCH($D$7,Indexace!$C$21:$AV$21))-AR$101,IF(AA100=('Základní vstupní data'!$F$81+18),('Provozní náklady VaK-ex post'!$V$47*1000)*INDEX(Indexace!$C$41:$AV$41,MATCH($D$7,Indexace!$C$21:$AV$21))-AS$101,IF(AA100=('Základní vstupní data'!$F$81+19),('Provozní náklady VaK-ex post'!$V$47*1000)*INDEX(Indexace!$C$42:$AV$42,MATCH($D$7,Indexace!$C$21:$AV$21))-AT$101,IF(AA100=('Základní vstupní data'!$F$81+20),('Provozní náklady VaK-ex post'!$V$47*1000)*INDEX(Indexace!$C$43:$AV$43,MATCH($D$7,Indexace!$C$21:$AV$21))-AU$101,IF(AA100=('Základní vstupní data'!$F$81+21),('Provozní náklady VaK-ex post'!$V$47*1000)*INDEX(Indexace!$C$44:$AV$44,MATCH($D$7,Indexace!$C$21:$AV$21))-AV$101,IF(AA100=('Základní vstupní data'!$F$81+22),('Provozní náklady VaK-ex post'!$V$47*1000)*INDEX(Indexace!$C$45:$AV$45,MATCH($D$7,Indexace!$C$21:$AV$21))-AW$101,IF(AA100=('Základní vstupní data'!$F$81+23),('Provozní náklady VaK-ex post'!$V$47*1000)*INDEX(Indexace!$C$46:$AV$46,MATCH($D$7,Indexace!$C$21:$AV$21))-AX$101,IF(AA100=('Základní vstupní data'!$F$81+24),('Provozní náklady VaK-ex post'!$V$47*1000)*INDEX(Indexace!$C$47:$AV$47,MATCH($D$7,Indexace!$C$21:$AV$21))-AY$101,IF(AA100=('Základní vstupní data'!$F$81+25),('Provozní náklady VaK-ex post'!$V$47*1000)*INDEX(Indexace!$C$48:$AV$48,MATCH($D$7,Indexace!$C$21:$AV$21))-AZ$101,IF(AA100=('Základní vstupní data'!$F$81+26),('Provozní náklady VaK-ex post'!$V$47*1000)*INDEX(Indexace!$C$49:$AV$49,MATCH($D$7,Indexace!$C$21:$AV$21))-BA$101,IF(AA100=('Základní vstupní data'!$F$81+27),('Provozní náklady VaK-ex post'!$V$47*1000)*INDEX(Indexace!$C$50:$AV$50,MATCH($D$7,Indexace!$C$21:$AV$21))-BB$101,IF(AA100=('Základní vstupní data'!$F$81+28),('Provozní náklady VaK-ex post'!$V$47*1000)*INDEX(Indexace!$C$51:$AV$51,MATCH($D$7,Indexace!$C$21:$AV$21))-BC$101,IF(AA100=('Základní vstupní data'!$F$81+29),('Provozní náklady VaK-ex post'!$V$47*1000)*INDEX(Indexace!$C$52:$AV$52,MATCH($D$7,Indexace!$C$21:$AV$21))-BD$101,IF(AA100=('Základní vstupní data'!$F$81+30),('Provozní náklady VaK-ex post'!$V$47*1000)*INDEX(Indexace!$C$53:$AV$53,MATCH($D$7,Indexace!$C$21:$AV$21))-BE$101)))))))))))))))))))))))))))))))),0)</f>
        <v>0</v>
      </c>
      <c r="AB109" s="739">
        <f>IF(AB100&gt;='Základní vstupní data'!$F$81,IF($F$2=0,0,IF(AB100&gt;='Základní vstupní data'!$F$81,('Základní vstupní data'!$F$122*1000)*INDEX(Indexace!$C$23:$AV$23,MATCH($D$7,Indexace!$C$21:$AV$21))-AB$101,IF(AB100=('Základní vstupní data'!$F$81+1),('Provozní náklady VaK-ex post'!$F$47*1000)*INDEX(Indexace!$C$24:$AV$24,MATCH($D$7,Indexace!$C$21:$AV$21))-AC$101,IF(AB100=('Základní vstupní data'!$F$81+2),('Provozní náklady VaK-ex post'!$H$47*1000)*INDEX(Indexace!$C$25:$AV$25,MATCH($D$7,Indexace!$C$21:$AV$21))-AD$101,IF(AB100=('Základní vstupní data'!$F$81+3),('Provozní náklady VaK-ex post'!$J$47*1000)*INDEX(Indexace!$C$26:$AV$26,MATCH($D$7,Indexace!$C$21:$AV$21))-AE$101,IF(AB100=('Základní vstupní data'!$F$81+4),('Provozní náklady VaK-ex post'!$L$47*1000)*INDEX(Indexace!$C$27:$AV$27,MATCH($D$7,Indexace!$C$21:$AV$21))-AF$101,IF(AB100=('Základní vstupní data'!$F$81+5),('Provozní náklady VaK-ex post'!$N$47*1000)*INDEX(Indexace!$C$28:$AV$28,MATCH($D$7,Indexace!$C$21:$AV$21))-AG$101,IF(AB100=('Základní vstupní data'!$F$81+6),('Provozní náklady VaK-ex post'!$P$47*1000)*INDEX(Indexace!$C$29:$AV$29,MATCH($D$7,Indexace!$C$21:$AV$21))-AH$101,IF(AB100=('Základní vstupní data'!$F$81+7),('Provozní náklady VaK-ex post'!$R$47*1000)*INDEX(Indexace!$C$30:$AV$30,MATCH($D$7,Indexace!$C$21:$AV$21))-AI$101,IF(AB100=('Základní vstupní data'!$F$81+8),('Provozní náklady VaK-ex post'!$T$47*1000)*INDEX(Indexace!$C$31:$AV$31,MATCH($D$7,Indexace!$C$21:$AC$21))-AJ$101,IF(AB100=('Základní vstupní data'!$F$81+9),('Provozní náklady VaK-ex post'!$V$47*1000)*INDEX(Indexace!$C$32:$AV$32,MATCH($D$7,Indexace!$C$21:$AV$21))-AK$101,IF(AB100=('Základní vstupní data'!$F$81+10),('Provozní náklady VaK-ex post'!$V$47*1000)*INDEX(Indexace!$C$33:$AV$33,MATCH($D$7,Indexace!$C$21:$AV$21))-AL$101,IF(AB100=('Základní vstupní data'!$F$81+11),('Provozní náklady VaK-ex post'!$V$47*1000)*INDEX(Indexace!$C$34:$AV$34,MATCH($D$7,Indexace!$C$21:$AC$21))-AM$101,IF(AB100=('Základní vstupní data'!$F$81+12),('Provozní náklady VaK-ex post'!$V$47*1000)*INDEX(Indexace!$C$35:$AV$35,MATCH($D$7,Indexace!$C$21:$AV$21))-AN$101,IF(AB100=('Základní vstupní data'!$F$81+13),('Provozní náklady VaK-ex post'!$V$47*1000)*INDEX(Indexace!$C$36:$AV$36,MATCH($D$7,Indexace!$C$21:$AV$21))-AO$101,IF(AB100=('Základní vstupní data'!$F$81+14),('Provozní náklady VaK-ex post'!$V$47*1000)*INDEX(Indexace!$C$37:$AV$37,MATCH($D$7,Indexace!$C$21:$AV$21))-AP$101,IF(AB100=('Základní vstupní data'!$F$81+15),('Provozní náklady VaK-ex post'!$V$47*1000)*INDEX(Indexace!$C$38:$AV$38,MATCH($D$7,Indexace!$C$21:$AV$21))-AQ$101,IF(AB100=('Základní vstupní data'!$F$81+16),('Provozní náklady VaK-ex post'!$V$47*1000)*INDEX(Indexace!$C$39:$AV$39,MATCH($D$7,Indexace!$C$21:$AV$21))-AR$101,IF(AB100=('Základní vstupní data'!$F$81+17),('Provozní náklady VaK-ex post'!$V$47*1000)*INDEX(Indexace!$C$40:$AV$40,MATCH($D$7,Indexace!$C$21:$AV$21))-AS$101,IF(AB100=('Základní vstupní data'!$F$81+18),('Provozní náklady VaK-ex post'!$V$47*1000)*INDEX(Indexace!$C$41:$AV$41,MATCH($D$7,Indexace!$C$21:$AV$21))-AT$101,IF(AB100=('Základní vstupní data'!$F$81+19),('Provozní náklady VaK-ex post'!$V$47*1000)*INDEX(Indexace!$C$42:$AV$42,MATCH($D$7,Indexace!$C$21:$AV$21))-AU$101,IF(AB100=('Základní vstupní data'!$F$81+20),('Provozní náklady VaK-ex post'!$V$47*1000)*INDEX(Indexace!$C$43:$AV$43,MATCH($D$7,Indexace!$C$21:$AV$21))-AV$101,IF(AB100=('Základní vstupní data'!$F$81+21),('Provozní náklady VaK-ex post'!$V$47*1000)*INDEX(Indexace!$C$44:$AV$44,MATCH($D$7,Indexace!$C$21:$AV$21))-AW$101,IF(AB100=('Základní vstupní data'!$F$81+22),('Provozní náklady VaK-ex post'!$V$47*1000)*INDEX(Indexace!$C$45:$AV$45,MATCH($D$7,Indexace!$C$21:$AV$21))-AX$101,IF(AB100=('Základní vstupní data'!$F$81+23),('Provozní náklady VaK-ex post'!$V$47*1000)*INDEX(Indexace!$C$46:$AV$46,MATCH($D$7,Indexace!$C$21:$AV$21))-AY$101,IF(AB100=('Základní vstupní data'!$F$81+24),('Provozní náklady VaK-ex post'!$V$47*1000)*INDEX(Indexace!$C$47:$AV$47,MATCH($D$7,Indexace!$C$21:$AV$21))-AZ$101,IF(AB100=('Základní vstupní data'!$F$81+25),('Provozní náklady VaK-ex post'!$V$47*1000)*INDEX(Indexace!$C$48:$AV$48,MATCH($D$7,Indexace!$C$21:$AV$21))-BA$101,IF(AB100=('Základní vstupní data'!$F$81+26),('Provozní náklady VaK-ex post'!$V$47*1000)*INDEX(Indexace!$C$49:$AV$49,MATCH($D$7,Indexace!$C$21:$AV$21))-BB$101,IF(AB100=('Základní vstupní data'!$F$81+27),('Provozní náklady VaK-ex post'!$V$47*1000)*INDEX(Indexace!$C$50:$AV$50,MATCH($D$7,Indexace!$C$21:$AV$21))-BC$101,IF(AB100=('Základní vstupní data'!$F$81+28),('Provozní náklady VaK-ex post'!$V$47*1000)*INDEX(Indexace!$C$51:$AV$51,MATCH($D$7,Indexace!$C$21:$AV$21))-BD$101,IF(AB100=('Základní vstupní data'!$F$81+29),('Provozní náklady VaK-ex post'!$V$47*1000)*INDEX(Indexace!$C$52:$AV$52,MATCH($D$7,Indexace!$C$21:$AV$21))-BE$101,IF(AB100=('Základní vstupní data'!$F$81+30),('Provozní náklady VaK-ex post'!$V$47*1000)*INDEX(Indexace!$C$53:$AV$53,MATCH($D$7,Indexace!$C$21:$AV$21))-BF$101)))))))))))))))))))))))))))))))),0)</f>
        <v>0</v>
      </c>
      <c r="AC109" s="739">
        <f>IF(AC100&gt;='Základní vstupní data'!$F$81,IF($F$2=0,0,IF(AC100&gt;='Základní vstupní data'!$F$81,('Základní vstupní data'!$F$122*1000)*INDEX(Indexace!$C$23:$AV$23,MATCH($D$7,Indexace!$C$21:$AV$21))-AC$101,IF(AC100=('Základní vstupní data'!$F$81+1),('Provozní náklady VaK-ex post'!$F$47*1000)*INDEX(Indexace!$C$24:$AV$24,MATCH($D$7,Indexace!$C$21:$AV$21))-AD$101,IF(AC100=('Základní vstupní data'!$F$81+2),('Provozní náklady VaK-ex post'!$H$47*1000)*INDEX(Indexace!$C$25:$AV$25,MATCH($D$7,Indexace!$C$21:$AV$21))-AE$101,IF(AC100=('Základní vstupní data'!$F$81+3),('Provozní náklady VaK-ex post'!$J$47*1000)*INDEX(Indexace!$C$26:$AV$26,MATCH($D$7,Indexace!$C$21:$AV$21))-AF$101,IF(AC100=('Základní vstupní data'!$F$81+4),('Provozní náklady VaK-ex post'!$L$47*1000)*INDEX(Indexace!$C$27:$AV$27,MATCH($D$7,Indexace!$C$21:$AV$21))-AG$101,IF(AC100=('Základní vstupní data'!$F$81+5),('Provozní náklady VaK-ex post'!$N$47*1000)*INDEX(Indexace!$C$28:$AV$28,MATCH($D$7,Indexace!$C$21:$AV$21))-AH$101,IF(AC100=('Základní vstupní data'!$F$81+6),('Provozní náklady VaK-ex post'!$P$47*1000)*INDEX(Indexace!$C$29:$AV$29,MATCH($D$7,Indexace!$C$21:$AV$21))-AI$101,IF(AC100=('Základní vstupní data'!$F$81+7),('Provozní náklady VaK-ex post'!$R$47*1000)*INDEX(Indexace!$C$30:$AV$30,MATCH($D$7,Indexace!$C$21:$AV$21))-AJ$101,IF(AC100=('Základní vstupní data'!$F$81+8),('Provozní náklady VaK-ex post'!$T$47*1000)*INDEX(Indexace!$C$31:$AV$31,MATCH($D$7,Indexace!$C$21:$AC$21))-AK$101,IF(AC100=('Základní vstupní data'!$F$81+9),('Provozní náklady VaK-ex post'!$V$47*1000)*INDEX(Indexace!$C$32:$AV$32,MATCH($D$7,Indexace!$C$21:$AV$21))-AL$101,IF(AC100=('Základní vstupní data'!$F$81+10),('Provozní náklady VaK-ex post'!$V$47*1000)*INDEX(Indexace!$C$33:$AV$33,MATCH($D$7,Indexace!$C$21:$AV$21))-AM$101,IF(AC100=('Základní vstupní data'!$F$81+11),('Provozní náklady VaK-ex post'!$V$47*1000)*INDEX(Indexace!$C$34:$AV$34,MATCH($D$7,Indexace!$C$21:$AC$21))-AN$101,IF(AC100=('Základní vstupní data'!$F$81+12),('Provozní náklady VaK-ex post'!$V$47*1000)*INDEX(Indexace!$C$35:$AV$35,MATCH($D$7,Indexace!$C$21:$AV$21))-AO$101,IF(AC100=('Základní vstupní data'!$F$81+13),('Provozní náklady VaK-ex post'!$V$47*1000)*INDEX(Indexace!$C$36:$AV$36,MATCH($D$7,Indexace!$C$21:$AV$21))-AP$101,IF(AC100=('Základní vstupní data'!$F$81+14),('Provozní náklady VaK-ex post'!$V$47*1000)*INDEX(Indexace!$C$37:$AV$37,MATCH($D$7,Indexace!$C$21:$AV$21))-AQ$101,IF(AC100=('Základní vstupní data'!$F$81+15),('Provozní náklady VaK-ex post'!$V$47*1000)*INDEX(Indexace!$C$38:$AV$38,MATCH($D$7,Indexace!$C$21:$AV$21))-AR$101,IF(AC100=('Základní vstupní data'!$F$81+16),('Provozní náklady VaK-ex post'!$V$47*1000)*INDEX(Indexace!$C$39:$AV$39,MATCH($D$7,Indexace!$C$21:$AV$21))-AS$101,IF(AC100=('Základní vstupní data'!$F$81+17),('Provozní náklady VaK-ex post'!$V$47*1000)*INDEX(Indexace!$C$40:$AV$40,MATCH($D$7,Indexace!$C$21:$AV$21))-AT$101,IF(AC100=('Základní vstupní data'!$F$81+18),('Provozní náklady VaK-ex post'!$V$47*1000)*INDEX(Indexace!$C$41:$AV$41,MATCH($D$7,Indexace!$C$21:$AV$21))-AU$101,IF(AC100=('Základní vstupní data'!$F$81+19),('Provozní náklady VaK-ex post'!$V$47*1000)*INDEX(Indexace!$C$42:$AV$42,MATCH($D$7,Indexace!$C$21:$AV$21))-AV$101,IF(AC100=('Základní vstupní data'!$F$81+20),('Provozní náklady VaK-ex post'!$V$47*1000)*INDEX(Indexace!$C$43:$AV$43,MATCH($D$7,Indexace!$C$21:$AV$21))-AW$101,IF(AC100=('Základní vstupní data'!$F$81+21),('Provozní náklady VaK-ex post'!$V$47*1000)*INDEX(Indexace!$C$44:$AV$44,MATCH($D$7,Indexace!$C$21:$AV$21))-AX$101,IF(AC100=('Základní vstupní data'!$F$81+22),('Provozní náklady VaK-ex post'!$V$47*1000)*INDEX(Indexace!$C$45:$AV$45,MATCH($D$7,Indexace!$C$21:$AV$21))-AY$101,IF(AC100=('Základní vstupní data'!$F$81+23),('Provozní náklady VaK-ex post'!$V$47*1000)*INDEX(Indexace!$C$46:$AV$46,MATCH($D$7,Indexace!$C$21:$AV$21))-AZ$101,IF(AC100=('Základní vstupní data'!$F$81+24),('Provozní náklady VaK-ex post'!$V$47*1000)*INDEX(Indexace!$C$47:$AV$47,MATCH($D$7,Indexace!$C$21:$AV$21))-BA$101,IF(AC100=('Základní vstupní data'!$F$81+25),('Provozní náklady VaK-ex post'!$V$47*1000)*INDEX(Indexace!$C$48:$AV$48,MATCH($D$7,Indexace!$C$21:$AV$21))-BB$101,IF(AC100=('Základní vstupní data'!$F$81+26),('Provozní náklady VaK-ex post'!$V$47*1000)*INDEX(Indexace!$C$49:$AV$49,MATCH($D$7,Indexace!$C$21:$AV$21))-BC$101,IF(AC100=('Základní vstupní data'!$F$81+27),('Provozní náklady VaK-ex post'!$V$47*1000)*INDEX(Indexace!$C$50:$AV$50,MATCH($D$7,Indexace!$C$21:$AV$21))-BD$101,IF(AC100=('Základní vstupní data'!$F$81+28),('Provozní náklady VaK-ex post'!$V$47*1000)*INDEX(Indexace!$C$51:$AV$51,MATCH($D$7,Indexace!$C$21:$AV$21))-BE$101,IF(AC100=('Základní vstupní data'!$F$81+29),('Provozní náklady VaK-ex post'!$V$47*1000)*INDEX(Indexace!$C$52:$AV$52,MATCH($D$7,Indexace!$C$21:$AV$21))-BF$101,IF(AC100=('Základní vstupní data'!$F$81+30),('Provozní náklady VaK-ex post'!$V$47*1000)*INDEX(Indexace!$C$53:$AV$53,MATCH($D$7,Indexace!$C$21:$AV$21))-BG$101)))))))))))))))))))))))))))))))),0)</f>
        <v>0</v>
      </c>
      <c r="AD109" s="739">
        <f>IF(AD100&gt;='Základní vstupní data'!$F$81,IF($F$2=0,0,IF(AD100&gt;='Základní vstupní data'!$F$81,('Základní vstupní data'!$F$122*1000)*INDEX(Indexace!$C$23:$AV$23,MATCH($D$7,Indexace!$C$21:$AV$21))-AD$101,IF(AD100=('Základní vstupní data'!$F$81+1),('Provozní náklady VaK-ex post'!$F$47*1000)*INDEX(Indexace!$C$24:$AV$24,MATCH($D$7,Indexace!$C$21:$AV$21))-AE$101,IF(AD100=('Základní vstupní data'!$F$81+2),('Provozní náklady VaK-ex post'!$H$47*1000)*INDEX(Indexace!$C$25:$AV$25,MATCH($D$7,Indexace!$C$21:$AV$21))-AF$101,IF(AD100=('Základní vstupní data'!$F$81+3),('Provozní náklady VaK-ex post'!$J$47*1000)*INDEX(Indexace!$C$26:$AV$26,MATCH($D$7,Indexace!$C$21:$AV$21))-AG$101,IF(AD100=('Základní vstupní data'!$F$81+4),('Provozní náklady VaK-ex post'!$L$47*1000)*INDEX(Indexace!$C$27:$AV$27,MATCH($D$7,Indexace!$C$21:$AV$21))-AH$101,IF(AD100=('Základní vstupní data'!$F$81+5),('Provozní náklady VaK-ex post'!$N$47*1000)*INDEX(Indexace!$C$28:$AV$28,MATCH($D$7,Indexace!$C$21:$AV$21))-AI$101,IF(AD100=('Základní vstupní data'!$F$81+6),('Provozní náklady VaK-ex post'!$P$47*1000)*INDEX(Indexace!$C$29:$AV$29,MATCH($D$7,Indexace!$C$21:$AV$21))-AJ$101,IF(AD100=('Základní vstupní data'!$F$81+7),('Provozní náklady VaK-ex post'!$R$47*1000)*INDEX(Indexace!$C$30:$AV$30,MATCH($D$7,Indexace!$C$21:$AV$21))-AK$101,IF(AD100=('Základní vstupní data'!$F$81+8),('Provozní náklady VaK-ex post'!$T$47*1000)*INDEX(Indexace!$C$31:$AV$31,MATCH($D$7,Indexace!$C$21:$AC$21))-AL$101,IF(AD100=('Základní vstupní data'!$F$81+9),('Provozní náklady VaK-ex post'!$V$47*1000)*INDEX(Indexace!$C$32:$AV$32,MATCH($D$7,Indexace!$C$21:$AV$21))-AM$101,IF(AD100=('Základní vstupní data'!$F$81+10),('Provozní náklady VaK-ex post'!$V$47*1000)*INDEX(Indexace!$C$33:$AV$33,MATCH($D$7,Indexace!$C$21:$AV$21))-AN$101,IF(AD100=('Základní vstupní data'!$F$81+11),('Provozní náklady VaK-ex post'!$V$47*1000)*INDEX(Indexace!$C$34:$AV$34,MATCH($D$7,Indexace!$C$21:$AC$21))-AO$101,IF(AD100=('Základní vstupní data'!$F$81+12),('Provozní náklady VaK-ex post'!$V$47*1000)*INDEX(Indexace!$C$35:$AV$35,MATCH($D$7,Indexace!$C$21:$AV$21))-AP$101,IF(AD100=('Základní vstupní data'!$F$81+13),('Provozní náklady VaK-ex post'!$V$47*1000)*INDEX(Indexace!$C$36:$AV$36,MATCH($D$7,Indexace!$C$21:$AV$21))-AQ$101,IF(AD100=('Základní vstupní data'!$F$81+14),('Provozní náklady VaK-ex post'!$V$47*1000)*INDEX(Indexace!$C$37:$AV$37,MATCH($D$7,Indexace!$C$21:$AV$21))-AR$101,IF(AD100=('Základní vstupní data'!$F$81+15),('Provozní náklady VaK-ex post'!$V$47*1000)*INDEX(Indexace!$C$38:$AV$38,MATCH($D$7,Indexace!$C$21:$AV$21))-AS$101,IF(AD100=('Základní vstupní data'!$F$81+16),('Provozní náklady VaK-ex post'!$V$47*1000)*INDEX(Indexace!$C$39:$AV$39,MATCH($D$7,Indexace!$C$21:$AV$21))-AT$101,IF(AD100=('Základní vstupní data'!$F$81+17),('Provozní náklady VaK-ex post'!$V$47*1000)*INDEX(Indexace!$C$40:$AV$40,MATCH($D$7,Indexace!$C$21:$AV$21))-AU$101,IF(AD100=('Základní vstupní data'!$F$81+18),('Provozní náklady VaK-ex post'!$V$47*1000)*INDEX(Indexace!$C$41:$AV$41,MATCH($D$7,Indexace!$C$21:$AV$21))-AV$101,IF(AD100=('Základní vstupní data'!$F$81+19),('Provozní náklady VaK-ex post'!$V$47*1000)*INDEX(Indexace!$C$42:$AV$42,MATCH($D$7,Indexace!$C$21:$AV$21))-AW$101,IF(AD100=('Základní vstupní data'!$F$81+20),('Provozní náklady VaK-ex post'!$V$47*1000)*INDEX(Indexace!$C$43:$AV$43,MATCH($D$7,Indexace!$C$21:$AV$21))-AX$101,IF(AD100=('Základní vstupní data'!$F$81+21),('Provozní náklady VaK-ex post'!$V$47*1000)*INDEX(Indexace!$C$44:$AV$44,MATCH($D$7,Indexace!$C$21:$AV$21))-AY$101,IF(AD100=('Základní vstupní data'!$F$81+22),('Provozní náklady VaK-ex post'!$V$47*1000)*INDEX(Indexace!$C$45:$AV$45,MATCH($D$7,Indexace!$C$21:$AV$21))-AZ$101,IF(AD100=('Základní vstupní data'!$F$81+23),('Provozní náklady VaK-ex post'!$V$47*1000)*INDEX(Indexace!$C$46:$AV$46,MATCH($D$7,Indexace!$C$21:$AV$21))-BA$101,IF(AD100=('Základní vstupní data'!$F$81+24),('Provozní náklady VaK-ex post'!$V$47*1000)*INDEX(Indexace!$C$47:$AV$47,MATCH($D$7,Indexace!$C$21:$AV$21))-BB$101,IF(AD100=('Základní vstupní data'!$F$81+25),('Provozní náklady VaK-ex post'!$V$47*1000)*INDEX(Indexace!$C$48:$AV$48,MATCH($D$7,Indexace!$C$21:$AV$21))-BC$101,IF(AD100=('Základní vstupní data'!$F$81+26),('Provozní náklady VaK-ex post'!$V$47*1000)*INDEX(Indexace!$C$49:$AV$49,MATCH($D$7,Indexace!$C$21:$AV$21))-BD$101,IF(AD100=('Základní vstupní data'!$F$81+27),('Provozní náklady VaK-ex post'!$V$47*1000)*INDEX(Indexace!$C$50:$AV$50,MATCH($D$7,Indexace!$C$21:$AV$21))-BE$101,IF(AD100=('Základní vstupní data'!$F$81+28),('Provozní náklady VaK-ex post'!$V$47*1000)*INDEX(Indexace!$C$51:$AV$51,MATCH($D$7,Indexace!$C$21:$AV$21))-BF$101,IF(AD100=('Základní vstupní data'!$F$81+29),('Provozní náklady VaK-ex post'!$V$47*1000)*INDEX(Indexace!$C$52:$AV$52,MATCH($D$7,Indexace!$C$21:$AV$21))-BG$101,IF(AD100=('Základní vstupní data'!$F$81+30),('Provozní náklady VaK-ex post'!$V$47*1000)*INDEX(Indexace!$C$53:$AV$53,MATCH($D$7,Indexace!$C$21:$AV$21))-BH$101)))))))))))))))))))))))))))))))),0)</f>
        <v>0</v>
      </c>
      <c r="AE109" s="739">
        <f>IF(AE100&gt;='Základní vstupní data'!$F$81,IF($F$2=0,0,IF(AE100&gt;='Základní vstupní data'!$F$81,('Základní vstupní data'!$F$122*1000)*INDEX(Indexace!$C$23:$AV$23,MATCH($D$7,Indexace!$C$21:$AV$21))-AE$101,IF(AE100=('Základní vstupní data'!$F$81+1),('Provozní náklady VaK-ex post'!$F$47*1000)*INDEX(Indexace!$C$24:$AV$24,MATCH($D$7,Indexace!$C$21:$AV$21))-AF$101,IF(AE100=('Základní vstupní data'!$F$81+2),('Provozní náklady VaK-ex post'!$H$47*1000)*INDEX(Indexace!$C$25:$AV$25,MATCH($D$7,Indexace!$C$21:$AV$21))-AG$101,IF(AE100=('Základní vstupní data'!$F$81+3),('Provozní náklady VaK-ex post'!$J$47*1000)*INDEX(Indexace!$C$26:$AV$26,MATCH($D$7,Indexace!$C$21:$AV$21))-AH$101,IF(AE100=('Základní vstupní data'!$F$81+4),('Provozní náklady VaK-ex post'!$L$47*1000)*INDEX(Indexace!$C$27:$AV$27,MATCH($D$7,Indexace!$C$21:$AV$21))-AI$101,IF(AE100=('Základní vstupní data'!$F$81+5),('Provozní náklady VaK-ex post'!$N$47*1000)*INDEX(Indexace!$C$28:$AV$28,MATCH($D$7,Indexace!$C$21:$AV$21))-AJ$101,IF(AE100=('Základní vstupní data'!$F$81+6),('Provozní náklady VaK-ex post'!$P$47*1000)*INDEX(Indexace!$C$29:$AV$29,MATCH($D$7,Indexace!$C$21:$AV$21))-AK$101,IF(AE100=('Základní vstupní data'!$F$81+7),('Provozní náklady VaK-ex post'!$R$47*1000)*INDEX(Indexace!$C$30:$AV$30,MATCH($D$7,Indexace!$C$21:$AV$21))-AL$101,IF(AE100=('Základní vstupní data'!$F$81+8),('Provozní náklady VaK-ex post'!$T$47*1000)*INDEX(Indexace!$C$31:$AV$31,MATCH($D$7,Indexace!$C$21:$AC$21))-AM$101,IF(AE100=('Základní vstupní data'!$F$81+9),('Provozní náklady VaK-ex post'!$V$47*1000)*INDEX(Indexace!$C$32:$AV$32,MATCH($D$7,Indexace!$C$21:$AV$21))-AN$101,IF(AE100=('Základní vstupní data'!$F$81+10),('Provozní náklady VaK-ex post'!$V$47*1000)*INDEX(Indexace!$C$33:$AV$33,MATCH($D$7,Indexace!$C$21:$AV$21))-AO$101,IF(AE100=('Základní vstupní data'!$F$81+11),('Provozní náklady VaK-ex post'!$V$47*1000)*INDEX(Indexace!$C$34:$AV$34,MATCH($D$7,Indexace!$C$21:$AC$21))-AP$101,IF(AE100=('Základní vstupní data'!$F$81+12),('Provozní náklady VaK-ex post'!$V$47*1000)*INDEX(Indexace!$C$35:$AV$35,MATCH($D$7,Indexace!$C$21:$AV$21))-AQ$101,IF(AE100=('Základní vstupní data'!$F$81+13),('Provozní náklady VaK-ex post'!$V$47*1000)*INDEX(Indexace!$C$36:$AV$36,MATCH($D$7,Indexace!$C$21:$AV$21))-AR$101,IF(AE100=('Základní vstupní data'!$F$81+14),('Provozní náklady VaK-ex post'!$V$47*1000)*INDEX(Indexace!$C$37:$AV$37,MATCH($D$7,Indexace!$C$21:$AV$21))-AS$101,IF(AE100=('Základní vstupní data'!$F$81+15),('Provozní náklady VaK-ex post'!$V$47*1000)*INDEX(Indexace!$C$38:$AV$38,MATCH($D$7,Indexace!$C$21:$AV$21))-AT$101,IF(AE100=('Základní vstupní data'!$F$81+16),('Provozní náklady VaK-ex post'!$V$47*1000)*INDEX(Indexace!$C$39:$AV$39,MATCH($D$7,Indexace!$C$21:$AV$21))-AU$101,IF(AE100=('Základní vstupní data'!$F$81+17),('Provozní náklady VaK-ex post'!$V$47*1000)*INDEX(Indexace!$C$40:$AV$40,MATCH($D$7,Indexace!$C$21:$AV$21))-AV$101,IF(AE100=('Základní vstupní data'!$F$81+18),('Provozní náklady VaK-ex post'!$V$47*1000)*INDEX(Indexace!$C$41:$AV$41,MATCH($D$7,Indexace!$C$21:$AV$21))-AW$101,IF(AE100=('Základní vstupní data'!$F$81+19),('Provozní náklady VaK-ex post'!$V$47*1000)*INDEX(Indexace!$C$42:$AV$42,MATCH($D$7,Indexace!$C$21:$AV$21))-AX$101,IF(AE100=('Základní vstupní data'!$F$81+20),('Provozní náklady VaK-ex post'!$V$47*1000)*INDEX(Indexace!$C$43:$AV$43,MATCH($D$7,Indexace!$C$21:$AV$21))-AY$101,IF(AE100=('Základní vstupní data'!$F$81+21),('Provozní náklady VaK-ex post'!$V$47*1000)*INDEX(Indexace!$C$44:$AV$44,MATCH($D$7,Indexace!$C$21:$AV$21))-AZ$101,IF(AE100=('Základní vstupní data'!$F$81+22),('Provozní náklady VaK-ex post'!$V$47*1000)*INDEX(Indexace!$C$45:$AV$45,MATCH($D$7,Indexace!$C$21:$AV$21))-BA$101,IF(AE100=('Základní vstupní data'!$F$81+23),('Provozní náklady VaK-ex post'!$V$47*1000)*INDEX(Indexace!$C$46:$AV$46,MATCH($D$7,Indexace!$C$21:$AV$21))-BB$101,IF(AE100=('Základní vstupní data'!$F$81+24),('Provozní náklady VaK-ex post'!$V$47*1000)*INDEX(Indexace!$C$47:$AV$47,MATCH($D$7,Indexace!$C$21:$AV$21))-BC$101,IF(AE100=('Základní vstupní data'!$F$81+25),('Provozní náklady VaK-ex post'!$V$47*1000)*INDEX(Indexace!$C$48:$AV$48,MATCH($D$7,Indexace!$C$21:$AV$21))-BD$101,IF(AE100=('Základní vstupní data'!$F$81+26),('Provozní náklady VaK-ex post'!$V$47*1000)*INDEX(Indexace!$C$49:$AV$49,MATCH($D$7,Indexace!$C$21:$AV$21))-BE$101,IF(AE100=('Základní vstupní data'!$F$81+27),('Provozní náklady VaK-ex post'!$V$47*1000)*INDEX(Indexace!$C$50:$AV$50,MATCH($D$7,Indexace!$C$21:$AV$21))-BF$101,IF(AE100=('Základní vstupní data'!$F$81+28),('Provozní náklady VaK-ex post'!$V$47*1000)*INDEX(Indexace!$C$51:$AV$51,MATCH($D$7,Indexace!$C$21:$AV$21))-BG$101,IF(AE100=('Základní vstupní data'!$F$81+29),('Provozní náklady VaK-ex post'!$V$47*1000)*INDEX(Indexace!$C$52:$AV$52,MATCH($D$7,Indexace!$C$21:$AV$21))-BH$101,IF(AE100=('Základní vstupní data'!$F$81+30),('Provozní náklady VaK-ex post'!$V$47*1000)*INDEX(Indexace!$C$53:$AV$53,MATCH($D$7,Indexace!$C$21:$AV$21))-BI$101)))))))))))))))))))))))))))))))),0)</f>
        <v>0</v>
      </c>
      <c r="AF109" s="739">
        <f>IF(AF100&gt;='Základní vstupní data'!$F$81,IF($F$2=0,0,IF(AF100&gt;='Základní vstupní data'!$F$81,('Základní vstupní data'!$F$122*1000)*INDEX(Indexace!$C$23:$AV$23,MATCH($D$7,Indexace!$C$21:$AV$21))-AF$101,IF(AF100=('Základní vstupní data'!$F$81+1),('Provozní náklady VaK-ex post'!$F$47*1000)*INDEX(Indexace!$C$24:$AV$24,MATCH($D$7,Indexace!$C$21:$AV$21))-AG$101,IF(AF100=('Základní vstupní data'!$F$81+2),('Provozní náklady VaK-ex post'!$H$47*1000)*INDEX(Indexace!$C$25:$AV$25,MATCH($D$7,Indexace!$C$21:$AV$21))-AH$101,IF(AF100=('Základní vstupní data'!$F$81+3),('Provozní náklady VaK-ex post'!$J$47*1000)*INDEX(Indexace!$C$26:$AV$26,MATCH($D$7,Indexace!$C$21:$AV$21))-AI$101,IF(AF100=('Základní vstupní data'!$F$81+4),('Provozní náklady VaK-ex post'!$L$47*1000)*INDEX(Indexace!$C$27:$AV$27,MATCH($D$7,Indexace!$C$21:$AV$21))-AJ$101,IF(AF100=('Základní vstupní data'!$F$81+5),('Provozní náklady VaK-ex post'!$N$47*1000)*INDEX(Indexace!$C$28:$AV$28,MATCH($D$7,Indexace!$C$21:$AV$21))-AK$101,IF(AF100=('Základní vstupní data'!$F$81+6),('Provozní náklady VaK-ex post'!$P$47*1000)*INDEX(Indexace!$C$29:$AV$29,MATCH($D$7,Indexace!$C$21:$AV$21))-AL$101,IF(AF100=('Základní vstupní data'!$F$81+7),('Provozní náklady VaK-ex post'!$R$47*1000)*INDEX(Indexace!$C$30:$AV$30,MATCH($D$7,Indexace!$C$21:$AV$21))-AM$101,IF(AF100=('Základní vstupní data'!$F$81+8),('Provozní náklady VaK-ex post'!$T$47*1000)*INDEX(Indexace!$C$31:$AV$31,MATCH($D$7,Indexace!$C$21:$AC$21))-AN$101,IF(AF100=('Základní vstupní data'!$F$81+9),('Provozní náklady VaK-ex post'!$V$47*1000)*INDEX(Indexace!$C$32:$AV$32,MATCH($D$7,Indexace!$C$21:$AV$21))-AO$101,IF(AF100=('Základní vstupní data'!$F$81+10),('Provozní náklady VaK-ex post'!$V$47*1000)*INDEX(Indexace!$C$33:$AV$33,MATCH($D$7,Indexace!$C$21:$AV$21))-AP$101,IF(AF100=('Základní vstupní data'!$F$81+11),('Provozní náklady VaK-ex post'!$V$47*1000)*INDEX(Indexace!$C$34:$AV$34,MATCH($D$7,Indexace!$C$21:$AC$21))-AQ$101,IF(AF100=('Základní vstupní data'!$F$81+12),('Provozní náklady VaK-ex post'!$V$47*1000)*INDEX(Indexace!$C$35:$AV$35,MATCH($D$7,Indexace!$C$21:$AV$21))-AR$101,IF(AF100=('Základní vstupní data'!$F$81+13),('Provozní náklady VaK-ex post'!$V$47*1000)*INDEX(Indexace!$C$36:$AV$36,MATCH($D$7,Indexace!$C$21:$AV$21))-AS$101,IF(AF100=('Základní vstupní data'!$F$81+14),('Provozní náklady VaK-ex post'!$V$47*1000)*INDEX(Indexace!$C$37:$AV$37,MATCH($D$7,Indexace!$C$21:$AV$21))-AT$101,IF(AF100=('Základní vstupní data'!$F$81+15),('Provozní náklady VaK-ex post'!$V$47*1000)*INDEX(Indexace!$C$38:$AV$38,MATCH($D$7,Indexace!$C$21:$AV$21))-AU$101,IF(AF100=('Základní vstupní data'!$F$81+16),('Provozní náklady VaK-ex post'!$V$47*1000)*INDEX(Indexace!$C$39:$AV$39,MATCH($D$7,Indexace!$C$21:$AV$21))-AV$101,IF(AF100=('Základní vstupní data'!$F$81+17),('Provozní náklady VaK-ex post'!$V$47*1000)*INDEX(Indexace!$C$40:$AV$40,MATCH($D$7,Indexace!$C$21:$AV$21))-AW$101,IF(AF100=('Základní vstupní data'!$F$81+18),('Provozní náklady VaK-ex post'!$V$47*1000)*INDEX(Indexace!$C$41:$AV$41,MATCH($D$7,Indexace!$C$21:$AV$21))-AX$101,IF(AF100=('Základní vstupní data'!$F$81+19),('Provozní náklady VaK-ex post'!$V$47*1000)*INDEX(Indexace!$C$42:$AV$42,MATCH($D$7,Indexace!$C$21:$AV$21))-AY$101,IF(AF100=('Základní vstupní data'!$F$81+20),('Provozní náklady VaK-ex post'!$V$47*1000)*INDEX(Indexace!$C$43:$AV$43,MATCH($D$7,Indexace!$C$21:$AV$21))-AZ$101,IF(AF100=('Základní vstupní data'!$F$81+21),('Provozní náklady VaK-ex post'!$V$47*1000)*INDEX(Indexace!$C$44:$AV$44,MATCH($D$7,Indexace!$C$21:$AV$21))-BA$101,IF(AF100=('Základní vstupní data'!$F$81+22),('Provozní náklady VaK-ex post'!$V$47*1000)*INDEX(Indexace!$C$45:$AV$45,MATCH($D$7,Indexace!$C$21:$AV$21))-BB$101,IF(AF100=('Základní vstupní data'!$F$81+23),('Provozní náklady VaK-ex post'!$V$47*1000)*INDEX(Indexace!$C$46:$AV$46,MATCH($D$7,Indexace!$C$21:$AV$21))-BC$101,IF(AF100=('Základní vstupní data'!$F$81+24),('Provozní náklady VaK-ex post'!$V$47*1000)*INDEX(Indexace!$C$47:$AV$47,MATCH($D$7,Indexace!$C$21:$AV$21))-BD$101,IF(AF100=('Základní vstupní data'!$F$81+25),('Provozní náklady VaK-ex post'!$V$47*1000)*INDEX(Indexace!$C$48:$AV$48,MATCH($D$7,Indexace!$C$21:$AV$21))-BE$101,IF(AF100=('Základní vstupní data'!$F$81+26),('Provozní náklady VaK-ex post'!$V$47*1000)*INDEX(Indexace!$C$49:$AV$49,MATCH($D$7,Indexace!$C$21:$AV$21))-BF$101,IF(AF100=('Základní vstupní data'!$F$81+27),('Provozní náklady VaK-ex post'!$V$47*1000)*INDEX(Indexace!$C$50:$AV$50,MATCH($D$7,Indexace!$C$21:$AV$21))-BG$101,IF(AF100=('Základní vstupní data'!$F$81+28),('Provozní náklady VaK-ex post'!$V$47*1000)*INDEX(Indexace!$C$51:$AV$51,MATCH($D$7,Indexace!$C$21:$AV$21))-BH$101,IF(AF100=('Základní vstupní data'!$F$81+29),('Provozní náklady VaK-ex post'!$V$47*1000)*INDEX(Indexace!$C$52:$AV$52,MATCH($D$7,Indexace!$C$21:$AV$21))-BI$101,IF(AF100=('Základní vstupní data'!$F$81+30),('Provozní náklady VaK-ex post'!$V$47*1000)*INDEX(Indexace!$C$53:$AV$53,MATCH($D$7,Indexace!$C$21:$AV$21))-BJ$101)))))))))))))))))))))))))))))))),0)</f>
        <v>0</v>
      </c>
      <c r="AG109" s="739">
        <f>IF(AG100&gt;='Základní vstupní data'!$F$81,IF($F$2=0,0,IF(AG100&gt;='Základní vstupní data'!$F$81,('Základní vstupní data'!$F$122*1000)*INDEX(Indexace!$C$23:$AV$23,MATCH($D$7,Indexace!$C$21:$AV$21))-AG$101,IF(AG100=('Základní vstupní data'!$F$81+1),('Provozní náklady VaK-ex post'!$F$47*1000)*INDEX(Indexace!$C$24:$AV$24,MATCH($D$7,Indexace!$C$21:$AV$21))-AH$101,IF(AG100=('Základní vstupní data'!$F$81+2),('Provozní náklady VaK-ex post'!$H$47*1000)*INDEX(Indexace!$C$25:$AV$25,MATCH($D$7,Indexace!$C$21:$AV$21))-AI$101,IF(AG100=('Základní vstupní data'!$F$81+3),('Provozní náklady VaK-ex post'!$J$47*1000)*INDEX(Indexace!$C$26:$AV$26,MATCH($D$7,Indexace!$C$21:$AV$21))-AJ$101,IF(AG100=('Základní vstupní data'!$F$81+4),('Provozní náklady VaK-ex post'!$L$47*1000)*INDEX(Indexace!$C$27:$AV$27,MATCH($D$7,Indexace!$C$21:$AV$21))-AK$101,IF(AG100=('Základní vstupní data'!$F$81+5),('Provozní náklady VaK-ex post'!$N$47*1000)*INDEX(Indexace!$C$28:$AV$28,MATCH($D$7,Indexace!$C$21:$AV$21))-AL$101,IF(AG100=('Základní vstupní data'!$F$81+6),('Provozní náklady VaK-ex post'!$P$47*1000)*INDEX(Indexace!$C$29:$AV$29,MATCH($D$7,Indexace!$C$21:$AV$21))-AM$101,IF(AG100=('Základní vstupní data'!$F$81+7),('Provozní náklady VaK-ex post'!$R$47*1000)*INDEX(Indexace!$C$30:$AV$30,MATCH($D$7,Indexace!$C$21:$AV$21))-AN$101,IF(AG100=('Základní vstupní data'!$F$81+8),('Provozní náklady VaK-ex post'!$T$47*1000)*INDEX(Indexace!$C$31:$AV$31,MATCH($D$7,Indexace!$C$21:$AC$21))-AO$101,IF(AG100=('Základní vstupní data'!$F$81+9),('Provozní náklady VaK-ex post'!$V$47*1000)*INDEX(Indexace!$C$32:$AV$32,MATCH($D$7,Indexace!$C$21:$AV$21))-AP$101,IF(AG100=('Základní vstupní data'!$F$81+10),('Provozní náklady VaK-ex post'!$V$47*1000)*INDEX(Indexace!$C$33:$AV$33,MATCH($D$7,Indexace!$C$21:$AV$21))-AQ$101,IF(AG100=('Základní vstupní data'!$F$81+11),('Provozní náklady VaK-ex post'!$V$47*1000)*INDEX(Indexace!$C$34:$AV$34,MATCH($D$7,Indexace!$C$21:$AC$21))-AR$101,IF(AG100=('Základní vstupní data'!$F$81+12),('Provozní náklady VaK-ex post'!$V$47*1000)*INDEX(Indexace!$C$35:$AV$35,MATCH($D$7,Indexace!$C$21:$AV$21))-AS$101,IF(AG100=('Základní vstupní data'!$F$81+13),('Provozní náklady VaK-ex post'!$V$47*1000)*INDEX(Indexace!$C$36:$AV$36,MATCH($D$7,Indexace!$C$21:$AV$21))-AT$101,IF(AG100=('Základní vstupní data'!$F$81+14),('Provozní náklady VaK-ex post'!$V$47*1000)*INDEX(Indexace!$C$37:$AV$37,MATCH($D$7,Indexace!$C$21:$AV$21))-AU$101,IF(AG100=('Základní vstupní data'!$F$81+15),('Provozní náklady VaK-ex post'!$V$47*1000)*INDEX(Indexace!$C$38:$AV$38,MATCH($D$7,Indexace!$C$21:$AV$21))-AV$101,IF(AG100=('Základní vstupní data'!$F$81+16),('Provozní náklady VaK-ex post'!$V$47*1000)*INDEX(Indexace!$C$39:$AV$39,MATCH($D$7,Indexace!$C$21:$AV$21))-AW$101,IF(AG100=('Základní vstupní data'!$F$81+17),('Provozní náklady VaK-ex post'!$V$47*1000)*INDEX(Indexace!$C$40:$AV$40,MATCH($D$7,Indexace!$C$21:$AV$21))-AX$101,IF(AG100=('Základní vstupní data'!$F$81+18),('Provozní náklady VaK-ex post'!$V$47*1000)*INDEX(Indexace!$C$41:$AV$41,MATCH($D$7,Indexace!$C$21:$AV$21))-AY$101,IF(AG100=('Základní vstupní data'!$F$81+19),('Provozní náklady VaK-ex post'!$V$47*1000)*INDEX(Indexace!$C$42:$AV$42,MATCH($D$7,Indexace!$C$21:$AV$21))-AZ$101,IF(AG100=('Základní vstupní data'!$F$81+20),('Provozní náklady VaK-ex post'!$V$47*1000)*INDEX(Indexace!$C$43:$AV$43,MATCH($D$7,Indexace!$C$21:$AV$21))-BA$101,IF(AG100=('Základní vstupní data'!$F$81+21),('Provozní náklady VaK-ex post'!$V$47*1000)*INDEX(Indexace!$C$44:$AV$44,MATCH($D$7,Indexace!$C$21:$AV$21))-BB$101,IF(AG100=('Základní vstupní data'!$F$81+22),('Provozní náklady VaK-ex post'!$V$47*1000)*INDEX(Indexace!$C$45:$AV$45,MATCH($D$7,Indexace!$C$21:$AV$21))-BC$101,IF(AG100=('Základní vstupní data'!$F$81+23),('Provozní náklady VaK-ex post'!$V$47*1000)*INDEX(Indexace!$C$46:$AV$46,MATCH($D$7,Indexace!$C$21:$AV$21))-BD$101,IF(AG100=('Základní vstupní data'!$F$81+24),('Provozní náklady VaK-ex post'!$V$47*1000)*INDEX(Indexace!$C$47:$AV$47,MATCH($D$7,Indexace!$C$21:$AV$21))-BE$101,IF(AG100=('Základní vstupní data'!$F$81+25),('Provozní náklady VaK-ex post'!$V$47*1000)*INDEX(Indexace!$C$48:$AV$48,MATCH($D$7,Indexace!$C$21:$AV$21))-BF$101,IF(AG100=('Základní vstupní data'!$F$81+26),('Provozní náklady VaK-ex post'!$V$47*1000)*INDEX(Indexace!$C$49:$AV$49,MATCH($D$7,Indexace!$C$21:$AV$21))-BG$101,IF(AG100=('Základní vstupní data'!$F$81+27),('Provozní náklady VaK-ex post'!$V$47*1000)*INDEX(Indexace!$C$50:$AV$50,MATCH($D$7,Indexace!$C$21:$AV$21))-BH$101,IF(AG100=('Základní vstupní data'!$F$81+28),('Provozní náklady VaK-ex post'!$V$47*1000)*INDEX(Indexace!$C$51:$AV$51,MATCH($D$7,Indexace!$C$21:$AV$21))-BI$101,IF(AG100=('Základní vstupní data'!$F$81+29),('Provozní náklady VaK-ex post'!$V$47*1000)*INDEX(Indexace!$C$52:$AV$52,MATCH($D$7,Indexace!$C$21:$AV$21))-BJ$101,IF(AG100=('Základní vstupní data'!$F$81+30),('Provozní náklady VaK-ex post'!$V$47*1000)*INDEX(Indexace!$C$53:$AV$53,MATCH($D$7,Indexace!$C$21:$AV$21))-BK$101)))))))))))))))))))))))))))))))),0)</f>
        <v>0</v>
      </c>
      <c r="AH109" s="739">
        <f>IF(AH100&gt;='Základní vstupní data'!$F$81,IF($F$2=0,0,IF(AH100&gt;='Základní vstupní data'!$F$81,('Základní vstupní data'!$F$122*1000)*INDEX(Indexace!$C$23:$AV$23,MATCH($D$7,Indexace!$C$21:$AV$21))-AH$101,IF(AH100=('Základní vstupní data'!$F$81+1),('Provozní náklady VaK-ex post'!$F$47*1000)*INDEX(Indexace!$C$24:$AV$24,MATCH($D$7,Indexace!$C$21:$AV$21))-AI$101,IF(AH100=('Základní vstupní data'!$F$81+2),('Provozní náklady VaK-ex post'!$H$47*1000)*INDEX(Indexace!$C$25:$AV$25,MATCH($D$7,Indexace!$C$21:$AV$21))-AJ$101,IF(AH100=('Základní vstupní data'!$F$81+3),('Provozní náklady VaK-ex post'!$J$47*1000)*INDEX(Indexace!$C$26:$AV$26,MATCH($D$7,Indexace!$C$21:$AV$21))-AK$101,IF(AH100=('Základní vstupní data'!$F$81+4),('Provozní náklady VaK-ex post'!$L$47*1000)*INDEX(Indexace!$C$27:$AV$27,MATCH($D$7,Indexace!$C$21:$AV$21))-AL$101,IF(AH100=('Základní vstupní data'!$F$81+5),('Provozní náklady VaK-ex post'!$N$47*1000)*INDEX(Indexace!$C$28:$AV$28,MATCH($D$7,Indexace!$C$21:$AV$21))-AM$101,IF(AH100=('Základní vstupní data'!$F$81+6),('Provozní náklady VaK-ex post'!$P$47*1000)*INDEX(Indexace!$C$29:$AV$29,MATCH($D$7,Indexace!$C$21:$AV$21))-AN$101,IF(AH100=('Základní vstupní data'!$F$81+7),('Provozní náklady VaK-ex post'!$R$47*1000)*INDEX(Indexace!$C$30:$AV$30,MATCH($D$7,Indexace!$C$21:$AV$21))-AO$101,IF(AH100=('Základní vstupní data'!$F$81+8),('Provozní náklady VaK-ex post'!$T$47*1000)*INDEX(Indexace!$C$31:$AV$31,MATCH($D$7,Indexace!$C$21:$AC$21))-AP$101,IF(AH100=('Základní vstupní data'!$F$81+9),('Provozní náklady VaK-ex post'!$V$47*1000)*INDEX(Indexace!$C$32:$AV$32,MATCH($D$7,Indexace!$C$21:$AV$21))-AQ$101,IF(AH100=('Základní vstupní data'!$F$81+10),('Provozní náklady VaK-ex post'!$V$47*1000)*INDEX(Indexace!$C$33:$AV$33,MATCH($D$7,Indexace!$C$21:$AV$21))-AR$101,IF(AH100=('Základní vstupní data'!$F$81+11),('Provozní náklady VaK-ex post'!$V$47*1000)*INDEX(Indexace!$C$34:$AV$34,MATCH($D$7,Indexace!$C$21:$AC$21))-AS$101,IF(AH100=('Základní vstupní data'!$F$81+12),('Provozní náklady VaK-ex post'!$V$47*1000)*INDEX(Indexace!$C$35:$AV$35,MATCH($D$7,Indexace!$C$21:$AV$21))-AT$101,IF(AH100=('Základní vstupní data'!$F$81+13),('Provozní náklady VaK-ex post'!$V$47*1000)*INDEX(Indexace!$C$36:$AV$36,MATCH($D$7,Indexace!$C$21:$AV$21))-AU$101,IF(AH100=('Základní vstupní data'!$F$81+14),('Provozní náklady VaK-ex post'!$V$47*1000)*INDEX(Indexace!$C$37:$AV$37,MATCH($D$7,Indexace!$C$21:$AV$21))-AV$101,IF(AH100=('Základní vstupní data'!$F$81+15),('Provozní náklady VaK-ex post'!$V$47*1000)*INDEX(Indexace!$C$38:$AV$38,MATCH($D$7,Indexace!$C$21:$AV$21))-AW$101,IF(AH100=('Základní vstupní data'!$F$81+16),('Provozní náklady VaK-ex post'!$V$47*1000)*INDEX(Indexace!$C$39:$AV$39,MATCH($D$7,Indexace!$C$21:$AV$21))-AX$101,IF(AH100=('Základní vstupní data'!$F$81+17),('Provozní náklady VaK-ex post'!$V$47*1000)*INDEX(Indexace!$C$40:$AV$40,MATCH($D$7,Indexace!$C$21:$AV$21))-AY$101,IF(AH100=('Základní vstupní data'!$F$81+18),('Provozní náklady VaK-ex post'!$V$47*1000)*INDEX(Indexace!$C$41:$AV$41,MATCH($D$7,Indexace!$C$21:$AV$21))-AZ$101,IF(AH100=('Základní vstupní data'!$F$81+19),('Provozní náklady VaK-ex post'!$V$47*1000)*INDEX(Indexace!$C$42:$AV$42,MATCH($D$7,Indexace!$C$21:$AV$21))-BA$101,IF(AH100=('Základní vstupní data'!$F$81+20),('Provozní náklady VaK-ex post'!$V$47*1000)*INDEX(Indexace!$C$43:$AV$43,MATCH($D$7,Indexace!$C$21:$AV$21))-BB$101,IF(AH100=('Základní vstupní data'!$F$81+21),('Provozní náklady VaK-ex post'!$V$47*1000)*INDEX(Indexace!$C$44:$AV$44,MATCH($D$7,Indexace!$C$21:$AV$21))-BC$101,IF(AH100=('Základní vstupní data'!$F$81+22),('Provozní náklady VaK-ex post'!$V$47*1000)*INDEX(Indexace!$C$45:$AV$45,MATCH($D$7,Indexace!$C$21:$AV$21))-BD$101,IF(AH100=('Základní vstupní data'!$F$81+23),('Provozní náklady VaK-ex post'!$V$47*1000)*INDEX(Indexace!$C$46:$AV$46,MATCH($D$7,Indexace!$C$21:$AV$21))-BE$101,IF(AH100=('Základní vstupní data'!$F$81+24),('Provozní náklady VaK-ex post'!$V$47*1000)*INDEX(Indexace!$C$47:$AV$47,MATCH($D$7,Indexace!$C$21:$AV$21))-BF$101,IF(AH100=('Základní vstupní data'!$F$81+25),('Provozní náklady VaK-ex post'!$V$47*1000)*INDEX(Indexace!$C$48:$AV$48,MATCH($D$7,Indexace!$C$21:$AV$21))-BG$101,IF(AH100=('Základní vstupní data'!$F$81+26),('Provozní náklady VaK-ex post'!$V$47*1000)*INDEX(Indexace!$C$49:$AV$49,MATCH($D$7,Indexace!$C$21:$AV$21))-BH$101,IF(AH100=('Základní vstupní data'!$F$81+27),('Provozní náklady VaK-ex post'!$V$47*1000)*INDEX(Indexace!$C$50:$AV$50,MATCH($D$7,Indexace!$C$21:$AV$21))-BI$101,IF(AH100=('Základní vstupní data'!$F$81+28),('Provozní náklady VaK-ex post'!$V$47*1000)*INDEX(Indexace!$C$51:$AV$51,MATCH($D$7,Indexace!$C$21:$AV$21))-BJ$101,IF(AH100=('Základní vstupní data'!$F$81+29),('Provozní náklady VaK-ex post'!$V$47*1000)*INDEX(Indexace!$C$52:$AV$52,MATCH($D$7,Indexace!$C$21:$AV$21))-BK$101,IF(AH100=('Základní vstupní data'!$F$81+30),('Provozní náklady VaK-ex post'!$V$47*1000)*INDEX(Indexace!$C$53:$AV$53,MATCH($D$7,Indexace!$C$21:$AV$21))-BL$101)))))))))))))))))))))))))))))))),0)</f>
        <v>0</v>
      </c>
    </row>
    <row r="110" spans="2:36" s="119" customFormat="1">
      <c r="B110" s="304" t="str">
        <f>B102</f>
        <v>Odpadní voda</v>
      </c>
      <c r="C110" s="684">
        <f>IF($F$2=0,0,IF('Základní vstupní data'!$G$122*1000=0,0,('Základní vstupní data'!$G$122*1000)-C$102))</f>
        <v>0</v>
      </c>
      <c r="D110" s="304" t="s">
        <v>97</v>
      </c>
      <c r="E110" s="684">
        <f>IF(E100&gt;='Základní vstupní data'!$F$81,IF($F$2=0,0,IF(E100&gt;='Základní vstupní data'!$F$81,('Základní vstupní data'!$G$122*1000)*INDEX(Indexace!$C$23:$AV$23,MATCH($D$7,Indexace!$C$21:$AV$21))-E$102,IF(E100=('Základní vstupní data'!$F$81+1),('Provozní náklady VaK-ex post'!$G$47*1000)*INDEX(Indexace!$C$24:$AV$24,MATCH($D$7,Indexace!$C$21:$AV$21))-F$102,IF(E100=('Základní vstupní data'!$F$81+2),('Provozní náklady VaK-ex post'!$I$47*1000)*INDEX(Indexace!$C$25:$AV$25,MATCH($D$7,Indexace!$C$21:$AV$21))-G$102,IF(E100=('Základní vstupní data'!$F$81+3),('Provozní náklady VaK-ex post'!$K$47*1000)*INDEX(Indexace!$C$26:$AV$26,MATCH($D$7,Indexace!$C$21:$AV$21))-H$102,IF(E100=('Základní vstupní data'!$F$81+4),('Provozní náklady VaK-ex post'!$M$47*1000)*INDEX(Indexace!$C$27:$AV$27,MATCH($D$7,Indexace!$C$21:$AV$21))-I$102,IF(E100=('Základní vstupní data'!$F$81+5),('Provozní náklady VaK-ex post'!$O$47*1000)*INDEX(Indexace!$C$28:$AV$28,MATCH($D$7,Indexace!$C$21:$AV$21))-J$102,IF(E100=('Základní vstupní data'!$F$81+6),('Provozní náklady VaK-ex post'!$Q$47*1000)*INDEX(Indexace!$C$29:$AV$29,MATCH($D$7,Indexace!$C$21:$AV$21))-K$102,IF(E100=('Základní vstupní data'!$F$81+7),('Provozní náklady VaK-ex post'!$S$47*1000)*INDEX(Indexace!$C$30:$AV$30,MATCH($D$7,Indexace!$C$21:$AV$21))-L$102,IF(E100=('Základní vstupní data'!$F$81+8),('Provozní náklady VaK-ex post'!$U$47*1000)*INDEX(Indexace!$C$31:$AV$31,MATCH($D$7,Indexace!$C$21:$AC$21))-M$102,IF(E100=('Základní vstupní data'!$F$81+9),('Provozní náklady VaK-ex post'!$W$47*1000)*INDEX(Indexace!$C$32:$AV$32,MATCH($D$7,Indexace!$C$21:$AV$21))-N$102,IF(E100=('Základní vstupní data'!$F$81+10),('Provozní náklady VaK-ex post'!$W$47*1000)*INDEX(Indexace!$C$33:$AV$33,MATCH($D$7,Indexace!$C$21:$AV$21))-O$102,IF(E100=('Základní vstupní data'!$F$81+11),('Provozní náklady VaK-ex post'!$W$47*1000)*INDEX(Indexace!$C$34:$AV$34,MATCH($D$7,Indexace!$C$21:$AC$21))-P$102,IF(E100=('Základní vstupní data'!$F$81+12),('Provozní náklady VaK-ex post'!$W$47*1000)*INDEX(Indexace!$C$35:$AV$35,MATCH($D$7,Indexace!$C$21:$AV$21))-Q$102,IF(E100=('Základní vstupní data'!$F$81+13),('Provozní náklady VaK-ex post'!$W$47*1000)*INDEX(Indexace!$C$36:$AV$36,MATCH($D$7,Indexace!$C$21:$AV$21))-R$102,IF(E100=('Základní vstupní data'!$F$81+14),('Provozní náklady VaK-ex post'!$W$47*1000)*INDEX(Indexace!$C$37:$AV$37,MATCH($D$7,Indexace!$C$21:$AV$21))-S$102,IF(E100=('Základní vstupní data'!$F$81+15),('Provozní náklady VaK-ex post'!$W$47*1000)*INDEX(Indexace!$C$38:$AV$38,MATCH($D$7,Indexace!$C$21:$AV$21))-T$102,IF(E100=('Základní vstupní data'!$F$81+16),('Provozní náklady VaK-ex post'!$W$47*1000)*INDEX(Indexace!$C$39:$AV$39,MATCH($D$7,Indexace!$C$21:$AV$21))-U$102,IF(E100=('Základní vstupní data'!$F$81+17),('Provozní náklady VaK-ex post'!$W$47*1000)*INDEX(Indexace!$C$40:$AV$40,MATCH($D$7,Indexace!$C$21:$AV$21))-V$102,IF(E100=('Základní vstupní data'!$F$81+18),('Provozní náklady VaK-ex post'!$W$47*1000)*INDEX(Indexace!$C$41:$AV$41,MATCH($D$7,Indexace!$C$21:$AV$21))-W$102,IF(E100=('Základní vstupní data'!$F$81+19),('Provozní náklady VaK-ex post'!$W$47*1000)*INDEX(Indexace!$C$42:$AV$42,MATCH($D$7,Indexace!$C$21:$AV$21))-X$102,IF(E100=('Základní vstupní data'!$F$81+20),('Provozní náklady VaK-ex post'!$W$47*1000)*INDEX(Indexace!$C$43:$AV$43,MATCH($D$7,Indexace!$C$21:$AV$21))-Y$102,IF(E100=('Základní vstupní data'!$F$81+21),('Provozní náklady VaK-ex post'!$W$47*1000)*INDEX(Indexace!$C$44:$AV$44,MATCH($D$7,Indexace!$C$21:$AV$21))-Z$102,IF(E100=('Základní vstupní data'!$F$81+22),('Provozní náklady VaK-ex post'!$W$47*1000)*INDEX(Indexace!$C$45:$AV$45,MATCH($D$7,Indexace!$C$21:$AV$21))-AA$102,IF(E100=('Základní vstupní data'!$F$81+23),('Provozní náklady VaK-ex post'!$W$47*1000)*INDEX(Indexace!$C$46:$AV$46,MATCH($D$7,Indexace!$C$21:$AV$21))-AB$102,IF(E100=('Základní vstupní data'!$F$81+24),('Provozní náklady VaK-ex post'!$W$47*1000)*INDEX(Indexace!$C$47:$AV$47,MATCH($D$7,Indexace!$C$21:$AV$21))-AC$102,IF(E100=('Základní vstupní data'!$F$81+25),('Provozní náklady VaK-ex post'!$W$47*1000)*INDEX(Indexace!$C$48:$AV$48,MATCH($D$7,Indexace!$C$21:$AV$21))-AD$102,IF(E100=('Základní vstupní data'!$F$81+26),('Provozní náklady VaK-ex post'!$W$47*1000)*INDEX(Indexace!$C$49:$AV$49,MATCH($D$7,Indexace!$C$21:$AV$21))-AE$102,IF(E100=('Základní vstupní data'!$F$81+27),('Provozní náklady VaK-ex post'!$W$47*1000)*INDEX(Indexace!$C$50:$AV$50,MATCH($D$7,Indexace!$C$21:$AV$21))-AF$102,IF(E100=('Základní vstupní data'!$F$81+28),('Provozní náklady VaK-ex post'!$W$47*1000)*INDEX(Indexace!$C$51:$AV$51,MATCH($D$7,Indexace!$C$21:$AV$21))-AG$102,IF(E100=('Základní vstupní data'!$F$81+29),('Provozní náklady VaK-ex post'!$W$47*1000)*INDEX(Indexace!$C$52:$AV$52,MATCH($D$7,Indexace!$C$21:$AV$21))-AH$102,IF(E100=('Základní vstupní data'!$F$81+30),('Provozní náklady VaK-ex post'!$W$47*1000)*INDEX(Indexace!$C$53:$AV$53,MATCH($D$7,Indexace!$C$21:$AV$21))-AI$102)))))))))))))))))))))))))))))))),0)</f>
        <v>0</v>
      </c>
      <c r="F110" s="684">
        <f>IF(F100&gt;='Základní vstupní data'!$F$81,IF($F$2=0,0,IF(F100&gt;='Základní vstupní data'!$F$81,('Základní vstupní data'!$G$122*1000)*INDEX(Indexace!$C$23:$AV$23,MATCH($D$7,Indexace!$C$21:$AV$21))-F$102,IF(F100=('Základní vstupní data'!$F$81+1),('Provozní náklady VaK-ex post'!$G$47*1000)*INDEX(Indexace!$C$24:$AV$24,MATCH($D$7,Indexace!$C$21:$AV$21))-G$102,IF(F100=('Základní vstupní data'!$F$81+2),('Provozní náklady VaK-ex post'!$I$47*1000)*INDEX(Indexace!$C$25:$AV$25,MATCH($D$7,Indexace!$C$21:$AV$21))-H$102,IF(F100=('Základní vstupní data'!$F$81+3),('Provozní náklady VaK-ex post'!$K$47*1000)*INDEX(Indexace!$C$26:$AV$26,MATCH($D$7,Indexace!$C$21:$AV$21))-I$102,IF(F100=('Základní vstupní data'!$F$81+4),('Provozní náklady VaK-ex post'!$M$47*1000)*INDEX(Indexace!$C$27:$AV$27,MATCH($D$7,Indexace!$C$21:$AV$21))-J$102,IF(F100=('Základní vstupní data'!$F$81+5),('Provozní náklady VaK-ex post'!$O$47*1000)*INDEX(Indexace!$C$28:$AV$28,MATCH($D$7,Indexace!$C$21:$AV$21))-K$102,IF(F100=('Základní vstupní data'!$F$81+6),('Provozní náklady VaK-ex post'!$Q$47*1000)*INDEX(Indexace!$C$29:$AV$29,MATCH($D$7,Indexace!$C$21:$AV$21))-L$102,IF(F100=('Základní vstupní data'!$F$81+7),('Provozní náklady VaK-ex post'!$S$47*1000)*INDEX(Indexace!$C$30:$AV$30,MATCH($D$7,Indexace!$C$21:$AV$21))-M$102,IF(F100=('Základní vstupní data'!$F$81+8),('Provozní náklady VaK-ex post'!$U$47*1000)*INDEX(Indexace!$C$31:$AV$31,MATCH($D$7,Indexace!$C$21:$AC$21))-N$102,IF(F100=('Základní vstupní data'!$F$81+9),('Provozní náklady VaK-ex post'!$W$47*1000)*INDEX(Indexace!$C$32:$AV$32,MATCH($D$7,Indexace!$C$21:$AV$21))-O$102,IF(F100=('Základní vstupní data'!$F$81+10),('Provozní náklady VaK-ex post'!$W$47*1000)*INDEX(Indexace!$C$33:$AV$33,MATCH($D$7,Indexace!$C$21:$AV$21))-P$102,IF(F100=('Základní vstupní data'!$F$81+11),('Provozní náklady VaK-ex post'!$W$47*1000)*INDEX(Indexace!$C$34:$AV$34,MATCH($D$7,Indexace!$C$21:$AC$21))-Q$102,IF(F100=('Základní vstupní data'!$F$81+12),('Provozní náklady VaK-ex post'!$W$47*1000)*INDEX(Indexace!$C$35:$AV$35,MATCH($D$7,Indexace!$C$21:$AV$21))-R$102,IF(F100=('Základní vstupní data'!$F$81+13),('Provozní náklady VaK-ex post'!$W$47*1000)*INDEX(Indexace!$C$36:$AV$36,MATCH($D$7,Indexace!$C$21:$AV$21))-S$102,IF(F100=('Základní vstupní data'!$F$81+14),('Provozní náklady VaK-ex post'!$W$47*1000)*INDEX(Indexace!$C$37:$AV$37,MATCH($D$7,Indexace!$C$21:$AV$21))-T$102,IF(F100=('Základní vstupní data'!$F$81+15),('Provozní náklady VaK-ex post'!$W$47*1000)*INDEX(Indexace!$C$38:$AV$38,MATCH($D$7,Indexace!$C$21:$AV$21))-U$102,IF(F100=('Základní vstupní data'!$F$81+16),('Provozní náklady VaK-ex post'!$W$47*1000)*INDEX(Indexace!$C$39:$AV$39,MATCH($D$7,Indexace!$C$21:$AV$21))-V$102,IF(F100=('Základní vstupní data'!$F$81+17),('Provozní náklady VaK-ex post'!$W$47*1000)*INDEX(Indexace!$C$40:$AV$40,MATCH($D$7,Indexace!$C$21:$AV$21))-W$102,IF(F100=('Základní vstupní data'!$F$81+18),('Provozní náklady VaK-ex post'!$W$47*1000)*INDEX(Indexace!$C$41:$AV$41,MATCH($D$7,Indexace!$C$21:$AV$21))-X$102,IF(F100=('Základní vstupní data'!$F$81+19),('Provozní náklady VaK-ex post'!$W$47*1000)*INDEX(Indexace!$C$42:$AV$42,MATCH($D$7,Indexace!$C$21:$AV$21))-Y$102,IF(F100=('Základní vstupní data'!$F$81+20),('Provozní náklady VaK-ex post'!$W$47*1000)*INDEX(Indexace!$C$43:$AV$43,MATCH($D$7,Indexace!$C$21:$AV$21))-Z$102,IF(F100=('Základní vstupní data'!$F$81+21),('Provozní náklady VaK-ex post'!$W$47*1000)*INDEX(Indexace!$C$44:$AV$44,MATCH($D$7,Indexace!$C$21:$AV$21))-AA$102,IF(F100=('Základní vstupní data'!$F$81+22),('Provozní náklady VaK-ex post'!$W$47*1000)*INDEX(Indexace!$C$45:$AV$45,MATCH($D$7,Indexace!$C$21:$AV$21))-AB$102,IF(F100=('Základní vstupní data'!$F$81+23),('Provozní náklady VaK-ex post'!$W$47*1000)*INDEX(Indexace!$C$46:$AV$46,MATCH($D$7,Indexace!$C$21:$AV$21))-AC$102,IF(F100=('Základní vstupní data'!$F$81+24),('Provozní náklady VaK-ex post'!$W$47*1000)*INDEX(Indexace!$C$47:$AV$47,MATCH($D$7,Indexace!$C$21:$AV$21))-AD$102,IF(F100=('Základní vstupní data'!$F$81+25),('Provozní náklady VaK-ex post'!$W$47*1000)*INDEX(Indexace!$C$48:$AV$48,MATCH($D$7,Indexace!$C$21:$AV$21))-AE$102,IF(F100=('Základní vstupní data'!$F$81+26),('Provozní náklady VaK-ex post'!$W$47*1000)*INDEX(Indexace!$C$49:$AV$49,MATCH($D$7,Indexace!$C$21:$AV$21))-AF$102,IF(F100=('Základní vstupní data'!$F$81+27),('Provozní náklady VaK-ex post'!$W$47*1000)*INDEX(Indexace!$C$50:$AV$50,MATCH($D$7,Indexace!$C$21:$AV$21))-AG$102,IF(F100=('Základní vstupní data'!$F$81+28),('Provozní náklady VaK-ex post'!$W$47*1000)*INDEX(Indexace!$C$51:$AV$51,MATCH($D$7,Indexace!$C$21:$AV$21))-AH$102,IF(F100=('Základní vstupní data'!$F$81+29),('Provozní náklady VaK-ex post'!$W$47*1000)*INDEX(Indexace!$C$52:$AV$52,MATCH($D$7,Indexace!$C$21:$AV$21))-AI$102,IF(F100=('Základní vstupní data'!$F$81+30),('Provozní náklady VaK-ex post'!$W$47*1000)*INDEX(Indexace!$C$53:$AV$53,MATCH($D$7,Indexace!$C$21:$AV$21))-AJ$102)))))))))))))))))))))))))))))))),0)</f>
        <v>0</v>
      </c>
      <c r="G110" s="684">
        <f>IF(G100&gt;='Základní vstupní data'!$F$81,IF($F$2=0,0,IF(G100&gt;='Základní vstupní data'!$F$81,('Základní vstupní data'!$G$122*1000)*INDEX(Indexace!$C$23:$AV$23,MATCH($D$7,Indexace!$C$21:$AV$21))-G$102,IF(G100=('Základní vstupní data'!$F$81+1),('Provozní náklady VaK-ex post'!$G$47*1000)*INDEX(Indexace!$C$24:$AV$24,MATCH($D$7,Indexace!$C$21:$AV$21))-H$102,IF(G100=('Základní vstupní data'!$F$81+2),('Provozní náklady VaK-ex post'!$I$47*1000)*INDEX(Indexace!$C$25:$AV$25,MATCH($D$7,Indexace!$C$21:$AV$21))-I$102,IF(G100=('Základní vstupní data'!$F$81+3),('Provozní náklady VaK-ex post'!$K$47*1000)*INDEX(Indexace!$C$26:$AV$26,MATCH($D$7,Indexace!$C$21:$AV$21))-J$102,IF(G100=('Základní vstupní data'!$F$81+4),('Provozní náklady VaK-ex post'!$M$47*1000)*INDEX(Indexace!$C$27:$AV$27,MATCH($D$7,Indexace!$C$21:$AV$21))-K$102,IF(G100=('Základní vstupní data'!$F$81+5),('Provozní náklady VaK-ex post'!$O$47*1000)*INDEX(Indexace!$C$28:$AV$28,MATCH($D$7,Indexace!$C$21:$AV$21))-L$102,IF(G100=('Základní vstupní data'!$F$81+6),('Provozní náklady VaK-ex post'!$Q$47*1000)*INDEX(Indexace!$C$29:$AV$29,MATCH($D$7,Indexace!$C$21:$AV$21))-M$102,IF(G100=('Základní vstupní data'!$F$81+7),('Provozní náklady VaK-ex post'!$S$47*1000)*INDEX(Indexace!$C$30:$AV$30,MATCH($D$7,Indexace!$C$21:$AV$21))-N$102,IF(G100=('Základní vstupní data'!$F$81+8),('Provozní náklady VaK-ex post'!$U$47*1000)*INDEX(Indexace!$C$31:$AV$31,MATCH($D$7,Indexace!$C$21:$AC$21))-O$102,IF(G100=('Základní vstupní data'!$F$81+9),('Provozní náklady VaK-ex post'!$W$47*1000)*INDEX(Indexace!$C$32:$AV$32,MATCH($D$7,Indexace!$C$21:$AV$21))-P$102,IF(G100=('Základní vstupní data'!$F$81+10),('Provozní náklady VaK-ex post'!$W$47*1000)*INDEX(Indexace!$C$33:$AV$33,MATCH($D$7,Indexace!$C$21:$AV$21))-Q$102,IF(G100=('Základní vstupní data'!$F$81+11),('Provozní náklady VaK-ex post'!$W$47*1000)*INDEX(Indexace!$C$34:$AV$34,MATCH($D$7,Indexace!$C$21:$AC$21))-R$102,IF(G100=('Základní vstupní data'!$F$81+12),('Provozní náklady VaK-ex post'!$W$47*1000)*INDEX(Indexace!$C$35:$AV$35,MATCH($D$7,Indexace!$C$21:$AV$21))-S$102,IF(G100=('Základní vstupní data'!$F$81+13),('Provozní náklady VaK-ex post'!$W$47*1000)*INDEX(Indexace!$C$36:$AV$36,MATCH($D$7,Indexace!$C$21:$AV$21))-T$102,IF(G100=('Základní vstupní data'!$F$81+14),('Provozní náklady VaK-ex post'!$W$47*1000)*INDEX(Indexace!$C$37:$AV$37,MATCH($D$7,Indexace!$C$21:$AV$21))-U$102,IF(G100=('Základní vstupní data'!$F$81+15),('Provozní náklady VaK-ex post'!$W$47*1000)*INDEX(Indexace!$C$38:$AV$38,MATCH($D$7,Indexace!$C$21:$AV$21))-V$102,IF(G100=('Základní vstupní data'!$F$81+16),('Provozní náklady VaK-ex post'!$W$47*1000)*INDEX(Indexace!$C$39:$AV$39,MATCH($D$7,Indexace!$C$21:$AV$21))-W$102,IF(G100=('Základní vstupní data'!$F$81+17),('Provozní náklady VaK-ex post'!$W$47*1000)*INDEX(Indexace!$C$40:$AV$40,MATCH($D$7,Indexace!$C$21:$AV$21))-X$102,IF(G100=('Základní vstupní data'!$F$81+18),('Provozní náklady VaK-ex post'!$W$47*1000)*INDEX(Indexace!$C$41:$AV$41,MATCH($D$7,Indexace!$C$21:$AV$21))-Y$102,IF(G100=('Základní vstupní data'!$F$81+19),('Provozní náklady VaK-ex post'!$W$47*1000)*INDEX(Indexace!$C$42:$AV$42,MATCH($D$7,Indexace!$C$21:$AV$21))-Z$102,IF(G100=('Základní vstupní data'!$F$81+20),('Provozní náklady VaK-ex post'!$W$47*1000)*INDEX(Indexace!$C$43:$AV$43,MATCH($D$7,Indexace!$C$21:$AV$21))-AA$102,IF(G100=('Základní vstupní data'!$F$81+21),('Provozní náklady VaK-ex post'!$W$47*1000)*INDEX(Indexace!$C$44:$AV$44,MATCH($D$7,Indexace!$C$21:$AV$21))-AB$102,IF(G100=('Základní vstupní data'!$F$81+22),('Provozní náklady VaK-ex post'!$W$47*1000)*INDEX(Indexace!$C$45:$AV$45,MATCH($D$7,Indexace!$C$21:$AV$21))-AC$102,IF(G100=('Základní vstupní data'!$F$81+23),('Provozní náklady VaK-ex post'!$W$47*1000)*INDEX(Indexace!$C$46:$AV$46,MATCH($D$7,Indexace!$C$21:$AV$21))-AD$102,IF(G100=('Základní vstupní data'!$F$81+24),('Provozní náklady VaK-ex post'!$W$47*1000)*INDEX(Indexace!$C$47:$AV$47,MATCH($D$7,Indexace!$C$21:$AV$21))-AE$102,IF(G100=('Základní vstupní data'!$F$81+25),('Provozní náklady VaK-ex post'!$W$47*1000)*INDEX(Indexace!$C$48:$AV$48,MATCH($D$7,Indexace!$C$21:$AV$21))-AF$102,IF(G100=('Základní vstupní data'!$F$81+26),('Provozní náklady VaK-ex post'!$W$47*1000)*INDEX(Indexace!$C$49:$AV$49,MATCH($D$7,Indexace!$C$21:$AV$21))-AG$102,IF(G100=('Základní vstupní data'!$F$81+27),('Provozní náklady VaK-ex post'!$W$47*1000)*INDEX(Indexace!$C$50:$AV$50,MATCH($D$7,Indexace!$C$21:$AV$21))-AH$102,IF(G100=('Základní vstupní data'!$F$81+28),('Provozní náklady VaK-ex post'!$W$47*1000)*INDEX(Indexace!$C$51:$AV$51,MATCH($D$7,Indexace!$C$21:$AV$21))-AI$102,IF(G100=('Základní vstupní data'!$F$81+29),('Provozní náklady VaK-ex post'!$W$47*1000)*INDEX(Indexace!$C$52:$AV$52,MATCH($D$7,Indexace!$C$21:$AV$21))-AJ$102,IF(G100=('Základní vstupní data'!$F$81+30),('Provozní náklady VaK-ex post'!$W$47*1000)*INDEX(Indexace!$C$53:$AV$53,MATCH($D$7,Indexace!$C$21:$AV$21))-AK$102)))))))))))))))))))))))))))))))),0)</f>
        <v>0</v>
      </c>
      <c r="H110" s="684">
        <f>IF(H100&gt;='Základní vstupní data'!$F$81,IF($F$2=0,0,IF(H100&gt;='Základní vstupní data'!$F$81,('Základní vstupní data'!$G$122*1000)*INDEX(Indexace!$C$23:$AV$23,MATCH($D$7,Indexace!$C$21:$AV$21))-H$102,IF(H100=('Základní vstupní data'!$F$81+1),('Provozní náklady VaK-ex post'!$G$47*1000)*INDEX(Indexace!$C$24:$AV$24,MATCH($D$7,Indexace!$C$21:$AV$21))-I$102,IF(H100=('Základní vstupní data'!$F$81+2),('Provozní náklady VaK-ex post'!$I$47*1000)*INDEX(Indexace!$C$25:$AV$25,MATCH($D$7,Indexace!$C$21:$AV$21))-J$102,IF(H100=('Základní vstupní data'!$F$81+3),('Provozní náklady VaK-ex post'!$K$47*1000)*INDEX(Indexace!$C$26:$AV$26,MATCH($D$7,Indexace!$C$21:$AV$21))-K$102,IF(H100=('Základní vstupní data'!$F$81+4),('Provozní náklady VaK-ex post'!$M$47*1000)*INDEX(Indexace!$C$27:$AV$27,MATCH($D$7,Indexace!$C$21:$AV$21))-L$102,IF(H100=('Základní vstupní data'!$F$81+5),('Provozní náklady VaK-ex post'!$O$47*1000)*INDEX(Indexace!$C$28:$AV$28,MATCH($D$7,Indexace!$C$21:$AV$21))-M$102,IF(H100=('Základní vstupní data'!$F$81+6),('Provozní náklady VaK-ex post'!$Q$47*1000)*INDEX(Indexace!$C$29:$AV$29,MATCH($D$7,Indexace!$C$21:$AV$21))-N$102,IF(H100=('Základní vstupní data'!$F$81+7),('Provozní náklady VaK-ex post'!$S$47*1000)*INDEX(Indexace!$C$30:$AV$30,MATCH($D$7,Indexace!$C$21:$AV$21))-O$102,IF(H100=('Základní vstupní data'!$F$81+8),('Provozní náklady VaK-ex post'!$U$47*1000)*INDEX(Indexace!$C$31:$AV$31,MATCH($D$7,Indexace!$C$21:$AC$21))-P$102,IF(H100=('Základní vstupní data'!$F$81+9),('Provozní náklady VaK-ex post'!$W$47*1000)*INDEX(Indexace!$C$32:$AV$32,MATCH($D$7,Indexace!$C$21:$AV$21))-Q$102,IF(H100=('Základní vstupní data'!$F$81+10),('Provozní náklady VaK-ex post'!$W$47*1000)*INDEX(Indexace!$C$33:$AV$33,MATCH($D$7,Indexace!$C$21:$AV$21))-R$102,IF(H100=('Základní vstupní data'!$F$81+11),('Provozní náklady VaK-ex post'!$W$47*1000)*INDEX(Indexace!$C$34:$AV$34,MATCH($D$7,Indexace!$C$21:$AC$21))-S$102,IF(H100=('Základní vstupní data'!$F$81+12),('Provozní náklady VaK-ex post'!$W$47*1000)*INDEX(Indexace!$C$35:$AV$35,MATCH($D$7,Indexace!$C$21:$AV$21))-T$102,IF(H100=('Základní vstupní data'!$F$81+13),('Provozní náklady VaK-ex post'!$W$47*1000)*INDEX(Indexace!$C$36:$AV$36,MATCH($D$7,Indexace!$C$21:$AV$21))-U$102,IF(H100=('Základní vstupní data'!$F$81+14),('Provozní náklady VaK-ex post'!$W$47*1000)*INDEX(Indexace!$C$37:$AV$37,MATCH($D$7,Indexace!$C$21:$AV$21))-V$102,IF(H100=('Základní vstupní data'!$F$81+15),('Provozní náklady VaK-ex post'!$W$47*1000)*INDEX(Indexace!$C$38:$AV$38,MATCH($D$7,Indexace!$C$21:$AV$21))-W$102,IF(H100=('Základní vstupní data'!$F$81+16),('Provozní náklady VaK-ex post'!$W$47*1000)*INDEX(Indexace!$C$39:$AV$39,MATCH($D$7,Indexace!$C$21:$AV$21))-X$102,IF(H100=('Základní vstupní data'!$F$81+17),('Provozní náklady VaK-ex post'!$W$47*1000)*INDEX(Indexace!$C$40:$AV$40,MATCH($D$7,Indexace!$C$21:$AV$21))-Y$102,IF(H100=('Základní vstupní data'!$F$81+18),('Provozní náklady VaK-ex post'!$W$47*1000)*INDEX(Indexace!$C$41:$AV$41,MATCH($D$7,Indexace!$C$21:$AV$21))-Z$102,IF(H100=('Základní vstupní data'!$F$81+19),('Provozní náklady VaK-ex post'!$W$47*1000)*INDEX(Indexace!$C$42:$AV$42,MATCH($D$7,Indexace!$C$21:$AV$21))-AA$102,IF(H100=('Základní vstupní data'!$F$81+20),('Provozní náklady VaK-ex post'!$W$47*1000)*INDEX(Indexace!$C$43:$AV$43,MATCH($D$7,Indexace!$C$21:$AV$21))-AB$102,IF(H100=('Základní vstupní data'!$F$81+21),('Provozní náklady VaK-ex post'!$W$47*1000)*INDEX(Indexace!$C$44:$AV$44,MATCH($D$7,Indexace!$C$21:$AV$21))-AC$102,IF(H100=('Základní vstupní data'!$F$81+22),('Provozní náklady VaK-ex post'!$W$47*1000)*INDEX(Indexace!$C$45:$AV$45,MATCH($D$7,Indexace!$C$21:$AV$21))-AD$102,IF(H100=('Základní vstupní data'!$F$81+23),('Provozní náklady VaK-ex post'!$W$47*1000)*INDEX(Indexace!$C$46:$AV$46,MATCH($D$7,Indexace!$C$21:$AV$21))-AE$102,IF(H100=('Základní vstupní data'!$F$81+24),('Provozní náklady VaK-ex post'!$W$47*1000)*INDEX(Indexace!$C$47:$AV$47,MATCH($D$7,Indexace!$C$21:$AV$21))-AF$102,IF(H100=('Základní vstupní data'!$F$81+25),('Provozní náklady VaK-ex post'!$W$47*1000)*INDEX(Indexace!$C$48:$AV$48,MATCH($D$7,Indexace!$C$21:$AV$21))-AG$102,IF(H100=('Základní vstupní data'!$F$81+26),('Provozní náklady VaK-ex post'!$W$47*1000)*INDEX(Indexace!$C$49:$AV$49,MATCH($D$7,Indexace!$C$21:$AV$21))-AH$102,IF(H100=('Základní vstupní data'!$F$81+27),('Provozní náklady VaK-ex post'!$W$47*1000)*INDEX(Indexace!$C$50:$AV$50,MATCH($D$7,Indexace!$C$21:$AV$21))-AI$102,IF(H100=('Základní vstupní data'!$F$81+28),('Provozní náklady VaK-ex post'!$W$47*1000)*INDEX(Indexace!$C$51:$AV$51,MATCH($D$7,Indexace!$C$21:$AV$21))-AJ$102,IF(H100=('Základní vstupní data'!$F$81+29),('Provozní náklady VaK-ex post'!$W$47*1000)*INDEX(Indexace!$C$52:$AV$52,MATCH($D$7,Indexace!$C$21:$AV$21))-AK$102,IF(H100=('Základní vstupní data'!$F$81+30),('Provozní náklady VaK-ex post'!$W$47*1000)*INDEX(Indexace!$C$53:$AV$53,MATCH($D$7,Indexace!$C$21:$AV$21))-AL$102)))))))))))))))))))))))))))))))),0)</f>
        <v>0</v>
      </c>
      <c r="I110" s="684">
        <f>IF(I100&gt;='Základní vstupní data'!$F$81,IF($F$2=0,0,IF(I100&gt;='Základní vstupní data'!$F$81,('Základní vstupní data'!$G$122*1000)*INDEX(Indexace!$C$23:$AV$23,MATCH($D$7,Indexace!$C$21:$AV$21))-I$102,IF(I100=('Základní vstupní data'!$F$81+1),('Provozní náklady VaK-ex post'!$G$47*1000)*INDEX(Indexace!$C$24:$AV$24,MATCH($D$7,Indexace!$C$21:$AV$21))-J$102,IF(I100=('Základní vstupní data'!$F$81+2),('Provozní náklady VaK-ex post'!$I$47*1000)*INDEX(Indexace!$C$25:$AV$25,MATCH($D$7,Indexace!$C$21:$AV$21))-K$102,IF(I100=('Základní vstupní data'!$F$81+3),('Provozní náklady VaK-ex post'!$K$47*1000)*INDEX(Indexace!$C$26:$AV$26,MATCH($D$7,Indexace!$C$21:$AV$21))-L$102,IF(I100=('Základní vstupní data'!$F$81+4),('Provozní náklady VaK-ex post'!$M$47*1000)*INDEX(Indexace!$C$27:$AV$27,MATCH($D$7,Indexace!$C$21:$AV$21))-M$102,IF(I100=('Základní vstupní data'!$F$81+5),('Provozní náklady VaK-ex post'!$O$47*1000)*INDEX(Indexace!$C$28:$AV$28,MATCH($D$7,Indexace!$C$21:$AV$21))-N$102,IF(I100=('Základní vstupní data'!$F$81+6),('Provozní náklady VaK-ex post'!$Q$47*1000)*INDEX(Indexace!$C$29:$AV$29,MATCH($D$7,Indexace!$C$21:$AV$21))-O$102,IF(I100=('Základní vstupní data'!$F$81+7),('Provozní náklady VaK-ex post'!$S$47*1000)*INDEX(Indexace!$C$30:$AV$30,MATCH($D$7,Indexace!$C$21:$AV$21))-P$102,IF(I100=('Základní vstupní data'!$F$81+8),('Provozní náklady VaK-ex post'!$U$47*1000)*INDEX(Indexace!$C$31:$AV$31,MATCH($D$7,Indexace!$C$21:$AC$21))-Q$102,IF(I100=('Základní vstupní data'!$F$81+9),('Provozní náklady VaK-ex post'!$W$47*1000)*INDEX(Indexace!$C$32:$AV$32,MATCH($D$7,Indexace!$C$21:$AV$21))-R$102,IF(I100=('Základní vstupní data'!$F$81+10),('Provozní náklady VaK-ex post'!$W$47*1000)*INDEX(Indexace!$C$33:$AV$33,MATCH($D$7,Indexace!$C$21:$AV$21))-S$102,IF(I100=('Základní vstupní data'!$F$81+11),('Provozní náklady VaK-ex post'!$W$47*1000)*INDEX(Indexace!$C$34:$AV$34,MATCH($D$7,Indexace!$C$21:$AC$21))-T$102,IF(I100=('Základní vstupní data'!$F$81+12),('Provozní náklady VaK-ex post'!$W$47*1000)*INDEX(Indexace!$C$35:$AV$35,MATCH($D$7,Indexace!$C$21:$AV$21))-U$102,IF(I100=('Základní vstupní data'!$F$81+13),('Provozní náklady VaK-ex post'!$W$47*1000)*INDEX(Indexace!$C$36:$AV$36,MATCH($D$7,Indexace!$C$21:$AV$21))-V$102,IF(I100=('Základní vstupní data'!$F$81+14),('Provozní náklady VaK-ex post'!$W$47*1000)*INDEX(Indexace!$C$37:$AV$37,MATCH($D$7,Indexace!$C$21:$AV$21))-W$102,IF(I100=('Základní vstupní data'!$F$81+15),('Provozní náklady VaK-ex post'!$W$47*1000)*INDEX(Indexace!$C$38:$AV$38,MATCH($D$7,Indexace!$C$21:$AV$21))-X$102,IF(I100=('Základní vstupní data'!$F$81+16),('Provozní náklady VaK-ex post'!$W$47*1000)*INDEX(Indexace!$C$39:$AV$39,MATCH($D$7,Indexace!$C$21:$AV$21))-Y$102,IF(I100=('Základní vstupní data'!$F$81+17),('Provozní náklady VaK-ex post'!$W$47*1000)*INDEX(Indexace!$C$40:$AV$40,MATCH($D$7,Indexace!$C$21:$AV$21))-Z$102,IF(I100=('Základní vstupní data'!$F$81+18),('Provozní náklady VaK-ex post'!$W$47*1000)*INDEX(Indexace!$C$41:$AV$41,MATCH($D$7,Indexace!$C$21:$AV$21))-AA$102,IF(I100=('Základní vstupní data'!$F$81+19),('Provozní náklady VaK-ex post'!$W$47*1000)*INDEX(Indexace!$C$42:$AV$42,MATCH($D$7,Indexace!$C$21:$AV$21))-AB$102,IF(I100=('Základní vstupní data'!$F$81+20),('Provozní náklady VaK-ex post'!$W$47*1000)*INDEX(Indexace!$C$43:$AV$43,MATCH($D$7,Indexace!$C$21:$AV$21))-AC$102,IF(I100=('Základní vstupní data'!$F$81+21),('Provozní náklady VaK-ex post'!$W$47*1000)*INDEX(Indexace!$C$44:$AV$44,MATCH($D$7,Indexace!$C$21:$AV$21))-AD$102,IF(I100=('Základní vstupní data'!$F$81+22),('Provozní náklady VaK-ex post'!$W$47*1000)*INDEX(Indexace!$C$45:$AV$45,MATCH($D$7,Indexace!$C$21:$AV$21))-AE$102,IF(I100=('Základní vstupní data'!$F$81+23),('Provozní náklady VaK-ex post'!$W$47*1000)*INDEX(Indexace!$C$46:$AV$46,MATCH($D$7,Indexace!$C$21:$AV$21))-AF$102,IF(I100=('Základní vstupní data'!$F$81+24),('Provozní náklady VaK-ex post'!$W$47*1000)*INDEX(Indexace!$C$47:$AV$47,MATCH($D$7,Indexace!$C$21:$AV$21))-AG$102,IF(I100=('Základní vstupní data'!$F$81+25),('Provozní náklady VaK-ex post'!$W$47*1000)*INDEX(Indexace!$C$48:$AV$48,MATCH($D$7,Indexace!$C$21:$AV$21))-AH$102,IF(I100=('Základní vstupní data'!$F$81+26),('Provozní náklady VaK-ex post'!$W$47*1000)*INDEX(Indexace!$C$49:$AV$49,MATCH($D$7,Indexace!$C$21:$AV$21))-AI$102,IF(I100=('Základní vstupní data'!$F$81+27),('Provozní náklady VaK-ex post'!$W$47*1000)*INDEX(Indexace!$C$50:$AV$50,MATCH($D$7,Indexace!$C$21:$AV$21))-AJ$102,IF(I100=('Základní vstupní data'!$F$81+28),('Provozní náklady VaK-ex post'!$W$47*1000)*INDEX(Indexace!$C$51:$AV$51,MATCH($D$7,Indexace!$C$21:$AV$21))-AK$102,IF(I100=('Základní vstupní data'!$F$81+29),('Provozní náklady VaK-ex post'!$W$47*1000)*INDEX(Indexace!$C$52:$AV$52,MATCH($D$7,Indexace!$C$21:$AV$21))-AL$102,IF(I100=('Základní vstupní data'!$F$81+30),('Provozní náklady VaK-ex post'!$W$47*1000)*INDEX(Indexace!$C$53:$AV$53,MATCH($D$7,Indexace!$C$21:$AV$21))-AM$102)))))))))))))))))))))))))))))))),0)</f>
        <v>0</v>
      </c>
      <c r="J110" s="684">
        <f>IF(J100&gt;='Základní vstupní data'!$F$81,IF($F$2=0,0,IF(J100&gt;='Základní vstupní data'!$F$81,('Základní vstupní data'!$G$122*1000)*INDEX(Indexace!$C$23:$AV$23,MATCH($D$7,Indexace!$C$21:$AV$21))-J$102,IF(J100=('Základní vstupní data'!$F$81+1),('Provozní náklady VaK-ex post'!$G$47*1000)*INDEX(Indexace!$C$24:$AV$24,MATCH($D$7,Indexace!$C$21:$AV$21))-K$102,IF(J100=('Základní vstupní data'!$F$81+2),('Provozní náklady VaK-ex post'!$I$47*1000)*INDEX(Indexace!$C$25:$AV$25,MATCH($D$7,Indexace!$C$21:$AV$21))-L$102,IF(J100=('Základní vstupní data'!$F$81+3),('Provozní náklady VaK-ex post'!$K$47*1000)*INDEX(Indexace!$C$26:$AV$26,MATCH($D$7,Indexace!$C$21:$AV$21))-M$102,IF(J100=('Základní vstupní data'!$F$81+4),('Provozní náklady VaK-ex post'!$M$47*1000)*INDEX(Indexace!$C$27:$AV$27,MATCH($D$7,Indexace!$C$21:$AV$21))-N$102,IF(J100=('Základní vstupní data'!$F$81+5),('Provozní náklady VaK-ex post'!$O$47*1000)*INDEX(Indexace!$C$28:$AV$28,MATCH($D$7,Indexace!$C$21:$AV$21))-O$102,IF(J100=('Základní vstupní data'!$F$81+6),('Provozní náklady VaK-ex post'!$Q$47*1000)*INDEX(Indexace!$C$29:$AV$29,MATCH($D$7,Indexace!$C$21:$AV$21))-P$102,IF(J100=('Základní vstupní data'!$F$81+7),('Provozní náklady VaK-ex post'!$S$47*1000)*INDEX(Indexace!$C$30:$AV$30,MATCH($D$7,Indexace!$C$21:$AV$21))-Q$102,IF(J100=('Základní vstupní data'!$F$81+8),('Provozní náklady VaK-ex post'!$U$47*1000)*INDEX(Indexace!$C$31:$AV$31,MATCH($D$7,Indexace!$C$21:$AC$21))-R$102,IF(J100=('Základní vstupní data'!$F$81+9),('Provozní náklady VaK-ex post'!$W$47*1000)*INDEX(Indexace!$C$32:$AV$32,MATCH($D$7,Indexace!$C$21:$AV$21))-S$102,IF(J100=('Základní vstupní data'!$F$81+10),('Provozní náklady VaK-ex post'!$W$47*1000)*INDEX(Indexace!$C$33:$AV$33,MATCH($D$7,Indexace!$C$21:$AV$21))-T$102,IF(J100=('Základní vstupní data'!$F$81+11),('Provozní náklady VaK-ex post'!$W$47*1000)*INDEX(Indexace!$C$34:$AV$34,MATCH($D$7,Indexace!$C$21:$AC$21))-U$102,IF(J100=('Základní vstupní data'!$F$81+12),('Provozní náklady VaK-ex post'!$W$47*1000)*INDEX(Indexace!$C$35:$AV$35,MATCH($D$7,Indexace!$C$21:$AV$21))-V$102,IF(J100=('Základní vstupní data'!$F$81+13),('Provozní náklady VaK-ex post'!$W$47*1000)*INDEX(Indexace!$C$36:$AV$36,MATCH($D$7,Indexace!$C$21:$AV$21))-W$102,IF(J100=('Základní vstupní data'!$F$81+14),('Provozní náklady VaK-ex post'!$W$47*1000)*INDEX(Indexace!$C$37:$AV$37,MATCH($D$7,Indexace!$C$21:$AV$21))-X$102,IF(J100=('Základní vstupní data'!$F$81+15),('Provozní náklady VaK-ex post'!$W$47*1000)*INDEX(Indexace!$C$38:$AV$38,MATCH($D$7,Indexace!$C$21:$AV$21))-Y$102,IF(J100=('Základní vstupní data'!$F$81+16),('Provozní náklady VaK-ex post'!$W$47*1000)*INDEX(Indexace!$C$39:$AV$39,MATCH($D$7,Indexace!$C$21:$AV$21))-Z$102,IF(J100=('Základní vstupní data'!$F$81+17),('Provozní náklady VaK-ex post'!$W$47*1000)*INDEX(Indexace!$C$40:$AV$40,MATCH($D$7,Indexace!$C$21:$AV$21))-AA$102,IF(J100=('Základní vstupní data'!$F$81+18),('Provozní náklady VaK-ex post'!$W$47*1000)*INDEX(Indexace!$C$41:$AV$41,MATCH($D$7,Indexace!$C$21:$AV$21))-AB$102,IF(J100=('Základní vstupní data'!$F$81+19),('Provozní náklady VaK-ex post'!$W$47*1000)*INDEX(Indexace!$C$42:$AV$42,MATCH($D$7,Indexace!$C$21:$AV$21))-AC$102,IF(J100=('Základní vstupní data'!$F$81+20),('Provozní náklady VaK-ex post'!$W$47*1000)*INDEX(Indexace!$C$43:$AV$43,MATCH($D$7,Indexace!$C$21:$AV$21))-AD$102,IF(J100=('Základní vstupní data'!$F$81+21),('Provozní náklady VaK-ex post'!$W$47*1000)*INDEX(Indexace!$C$44:$AV$44,MATCH($D$7,Indexace!$C$21:$AV$21))-AE$102,IF(J100=('Základní vstupní data'!$F$81+22),('Provozní náklady VaK-ex post'!$W$47*1000)*INDEX(Indexace!$C$45:$AV$45,MATCH($D$7,Indexace!$C$21:$AV$21))-AF$102,IF(J100=('Základní vstupní data'!$F$81+23),('Provozní náklady VaK-ex post'!$W$47*1000)*INDEX(Indexace!$C$46:$AV$46,MATCH($D$7,Indexace!$C$21:$AV$21))-AG$102,IF(J100=('Základní vstupní data'!$F$81+24),('Provozní náklady VaK-ex post'!$W$47*1000)*INDEX(Indexace!$C$47:$AV$47,MATCH($D$7,Indexace!$C$21:$AV$21))-AH$102,IF(J100=('Základní vstupní data'!$F$81+25),('Provozní náklady VaK-ex post'!$W$47*1000)*INDEX(Indexace!$C$48:$AV$48,MATCH($D$7,Indexace!$C$21:$AV$21))-AI$102,IF(J100=('Základní vstupní data'!$F$81+26),('Provozní náklady VaK-ex post'!$W$47*1000)*INDEX(Indexace!$C$49:$AV$49,MATCH($D$7,Indexace!$C$21:$AV$21))-AJ$102,IF(J100=('Základní vstupní data'!$F$81+27),('Provozní náklady VaK-ex post'!$W$47*1000)*INDEX(Indexace!$C$50:$AV$50,MATCH($D$7,Indexace!$C$21:$AV$21))-AK$102,IF(J100=('Základní vstupní data'!$F$81+28),('Provozní náklady VaK-ex post'!$W$47*1000)*INDEX(Indexace!$C$51:$AV$51,MATCH($D$7,Indexace!$C$21:$AV$21))-AL$102,IF(J100=('Základní vstupní data'!$F$81+29),('Provozní náklady VaK-ex post'!$W$47*1000)*INDEX(Indexace!$C$52:$AV$52,MATCH($D$7,Indexace!$C$21:$AV$21))-AM$102,IF(J100=('Základní vstupní data'!$F$81+30),('Provozní náklady VaK-ex post'!$W$47*1000)*INDEX(Indexace!$C$53:$AV$53,MATCH($D$7,Indexace!$C$21:$AV$21))-AN$102)))))))))))))))))))))))))))))))),0)</f>
        <v>0</v>
      </c>
      <c r="K110" s="684">
        <f>IF(K100&gt;='Základní vstupní data'!$F$81,IF($F$2=0,0,IF(K100&gt;='Základní vstupní data'!$F$81,('Základní vstupní data'!$G$122*1000)*INDEX(Indexace!$C$23:$AV$23,MATCH($D$7,Indexace!$C$21:$AV$21))-K$102,IF(K100=('Základní vstupní data'!$F$81+1),('Provozní náklady VaK-ex post'!$G$47*1000)*INDEX(Indexace!$C$24:$AV$24,MATCH($D$7,Indexace!$C$21:$AV$21))-L$102,IF(K100=('Základní vstupní data'!$F$81+2),('Provozní náklady VaK-ex post'!$I$47*1000)*INDEX(Indexace!$C$25:$AV$25,MATCH($D$7,Indexace!$C$21:$AV$21))-M$102,IF(K100=('Základní vstupní data'!$F$81+3),('Provozní náklady VaK-ex post'!$K$47*1000)*INDEX(Indexace!$C$26:$AV$26,MATCH($D$7,Indexace!$C$21:$AV$21))-N$102,IF(K100=('Základní vstupní data'!$F$81+4),('Provozní náklady VaK-ex post'!$M$47*1000)*INDEX(Indexace!$C$27:$AV$27,MATCH($D$7,Indexace!$C$21:$AV$21))-O$102,IF(K100=('Základní vstupní data'!$F$81+5),('Provozní náklady VaK-ex post'!$O$47*1000)*INDEX(Indexace!$C$28:$AV$28,MATCH($D$7,Indexace!$C$21:$AV$21))-P$102,IF(K100=('Základní vstupní data'!$F$81+6),('Provozní náklady VaK-ex post'!$Q$47*1000)*INDEX(Indexace!$C$29:$AV$29,MATCH($D$7,Indexace!$C$21:$AV$21))-Q$102,IF(K100=('Základní vstupní data'!$F$81+7),('Provozní náklady VaK-ex post'!$S$47*1000)*INDEX(Indexace!$C$30:$AV$30,MATCH($D$7,Indexace!$C$21:$AV$21))-R$102,IF(K100=('Základní vstupní data'!$F$81+8),('Provozní náklady VaK-ex post'!$U$47*1000)*INDEX(Indexace!$C$31:$AV$31,MATCH($D$7,Indexace!$C$21:$AC$21))-S$102,IF(K100=('Základní vstupní data'!$F$81+9),('Provozní náklady VaK-ex post'!$W$47*1000)*INDEX(Indexace!$C$32:$AV$32,MATCH($D$7,Indexace!$C$21:$AV$21))-T$102,IF(K100=('Základní vstupní data'!$F$81+10),('Provozní náklady VaK-ex post'!$W$47*1000)*INDEX(Indexace!$C$33:$AV$33,MATCH($D$7,Indexace!$C$21:$AV$21))-U$102,IF(K100=('Základní vstupní data'!$F$81+11),('Provozní náklady VaK-ex post'!$W$47*1000)*INDEX(Indexace!$C$34:$AV$34,MATCH($D$7,Indexace!$C$21:$AC$21))-V$102,IF(K100=('Základní vstupní data'!$F$81+12),('Provozní náklady VaK-ex post'!$W$47*1000)*INDEX(Indexace!$C$35:$AV$35,MATCH($D$7,Indexace!$C$21:$AV$21))-W$102,IF(K100=('Základní vstupní data'!$F$81+13),('Provozní náklady VaK-ex post'!$W$47*1000)*INDEX(Indexace!$C$36:$AV$36,MATCH($D$7,Indexace!$C$21:$AV$21))-X$102,IF(K100=('Základní vstupní data'!$F$81+14),('Provozní náklady VaK-ex post'!$W$47*1000)*INDEX(Indexace!$C$37:$AV$37,MATCH($D$7,Indexace!$C$21:$AV$21))-Y$102,IF(K100=('Základní vstupní data'!$F$81+15),('Provozní náklady VaK-ex post'!$W$47*1000)*INDEX(Indexace!$C$38:$AV$38,MATCH($D$7,Indexace!$C$21:$AV$21))-Z$102,IF(K100=('Základní vstupní data'!$F$81+16),('Provozní náklady VaK-ex post'!$W$47*1000)*INDEX(Indexace!$C$39:$AV$39,MATCH($D$7,Indexace!$C$21:$AV$21))-AA$102,IF(K100=('Základní vstupní data'!$F$81+17),('Provozní náklady VaK-ex post'!$W$47*1000)*INDEX(Indexace!$C$40:$AV$40,MATCH($D$7,Indexace!$C$21:$AV$21))-AB$102,IF(K100=('Základní vstupní data'!$F$81+18),('Provozní náklady VaK-ex post'!$W$47*1000)*INDEX(Indexace!$C$41:$AV$41,MATCH($D$7,Indexace!$C$21:$AV$21))-AC$102,IF(K100=('Základní vstupní data'!$F$81+19),('Provozní náklady VaK-ex post'!$W$47*1000)*INDEX(Indexace!$C$42:$AV$42,MATCH($D$7,Indexace!$C$21:$AV$21))-AD$102,IF(K100=('Základní vstupní data'!$F$81+20),('Provozní náklady VaK-ex post'!$W$47*1000)*INDEX(Indexace!$C$43:$AV$43,MATCH($D$7,Indexace!$C$21:$AV$21))-AE$102,IF(K100=('Základní vstupní data'!$F$81+21),('Provozní náklady VaK-ex post'!$W$47*1000)*INDEX(Indexace!$C$44:$AV$44,MATCH($D$7,Indexace!$C$21:$AV$21))-AF$102,IF(K100=('Základní vstupní data'!$F$81+22),('Provozní náklady VaK-ex post'!$W$47*1000)*INDEX(Indexace!$C$45:$AV$45,MATCH($D$7,Indexace!$C$21:$AV$21))-AG$102,IF(K100=('Základní vstupní data'!$F$81+23),('Provozní náklady VaK-ex post'!$W$47*1000)*INDEX(Indexace!$C$46:$AV$46,MATCH($D$7,Indexace!$C$21:$AV$21))-AH$102,IF(K100=('Základní vstupní data'!$F$81+24),('Provozní náklady VaK-ex post'!$W$47*1000)*INDEX(Indexace!$C$47:$AV$47,MATCH($D$7,Indexace!$C$21:$AV$21))-AI$102,IF(K100=('Základní vstupní data'!$F$81+25),('Provozní náklady VaK-ex post'!$W$47*1000)*INDEX(Indexace!$C$48:$AV$48,MATCH($D$7,Indexace!$C$21:$AV$21))-AJ$102,IF(K100=('Základní vstupní data'!$F$81+26),('Provozní náklady VaK-ex post'!$W$47*1000)*INDEX(Indexace!$C$49:$AV$49,MATCH($D$7,Indexace!$C$21:$AV$21))-AK$102,IF(K100=('Základní vstupní data'!$F$81+27),('Provozní náklady VaK-ex post'!$W$47*1000)*INDEX(Indexace!$C$50:$AV$50,MATCH($D$7,Indexace!$C$21:$AV$21))-AL$102,IF(K100=('Základní vstupní data'!$F$81+28),('Provozní náklady VaK-ex post'!$W$47*1000)*INDEX(Indexace!$C$51:$AV$51,MATCH($D$7,Indexace!$C$21:$AV$21))-AM$102,IF(K100=('Základní vstupní data'!$F$81+29),('Provozní náklady VaK-ex post'!$W$47*1000)*INDEX(Indexace!$C$52:$AV$52,MATCH($D$7,Indexace!$C$21:$AV$21))-AN$102,IF(K100=('Základní vstupní data'!$F$81+30),('Provozní náklady VaK-ex post'!$W$47*1000)*INDEX(Indexace!$C$53:$AV$53,MATCH($D$7,Indexace!$C$21:$AV$21))-AO$102)))))))))))))))))))))))))))))))),0)</f>
        <v>0</v>
      </c>
      <c r="L110" s="684">
        <f>IF(L100&gt;='Základní vstupní data'!$F$81,IF($F$2=0,0,IF(L100&gt;='Základní vstupní data'!$F$81,('Základní vstupní data'!$G$122*1000)*INDEX(Indexace!$C$23:$AV$23,MATCH($D$7,Indexace!$C$21:$AV$21))-L$102,IF(L100=('Základní vstupní data'!$F$81+1),('Provozní náklady VaK-ex post'!$G$47*1000)*INDEX(Indexace!$C$24:$AV$24,MATCH($D$7,Indexace!$C$21:$AV$21))-M$102,IF(L100=('Základní vstupní data'!$F$81+2),('Provozní náklady VaK-ex post'!$I$47*1000)*INDEX(Indexace!$C$25:$AV$25,MATCH($D$7,Indexace!$C$21:$AV$21))-N$102,IF(L100=('Základní vstupní data'!$F$81+3),('Provozní náklady VaK-ex post'!$K$47*1000)*INDEX(Indexace!$C$26:$AV$26,MATCH($D$7,Indexace!$C$21:$AV$21))-O$102,IF(L100=('Základní vstupní data'!$F$81+4),('Provozní náklady VaK-ex post'!$M$47*1000)*INDEX(Indexace!$C$27:$AV$27,MATCH($D$7,Indexace!$C$21:$AV$21))-P$102,IF(L100=('Základní vstupní data'!$F$81+5),('Provozní náklady VaK-ex post'!$O$47*1000)*INDEX(Indexace!$C$28:$AV$28,MATCH($D$7,Indexace!$C$21:$AV$21))-Q$102,IF(L100=('Základní vstupní data'!$F$81+6),('Provozní náklady VaK-ex post'!$Q$47*1000)*INDEX(Indexace!$C$29:$AV$29,MATCH($D$7,Indexace!$C$21:$AV$21))-R$102,IF(L100=('Základní vstupní data'!$F$81+7),('Provozní náklady VaK-ex post'!$S$47*1000)*INDEX(Indexace!$C$30:$AV$30,MATCH($D$7,Indexace!$C$21:$AV$21))-S$102,IF(L100=('Základní vstupní data'!$F$81+8),('Provozní náklady VaK-ex post'!$U$47*1000)*INDEX(Indexace!$C$31:$AV$31,MATCH($D$7,Indexace!$C$21:$AC$21))-T$102,IF(L100=('Základní vstupní data'!$F$81+9),('Provozní náklady VaK-ex post'!$W$47*1000)*INDEX(Indexace!$C$32:$AV$32,MATCH($D$7,Indexace!$C$21:$AV$21))-U$102,IF(L100=('Základní vstupní data'!$F$81+10),('Provozní náklady VaK-ex post'!$W$47*1000)*INDEX(Indexace!$C$33:$AV$33,MATCH($D$7,Indexace!$C$21:$AV$21))-V$102,IF(L100=('Základní vstupní data'!$F$81+11),('Provozní náklady VaK-ex post'!$W$47*1000)*INDEX(Indexace!$C$34:$AV$34,MATCH($D$7,Indexace!$C$21:$AC$21))-W$102,IF(L100=('Základní vstupní data'!$F$81+12),('Provozní náklady VaK-ex post'!$W$47*1000)*INDEX(Indexace!$C$35:$AV$35,MATCH($D$7,Indexace!$C$21:$AV$21))-X$102,IF(L100=('Základní vstupní data'!$F$81+13),('Provozní náklady VaK-ex post'!$W$47*1000)*INDEX(Indexace!$C$36:$AV$36,MATCH($D$7,Indexace!$C$21:$AV$21))-Y$102,IF(L100=('Základní vstupní data'!$F$81+14),('Provozní náklady VaK-ex post'!$W$47*1000)*INDEX(Indexace!$C$37:$AV$37,MATCH($D$7,Indexace!$C$21:$AV$21))-Z$102,IF(L100=('Základní vstupní data'!$F$81+15),('Provozní náklady VaK-ex post'!$W$47*1000)*INDEX(Indexace!$C$38:$AV$38,MATCH($D$7,Indexace!$C$21:$AV$21))-AA$102,IF(L100=('Základní vstupní data'!$F$81+16),('Provozní náklady VaK-ex post'!$W$47*1000)*INDEX(Indexace!$C$39:$AV$39,MATCH($D$7,Indexace!$C$21:$AV$21))-AB$102,IF(L100=('Základní vstupní data'!$F$81+17),('Provozní náklady VaK-ex post'!$W$47*1000)*INDEX(Indexace!$C$40:$AV$40,MATCH($D$7,Indexace!$C$21:$AV$21))-AC$102,IF(L100=('Základní vstupní data'!$F$81+18),('Provozní náklady VaK-ex post'!$W$47*1000)*INDEX(Indexace!$C$41:$AV$41,MATCH($D$7,Indexace!$C$21:$AV$21))-AD$102,IF(L100=('Základní vstupní data'!$F$81+19),('Provozní náklady VaK-ex post'!$W$47*1000)*INDEX(Indexace!$C$42:$AV$42,MATCH($D$7,Indexace!$C$21:$AV$21))-AE$102,IF(L100=('Základní vstupní data'!$F$81+20),('Provozní náklady VaK-ex post'!$W$47*1000)*INDEX(Indexace!$C$43:$AV$43,MATCH($D$7,Indexace!$C$21:$AV$21))-AF$102,IF(L100=('Základní vstupní data'!$F$81+21),('Provozní náklady VaK-ex post'!$W$47*1000)*INDEX(Indexace!$C$44:$AV$44,MATCH($D$7,Indexace!$C$21:$AV$21))-AG$102,IF(L100=('Základní vstupní data'!$F$81+22),('Provozní náklady VaK-ex post'!$W$47*1000)*INDEX(Indexace!$C$45:$AV$45,MATCH($D$7,Indexace!$C$21:$AV$21))-AH$102,IF(L100=('Základní vstupní data'!$F$81+23),('Provozní náklady VaK-ex post'!$W$47*1000)*INDEX(Indexace!$C$46:$AV$46,MATCH($D$7,Indexace!$C$21:$AV$21))-AI$102,IF(L100=('Základní vstupní data'!$F$81+24),('Provozní náklady VaK-ex post'!$W$47*1000)*INDEX(Indexace!$C$47:$AV$47,MATCH($D$7,Indexace!$C$21:$AV$21))-AJ$102,IF(L100=('Základní vstupní data'!$F$81+25),('Provozní náklady VaK-ex post'!$W$47*1000)*INDEX(Indexace!$C$48:$AV$48,MATCH($D$7,Indexace!$C$21:$AV$21))-AK$102,IF(L100=('Základní vstupní data'!$F$81+26),('Provozní náklady VaK-ex post'!$W$47*1000)*INDEX(Indexace!$C$49:$AV$49,MATCH($D$7,Indexace!$C$21:$AV$21))-AL$102,IF(L100=('Základní vstupní data'!$F$81+27),('Provozní náklady VaK-ex post'!$W$47*1000)*INDEX(Indexace!$C$50:$AV$50,MATCH($D$7,Indexace!$C$21:$AV$21))-AM$102,IF(L100=('Základní vstupní data'!$F$81+28),('Provozní náklady VaK-ex post'!$W$47*1000)*INDEX(Indexace!$C$51:$AV$51,MATCH($D$7,Indexace!$C$21:$AV$21))-AN$102,IF(L100=('Základní vstupní data'!$F$81+29),('Provozní náklady VaK-ex post'!$W$47*1000)*INDEX(Indexace!$C$52:$AV$52,MATCH($D$7,Indexace!$C$21:$AV$21))-AO$102,IF(L100=('Základní vstupní data'!$F$81+30),('Provozní náklady VaK-ex post'!$W$47*1000)*INDEX(Indexace!$C$53:$AV$53,MATCH($D$7,Indexace!$C$21:$AV$21))-AP$102)))))))))))))))))))))))))))))))),0)</f>
        <v>0</v>
      </c>
      <c r="M110" s="684">
        <f>IF(M100&gt;='Základní vstupní data'!$F$81,IF($F$2=0,0,IF(M100&gt;='Základní vstupní data'!$F$81,('Základní vstupní data'!$G$122*1000)*INDEX(Indexace!$C$23:$AV$23,MATCH($D$7,Indexace!$C$21:$AV$21))-M$102,IF(M100=('Základní vstupní data'!$F$81+1),('Provozní náklady VaK-ex post'!$G$47*1000)*INDEX(Indexace!$C$24:$AV$24,MATCH($D$7,Indexace!$C$21:$AV$21))-N$102,IF(M100=('Základní vstupní data'!$F$81+2),('Provozní náklady VaK-ex post'!$I$47*1000)*INDEX(Indexace!$C$25:$AV$25,MATCH($D$7,Indexace!$C$21:$AV$21))-O$102,IF(M100=('Základní vstupní data'!$F$81+3),('Provozní náklady VaK-ex post'!$K$47*1000)*INDEX(Indexace!$C$26:$AV$26,MATCH($D$7,Indexace!$C$21:$AV$21))-P$102,IF(M100=('Základní vstupní data'!$F$81+4),('Provozní náklady VaK-ex post'!$M$47*1000)*INDEX(Indexace!$C$27:$AV$27,MATCH($D$7,Indexace!$C$21:$AV$21))-Q$102,IF(M100=('Základní vstupní data'!$F$81+5),('Provozní náklady VaK-ex post'!$O$47*1000)*INDEX(Indexace!$C$28:$AV$28,MATCH($D$7,Indexace!$C$21:$AV$21))-R$102,IF(M100=('Základní vstupní data'!$F$81+6),('Provozní náklady VaK-ex post'!$Q$47*1000)*INDEX(Indexace!$C$29:$AV$29,MATCH($D$7,Indexace!$C$21:$AV$21))-S$102,IF(M100=('Základní vstupní data'!$F$81+7),('Provozní náklady VaK-ex post'!$S$47*1000)*INDEX(Indexace!$C$30:$AV$30,MATCH($D$7,Indexace!$C$21:$AV$21))-T$102,IF(M100=('Základní vstupní data'!$F$81+8),('Provozní náklady VaK-ex post'!$U$47*1000)*INDEX(Indexace!$C$31:$AV$31,MATCH($D$7,Indexace!$C$21:$AC$21))-U$102,IF(M100=('Základní vstupní data'!$F$81+9),('Provozní náklady VaK-ex post'!$W$47*1000)*INDEX(Indexace!$C$32:$AV$32,MATCH($D$7,Indexace!$C$21:$AV$21))-V$102,IF(M100=('Základní vstupní data'!$F$81+10),('Provozní náklady VaK-ex post'!$W$47*1000)*INDEX(Indexace!$C$33:$AV$33,MATCH($D$7,Indexace!$C$21:$AV$21))-W$102,IF(M100=('Základní vstupní data'!$F$81+11),('Provozní náklady VaK-ex post'!$W$47*1000)*INDEX(Indexace!$C$34:$AV$34,MATCH($D$7,Indexace!$C$21:$AC$21))-X$102,IF(M100=('Základní vstupní data'!$F$81+12),('Provozní náklady VaK-ex post'!$W$47*1000)*INDEX(Indexace!$C$35:$AV$35,MATCH($D$7,Indexace!$C$21:$AV$21))-Y$102,IF(M100=('Základní vstupní data'!$F$81+13),('Provozní náklady VaK-ex post'!$W$47*1000)*INDEX(Indexace!$C$36:$AV$36,MATCH($D$7,Indexace!$C$21:$AV$21))-Z$102,IF(M100=('Základní vstupní data'!$F$81+14),('Provozní náklady VaK-ex post'!$W$47*1000)*INDEX(Indexace!$C$37:$AV$37,MATCH($D$7,Indexace!$C$21:$AV$21))-AA$102,IF(M100=('Základní vstupní data'!$F$81+15),('Provozní náklady VaK-ex post'!$W$47*1000)*INDEX(Indexace!$C$38:$AV$38,MATCH($D$7,Indexace!$C$21:$AV$21))-AB$102,IF(M100=('Základní vstupní data'!$F$81+16),('Provozní náklady VaK-ex post'!$W$47*1000)*INDEX(Indexace!$C$39:$AV$39,MATCH($D$7,Indexace!$C$21:$AV$21))-AC$102,IF(M100=('Základní vstupní data'!$F$81+17),('Provozní náklady VaK-ex post'!$W$47*1000)*INDEX(Indexace!$C$40:$AV$40,MATCH($D$7,Indexace!$C$21:$AV$21))-AD$102,IF(M100=('Základní vstupní data'!$F$81+18),('Provozní náklady VaK-ex post'!$W$47*1000)*INDEX(Indexace!$C$41:$AV$41,MATCH($D$7,Indexace!$C$21:$AV$21))-AE$102,IF(M100=('Základní vstupní data'!$F$81+19),('Provozní náklady VaK-ex post'!$W$47*1000)*INDEX(Indexace!$C$42:$AV$42,MATCH($D$7,Indexace!$C$21:$AV$21))-AF$102,IF(M100=('Základní vstupní data'!$F$81+20),('Provozní náklady VaK-ex post'!$W$47*1000)*INDEX(Indexace!$C$43:$AV$43,MATCH($D$7,Indexace!$C$21:$AV$21))-AG$102,IF(M100=('Základní vstupní data'!$F$81+21),('Provozní náklady VaK-ex post'!$W$47*1000)*INDEX(Indexace!$C$44:$AV$44,MATCH($D$7,Indexace!$C$21:$AV$21))-AH$102,IF(M100=('Základní vstupní data'!$F$81+22),('Provozní náklady VaK-ex post'!$W$47*1000)*INDEX(Indexace!$C$45:$AV$45,MATCH($D$7,Indexace!$C$21:$AV$21))-AI$102,IF(M100=('Základní vstupní data'!$F$81+23),('Provozní náklady VaK-ex post'!$W$47*1000)*INDEX(Indexace!$C$46:$AV$46,MATCH($D$7,Indexace!$C$21:$AV$21))-AJ$102,IF(M100=('Základní vstupní data'!$F$81+24),('Provozní náklady VaK-ex post'!$W$47*1000)*INDEX(Indexace!$C$47:$AV$47,MATCH($D$7,Indexace!$C$21:$AV$21))-AK$102,IF(M100=('Základní vstupní data'!$F$81+25),('Provozní náklady VaK-ex post'!$W$47*1000)*INDEX(Indexace!$C$48:$AV$48,MATCH($D$7,Indexace!$C$21:$AV$21))-AL$102,IF(M100=('Základní vstupní data'!$F$81+26),('Provozní náklady VaK-ex post'!$W$47*1000)*INDEX(Indexace!$C$49:$AV$49,MATCH($D$7,Indexace!$C$21:$AV$21))-AM$102,IF(M100=('Základní vstupní data'!$F$81+27),('Provozní náklady VaK-ex post'!$W$47*1000)*INDEX(Indexace!$C$50:$AV$50,MATCH($D$7,Indexace!$C$21:$AV$21))-AN$102,IF(M100=('Základní vstupní data'!$F$81+28),('Provozní náklady VaK-ex post'!$W$47*1000)*INDEX(Indexace!$C$51:$AV$51,MATCH($D$7,Indexace!$C$21:$AV$21))-AO$102,IF(M100=('Základní vstupní data'!$F$81+29),('Provozní náklady VaK-ex post'!$W$47*1000)*INDEX(Indexace!$C$52:$AV$52,MATCH($D$7,Indexace!$C$21:$AV$21))-AP$102,IF(M100=('Základní vstupní data'!$F$81+30),('Provozní náklady VaK-ex post'!$W$47*1000)*INDEX(Indexace!$C$53:$AV$53,MATCH($D$7,Indexace!$C$21:$AV$21))-AQ$102)))))))))))))))))))))))))))))))),0)</f>
        <v>-1.4210854715202004E-14</v>
      </c>
      <c r="N110" s="684">
        <f>IF(N100&gt;='Základní vstupní data'!$F$81,IF($F$2=0,0,IF(N100&gt;='Základní vstupní data'!$F$81,('Základní vstupní data'!$G$122*1000)*INDEX(Indexace!$C$23:$AV$23,MATCH($D$7,Indexace!$C$21:$AV$21))-N$102,IF(N100=('Základní vstupní data'!$F$81+1),('Provozní náklady VaK-ex post'!$G$47*1000)*INDEX(Indexace!$C$24:$AV$24,MATCH($D$7,Indexace!$C$21:$AV$21))-O$102,IF(N100=('Základní vstupní data'!$F$81+2),('Provozní náklady VaK-ex post'!$I$47*1000)*INDEX(Indexace!$C$25:$AV$25,MATCH($D$7,Indexace!$C$21:$AV$21))-P$102,IF(N100=('Základní vstupní data'!$F$81+3),('Provozní náklady VaK-ex post'!$K$47*1000)*INDEX(Indexace!$C$26:$AV$26,MATCH($D$7,Indexace!$C$21:$AV$21))-Q$102,IF(N100=('Základní vstupní data'!$F$81+4),('Provozní náklady VaK-ex post'!$M$47*1000)*INDEX(Indexace!$C$27:$AV$27,MATCH($D$7,Indexace!$C$21:$AV$21))-R$102,IF(N100=('Základní vstupní data'!$F$81+5),('Provozní náklady VaK-ex post'!$O$47*1000)*INDEX(Indexace!$C$28:$AV$28,MATCH($D$7,Indexace!$C$21:$AV$21))-S$102,IF(N100=('Základní vstupní data'!$F$81+6),('Provozní náklady VaK-ex post'!$Q$47*1000)*INDEX(Indexace!$C$29:$AV$29,MATCH($D$7,Indexace!$C$21:$AV$21))-T$102,IF(N100=('Základní vstupní data'!$F$81+7),('Provozní náklady VaK-ex post'!$S$47*1000)*INDEX(Indexace!$C$30:$AV$30,MATCH($D$7,Indexace!$C$21:$AV$21))-U$102,IF(N100=('Základní vstupní data'!$F$81+8),('Provozní náklady VaK-ex post'!$U$47*1000)*INDEX(Indexace!$C$31:$AV$31,MATCH($D$7,Indexace!$C$21:$AC$21))-V$102,IF(N100=('Základní vstupní data'!$F$81+9),('Provozní náklady VaK-ex post'!$W$47*1000)*INDEX(Indexace!$C$32:$AV$32,MATCH($D$7,Indexace!$C$21:$AV$21))-W$102,IF(N100=('Základní vstupní data'!$F$81+10),('Provozní náklady VaK-ex post'!$W$47*1000)*INDEX(Indexace!$C$33:$AV$33,MATCH($D$7,Indexace!$C$21:$AV$21))-X$102,IF(N100=('Základní vstupní data'!$F$81+11),('Provozní náklady VaK-ex post'!$W$47*1000)*INDEX(Indexace!$C$34:$AV$34,MATCH($D$7,Indexace!$C$21:$AC$21))-Y$102,IF(N100=('Základní vstupní data'!$F$81+12),('Provozní náklady VaK-ex post'!$W$47*1000)*INDEX(Indexace!$C$35:$AV$35,MATCH($D$7,Indexace!$C$21:$AV$21))-Z$102,IF(N100=('Základní vstupní data'!$F$81+13),('Provozní náklady VaK-ex post'!$W$47*1000)*INDEX(Indexace!$C$36:$AV$36,MATCH($D$7,Indexace!$C$21:$AV$21))-AA$102,IF(N100=('Základní vstupní data'!$F$81+14),('Provozní náklady VaK-ex post'!$W$47*1000)*INDEX(Indexace!$C$37:$AV$37,MATCH($D$7,Indexace!$C$21:$AV$21))-AB$102,IF(N100=('Základní vstupní data'!$F$81+15),('Provozní náklady VaK-ex post'!$W$47*1000)*INDEX(Indexace!$C$38:$AV$38,MATCH($D$7,Indexace!$C$21:$AV$21))-AC$102,IF(N100=('Základní vstupní data'!$F$81+16),('Provozní náklady VaK-ex post'!$W$47*1000)*INDEX(Indexace!$C$39:$AV$39,MATCH($D$7,Indexace!$C$21:$AV$21))-AD$102,IF(N100=('Základní vstupní data'!$F$81+17),('Provozní náklady VaK-ex post'!$W$47*1000)*INDEX(Indexace!$C$40:$AV$40,MATCH($D$7,Indexace!$C$21:$AV$21))-AE$102,IF(N100=('Základní vstupní data'!$F$81+18),('Provozní náklady VaK-ex post'!$W$47*1000)*INDEX(Indexace!$C$41:$AV$41,MATCH($D$7,Indexace!$C$21:$AV$21))-AF$102,IF(N100=('Základní vstupní data'!$F$81+19),('Provozní náklady VaK-ex post'!$W$47*1000)*INDEX(Indexace!$C$42:$AV$42,MATCH($D$7,Indexace!$C$21:$AV$21))-AG$102,IF(N100=('Základní vstupní data'!$F$81+20),('Provozní náklady VaK-ex post'!$W$47*1000)*INDEX(Indexace!$C$43:$AV$43,MATCH($D$7,Indexace!$C$21:$AV$21))-AH$102,IF(N100=('Základní vstupní data'!$F$81+21),('Provozní náklady VaK-ex post'!$W$47*1000)*INDEX(Indexace!$C$44:$AV$44,MATCH($D$7,Indexace!$C$21:$AV$21))-AI$102,IF(N100=('Základní vstupní data'!$F$81+22),('Provozní náklady VaK-ex post'!$W$47*1000)*INDEX(Indexace!$C$45:$AV$45,MATCH($D$7,Indexace!$C$21:$AV$21))-AJ$102,IF(N100=('Základní vstupní data'!$F$81+23),('Provozní náklady VaK-ex post'!$W$47*1000)*INDEX(Indexace!$C$46:$AV$46,MATCH($D$7,Indexace!$C$21:$AV$21))-AK$102,IF(N100=('Základní vstupní data'!$F$81+24),('Provozní náklady VaK-ex post'!$W$47*1000)*INDEX(Indexace!$C$47:$AV$47,MATCH($D$7,Indexace!$C$21:$AV$21))-AL$102,IF(N100=('Základní vstupní data'!$F$81+25),('Provozní náklady VaK-ex post'!$W$47*1000)*INDEX(Indexace!$C$48:$AV$48,MATCH($D$7,Indexace!$C$21:$AV$21))-AM$102,IF(N100=('Základní vstupní data'!$F$81+26),('Provozní náklady VaK-ex post'!$W$47*1000)*INDEX(Indexace!$C$49:$AV$49,MATCH($D$7,Indexace!$C$21:$AV$21))-AN$102,IF(N100=('Základní vstupní data'!$F$81+27),('Provozní náklady VaK-ex post'!$W$47*1000)*INDEX(Indexace!$C$50:$AV$50,MATCH($D$7,Indexace!$C$21:$AV$21))-AO$102,IF(N100=('Základní vstupní data'!$F$81+28),('Provozní náklady VaK-ex post'!$W$47*1000)*INDEX(Indexace!$C$51:$AV$51,MATCH($D$7,Indexace!$C$21:$AV$21))-AP$102,IF(N100=('Základní vstupní data'!$F$81+29),('Provozní náklady VaK-ex post'!$W$47*1000)*INDEX(Indexace!$C$52:$AV$52,MATCH($D$7,Indexace!$C$21:$AV$21))-AQ$102,IF(N100=('Základní vstupní data'!$F$81+30),('Provozní náklady VaK-ex post'!$W$47*1000)*INDEX(Indexace!$C$53:$AV$53,MATCH($D$7,Indexace!$C$21:$AV$21))-AR$102)))))))))))))))))))))))))))))))),0)</f>
        <v>0</v>
      </c>
      <c r="O110" s="684">
        <f>IF(O100&gt;='Základní vstupní data'!$F$81,IF($F$2=0,0,IF(O100&gt;='Základní vstupní data'!$F$81,('Základní vstupní data'!$G$122*1000)*INDEX(Indexace!$C$23:$AV$23,MATCH($D$7,Indexace!$C$21:$AV$21))-O$102,IF(O100=('Základní vstupní data'!$F$81+1),('Provozní náklady VaK-ex post'!$G$47*1000)*INDEX(Indexace!$C$24:$AV$24,MATCH($D$7,Indexace!$C$21:$AV$21))-P$102,IF(O100=('Základní vstupní data'!$F$81+2),('Provozní náklady VaK-ex post'!$I$47*1000)*INDEX(Indexace!$C$25:$AV$25,MATCH($D$7,Indexace!$C$21:$AV$21))-Q$102,IF(O100=('Základní vstupní data'!$F$81+3),('Provozní náklady VaK-ex post'!$K$47*1000)*INDEX(Indexace!$C$26:$AV$26,MATCH($D$7,Indexace!$C$21:$AV$21))-R$102,IF(O100=('Základní vstupní data'!$F$81+4),('Provozní náklady VaK-ex post'!$M$47*1000)*INDEX(Indexace!$C$27:$AV$27,MATCH($D$7,Indexace!$C$21:$AV$21))-S$102,IF(O100=('Základní vstupní data'!$F$81+5),('Provozní náklady VaK-ex post'!$O$47*1000)*INDEX(Indexace!$C$28:$AV$28,MATCH($D$7,Indexace!$C$21:$AV$21))-T$102,IF(O100=('Základní vstupní data'!$F$81+6),('Provozní náklady VaK-ex post'!$Q$47*1000)*INDEX(Indexace!$C$29:$AV$29,MATCH($D$7,Indexace!$C$21:$AV$21))-U$102,IF(O100=('Základní vstupní data'!$F$81+7),('Provozní náklady VaK-ex post'!$S$47*1000)*INDEX(Indexace!$C$30:$AV$30,MATCH($D$7,Indexace!$C$21:$AV$21))-V$102,IF(O100=('Základní vstupní data'!$F$81+8),('Provozní náklady VaK-ex post'!$U$47*1000)*INDEX(Indexace!$C$31:$AV$31,MATCH($D$7,Indexace!$C$21:$AC$21))-W$102,IF(O100=('Základní vstupní data'!$F$81+9),('Provozní náklady VaK-ex post'!$W$47*1000)*INDEX(Indexace!$C$32:$AV$32,MATCH($D$7,Indexace!$C$21:$AV$21))-X$102,IF(O100=('Základní vstupní data'!$F$81+10),('Provozní náklady VaK-ex post'!$W$47*1000)*INDEX(Indexace!$C$33:$AV$33,MATCH($D$7,Indexace!$C$21:$AV$21))-Y$102,IF(O100=('Základní vstupní data'!$F$81+11),('Provozní náklady VaK-ex post'!$W$47*1000)*INDEX(Indexace!$C$34:$AV$34,MATCH($D$7,Indexace!$C$21:$AC$21))-Z$102,IF(O100=('Základní vstupní data'!$F$81+12),('Provozní náklady VaK-ex post'!$W$47*1000)*INDEX(Indexace!$C$35:$AV$35,MATCH($D$7,Indexace!$C$21:$AV$21))-AA$102,IF(O100=('Základní vstupní data'!$F$81+13),('Provozní náklady VaK-ex post'!$W$47*1000)*INDEX(Indexace!$C$36:$AV$36,MATCH($D$7,Indexace!$C$21:$AV$21))-AB$102,IF(O100=('Základní vstupní data'!$F$81+14),('Provozní náklady VaK-ex post'!$W$47*1000)*INDEX(Indexace!$C$37:$AV$37,MATCH($D$7,Indexace!$C$21:$AV$21))-AC$102,IF(O100=('Základní vstupní data'!$F$81+15),('Provozní náklady VaK-ex post'!$W$47*1000)*INDEX(Indexace!$C$38:$AV$38,MATCH($D$7,Indexace!$C$21:$AV$21))-AD$102,IF(O100=('Základní vstupní data'!$F$81+16),('Provozní náklady VaK-ex post'!$W$47*1000)*INDEX(Indexace!$C$39:$AV$39,MATCH($D$7,Indexace!$C$21:$AV$21))-AE$102,IF(O100=('Základní vstupní data'!$F$81+17),('Provozní náklady VaK-ex post'!$W$47*1000)*INDEX(Indexace!$C$40:$AV$40,MATCH($D$7,Indexace!$C$21:$AV$21))-AF$102,IF(O100=('Základní vstupní data'!$F$81+18),('Provozní náklady VaK-ex post'!$W$47*1000)*INDEX(Indexace!$C$41:$AV$41,MATCH($D$7,Indexace!$C$21:$AV$21))-AG$102,IF(O100=('Základní vstupní data'!$F$81+19),('Provozní náklady VaK-ex post'!$W$47*1000)*INDEX(Indexace!$C$42:$AV$42,MATCH($D$7,Indexace!$C$21:$AV$21))-AH$102,IF(O100=('Základní vstupní data'!$F$81+20),('Provozní náklady VaK-ex post'!$W$47*1000)*INDEX(Indexace!$C$43:$AV$43,MATCH($D$7,Indexace!$C$21:$AV$21))-AI$102,IF(O100=('Základní vstupní data'!$F$81+21),('Provozní náklady VaK-ex post'!$W$47*1000)*INDEX(Indexace!$C$44:$AV$44,MATCH($D$7,Indexace!$C$21:$AV$21))-AJ$102,IF(O100=('Základní vstupní data'!$F$81+22),('Provozní náklady VaK-ex post'!$W$47*1000)*INDEX(Indexace!$C$45:$AV$45,MATCH($D$7,Indexace!$C$21:$AV$21))-AK$102,IF(O100=('Základní vstupní data'!$F$81+23),('Provozní náklady VaK-ex post'!$W$47*1000)*INDEX(Indexace!$C$46:$AV$46,MATCH($D$7,Indexace!$C$21:$AV$21))-AL$102,IF(O100=('Základní vstupní data'!$F$81+24),('Provozní náklady VaK-ex post'!$W$47*1000)*INDEX(Indexace!$C$47:$AV$47,MATCH($D$7,Indexace!$C$21:$AV$21))-AM$102,IF(O100=('Základní vstupní data'!$F$81+25),('Provozní náklady VaK-ex post'!$W$47*1000)*INDEX(Indexace!$C$48:$AV$48,MATCH($D$7,Indexace!$C$21:$AV$21))-AN$102,IF(O100=('Základní vstupní data'!$F$81+26),('Provozní náklady VaK-ex post'!$W$47*1000)*INDEX(Indexace!$C$49:$AV$49,MATCH($D$7,Indexace!$C$21:$AV$21))-AO$102,IF(O100=('Základní vstupní data'!$F$81+27),('Provozní náklady VaK-ex post'!$W$47*1000)*INDEX(Indexace!$C$50:$AV$50,MATCH($D$7,Indexace!$C$21:$AV$21))-AP$102,IF(O100=('Základní vstupní data'!$F$81+28),('Provozní náklady VaK-ex post'!$W$47*1000)*INDEX(Indexace!$C$51:$AV$51,MATCH($D$7,Indexace!$C$21:$AV$21))-AQ$102,IF(O100=('Základní vstupní data'!$F$81+29),('Provozní náklady VaK-ex post'!$W$47*1000)*INDEX(Indexace!$C$52:$AV$52,MATCH($D$7,Indexace!$C$21:$AV$21))-AR$102,IF(O100=('Základní vstupní data'!$F$81+30),('Provozní náklady VaK-ex post'!$W$47*1000)*INDEX(Indexace!$C$53:$AV$53,MATCH($D$7,Indexace!$C$21:$AV$21))-AS$102)))))))))))))))))))))))))))))))),0)</f>
        <v>0</v>
      </c>
      <c r="P110" s="684">
        <f>IF(P100&gt;='Základní vstupní data'!$F$81,IF($F$2=0,0,IF(P100&gt;='Základní vstupní data'!$F$81,('Základní vstupní data'!$G$122*1000)*INDEX(Indexace!$C$23:$AV$23,MATCH($D$7,Indexace!$C$21:$AV$21))-P$102,IF(P100=('Základní vstupní data'!$F$81+1),('Provozní náklady VaK-ex post'!$G$47*1000)*INDEX(Indexace!$C$24:$AV$24,MATCH($D$7,Indexace!$C$21:$AV$21))-Q$102,IF(P100=('Základní vstupní data'!$F$81+2),('Provozní náklady VaK-ex post'!$I$47*1000)*INDEX(Indexace!$C$25:$AV$25,MATCH($D$7,Indexace!$C$21:$AV$21))-R$102,IF(P100=('Základní vstupní data'!$F$81+3),('Provozní náklady VaK-ex post'!$K$47*1000)*INDEX(Indexace!$C$26:$AV$26,MATCH($D$7,Indexace!$C$21:$AV$21))-S$102,IF(P100=('Základní vstupní data'!$F$81+4),('Provozní náklady VaK-ex post'!$M$47*1000)*INDEX(Indexace!$C$27:$AV$27,MATCH($D$7,Indexace!$C$21:$AV$21))-T$102,IF(P100=('Základní vstupní data'!$F$81+5),('Provozní náklady VaK-ex post'!$O$47*1000)*INDEX(Indexace!$C$28:$AV$28,MATCH($D$7,Indexace!$C$21:$AV$21))-U$102,IF(P100=('Základní vstupní data'!$F$81+6),('Provozní náklady VaK-ex post'!$Q$47*1000)*INDEX(Indexace!$C$29:$AV$29,MATCH($D$7,Indexace!$C$21:$AV$21))-V$102,IF(P100=('Základní vstupní data'!$F$81+7),('Provozní náklady VaK-ex post'!$S$47*1000)*INDEX(Indexace!$C$30:$AV$30,MATCH($D$7,Indexace!$C$21:$AV$21))-W$102,IF(P100=('Základní vstupní data'!$F$81+8),('Provozní náklady VaK-ex post'!$U$47*1000)*INDEX(Indexace!$C$31:$AV$31,MATCH($D$7,Indexace!$C$21:$AC$21))-X$102,IF(P100=('Základní vstupní data'!$F$81+9),('Provozní náklady VaK-ex post'!$W$47*1000)*INDEX(Indexace!$C$32:$AV$32,MATCH($D$7,Indexace!$C$21:$AV$21))-Y$102,IF(P100=('Základní vstupní data'!$F$81+10),('Provozní náklady VaK-ex post'!$W$47*1000)*INDEX(Indexace!$C$33:$AV$33,MATCH($D$7,Indexace!$C$21:$AV$21))-Z$102,IF(P100=('Základní vstupní data'!$F$81+11),('Provozní náklady VaK-ex post'!$W$47*1000)*INDEX(Indexace!$C$34:$AV$34,MATCH($D$7,Indexace!$C$21:$AC$21))-AA$102,IF(P100=('Základní vstupní data'!$F$81+12),('Provozní náklady VaK-ex post'!$W$47*1000)*INDEX(Indexace!$C$35:$AV$35,MATCH($D$7,Indexace!$C$21:$AV$21))-AB$102,IF(P100=('Základní vstupní data'!$F$81+13),('Provozní náklady VaK-ex post'!$W$47*1000)*INDEX(Indexace!$C$36:$AV$36,MATCH($D$7,Indexace!$C$21:$AV$21))-AC$102,IF(P100=('Základní vstupní data'!$F$81+14),('Provozní náklady VaK-ex post'!$W$47*1000)*INDEX(Indexace!$C$37:$AV$37,MATCH($D$7,Indexace!$C$21:$AV$21))-AD$102,IF(P100=('Základní vstupní data'!$F$81+15),('Provozní náklady VaK-ex post'!$W$47*1000)*INDEX(Indexace!$C$38:$AV$38,MATCH($D$7,Indexace!$C$21:$AV$21))-AE$102,IF(P100=('Základní vstupní data'!$F$81+16),('Provozní náklady VaK-ex post'!$W$47*1000)*INDEX(Indexace!$C$39:$AV$39,MATCH($D$7,Indexace!$C$21:$AV$21))-AF$102,IF(P100=('Základní vstupní data'!$F$81+17),('Provozní náklady VaK-ex post'!$W$47*1000)*INDEX(Indexace!$C$40:$AV$40,MATCH($D$7,Indexace!$C$21:$AV$21))-AG$102,IF(P100=('Základní vstupní data'!$F$81+18),('Provozní náklady VaK-ex post'!$W$47*1000)*INDEX(Indexace!$C$41:$AV$41,MATCH($D$7,Indexace!$C$21:$AV$21))-AH$102,IF(P100=('Základní vstupní data'!$F$81+19),('Provozní náklady VaK-ex post'!$W$47*1000)*INDEX(Indexace!$C$42:$AV$42,MATCH($D$7,Indexace!$C$21:$AV$21))-AI$102,IF(P100=('Základní vstupní data'!$F$81+20),('Provozní náklady VaK-ex post'!$W$47*1000)*INDEX(Indexace!$C$43:$AV$43,MATCH($D$7,Indexace!$C$21:$AV$21))-AJ$102,IF(P100=('Základní vstupní data'!$F$81+21),('Provozní náklady VaK-ex post'!$W$47*1000)*INDEX(Indexace!$C$44:$AV$44,MATCH($D$7,Indexace!$C$21:$AV$21))-AK$102,IF(P100=('Základní vstupní data'!$F$81+22),('Provozní náklady VaK-ex post'!$W$47*1000)*INDEX(Indexace!$C$45:$AV$45,MATCH($D$7,Indexace!$C$21:$AV$21))-AL$102,IF(P100=('Základní vstupní data'!$F$81+23),('Provozní náklady VaK-ex post'!$W$47*1000)*INDEX(Indexace!$C$46:$AV$46,MATCH($D$7,Indexace!$C$21:$AV$21))-AM$102,IF(P100=('Základní vstupní data'!$F$81+24),('Provozní náklady VaK-ex post'!$W$47*1000)*INDEX(Indexace!$C$47:$AV$47,MATCH($D$7,Indexace!$C$21:$AV$21))-AN$102,IF(P100=('Základní vstupní data'!$F$81+25),('Provozní náklady VaK-ex post'!$W$47*1000)*INDEX(Indexace!$C$48:$AV$48,MATCH($D$7,Indexace!$C$21:$AV$21))-AO$102,IF(P100=('Základní vstupní data'!$F$81+26),('Provozní náklady VaK-ex post'!$W$47*1000)*INDEX(Indexace!$C$49:$AV$49,MATCH($D$7,Indexace!$C$21:$AV$21))-AP$102,IF(P100=('Základní vstupní data'!$F$81+27),('Provozní náklady VaK-ex post'!$W$47*1000)*INDEX(Indexace!$C$50:$AV$50,MATCH($D$7,Indexace!$C$21:$AV$21))-AQ$102,IF(P100=('Základní vstupní data'!$F$81+28),('Provozní náklady VaK-ex post'!$W$47*1000)*INDEX(Indexace!$C$51:$AV$51,MATCH($D$7,Indexace!$C$21:$AV$21))-AR$102,IF(P100=('Základní vstupní data'!$F$81+29),('Provozní náklady VaK-ex post'!$W$47*1000)*INDEX(Indexace!$C$52:$AV$52,MATCH($D$7,Indexace!$C$21:$AV$21))-AS$102,IF(P100=('Základní vstupní data'!$F$81+30),('Provozní náklady VaK-ex post'!$W$47*1000)*INDEX(Indexace!$C$53:$AV$53,MATCH($D$7,Indexace!$C$21:$AV$21))-AT$102)))))))))))))))))))))))))))))))),0)</f>
        <v>0</v>
      </c>
      <c r="Q110" s="684">
        <f>IF(Q100&gt;='Základní vstupní data'!$F$81,IF($F$2=0,0,IF(Q100&gt;='Základní vstupní data'!$F$81,('Základní vstupní data'!$G$122*1000)*INDEX(Indexace!$C$23:$AV$23,MATCH($D$7,Indexace!$C$21:$AV$21))-Q$102,IF(Q100=('Základní vstupní data'!$F$81+1),('Provozní náklady VaK-ex post'!$G$47*1000)*INDEX(Indexace!$C$24:$AV$24,MATCH($D$7,Indexace!$C$21:$AV$21))-R$102,IF(Q100=('Základní vstupní data'!$F$81+2),('Provozní náklady VaK-ex post'!$I$47*1000)*INDEX(Indexace!$C$25:$AV$25,MATCH($D$7,Indexace!$C$21:$AV$21))-S$102,IF(Q100=('Základní vstupní data'!$F$81+3),('Provozní náklady VaK-ex post'!$K$47*1000)*INDEX(Indexace!$C$26:$AV$26,MATCH($D$7,Indexace!$C$21:$AV$21))-T$102,IF(Q100=('Základní vstupní data'!$F$81+4),('Provozní náklady VaK-ex post'!$M$47*1000)*INDEX(Indexace!$C$27:$AV$27,MATCH($D$7,Indexace!$C$21:$AV$21))-U$102,IF(Q100=('Základní vstupní data'!$F$81+5),('Provozní náklady VaK-ex post'!$O$47*1000)*INDEX(Indexace!$C$28:$AV$28,MATCH($D$7,Indexace!$C$21:$AV$21))-V$102,IF(Q100=('Základní vstupní data'!$F$81+6),('Provozní náklady VaK-ex post'!$Q$47*1000)*INDEX(Indexace!$C$29:$AV$29,MATCH($D$7,Indexace!$C$21:$AV$21))-W$102,IF(Q100=('Základní vstupní data'!$F$81+7),('Provozní náklady VaK-ex post'!$S$47*1000)*INDEX(Indexace!$C$30:$AV$30,MATCH($D$7,Indexace!$C$21:$AV$21))-X$102,IF(Q100=('Základní vstupní data'!$F$81+8),('Provozní náklady VaK-ex post'!$U$47*1000)*INDEX(Indexace!$C$31:$AV$31,MATCH($D$7,Indexace!$C$21:$AC$21))-Y$102,IF(Q100=('Základní vstupní data'!$F$81+9),('Provozní náklady VaK-ex post'!$W$47*1000)*INDEX(Indexace!$C$32:$AV$32,MATCH($D$7,Indexace!$C$21:$AV$21))-Z$102,IF(Q100=('Základní vstupní data'!$F$81+10),('Provozní náklady VaK-ex post'!$W$47*1000)*INDEX(Indexace!$C$33:$AV$33,MATCH($D$7,Indexace!$C$21:$AV$21))-AA$102,IF(Q100=('Základní vstupní data'!$F$81+11),('Provozní náklady VaK-ex post'!$W$47*1000)*INDEX(Indexace!$C$34:$AV$34,MATCH($D$7,Indexace!$C$21:$AC$21))-AB$102,IF(Q100=('Základní vstupní data'!$F$81+12),('Provozní náklady VaK-ex post'!$W$47*1000)*INDEX(Indexace!$C$35:$AV$35,MATCH($D$7,Indexace!$C$21:$AV$21))-AC$102,IF(Q100=('Základní vstupní data'!$F$81+13),('Provozní náklady VaK-ex post'!$W$47*1000)*INDEX(Indexace!$C$36:$AV$36,MATCH($D$7,Indexace!$C$21:$AV$21))-AD$102,IF(Q100=('Základní vstupní data'!$F$81+14),('Provozní náklady VaK-ex post'!$W$47*1000)*INDEX(Indexace!$C$37:$AV$37,MATCH($D$7,Indexace!$C$21:$AV$21))-AE$102,IF(Q100=('Základní vstupní data'!$F$81+15),('Provozní náklady VaK-ex post'!$W$47*1000)*INDEX(Indexace!$C$38:$AV$38,MATCH($D$7,Indexace!$C$21:$AV$21))-AF$102,IF(Q100=('Základní vstupní data'!$F$81+16),('Provozní náklady VaK-ex post'!$W$47*1000)*INDEX(Indexace!$C$39:$AV$39,MATCH($D$7,Indexace!$C$21:$AV$21))-AG$102,IF(Q100=('Základní vstupní data'!$F$81+17),('Provozní náklady VaK-ex post'!$W$47*1000)*INDEX(Indexace!$C$40:$AV$40,MATCH($D$7,Indexace!$C$21:$AV$21))-AH$102,IF(Q100=('Základní vstupní data'!$F$81+18),('Provozní náklady VaK-ex post'!$W$47*1000)*INDEX(Indexace!$C$41:$AV$41,MATCH($D$7,Indexace!$C$21:$AV$21))-AI$102,IF(Q100=('Základní vstupní data'!$F$81+19),('Provozní náklady VaK-ex post'!$W$47*1000)*INDEX(Indexace!$C$42:$AV$42,MATCH($D$7,Indexace!$C$21:$AV$21))-AJ$102,IF(Q100=('Základní vstupní data'!$F$81+20),('Provozní náklady VaK-ex post'!$W$47*1000)*INDEX(Indexace!$C$43:$AV$43,MATCH($D$7,Indexace!$C$21:$AV$21))-AK$102,IF(Q100=('Základní vstupní data'!$F$81+21),('Provozní náklady VaK-ex post'!$W$47*1000)*INDEX(Indexace!$C$44:$AV$44,MATCH($D$7,Indexace!$C$21:$AV$21))-AL$102,IF(Q100=('Základní vstupní data'!$F$81+22),('Provozní náklady VaK-ex post'!$W$47*1000)*INDEX(Indexace!$C$45:$AV$45,MATCH($D$7,Indexace!$C$21:$AV$21))-AM$102,IF(Q100=('Základní vstupní data'!$F$81+23),('Provozní náklady VaK-ex post'!$W$47*1000)*INDEX(Indexace!$C$46:$AV$46,MATCH($D$7,Indexace!$C$21:$AV$21))-AN$102,IF(Q100=('Základní vstupní data'!$F$81+24),('Provozní náklady VaK-ex post'!$W$47*1000)*INDEX(Indexace!$C$47:$AV$47,MATCH($D$7,Indexace!$C$21:$AV$21))-AO$102,IF(Q100=('Základní vstupní data'!$F$81+25),('Provozní náklady VaK-ex post'!$W$47*1000)*INDEX(Indexace!$C$48:$AV$48,MATCH($D$7,Indexace!$C$21:$AV$21))-AP$102,IF(Q100=('Základní vstupní data'!$F$81+26),('Provozní náklady VaK-ex post'!$W$47*1000)*INDEX(Indexace!$C$49:$AV$49,MATCH($D$7,Indexace!$C$21:$AV$21))-AQ$102,IF(Q100=('Základní vstupní data'!$F$81+27),('Provozní náklady VaK-ex post'!$W$47*1000)*INDEX(Indexace!$C$50:$AV$50,MATCH($D$7,Indexace!$C$21:$AV$21))-AR$102,IF(Q100=('Základní vstupní data'!$F$81+28),('Provozní náklady VaK-ex post'!$W$47*1000)*INDEX(Indexace!$C$51:$AV$51,MATCH($D$7,Indexace!$C$21:$AV$21))-AS$102,IF(Q100=('Základní vstupní data'!$F$81+29),('Provozní náklady VaK-ex post'!$W$47*1000)*INDEX(Indexace!$C$52:$AV$52,MATCH($D$7,Indexace!$C$21:$AV$21))-AT$102,IF(Q100=('Základní vstupní data'!$F$81+30),('Provozní náklady VaK-ex post'!$W$47*1000)*INDEX(Indexace!$C$53:$AV$53,MATCH($D$7,Indexace!$C$21:$AV$21))-AU$102)))))))))))))))))))))))))))))))),0)</f>
        <v>-1.4210854715202004E-14</v>
      </c>
      <c r="R110" s="684">
        <f>IF(R100&gt;='Základní vstupní data'!$F$81,IF($F$2=0,0,IF(R100&gt;='Základní vstupní data'!$F$81,('Základní vstupní data'!$G$122*1000)*INDEX(Indexace!$C$23:$AV$23,MATCH($D$7,Indexace!$C$21:$AV$21))-R$102,IF(R100=('Základní vstupní data'!$F$81+1),('Provozní náklady VaK-ex post'!$G$47*1000)*INDEX(Indexace!$C$24:$AV$24,MATCH($D$7,Indexace!$C$21:$AV$21))-S$102,IF(R100=('Základní vstupní data'!$F$81+2),('Provozní náklady VaK-ex post'!$I$47*1000)*INDEX(Indexace!$C$25:$AV$25,MATCH($D$7,Indexace!$C$21:$AV$21))-T$102,IF(R100=('Základní vstupní data'!$F$81+3),('Provozní náklady VaK-ex post'!$K$47*1000)*INDEX(Indexace!$C$26:$AV$26,MATCH($D$7,Indexace!$C$21:$AV$21))-U$102,IF(R100=('Základní vstupní data'!$F$81+4),('Provozní náklady VaK-ex post'!$M$47*1000)*INDEX(Indexace!$C$27:$AV$27,MATCH($D$7,Indexace!$C$21:$AV$21))-V$102,IF(R100=('Základní vstupní data'!$F$81+5),('Provozní náklady VaK-ex post'!$O$47*1000)*INDEX(Indexace!$C$28:$AV$28,MATCH($D$7,Indexace!$C$21:$AV$21))-W$102,IF(R100=('Základní vstupní data'!$F$81+6),('Provozní náklady VaK-ex post'!$Q$47*1000)*INDEX(Indexace!$C$29:$AV$29,MATCH($D$7,Indexace!$C$21:$AV$21))-X$102,IF(R100=('Základní vstupní data'!$F$81+7),('Provozní náklady VaK-ex post'!$S$47*1000)*INDEX(Indexace!$C$30:$AV$30,MATCH($D$7,Indexace!$C$21:$AV$21))-Y$102,IF(R100=('Základní vstupní data'!$F$81+8),('Provozní náklady VaK-ex post'!$U$47*1000)*INDEX(Indexace!$C$31:$AV$31,MATCH($D$7,Indexace!$C$21:$AC$21))-Z$102,IF(R100=('Základní vstupní data'!$F$81+9),('Provozní náklady VaK-ex post'!$W$47*1000)*INDEX(Indexace!$C$32:$AV$32,MATCH($D$7,Indexace!$C$21:$AV$21))-AA$102,IF(R100=('Základní vstupní data'!$F$81+10),('Provozní náklady VaK-ex post'!$W$47*1000)*INDEX(Indexace!$C$33:$AV$33,MATCH($D$7,Indexace!$C$21:$AV$21))-AB$102,IF(R100=('Základní vstupní data'!$F$81+11),('Provozní náklady VaK-ex post'!$W$47*1000)*INDEX(Indexace!$C$34:$AV$34,MATCH($D$7,Indexace!$C$21:$AC$21))-AC$102,IF(R100=('Základní vstupní data'!$F$81+12),('Provozní náklady VaK-ex post'!$W$47*1000)*INDEX(Indexace!$C$35:$AV$35,MATCH($D$7,Indexace!$C$21:$AV$21))-AD$102,IF(R100=('Základní vstupní data'!$F$81+13),('Provozní náklady VaK-ex post'!$W$47*1000)*INDEX(Indexace!$C$36:$AV$36,MATCH($D$7,Indexace!$C$21:$AV$21))-AE$102,IF(R100=('Základní vstupní data'!$F$81+14),('Provozní náklady VaK-ex post'!$W$47*1000)*INDEX(Indexace!$C$37:$AV$37,MATCH($D$7,Indexace!$C$21:$AV$21))-AF$102,IF(R100=('Základní vstupní data'!$F$81+15),('Provozní náklady VaK-ex post'!$W$47*1000)*INDEX(Indexace!$C$38:$AV$38,MATCH($D$7,Indexace!$C$21:$AV$21))-AG$102,IF(R100=('Základní vstupní data'!$F$81+16),('Provozní náklady VaK-ex post'!$W$47*1000)*INDEX(Indexace!$C$39:$AV$39,MATCH($D$7,Indexace!$C$21:$AV$21))-AH$102,IF(R100=('Základní vstupní data'!$F$81+17),('Provozní náklady VaK-ex post'!$W$47*1000)*INDEX(Indexace!$C$40:$AV$40,MATCH($D$7,Indexace!$C$21:$AV$21))-AI$102,IF(R100=('Základní vstupní data'!$F$81+18),('Provozní náklady VaK-ex post'!$W$47*1000)*INDEX(Indexace!$C$41:$AV$41,MATCH($D$7,Indexace!$C$21:$AV$21))-AJ$102,IF(R100=('Základní vstupní data'!$F$81+19),('Provozní náklady VaK-ex post'!$W$47*1000)*INDEX(Indexace!$C$42:$AV$42,MATCH($D$7,Indexace!$C$21:$AV$21))-AK$102,IF(R100=('Základní vstupní data'!$F$81+20),('Provozní náklady VaK-ex post'!$W$47*1000)*INDEX(Indexace!$C$43:$AV$43,MATCH($D$7,Indexace!$C$21:$AV$21))-AL$102,IF(R100=('Základní vstupní data'!$F$81+21),('Provozní náklady VaK-ex post'!$W$47*1000)*INDEX(Indexace!$C$44:$AV$44,MATCH($D$7,Indexace!$C$21:$AV$21))-AM$102,IF(R100=('Základní vstupní data'!$F$81+22),('Provozní náklady VaK-ex post'!$W$47*1000)*INDEX(Indexace!$C$45:$AV$45,MATCH($D$7,Indexace!$C$21:$AV$21))-AN$102,IF(R100=('Základní vstupní data'!$F$81+23),('Provozní náklady VaK-ex post'!$W$47*1000)*INDEX(Indexace!$C$46:$AV$46,MATCH($D$7,Indexace!$C$21:$AV$21))-AO$102,IF(R100=('Základní vstupní data'!$F$81+24),('Provozní náklady VaK-ex post'!$W$47*1000)*INDEX(Indexace!$C$47:$AV$47,MATCH($D$7,Indexace!$C$21:$AV$21))-AP$102,IF(R100=('Základní vstupní data'!$F$81+25),('Provozní náklady VaK-ex post'!$W$47*1000)*INDEX(Indexace!$C$48:$AV$48,MATCH($D$7,Indexace!$C$21:$AV$21))-AQ$102,IF(R100=('Základní vstupní data'!$F$81+26),('Provozní náklady VaK-ex post'!$W$47*1000)*INDEX(Indexace!$C$49:$AV$49,MATCH($D$7,Indexace!$C$21:$AV$21))-AR$102,IF(R100=('Základní vstupní data'!$F$81+27),('Provozní náklady VaK-ex post'!$W$47*1000)*INDEX(Indexace!$C$50:$AV$50,MATCH($D$7,Indexace!$C$21:$AV$21))-AS$102,IF(R100=('Základní vstupní data'!$F$81+28),('Provozní náklady VaK-ex post'!$W$47*1000)*INDEX(Indexace!$C$51:$AV$51,MATCH($D$7,Indexace!$C$21:$AV$21))-AT$102,IF(R100=('Základní vstupní data'!$F$81+29),('Provozní náklady VaK-ex post'!$W$47*1000)*INDEX(Indexace!$C$52:$AV$52,MATCH($D$7,Indexace!$C$21:$AV$21))-AU$102,IF(R100=('Základní vstupní data'!$F$81+30),('Provozní náklady VaK-ex post'!$W$47*1000)*INDEX(Indexace!$C$53:$AV$53,MATCH($D$7,Indexace!$C$21:$AV$21))-AV$102)))))))))))))))))))))))))))))))),0)</f>
        <v>-1.4210854715202004E-14</v>
      </c>
      <c r="S110" s="684">
        <f>IF(S100&gt;='Základní vstupní data'!$F$81,IF($F$2=0,0,IF(S100&gt;='Základní vstupní data'!$F$81,('Základní vstupní data'!$G$122*1000)*INDEX(Indexace!$C$23:$AV$23,MATCH($D$7,Indexace!$C$21:$AV$21))-S$102,IF(S100=('Základní vstupní data'!$F$81+1),('Provozní náklady VaK-ex post'!$G$47*1000)*INDEX(Indexace!$C$24:$AV$24,MATCH($D$7,Indexace!$C$21:$AV$21))-T$102,IF(S100=('Základní vstupní data'!$F$81+2),('Provozní náklady VaK-ex post'!$I$47*1000)*INDEX(Indexace!$C$25:$AV$25,MATCH($D$7,Indexace!$C$21:$AV$21))-U$102,IF(S100=('Základní vstupní data'!$F$81+3),('Provozní náklady VaK-ex post'!$K$47*1000)*INDEX(Indexace!$C$26:$AV$26,MATCH($D$7,Indexace!$C$21:$AV$21))-V$102,IF(S100=('Základní vstupní data'!$F$81+4),('Provozní náklady VaK-ex post'!$M$47*1000)*INDEX(Indexace!$C$27:$AV$27,MATCH($D$7,Indexace!$C$21:$AV$21))-W$102,IF(S100=('Základní vstupní data'!$F$81+5),('Provozní náklady VaK-ex post'!$O$47*1000)*INDEX(Indexace!$C$28:$AV$28,MATCH($D$7,Indexace!$C$21:$AV$21))-X$102,IF(S100=('Základní vstupní data'!$F$81+6),('Provozní náklady VaK-ex post'!$Q$47*1000)*INDEX(Indexace!$C$29:$AV$29,MATCH($D$7,Indexace!$C$21:$AV$21))-Y$102,IF(S100=('Základní vstupní data'!$F$81+7),('Provozní náklady VaK-ex post'!$S$47*1000)*INDEX(Indexace!$C$30:$AV$30,MATCH($D$7,Indexace!$C$21:$AV$21))-Z$102,IF(S100=('Základní vstupní data'!$F$81+8),('Provozní náklady VaK-ex post'!$U$47*1000)*INDEX(Indexace!$C$31:$AV$31,MATCH($D$7,Indexace!$C$21:$AC$21))-AA$102,IF(S100=('Základní vstupní data'!$F$81+9),('Provozní náklady VaK-ex post'!$W$47*1000)*INDEX(Indexace!$C$32:$AV$32,MATCH($D$7,Indexace!$C$21:$AV$21))-AB$102,IF(S100=('Základní vstupní data'!$F$81+10),('Provozní náklady VaK-ex post'!$W$47*1000)*INDEX(Indexace!$C$33:$AV$33,MATCH($D$7,Indexace!$C$21:$AV$21))-AC$102,IF(S100=('Základní vstupní data'!$F$81+11),('Provozní náklady VaK-ex post'!$W$47*1000)*INDEX(Indexace!$C$34:$AV$34,MATCH($D$7,Indexace!$C$21:$AC$21))-AD$102,IF(S100=('Základní vstupní data'!$F$81+12),('Provozní náklady VaK-ex post'!$W$47*1000)*INDEX(Indexace!$C$35:$AV$35,MATCH($D$7,Indexace!$C$21:$AV$21))-AE$102,IF(S100=('Základní vstupní data'!$F$81+13),('Provozní náklady VaK-ex post'!$W$47*1000)*INDEX(Indexace!$C$36:$AV$36,MATCH($D$7,Indexace!$C$21:$AV$21))-AF$102,IF(S100=('Základní vstupní data'!$F$81+14),('Provozní náklady VaK-ex post'!$W$47*1000)*INDEX(Indexace!$C$37:$AV$37,MATCH($D$7,Indexace!$C$21:$AV$21))-AG$102,IF(S100=('Základní vstupní data'!$F$81+15),('Provozní náklady VaK-ex post'!$W$47*1000)*INDEX(Indexace!$C$38:$AV$38,MATCH($D$7,Indexace!$C$21:$AV$21))-AH$102,IF(S100=('Základní vstupní data'!$F$81+16),('Provozní náklady VaK-ex post'!$W$47*1000)*INDEX(Indexace!$C$39:$AV$39,MATCH($D$7,Indexace!$C$21:$AV$21))-AI$102,IF(S100=('Základní vstupní data'!$F$81+17),('Provozní náklady VaK-ex post'!$W$47*1000)*INDEX(Indexace!$C$40:$AV$40,MATCH($D$7,Indexace!$C$21:$AV$21))-AJ$102,IF(S100=('Základní vstupní data'!$F$81+18),('Provozní náklady VaK-ex post'!$W$47*1000)*INDEX(Indexace!$C$41:$AV$41,MATCH($D$7,Indexace!$C$21:$AV$21))-AK$102,IF(S100=('Základní vstupní data'!$F$81+19),('Provozní náklady VaK-ex post'!$W$47*1000)*INDEX(Indexace!$C$42:$AV$42,MATCH($D$7,Indexace!$C$21:$AV$21))-AL$102,IF(S100=('Základní vstupní data'!$F$81+20),('Provozní náklady VaK-ex post'!$W$47*1000)*INDEX(Indexace!$C$43:$AV$43,MATCH($D$7,Indexace!$C$21:$AV$21))-AM$102,IF(S100=('Základní vstupní data'!$F$81+21),('Provozní náklady VaK-ex post'!$W$47*1000)*INDEX(Indexace!$C$44:$AV$44,MATCH($D$7,Indexace!$C$21:$AV$21))-AN$102,IF(S100=('Základní vstupní data'!$F$81+22),('Provozní náklady VaK-ex post'!$W$47*1000)*INDEX(Indexace!$C$45:$AV$45,MATCH($D$7,Indexace!$C$21:$AV$21))-AO$102,IF(S100=('Základní vstupní data'!$F$81+23),('Provozní náklady VaK-ex post'!$W$47*1000)*INDEX(Indexace!$C$46:$AV$46,MATCH($D$7,Indexace!$C$21:$AV$21))-AP$102,IF(S100=('Základní vstupní data'!$F$81+24),('Provozní náklady VaK-ex post'!$W$47*1000)*INDEX(Indexace!$C$47:$AV$47,MATCH($D$7,Indexace!$C$21:$AV$21))-AQ$102,IF(S100=('Základní vstupní data'!$F$81+25),('Provozní náklady VaK-ex post'!$W$47*1000)*INDEX(Indexace!$C$48:$AV$48,MATCH($D$7,Indexace!$C$21:$AV$21))-AR$102,IF(S100=('Základní vstupní data'!$F$81+26),('Provozní náklady VaK-ex post'!$W$47*1000)*INDEX(Indexace!$C$49:$AV$49,MATCH($D$7,Indexace!$C$21:$AV$21))-AS$102,IF(S100=('Základní vstupní data'!$F$81+27),('Provozní náklady VaK-ex post'!$W$47*1000)*INDEX(Indexace!$C$50:$AV$50,MATCH($D$7,Indexace!$C$21:$AV$21))-AT$102,IF(S100=('Základní vstupní data'!$F$81+28),('Provozní náklady VaK-ex post'!$W$47*1000)*INDEX(Indexace!$C$51:$AV$51,MATCH($D$7,Indexace!$C$21:$AV$21))-AU$102,IF(S100=('Základní vstupní data'!$F$81+29),('Provozní náklady VaK-ex post'!$W$47*1000)*INDEX(Indexace!$C$52:$AV$52,MATCH($D$7,Indexace!$C$21:$AV$21))-AV$102,IF(S100=('Základní vstupní data'!$F$81+30),('Provozní náklady VaK-ex post'!$W$47*1000)*INDEX(Indexace!$C$53:$AV$53,MATCH($D$7,Indexace!$C$21:$AV$21))-AW$102)))))))))))))))))))))))))))))))),0)</f>
        <v>1.3725490196078312</v>
      </c>
      <c r="T110" s="684">
        <f>IF(T100&gt;='Základní vstupní data'!$F$81,IF($F$2=0,0,IF(T100&gt;='Základní vstupní data'!$F$81,('Základní vstupní data'!$G$122*1000)*INDEX(Indexace!$C$23:$AV$23,MATCH($D$7,Indexace!$C$21:$AV$21))-T$102,IF(T100=('Základní vstupní data'!$F$81+1),('Provozní náklady VaK-ex post'!$G$47*1000)*INDEX(Indexace!$C$24:$AV$24,MATCH($D$7,Indexace!$C$21:$AV$21))-U$102,IF(T100=('Základní vstupní data'!$F$81+2),('Provozní náklady VaK-ex post'!$I$47*1000)*INDEX(Indexace!$C$25:$AV$25,MATCH($D$7,Indexace!$C$21:$AV$21))-V$102,IF(T100=('Základní vstupní data'!$F$81+3),('Provozní náklady VaK-ex post'!$K$47*1000)*INDEX(Indexace!$C$26:$AV$26,MATCH($D$7,Indexace!$C$21:$AV$21))-W$102,IF(T100=('Základní vstupní data'!$F$81+4),('Provozní náklady VaK-ex post'!$M$47*1000)*INDEX(Indexace!$C$27:$AV$27,MATCH($D$7,Indexace!$C$21:$AV$21))-X$102,IF(T100=('Základní vstupní data'!$F$81+5),('Provozní náklady VaK-ex post'!$O$47*1000)*INDEX(Indexace!$C$28:$AV$28,MATCH($D$7,Indexace!$C$21:$AV$21))-Y$102,IF(T100=('Základní vstupní data'!$F$81+6),('Provozní náklady VaK-ex post'!$Q$47*1000)*INDEX(Indexace!$C$29:$AV$29,MATCH($D$7,Indexace!$C$21:$AV$21))-Z$102,IF(T100=('Základní vstupní data'!$F$81+7),('Provozní náklady VaK-ex post'!$S$47*1000)*INDEX(Indexace!$C$30:$AV$30,MATCH($D$7,Indexace!$C$21:$AV$21))-AA$102,IF(T100=('Základní vstupní data'!$F$81+8),('Provozní náklady VaK-ex post'!$U$47*1000)*INDEX(Indexace!$C$31:$AV$31,MATCH($D$7,Indexace!$C$21:$AC$21))-AB$102,IF(T100=('Základní vstupní data'!$F$81+9),('Provozní náklady VaK-ex post'!$W$47*1000)*INDEX(Indexace!$C$32:$AV$32,MATCH($D$7,Indexace!$C$21:$AV$21))-AC$102,IF(T100=('Základní vstupní data'!$F$81+10),('Provozní náklady VaK-ex post'!$W$47*1000)*INDEX(Indexace!$C$33:$AV$33,MATCH($D$7,Indexace!$C$21:$AV$21))-AD$102,IF(T100=('Základní vstupní data'!$F$81+11),('Provozní náklady VaK-ex post'!$W$47*1000)*INDEX(Indexace!$C$34:$AV$34,MATCH($D$7,Indexace!$C$21:$AC$21))-AE$102,IF(T100=('Základní vstupní data'!$F$81+12),('Provozní náklady VaK-ex post'!$W$47*1000)*INDEX(Indexace!$C$35:$AV$35,MATCH($D$7,Indexace!$C$21:$AV$21))-AF$102,IF(T100=('Základní vstupní data'!$F$81+13),('Provozní náklady VaK-ex post'!$W$47*1000)*INDEX(Indexace!$C$36:$AV$36,MATCH($D$7,Indexace!$C$21:$AV$21))-AG$102,IF(T100=('Základní vstupní data'!$F$81+14),('Provozní náklady VaK-ex post'!$W$47*1000)*INDEX(Indexace!$C$37:$AV$37,MATCH($D$7,Indexace!$C$21:$AV$21))-AH$102,IF(T100=('Základní vstupní data'!$F$81+15),('Provozní náklady VaK-ex post'!$W$47*1000)*INDEX(Indexace!$C$38:$AV$38,MATCH($D$7,Indexace!$C$21:$AV$21))-AI$102,IF(T100=('Základní vstupní data'!$F$81+16),('Provozní náklady VaK-ex post'!$W$47*1000)*INDEX(Indexace!$C$39:$AV$39,MATCH($D$7,Indexace!$C$21:$AV$21))-AJ$102,IF(T100=('Základní vstupní data'!$F$81+17),('Provozní náklady VaK-ex post'!$W$47*1000)*INDEX(Indexace!$C$40:$AV$40,MATCH($D$7,Indexace!$C$21:$AV$21))-AK$102,IF(T100=('Základní vstupní data'!$F$81+18),('Provozní náklady VaK-ex post'!$W$47*1000)*INDEX(Indexace!$C$41:$AV$41,MATCH($D$7,Indexace!$C$21:$AV$21))-AL$102,IF(T100=('Základní vstupní data'!$F$81+19),('Provozní náklady VaK-ex post'!$W$47*1000)*INDEX(Indexace!$C$42:$AV$42,MATCH($D$7,Indexace!$C$21:$AV$21))-AM$102,IF(T100=('Základní vstupní data'!$F$81+20),('Provozní náklady VaK-ex post'!$W$47*1000)*INDEX(Indexace!$C$43:$AV$43,MATCH($D$7,Indexace!$C$21:$AV$21))-AN$102,IF(T100=('Základní vstupní data'!$F$81+21),('Provozní náklady VaK-ex post'!$W$47*1000)*INDEX(Indexace!$C$44:$AV$44,MATCH($D$7,Indexace!$C$21:$AV$21))-AO$102,IF(T100=('Základní vstupní data'!$F$81+22),('Provozní náklady VaK-ex post'!$W$47*1000)*INDEX(Indexace!$C$45:$AV$45,MATCH($D$7,Indexace!$C$21:$AV$21))-AP$102,IF(T100=('Základní vstupní data'!$F$81+23),('Provozní náklady VaK-ex post'!$W$47*1000)*INDEX(Indexace!$C$46:$AV$46,MATCH($D$7,Indexace!$C$21:$AV$21))-AQ$102,IF(T100=('Základní vstupní data'!$F$81+24),('Provozní náklady VaK-ex post'!$W$47*1000)*INDEX(Indexace!$C$47:$AV$47,MATCH($D$7,Indexace!$C$21:$AV$21))-AR$102,IF(T100=('Základní vstupní data'!$F$81+25),('Provozní náklady VaK-ex post'!$W$47*1000)*INDEX(Indexace!$C$48:$AV$48,MATCH($D$7,Indexace!$C$21:$AV$21))-AS$102,IF(T100=('Základní vstupní data'!$F$81+26),('Provozní náklady VaK-ex post'!$W$47*1000)*INDEX(Indexace!$C$49:$AV$49,MATCH($D$7,Indexace!$C$21:$AV$21))-AT$102,IF(T100=('Základní vstupní data'!$F$81+27),('Provozní náklady VaK-ex post'!$W$47*1000)*INDEX(Indexace!$C$50:$AV$50,MATCH($D$7,Indexace!$C$21:$AV$21))-AU$102,IF(T100=('Základní vstupní data'!$F$81+28),('Provozní náklady VaK-ex post'!$W$47*1000)*INDEX(Indexace!$C$51:$AV$51,MATCH($D$7,Indexace!$C$21:$AV$21))-AV$102,IF(T100=('Základní vstupní data'!$F$81+29),('Provozní náklady VaK-ex post'!$W$47*1000)*INDEX(Indexace!$C$52:$AV$52,MATCH($D$7,Indexace!$C$21:$AV$21))-AW$102,IF(T100=('Základní vstupní data'!$F$81+30),('Provozní náklady VaK-ex post'!$W$47*1000)*INDEX(Indexace!$C$53:$AV$53,MATCH($D$7,Indexace!$C$21:$AV$21))-AX$102)))))))))))))))))))))))))))))))),0)</f>
        <v>2.7181853133410101</v>
      </c>
      <c r="U110" s="684">
        <f>IF(U100&gt;='Základní vstupní data'!$F$81,IF($F$2=0,0,IF(U100&gt;='Základní vstupní data'!$F$81,('Základní vstupní data'!$G$122*1000)*INDEX(Indexace!$C$23:$AV$23,MATCH($D$7,Indexace!$C$21:$AV$21))-U$102,IF(U100=('Základní vstupní data'!$F$81+1),('Provozní náklady VaK-ex post'!$G$47*1000)*INDEX(Indexace!$C$24:$AV$24,MATCH($D$7,Indexace!$C$21:$AV$21))-V$102,IF(U100=('Základní vstupní data'!$F$81+2),('Provozní náklady VaK-ex post'!$I$47*1000)*INDEX(Indexace!$C$25:$AV$25,MATCH($D$7,Indexace!$C$21:$AV$21))-W$102,IF(U100=('Základní vstupní data'!$F$81+3),('Provozní náklady VaK-ex post'!$K$47*1000)*INDEX(Indexace!$C$26:$AV$26,MATCH($D$7,Indexace!$C$21:$AV$21))-X$102,IF(U100=('Základní vstupní data'!$F$81+4),('Provozní náklady VaK-ex post'!$M$47*1000)*INDEX(Indexace!$C$27:$AV$27,MATCH($D$7,Indexace!$C$21:$AV$21))-Y$102,IF(U100=('Základní vstupní data'!$F$81+5),('Provozní náklady VaK-ex post'!$O$47*1000)*INDEX(Indexace!$C$28:$AV$28,MATCH($D$7,Indexace!$C$21:$AV$21))-Z$102,IF(U100=('Základní vstupní data'!$F$81+6),('Provozní náklady VaK-ex post'!$Q$47*1000)*INDEX(Indexace!$C$29:$AV$29,MATCH($D$7,Indexace!$C$21:$AV$21))-AA$102,IF(U100=('Základní vstupní data'!$F$81+7),('Provozní náklady VaK-ex post'!$S$47*1000)*INDEX(Indexace!$C$30:$AV$30,MATCH($D$7,Indexace!$C$21:$AV$21))-AB$102,IF(U100=('Základní vstupní data'!$F$81+8),('Provozní náklady VaK-ex post'!$U$47*1000)*INDEX(Indexace!$C$31:$AV$31,MATCH($D$7,Indexace!$C$21:$AC$21))-AC$102,IF(U100=('Základní vstupní data'!$F$81+9),('Provozní náklady VaK-ex post'!$W$47*1000)*INDEX(Indexace!$C$32:$AV$32,MATCH($D$7,Indexace!$C$21:$AV$21))-AD$102,IF(U100=('Základní vstupní data'!$F$81+10),('Provozní náklady VaK-ex post'!$W$47*1000)*INDEX(Indexace!$C$33:$AV$33,MATCH($D$7,Indexace!$C$21:$AV$21))-AE$102,IF(U100=('Základní vstupní data'!$F$81+11),('Provozní náklady VaK-ex post'!$W$47*1000)*INDEX(Indexace!$C$34:$AV$34,MATCH($D$7,Indexace!$C$21:$AC$21))-AF$102,IF(U100=('Základní vstupní data'!$F$81+12),('Provozní náklady VaK-ex post'!$W$47*1000)*INDEX(Indexace!$C$35:$AV$35,MATCH($D$7,Indexace!$C$21:$AV$21))-AG$102,IF(U100=('Základní vstupní data'!$F$81+13),('Provozní náklady VaK-ex post'!$W$47*1000)*INDEX(Indexace!$C$36:$AV$36,MATCH($D$7,Indexace!$C$21:$AV$21))-AH$102,IF(U100=('Základní vstupní data'!$F$81+14),('Provozní náklady VaK-ex post'!$W$47*1000)*INDEX(Indexace!$C$37:$AV$37,MATCH($D$7,Indexace!$C$21:$AV$21))-AI$102,IF(U100=('Základní vstupní data'!$F$81+15),('Provozní náklady VaK-ex post'!$W$47*1000)*INDEX(Indexace!$C$38:$AV$38,MATCH($D$7,Indexace!$C$21:$AV$21))-AJ$102,IF(U100=('Základní vstupní data'!$F$81+16),('Provozní náklady VaK-ex post'!$W$47*1000)*INDEX(Indexace!$C$39:$AV$39,MATCH($D$7,Indexace!$C$21:$AV$21))-AK$102,IF(U100=('Základní vstupní data'!$F$81+17),('Provozní náklady VaK-ex post'!$W$47*1000)*INDEX(Indexace!$C$40:$AV$40,MATCH($D$7,Indexace!$C$21:$AV$21))-AL$102,IF(U100=('Základní vstupní data'!$F$81+18),('Provozní náklady VaK-ex post'!$W$47*1000)*INDEX(Indexace!$C$41:$AV$41,MATCH($D$7,Indexace!$C$21:$AV$21))-AM$102,IF(U100=('Základní vstupní data'!$F$81+19),('Provozní náklady VaK-ex post'!$W$47*1000)*INDEX(Indexace!$C$42:$AV$42,MATCH($D$7,Indexace!$C$21:$AV$21))-AN$102,IF(U100=('Základní vstupní data'!$F$81+20),('Provozní náklady VaK-ex post'!$W$47*1000)*INDEX(Indexace!$C$43:$AV$43,MATCH($D$7,Indexace!$C$21:$AV$21))-AO$102,IF(U100=('Základní vstupní data'!$F$81+21),('Provozní náklady VaK-ex post'!$W$47*1000)*INDEX(Indexace!$C$44:$AV$44,MATCH($D$7,Indexace!$C$21:$AV$21))-AP$102,IF(U100=('Základní vstupní data'!$F$81+22),('Provozní náklady VaK-ex post'!$W$47*1000)*INDEX(Indexace!$C$45:$AV$45,MATCH($D$7,Indexace!$C$21:$AV$21))-AQ$102,IF(U100=('Základní vstupní data'!$F$81+23),('Provozní náklady VaK-ex post'!$W$47*1000)*INDEX(Indexace!$C$46:$AV$46,MATCH($D$7,Indexace!$C$21:$AV$21))-AR$102,IF(U100=('Základní vstupní data'!$F$81+24),('Provozní náklady VaK-ex post'!$W$47*1000)*INDEX(Indexace!$C$47:$AV$47,MATCH($D$7,Indexace!$C$21:$AV$21))-AS$102,IF(U100=('Základní vstupní data'!$F$81+25),('Provozní náklady VaK-ex post'!$W$47*1000)*INDEX(Indexace!$C$48:$AV$48,MATCH($D$7,Indexace!$C$21:$AV$21))-AT$102,IF(U100=('Základní vstupní data'!$F$81+26),('Provozní náklady VaK-ex post'!$W$47*1000)*INDEX(Indexace!$C$49:$AV$49,MATCH($D$7,Indexace!$C$21:$AV$21))-AU$102,IF(U100=('Základní vstupní data'!$F$81+27),('Provozní náklady VaK-ex post'!$W$47*1000)*INDEX(Indexace!$C$50:$AV$50,MATCH($D$7,Indexace!$C$21:$AV$21))-AV$102,IF(U100=('Základní vstupní data'!$F$81+28),('Provozní náklady VaK-ex post'!$W$47*1000)*INDEX(Indexace!$C$51:$AV$51,MATCH($D$7,Indexace!$C$21:$AV$21))-AW$102,IF(U100=('Základní vstupní data'!$F$81+29),('Provozní náklady VaK-ex post'!$W$47*1000)*INDEX(Indexace!$C$52:$AV$52,MATCH($D$7,Indexace!$C$21:$AV$21))-AX$102,IF(U100=('Základní vstupní data'!$F$81+30),('Provozní náklady VaK-ex post'!$W$47*1000)*INDEX(Indexace!$C$53:$AV$53,MATCH($D$7,Indexace!$C$21:$AV$21))-AY$102)))))))))))))))))))))))))))))))),0)</f>
        <v>4.0374365817068707</v>
      </c>
      <c r="V110" s="684">
        <f>IF(V100&gt;='Základní vstupní data'!$F$81,IF($F$2=0,0,IF(V100&gt;='Základní vstupní data'!$F$81,('Základní vstupní data'!$G$122*1000)*INDEX(Indexace!$C$23:$AV$23,MATCH($D$7,Indexace!$C$21:$AV$21))-V$102,IF(V100=('Základní vstupní data'!$F$81+1),('Provozní náklady VaK-ex post'!$G$47*1000)*INDEX(Indexace!$C$24:$AV$24,MATCH($D$7,Indexace!$C$21:$AV$21))-W$102,IF(V100=('Základní vstupní data'!$F$81+2),('Provozní náklady VaK-ex post'!$I$47*1000)*INDEX(Indexace!$C$25:$AV$25,MATCH($D$7,Indexace!$C$21:$AV$21))-X$102,IF(V100=('Základní vstupní data'!$F$81+3),('Provozní náklady VaK-ex post'!$K$47*1000)*INDEX(Indexace!$C$26:$AV$26,MATCH($D$7,Indexace!$C$21:$AV$21))-Y$102,IF(V100=('Základní vstupní data'!$F$81+4),('Provozní náklady VaK-ex post'!$M$47*1000)*INDEX(Indexace!$C$27:$AV$27,MATCH($D$7,Indexace!$C$21:$AV$21))-Z$102,IF(V100=('Základní vstupní data'!$F$81+5),('Provozní náklady VaK-ex post'!$O$47*1000)*INDEX(Indexace!$C$28:$AV$28,MATCH($D$7,Indexace!$C$21:$AV$21))-AA$102,IF(V100=('Základní vstupní data'!$F$81+6),('Provozní náklady VaK-ex post'!$Q$47*1000)*INDEX(Indexace!$C$29:$AV$29,MATCH($D$7,Indexace!$C$21:$AV$21))-AB$102,IF(V100=('Základní vstupní data'!$F$81+7),('Provozní náklady VaK-ex post'!$S$47*1000)*INDEX(Indexace!$C$30:$AV$30,MATCH($D$7,Indexace!$C$21:$AV$21))-AC$102,IF(V100=('Základní vstupní data'!$F$81+8),('Provozní náklady VaK-ex post'!$U$47*1000)*INDEX(Indexace!$C$31:$AV$31,MATCH($D$7,Indexace!$C$21:$AC$21))-AD$102,IF(V100=('Základní vstupní data'!$F$81+9),('Provozní náklady VaK-ex post'!$W$47*1000)*INDEX(Indexace!$C$32:$AV$32,MATCH($D$7,Indexace!$C$21:$AV$21))-AE$102,IF(V100=('Základní vstupní data'!$F$81+10),('Provozní náklady VaK-ex post'!$W$47*1000)*INDEX(Indexace!$C$33:$AV$33,MATCH($D$7,Indexace!$C$21:$AV$21))-AF$102,IF(V100=('Základní vstupní data'!$F$81+11),('Provozní náklady VaK-ex post'!$W$47*1000)*INDEX(Indexace!$C$34:$AV$34,MATCH($D$7,Indexace!$C$21:$AC$21))-AG$102,IF(V100=('Základní vstupní data'!$F$81+12),('Provozní náklady VaK-ex post'!$W$47*1000)*INDEX(Indexace!$C$35:$AV$35,MATCH($D$7,Indexace!$C$21:$AV$21))-AH$102,IF(V100=('Základní vstupní data'!$F$81+13),('Provozní náklady VaK-ex post'!$W$47*1000)*INDEX(Indexace!$C$36:$AV$36,MATCH($D$7,Indexace!$C$21:$AV$21))-AI$102,IF(V100=('Základní vstupní data'!$F$81+14),('Provozní náklady VaK-ex post'!$W$47*1000)*INDEX(Indexace!$C$37:$AV$37,MATCH($D$7,Indexace!$C$21:$AV$21))-AJ$102,IF(V100=('Základní vstupní data'!$F$81+15),('Provozní náklady VaK-ex post'!$W$47*1000)*INDEX(Indexace!$C$38:$AV$38,MATCH($D$7,Indexace!$C$21:$AV$21))-AK$102,IF(V100=('Základní vstupní data'!$F$81+16),('Provozní náklady VaK-ex post'!$W$47*1000)*INDEX(Indexace!$C$39:$AV$39,MATCH($D$7,Indexace!$C$21:$AV$21))-AL$102,IF(V100=('Základní vstupní data'!$F$81+17),('Provozní náklady VaK-ex post'!$W$47*1000)*INDEX(Indexace!$C$40:$AV$40,MATCH($D$7,Indexace!$C$21:$AV$21))-AM$102,IF(V100=('Základní vstupní data'!$F$81+18),('Provozní náklady VaK-ex post'!$W$47*1000)*INDEX(Indexace!$C$41:$AV$41,MATCH($D$7,Indexace!$C$21:$AV$21))-AN$102,IF(V100=('Základní vstupní data'!$F$81+19),('Provozní náklady VaK-ex post'!$W$47*1000)*INDEX(Indexace!$C$42:$AV$42,MATCH($D$7,Indexace!$C$21:$AV$21))-AO$102,IF(V100=('Základní vstupní data'!$F$81+20),('Provozní náklady VaK-ex post'!$W$47*1000)*INDEX(Indexace!$C$43:$AV$43,MATCH($D$7,Indexace!$C$21:$AV$21))-AP$102,IF(V100=('Základní vstupní data'!$F$81+21),('Provozní náklady VaK-ex post'!$W$47*1000)*INDEX(Indexace!$C$44:$AV$44,MATCH($D$7,Indexace!$C$21:$AV$21))-AQ$102,IF(V100=('Základní vstupní data'!$F$81+22),('Provozní náklady VaK-ex post'!$W$47*1000)*INDEX(Indexace!$C$45:$AV$45,MATCH($D$7,Indexace!$C$21:$AV$21))-AR$102,IF(V100=('Základní vstupní data'!$F$81+23),('Provozní náklady VaK-ex post'!$W$47*1000)*INDEX(Indexace!$C$46:$AV$46,MATCH($D$7,Indexace!$C$21:$AV$21))-AS$102,IF(V100=('Základní vstupní data'!$F$81+24),('Provozní náklady VaK-ex post'!$W$47*1000)*INDEX(Indexace!$C$47:$AV$47,MATCH($D$7,Indexace!$C$21:$AV$21))-AT$102,IF(V100=('Základní vstupní data'!$F$81+25),('Provozní náklady VaK-ex post'!$W$47*1000)*INDEX(Indexace!$C$48:$AV$48,MATCH($D$7,Indexace!$C$21:$AV$21))-AU$102,IF(V100=('Základní vstupní data'!$F$81+26),('Provozní náklady VaK-ex post'!$W$47*1000)*INDEX(Indexace!$C$49:$AV$49,MATCH($D$7,Indexace!$C$21:$AV$21))-AV$102,IF(V100=('Základní vstupní data'!$F$81+27),('Provozní náklady VaK-ex post'!$W$47*1000)*INDEX(Indexace!$C$50:$AV$50,MATCH($D$7,Indexace!$C$21:$AV$21))-AW$102,IF(V100=('Základní vstupní data'!$F$81+28),('Provozní náklady VaK-ex post'!$W$47*1000)*INDEX(Indexace!$C$51:$AV$51,MATCH($D$7,Indexace!$C$21:$AV$21))-AX$102,IF(V100=('Základní vstupní data'!$F$81+29),('Provozní náklady VaK-ex post'!$W$47*1000)*INDEX(Indexace!$C$52:$AV$52,MATCH($D$7,Indexace!$C$21:$AV$21))-AY$102,IF(V100=('Základní vstupní data'!$F$81+30),('Provozní náklady VaK-ex post'!$W$47*1000)*INDEX(Indexace!$C$53:$AV$53,MATCH($D$7,Indexace!$C$21:$AV$21))-AZ$102)))))))))))))))))))))))))))))))),0)</f>
        <v>5.3308201781439948</v>
      </c>
      <c r="W110" s="684">
        <f>IF(W100&gt;='Základní vstupní data'!$F$81,IF($F$2=0,0,IF(W100&gt;='Základní vstupní data'!$F$81,('Základní vstupní data'!$G$122*1000)*INDEX(Indexace!$C$23:$AV$23,MATCH($D$7,Indexace!$C$21:$AV$21))-W$102,IF(W100=('Základní vstupní data'!$F$81+1),('Provozní náklady VaK-ex post'!$G$47*1000)*INDEX(Indexace!$C$24:$AV$24,MATCH($D$7,Indexace!$C$21:$AV$21))-X$102,IF(W100=('Základní vstupní data'!$F$81+2),('Provozní náklady VaK-ex post'!$I$47*1000)*INDEX(Indexace!$C$25:$AV$25,MATCH($D$7,Indexace!$C$21:$AV$21))-Y$102,IF(W100=('Základní vstupní data'!$F$81+3),('Provozní náklady VaK-ex post'!$K$47*1000)*INDEX(Indexace!$C$26:$AV$26,MATCH($D$7,Indexace!$C$21:$AV$21))-Z$102,IF(W100=('Základní vstupní data'!$F$81+4),('Provozní náklady VaK-ex post'!$M$47*1000)*INDEX(Indexace!$C$27:$AV$27,MATCH($D$7,Indexace!$C$21:$AV$21))-AA$102,IF(W100=('Základní vstupní data'!$F$81+5),('Provozní náklady VaK-ex post'!$O$47*1000)*INDEX(Indexace!$C$28:$AV$28,MATCH($D$7,Indexace!$C$21:$AV$21))-AB$102,IF(W100=('Základní vstupní data'!$F$81+6),('Provozní náklady VaK-ex post'!$Q$47*1000)*INDEX(Indexace!$C$29:$AV$29,MATCH($D$7,Indexace!$C$21:$AV$21))-AC$102,IF(W100=('Základní vstupní data'!$F$81+7),('Provozní náklady VaK-ex post'!$S$47*1000)*INDEX(Indexace!$C$30:$AV$30,MATCH($D$7,Indexace!$C$21:$AV$21))-AD$102,IF(W100=('Základní vstupní data'!$F$81+8),('Provozní náklady VaK-ex post'!$U$47*1000)*INDEX(Indexace!$C$31:$AV$31,MATCH($D$7,Indexace!$C$21:$AC$21))-AE$102,IF(W100=('Základní vstupní data'!$F$81+9),('Provozní náklady VaK-ex post'!$W$47*1000)*INDEX(Indexace!$C$32:$AV$32,MATCH($D$7,Indexace!$C$21:$AV$21))-AF$102,IF(W100=('Základní vstupní data'!$F$81+10),('Provozní náklady VaK-ex post'!$W$47*1000)*INDEX(Indexace!$C$33:$AV$33,MATCH($D$7,Indexace!$C$21:$AV$21))-AG$102,IF(W100=('Základní vstupní data'!$F$81+11),('Provozní náklady VaK-ex post'!$W$47*1000)*INDEX(Indexace!$C$34:$AV$34,MATCH($D$7,Indexace!$C$21:$AC$21))-AH$102,IF(W100=('Základní vstupní data'!$F$81+12),('Provozní náklady VaK-ex post'!$W$47*1000)*INDEX(Indexace!$C$35:$AV$35,MATCH($D$7,Indexace!$C$21:$AV$21))-AI$102,IF(W100=('Základní vstupní data'!$F$81+13),('Provozní náklady VaK-ex post'!$W$47*1000)*INDEX(Indexace!$C$36:$AV$36,MATCH($D$7,Indexace!$C$21:$AV$21))-AJ$102,IF(W100=('Základní vstupní data'!$F$81+14),('Provozní náklady VaK-ex post'!$W$47*1000)*INDEX(Indexace!$C$37:$AV$37,MATCH($D$7,Indexace!$C$21:$AV$21))-AK$102,IF(W100=('Základní vstupní data'!$F$81+15),('Provozní náklady VaK-ex post'!$W$47*1000)*INDEX(Indexace!$C$38:$AV$38,MATCH($D$7,Indexace!$C$21:$AV$21))-AL$102,IF(W100=('Základní vstupní data'!$F$81+16),('Provozní náklady VaK-ex post'!$W$47*1000)*INDEX(Indexace!$C$39:$AV$39,MATCH($D$7,Indexace!$C$21:$AV$21))-AM$102,IF(W100=('Základní vstupní data'!$F$81+17),('Provozní náklady VaK-ex post'!$W$47*1000)*INDEX(Indexace!$C$40:$AV$40,MATCH($D$7,Indexace!$C$21:$AV$21))-AN$102,IF(W100=('Základní vstupní data'!$F$81+18),('Provozní náklady VaK-ex post'!$W$47*1000)*INDEX(Indexace!$C$41:$AV$41,MATCH($D$7,Indexace!$C$21:$AV$21))-AO$102,IF(W100=('Základní vstupní data'!$F$81+19),('Provozní náklady VaK-ex post'!$W$47*1000)*INDEX(Indexace!$C$42:$AV$42,MATCH($D$7,Indexace!$C$21:$AV$21))-AP$102,IF(W100=('Základní vstupní data'!$F$81+20),('Provozní náklady VaK-ex post'!$W$47*1000)*INDEX(Indexace!$C$43:$AV$43,MATCH($D$7,Indexace!$C$21:$AV$21))-AQ$102,IF(W100=('Základní vstupní data'!$F$81+21),('Provozní náklady VaK-ex post'!$W$47*1000)*INDEX(Indexace!$C$44:$AV$44,MATCH($D$7,Indexace!$C$21:$AV$21))-AR$102,IF(W100=('Základní vstupní data'!$F$81+22),('Provozní náklady VaK-ex post'!$W$47*1000)*INDEX(Indexace!$C$45:$AV$45,MATCH($D$7,Indexace!$C$21:$AV$21))-AS$102,IF(W100=('Základní vstupní data'!$F$81+23),('Provozní náklady VaK-ex post'!$W$47*1000)*INDEX(Indexace!$C$46:$AV$46,MATCH($D$7,Indexace!$C$21:$AV$21))-AT$102,IF(W100=('Základní vstupní data'!$F$81+24),('Provozní náklady VaK-ex post'!$W$47*1000)*INDEX(Indexace!$C$47:$AV$47,MATCH($D$7,Indexace!$C$21:$AV$21))-AU$102,IF(W100=('Základní vstupní data'!$F$81+25),('Provozní náklady VaK-ex post'!$W$47*1000)*INDEX(Indexace!$C$48:$AV$48,MATCH($D$7,Indexace!$C$21:$AV$21))-AV$102,IF(W100=('Základní vstupní data'!$F$81+26),('Provozní náklady VaK-ex post'!$W$47*1000)*INDEX(Indexace!$C$49:$AV$49,MATCH($D$7,Indexace!$C$21:$AV$21))-AW$102,IF(W100=('Základní vstupní data'!$F$81+27),('Provozní náklady VaK-ex post'!$W$47*1000)*INDEX(Indexace!$C$50:$AV$50,MATCH($D$7,Indexace!$C$21:$AV$21))-AX$102,IF(W100=('Základní vstupní data'!$F$81+28),('Provozní náklady VaK-ex post'!$W$47*1000)*INDEX(Indexace!$C$51:$AV$51,MATCH($D$7,Indexace!$C$21:$AV$21))-AY$102,IF(W100=('Základní vstupní data'!$F$81+29),('Provozní náklady VaK-ex post'!$W$47*1000)*INDEX(Indexace!$C$52:$AV$52,MATCH($D$7,Indexace!$C$21:$AV$21))-AZ$102,IF(W100=('Základní vstupní data'!$F$81+30),('Provozní náklady VaK-ex post'!$W$47*1000)*INDEX(Indexace!$C$53:$AV$53,MATCH($D$7,Indexace!$C$21:$AV$21))-BA$102)))))))))))))))))))))))))))))))),0)</f>
        <v>6.598843311905874</v>
      </c>
      <c r="X110" s="684">
        <f>IF(X100&gt;='Základní vstupní data'!$F$81,IF($F$2=0,0,IF(X100&gt;='Základní vstupní data'!$F$81,('Základní vstupní data'!$G$122*1000)*INDEX(Indexace!$C$23:$AV$23,MATCH($D$7,Indexace!$C$21:$AV$21))-X$102,IF(X100=('Základní vstupní data'!$F$81+1),('Provozní náklady VaK-ex post'!$G$47*1000)*INDEX(Indexace!$C$24:$AV$24,MATCH($D$7,Indexace!$C$21:$AV$21))-Y$102,IF(X100=('Základní vstupní data'!$F$81+2),('Provozní náklady VaK-ex post'!$I$47*1000)*INDEX(Indexace!$C$25:$AV$25,MATCH($D$7,Indexace!$C$21:$AV$21))-Z$102,IF(X100=('Základní vstupní data'!$F$81+3),('Provozní náklady VaK-ex post'!$K$47*1000)*INDEX(Indexace!$C$26:$AV$26,MATCH($D$7,Indexace!$C$21:$AV$21))-AA$102,IF(X100=('Základní vstupní data'!$F$81+4),('Provozní náklady VaK-ex post'!$M$47*1000)*INDEX(Indexace!$C$27:$AV$27,MATCH($D$7,Indexace!$C$21:$AV$21))-AB$102,IF(X100=('Základní vstupní data'!$F$81+5),('Provozní náklady VaK-ex post'!$O$47*1000)*INDEX(Indexace!$C$28:$AV$28,MATCH($D$7,Indexace!$C$21:$AV$21))-AC$102,IF(X100=('Základní vstupní data'!$F$81+6),('Provozní náklady VaK-ex post'!$Q$47*1000)*INDEX(Indexace!$C$29:$AV$29,MATCH($D$7,Indexace!$C$21:$AV$21))-AD$102,IF(X100=('Základní vstupní data'!$F$81+7),('Provozní náklady VaK-ex post'!$S$47*1000)*INDEX(Indexace!$C$30:$AV$30,MATCH($D$7,Indexace!$C$21:$AV$21))-AE$102,IF(X100=('Základní vstupní data'!$F$81+8),('Provozní náklady VaK-ex post'!$U$47*1000)*INDEX(Indexace!$C$31:$AV$31,MATCH($D$7,Indexace!$C$21:$AC$21))-AF$102,IF(X100=('Základní vstupní data'!$F$81+9),('Provozní náklady VaK-ex post'!$W$47*1000)*INDEX(Indexace!$C$32:$AV$32,MATCH($D$7,Indexace!$C$21:$AV$21))-AG$102,IF(X100=('Základní vstupní data'!$F$81+10),('Provozní náklady VaK-ex post'!$W$47*1000)*INDEX(Indexace!$C$33:$AV$33,MATCH($D$7,Indexace!$C$21:$AV$21))-AH$102,IF(X100=('Základní vstupní data'!$F$81+11),('Provozní náklady VaK-ex post'!$W$47*1000)*INDEX(Indexace!$C$34:$AV$34,MATCH($D$7,Indexace!$C$21:$AC$21))-AI$102,IF(X100=('Základní vstupní data'!$F$81+12),('Provozní náklady VaK-ex post'!$W$47*1000)*INDEX(Indexace!$C$35:$AV$35,MATCH($D$7,Indexace!$C$21:$AV$21))-AJ$102,IF(X100=('Základní vstupní data'!$F$81+13),('Provozní náklady VaK-ex post'!$W$47*1000)*INDEX(Indexace!$C$36:$AV$36,MATCH($D$7,Indexace!$C$21:$AV$21))-AK$102,IF(X100=('Základní vstupní data'!$F$81+14),('Provozní náklady VaK-ex post'!$W$47*1000)*INDEX(Indexace!$C$37:$AV$37,MATCH($D$7,Indexace!$C$21:$AV$21))-AL$102,IF(X100=('Základní vstupní data'!$F$81+15),('Provozní náklady VaK-ex post'!$W$47*1000)*INDEX(Indexace!$C$38:$AV$38,MATCH($D$7,Indexace!$C$21:$AV$21))-AM$102,IF(X100=('Základní vstupní data'!$F$81+16),('Provozní náklady VaK-ex post'!$W$47*1000)*INDEX(Indexace!$C$39:$AV$39,MATCH($D$7,Indexace!$C$21:$AV$21))-AN$102,IF(X100=('Základní vstupní data'!$F$81+17),('Provozní náklady VaK-ex post'!$W$47*1000)*INDEX(Indexace!$C$40:$AV$40,MATCH($D$7,Indexace!$C$21:$AV$21))-AO$102,IF(X100=('Základní vstupní data'!$F$81+18),('Provozní náklady VaK-ex post'!$W$47*1000)*INDEX(Indexace!$C$41:$AV$41,MATCH($D$7,Indexace!$C$21:$AV$21))-AP$102,IF(X100=('Základní vstupní data'!$F$81+19),('Provozní náklady VaK-ex post'!$W$47*1000)*INDEX(Indexace!$C$42:$AV$42,MATCH($D$7,Indexace!$C$21:$AV$21))-AQ$102,IF(X100=('Základní vstupní data'!$F$81+20),('Provozní náklady VaK-ex post'!$W$47*1000)*INDEX(Indexace!$C$43:$AV$43,MATCH($D$7,Indexace!$C$21:$AV$21))-AR$102,IF(X100=('Základní vstupní data'!$F$81+21),('Provozní náklady VaK-ex post'!$W$47*1000)*INDEX(Indexace!$C$44:$AV$44,MATCH($D$7,Indexace!$C$21:$AV$21))-AS$102,IF(X100=('Základní vstupní data'!$F$81+22),('Provozní náklady VaK-ex post'!$W$47*1000)*INDEX(Indexace!$C$45:$AV$45,MATCH($D$7,Indexace!$C$21:$AV$21))-AT$102,IF(X100=('Základní vstupní data'!$F$81+23),('Provozní náklady VaK-ex post'!$W$47*1000)*INDEX(Indexace!$C$46:$AV$46,MATCH($D$7,Indexace!$C$21:$AV$21))-AU$102,IF(X100=('Základní vstupní data'!$F$81+24),('Provozní náklady VaK-ex post'!$W$47*1000)*INDEX(Indexace!$C$47:$AV$47,MATCH($D$7,Indexace!$C$21:$AV$21))-AV$102,IF(X100=('Základní vstupní data'!$F$81+25),('Provozní náklady VaK-ex post'!$W$47*1000)*INDEX(Indexace!$C$48:$AV$48,MATCH($D$7,Indexace!$C$21:$AV$21))-AW$102,IF(X100=('Základní vstupní data'!$F$81+26),('Provozní náklady VaK-ex post'!$W$47*1000)*INDEX(Indexace!$C$49:$AV$49,MATCH($D$7,Indexace!$C$21:$AV$21))-AX$102,IF(X100=('Základní vstupní data'!$F$81+27),('Provozní náklady VaK-ex post'!$W$47*1000)*INDEX(Indexace!$C$50:$AV$50,MATCH($D$7,Indexace!$C$21:$AV$21))-AY$102,IF(X100=('Základní vstupní data'!$F$81+28),('Provozní náklady VaK-ex post'!$W$47*1000)*INDEX(Indexace!$C$51:$AV$51,MATCH($D$7,Indexace!$C$21:$AV$21))-AZ$102,IF(X100=('Základní vstupní data'!$F$81+29),('Provozní náklady VaK-ex post'!$W$47*1000)*INDEX(Indexace!$C$52:$AV$52,MATCH($D$7,Indexace!$C$21:$AV$21))-BA$102,IF(X100=('Základní vstupní data'!$F$81+30),('Provozní náklady VaK-ex post'!$W$47*1000)*INDEX(Indexace!$C$53:$AV$53,MATCH($D$7,Indexace!$C$21:$AV$21))-BB$102)))))))))))))))))))))))))))))))),0)</f>
        <v>7.8420032469665344</v>
      </c>
      <c r="Y110" s="684">
        <f>IF(Y100&gt;='Základní vstupní data'!$F$81,IF($F$2=0,0,IF(Y100&gt;='Základní vstupní data'!$F$81,('Základní vstupní data'!$G$122*1000)*INDEX(Indexace!$C$23:$AV$23,MATCH($D$7,Indexace!$C$21:$AV$21))-Y$102,IF(Y100=('Základní vstupní data'!$F$81+1),('Provozní náklady VaK-ex post'!$G$47*1000)*INDEX(Indexace!$C$24:$AV$24,MATCH($D$7,Indexace!$C$21:$AV$21))-Z$102,IF(Y100=('Základní vstupní data'!$F$81+2),('Provozní náklady VaK-ex post'!$I$47*1000)*INDEX(Indexace!$C$25:$AV$25,MATCH($D$7,Indexace!$C$21:$AV$21))-AA$102,IF(Y100=('Základní vstupní data'!$F$81+3),('Provozní náklady VaK-ex post'!$K$47*1000)*INDEX(Indexace!$C$26:$AV$26,MATCH($D$7,Indexace!$C$21:$AV$21))-AB$102,IF(Y100=('Základní vstupní data'!$F$81+4),('Provozní náklady VaK-ex post'!$M$47*1000)*INDEX(Indexace!$C$27:$AV$27,MATCH($D$7,Indexace!$C$21:$AV$21))-AC$102,IF(Y100=('Základní vstupní data'!$F$81+5),('Provozní náklady VaK-ex post'!$O$47*1000)*INDEX(Indexace!$C$28:$AV$28,MATCH($D$7,Indexace!$C$21:$AV$21))-AD$102,IF(Y100=('Základní vstupní data'!$F$81+6),('Provozní náklady VaK-ex post'!$Q$47*1000)*INDEX(Indexace!$C$29:$AV$29,MATCH($D$7,Indexace!$C$21:$AV$21))-AE$102,IF(Y100=('Základní vstupní data'!$F$81+7),('Provozní náklady VaK-ex post'!$S$47*1000)*INDEX(Indexace!$C$30:$AV$30,MATCH($D$7,Indexace!$C$21:$AV$21))-AF$102,IF(Y100=('Základní vstupní data'!$F$81+8),('Provozní náklady VaK-ex post'!$U$47*1000)*INDEX(Indexace!$C$31:$AV$31,MATCH($D$7,Indexace!$C$21:$AC$21))-AG$102,IF(Y100=('Základní vstupní data'!$F$81+9),('Provozní náklady VaK-ex post'!$W$47*1000)*INDEX(Indexace!$C$32:$AV$32,MATCH($D$7,Indexace!$C$21:$AV$21))-AH$102,IF(Y100=('Základní vstupní data'!$F$81+10),('Provozní náklady VaK-ex post'!$W$47*1000)*INDEX(Indexace!$C$33:$AV$33,MATCH($D$7,Indexace!$C$21:$AV$21))-AI$102,IF(Y100=('Základní vstupní data'!$F$81+11),('Provozní náklady VaK-ex post'!$W$47*1000)*INDEX(Indexace!$C$34:$AV$34,MATCH($D$7,Indexace!$C$21:$AC$21))-AJ$102,IF(Y100=('Základní vstupní data'!$F$81+12),('Provozní náklady VaK-ex post'!$W$47*1000)*INDEX(Indexace!$C$35:$AV$35,MATCH($D$7,Indexace!$C$21:$AV$21))-AK$102,IF(Y100=('Základní vstupní data'!$F$81+13),('Provozní náklady VaK-ex post'!$W$47*1000)*INDEX(Indexace!$C$36:$AV$36,MATCH($D$7,Indexace!$C$21:$AV$21))-AL$102,IF(Y100=('Základní vstupní data'!$F$81+14),('Provozní náklady VaK-ex post'!$W$47*1000)*INDEX(Indexace!$C$37:$AV$37,MATCH($D$7,Indexace!$C$21:$AV$21))-AM$102,IF(Y100=('Základní vstupní data'!$F$81+15),('Provozní náklady VaK-ex post'!$W$47*1000)*INDEX(Indexace!$C$38:$AV$38,MATCH($D$7,Indexace!$C$21:$AV$21))-AN$102,IF(Y100=('Základní vstupní data'!$F$81+16),('Provozní náklady VaK-ex post'!$W$47*1000)*INDEX(Indexace!$C$39:$AV$39,MATCH($D$7,Indexace!$C$21:$AV$21))-AO$102,IF(Y100=('Základní vstupní data'!$F$81+17),('Provozní náklady VaK-ex post'!$W$47*1000)*INDEX(Indexace!$C$40:$AV$40,MATCH($D$7,Indexace!$C$21:$AV$21))-AP$102,IF(Y100=('Základní vstupní data'!$F$81+18),('Provozní náklady VaK-ex post'!$W$47*1000)*INDEX(Indexace!$C$41:$AV$41,MATCH($D$7,Indexace!$C$21:$AV$21))-AQ$102,IF(Y100=('Základní vstupní data'!$F$81+19),('Provozní náklady VaK-ex post'!$W$47*1000)*INDEX(Indexace!$C$42:$AV$42,MATCH($D$7,Indexace!$C$21:$AV$21))-AR$102,IF(Y100=('Základní vstupní data'!$F$81+20),('Provozní náklady VaK-ex post'!$W$47*1000)*INDEX(Indexace!$C$43:$AV$43,MATCH($D$7,Indexace!$C$21:$AV$21))-AS$102,IF(Y100=('Základní vstupní data'!$F$81+21),('Provozní náklady VaK-ex post'!$W$47*1000)*INDEX(Indexace!$C$44:$AV$44,MATCH($D$7,Indexace!$C$21:$AV$21))-AT$102,IF(Y100=('Základní vstupní data'!$F$81+22),('Provozní náklady VaK-ex post'!$W$47*1000)*INDEX(Indexace!$C$45:$AV$45,MATCH($D$7,Indexace!$C$21:$AV$21))-AU$102,IF(Y100=('Základní vstupní data'!$F$81+23),('Provozní náklady VaK-ex post'!$W$47*1000)*INDEX(Indexace!$C$46:$AV$46,MATCH($D$7,Indexace!$C$21:$AV$21))-AV$102,IF(Y100=('Základní vstupní data'!$F$81+24),('Provozní náklady VaK-ex post'!$W$47*1000)*INDEX(Indexace!$C$47:$AV$47,MATCH($D$7,Indexace!$C$21:$AV$21))-AW$102,IF(Y100=('Základní vstupní data'!$F$81+25),('Provozní náklady VaK-ex post'!$W$47*1000)*INDEX(Indexace!$C$48:$AV$48,MATCH($D$7,Indexace!$C$21:$AV$21))-AX$102,IF(Y100=('Základní vstupní data'!$F$81+26),('Provozní náklady VaK-ex post'!$W$47*1000)*INDEX(Indexace!$C$49:$AV$49,MATCH($D$7,Indexace!$C$21:$AV$21))-AY$102,IF(Y100=('Základní vstupní data'!$F$81+27),('Provozní náklady VaK-ex post'!$W$47*1000)*INDEX(Indexace!$C$50:$AV$50,MATCH($D$7,Indexace!$C$21:$AV$21))-AZ$102,IF(Y100=('Základní vstupní data'!$F$81+28),('Provozní náklady VaK-ex post'!$W$47*1000)*INDEX(Indexace!$C$51:$AV$51,MATCH($D$7,Indexace!$C$21:$AV$21))-BA$102,IF(Y100=('Základní vstupní data'!$F$81+29),('Provozní náklady VaK-ex post'!$W$47*1000)*INDEX(Indexace!$C$52:$AV$52,MATCH($D$7,Indexace!$C$21:$AV$21))-BB$102,IF(Y100=('Základní vstupní data'!$F$81+30),('Provozní náklady VaK-ex post'!$W$47*1000)*INDEX(Indexace!$C$53:$AV$53,MATCH($D$7,Indexace!$C$21:$AV$21))-BC$102)))))))))))))))))))))))))))))))),0)</f>
        <v>9.0607874970260198</v>
      </c>
      <c r="Z110" s="684">
        <f>IF(Z100&gt;='Základní vstupní data'!$F$81,IF($F$2=0,0,IF(Z100&gt;='Základní vstupní data'!$F$81,('Základní vstupní data'!$G$122*1000)*INDEX(Indexace!$C$23:$AV$23,MATCH($D$7,Indexace!$C$21:$AV$21))-Z$102,IF(Z100=('Základní vstupní data'!$F$81+1),('Provozní náklady VaK-ex post'!$G$47*1000)*INDEX(Indexace!$C$24:$AV$24,MATCH($D$7,Indexace!$C$21:$AV$21))-AA$102,IF(Z100=('Základní vstupní data'!$F$81+2),('Provozní náklady VaK-ex post'!$I$47*1000)*INDEX(Indexace!$C$25:$AV$25,MATCH($D$7,Indexace!$C$21:$AV$21))-AB$102,IF(Z100=('Základní vstupní data'!$F$81+3),('Provozní náklady VaK-ex post'!$K$47*1000)*INDEX(Indexace!$C$26:$AV$26,MATCH($D$7,Indexace!$C$21:$AV$21))-AC$102,IF(Z100=('Základní vstupní data'!$F$81+4),('Provozní náklady VaK-ex post'!$M$47*1000)*INDEX(Indexace!$C$27:$AV$27,MATCH($D$7,Indexace!$C$21:$AV$21))-AD$102,IF(Z100=('Základní vstupní data'!$F$81+5),('Provozní náklady VaK-ex post'!$O$47*1000)*INDEX(Indexace!$C$28:$AV$28,MATCH($D$7,Indexace!$C$21:$AV$21))-AE$102,IF(Z100=('Základní vstupní data'!$F$81+6),('Provozní náklady VaK-ex post'!$Q$47*1000)*INDEX(Indexace!$C$29:$AV$29,MATCH($D$7,Indexace!$C$21:$AV$21))-AF$102,IF(Z100=('Základní vstupní data'!$F$81+7),('Provozní náklady VaK-ex post'!$S$47*1000)*INDEX(Indexace!$C$30:$AV$30,MATCH($D$7,Indexace!$C$21:$AV$21))-AG$102,IF(Z100=('Základní vstupní data'!$F$81+8),('Provozní náklady VaK-ex post'!$U$47*1000)*INDEX(Indexace!$C$31:$AV$31,MATCH($D$7,Indexace!$C$21:$AC$21))-AH$102,IF(Z100=('Základní vstupní data'!$F$81+9),('Provozní náklady VaK-ex post'!$W$47*1000)*INDEX(Indexace!$C$32:$AV$32,MATCH($D$7,Indexace!$C$21:$AV$21))-AI$102,IF(Z100=('Základní vstupní data'!$F$81+10),('Provozní náklady VaK-ex post'!$W$47*1000)*INDEX(Indexace!$C$33:$AV$33,MATCH($D$7,Indexace!$C$21:$AV$21))-AJ$102,IF(Z100=('Základní vstupní data'!$F$81+11),('Provozní náklady VaK-ex post'!$W$47*1000)*INDEX(Indexace!$C$34:$AV$34,MATCH($D$7,Indexace!$C$21:$AC$21))-AK$102,IF(Z100=('Základní vstupní data'!$F$81+12),('Provozní náklady VaK-ex post'!$W$47*1000)*INDEX(Indexace!$C$35:$AV$35,MATCH($D$7,Indexace!$C$21:$AV$21))-AL$102,IF(Z100=('Základní vstupní data'!$F$81+13),('Provozní náklady VaK-ex post'!$W$47*1000)*INDEX(Indexace!$C$36:$AV$36,MATCH($D$7,Indexace!$C$21:$AV$21))-AM$102,IF(Z100=('Základní vstupní data'!$F$81+14),('Provozní náklady VaK-ex post'!$W$47*1000)*INDEX(Indexace!$C$37:$AV$37,MATCH($D$7,Indexace!$C$21:$AV$21))-AN$102,IF(Z100=('Základní vstupní data'!$F$81+15),('Provozní náklady VaK-ex post'!$W$47*1000)*INDEX(Indexace!$C$38:$AV$38,MATCH($D$7,Indexace!$C$21:$AV$21))-AO$102,IF(Z100=('Základní vstupní data'!$F$81+16),('Provozní náklady VaK-ex post'!$W$47*1000)*INDEX(Indexace!$C$39:$AV$39,MATCH($D$7,Indexace!$C$21:$AV$21))-AP$102,IF(Z100=('Základní vstupní data'!$F$81+17),('Provozní náklady VaK-ex post'!$W$47*1000)*INDEX(Indexace!$C$40:$AV$40,MATCH($D$7,Indexace!$C$21:$AV$21))-AQ$102,IF(Z100=('Základní vstupní data'!$F$81+18),('Provozní náklady VaK-ex post'!$W$47*1000)*INDEX(Indexace!$C$41:$AV$41,MATCH($D$7,Indexace!$C$21:$AV$21))-AR$102,IF(Z100=('Základní vstupní data'!$F$81+19),('Provozní náklady VaK-ex post'!$W$47*1000)*INDEX(Indexace!$C$42:$AV$42,MATCH($D$7,Indexace!$C$21:$AV$21))-AS$102,IF(Z100=('Základní vstupní data'!$F$81+20),('Provozní náklady VaK-ex post'!$W$47*1000)*INDEX(Indexace!$C$43:$AV$43,MATCH($D$7,Indexace!$C$21:$AV$21))-AT$102,IF(Z100=('Základní vstupní data'!$F$81+21),('Provozní náklady VaK-ex post'!$W$47*1000)*INDEX(Indexace!$C$44:$AV$44,MATCH($D$7,Indexace!$C$21:$AV$21))-AU$102,IF(Z100=('Základní vstupní data'!$F$81+22),('Provozní náklady VaK-ex post'!$W$47*1000)*INDEX(Indexace!$C$45:$AV$45,MATCH($D$7,Indexace!$C$21:$AV$21))-AV$102,IF(Z100=('Základní vstupní data'!$F$81+23),('Provozní náklady VaK-ex post'!$W$47*1000)*INDEX(Indexace!$C$46:$AV$46,MATCH($D$7,Indexace!$C$21:$AV$21))-AW$102,IF(Z100=('Základní vstupní data'!$F$81+24),('Provozní náklady VaK-ex post'!$W$47*1000)*INDEX(Indexace!$C$47:$AV$47,MATCH($D$7,Indexace!$C$21:$AV$21))-AX$102,IF(Z100=('Základní vstupní data'!$F$81+25),('Provozní náklady VaK-ex post'!$W$47*1000)*INDEX(Indexace!$C$48:$AV$48,MATCH($D$7,Indexace!$C$21:$AV$21))-AY$102,IF(Z100=('Základní vstupní data'!$F$81+26),('Provozní náklady VaK-ex post'!$W$47*1000)*INDEX(Indexace!$C$49:$AV$49,MATCH($D$7,Indexace!$C$21:$AV$21))-AZ$102,IF(Z100=('Základní vstupní data'!$F$81+27),('Provozní náklady VaK-ex post'!$W$47*1000)*INDEX(Indexace!$C$50:$AV$50,MATCH($D$7,Indexace!$C$21:$AV$21))-BA$102,IF(Z100=('Základní vstupní data'!$F$81+28),('Provozní náklady VaK-ex post'!$W$47*1000)*INDEX(Indexace!$C$51:$AV$51,MATCH($D$7,Indexace!$C$21:$AV$21))-BB$102,IF(Z100=('Základní vstupní data'!$F$81+29),('Provozní náklady VaK-ex post'!$W$47*1000)*INDEX(Indexace!$C$52:$AV$52,MATCH($D$7,Indexace!$C$21:$AV$21))-BC$102,IF(Z100=('Základní vstupní data'!$F$81+30),('Provozní náklady VaK-ex post'!$W$47*1000)*INDEX(Indexace!$C$53:$AV$53,MATCH($D$7,Indexace!$C$21:$AV$21))-BD$102)))))))))))))))))))))))))))))))),0)</f>
        <v>10.255674016692176</v>
      </c>
      <c r="AA110" s="684">
        <f>IF(AA100&gt;='Základní vstupní data'!$F$81,IF($F$2=0,0,IF(AA100&gt;='Základní vstupní data'!$F$81,('Základní vstupní data'!$G$122*1000)*INDEX(Indexace!$C$23:$AV$23,MATCH($D$7,Indexace!$C$21:$AV$21))-AA$102,IF(AA100=('Základní vstupní data'!$F$81+1),('Provozní náklady VaK-ex post'!$G$47*1000)*INDEX(Indexace!$C$24:$AV$24,MATCH($D$7,Indexace!$C$21:$AV$21))-AB$102,IF(AA100=('Základní vstupní data'!$F$81+2),('Provozní náklady VaK-ex post'!$I$47*1000)*INDEX(Indexace!$C$25:$AV$25,MATCH($D$7,Indexace!$C$21:$AV$21))-AC$102,IF(AA100=('Základní vstupní data'!$F$81+3),('Provozní náklady VaK-ex post'!$K$47*1000)*INDEX(Indexace!$C$26:$AV$26,MATCH($D$7,Indexace!$C$21:$AV$21))-AD$102,IF(AA100=('Základní vstupní data'!$F$81+4),('Provozní náklady VaK-ex post'!$M$47*1000)*INDEX(Indexace!$C$27:$AV$27,MATCH($D$7,Indexace!$C$21:$AV$21))-AE$102,IF(AA100=('Základní vstupní data'!$F$81+5),('Provozní náklady VaK-ex post'!$O$47*1000)*INDEX(Indexace!$C$28:$AV$28,MATCH($D$7,Indexace!$C$21:$AV$21))-AF$102,IF(AA100=('Základní vstupní data'!$F$81+6),('Provozní náklady VaK-ex post'!$Q$47*1000)*INDEX(Indexace!$C$29:$AV$29,MATCH($D$7,Indexace!$C$21:$AV$21))-AG$102,IF(AA100=('Základní vstupní data'!$F$81+7),('Provozní náklady VaK-ex post'!$S$47*1000)*INDEX(Indexace!$C$30:$AV$30,MATCH($D$7,Indexace!$C$21:$AV$21))-AH$102,IF(AA100=('Základní vstupní data'!$F$81+8),('Provozní náklady VaK-ex post'!$U$47*1000)*INDEX(Indexace!$C$31:$AV$31,MATCH($D$7,Indexace!$C$21:$AC$21))-AI$102,IF(AA100=('Základní vstupní data'!$F$81+9),('Provozní náklady VaK-ex post'!$W$47*1000)*INDEX(Indexace!$C$32:$AV$32,MATCH($D$7,Indexace!$C$21:$AV$21))-AJ$102,IF(AA100=('Základní vstupní data'!$F$81+10),('Provozní náklady VaK-ex post'!$W$47*1000)*INDEX(Indexace!$C$33:$AV$33,MATCH($D$7,Indexace!$C$21:$AV$21))-AK$102,IF(AA100=('Základní vstupní data'!$F$81+11),('Provozní náklady VaK-ex post'!$W$47*1000)*INDEX(Indexace!$C$34:$AV$34,MATCH($D$7,Indexace!$C$21:$AC$21))-AL$102,IF(AA100=('Základní vstupní data'!$F$81+12),('Provozní náklady VaK-ex post'!$W$47*1000)*INDEX(Indexace!$C$35:$AV$35,MATCH($D$7,Indexace!$C$21:$AV$21))-AM$102,IF(AA100=('Základní vstupní data'!$F$81+13),('Provozní náklady VaK-ex post'!$W$47*1000)*INDEX(Indexace!$C$36:$AV$36,MATCH($D$7,Indexace!$C$21:$AV$21))-AN$102,IF(AA100=('Základní vstupní data'!$F$81+14),('Provozní náklady VaK-ex post'!$W$47*1000)*INDEX(Indexace!$C$37:$AV$37,MATCH($D$7,Indexace!$C$21:$AV$21))-AO$102,IF(AA100=('Základní vstupní data'!$F$81+15),('Provozní náklady VaK-ex post'!$W$47*1000)*INDEX(Indexace!$C$38:$AV$38,MATCH($D$7,Indexace!$C$21:$AV$21))-AP$102,IF(AA100=('Základní vstupní data'!$F$81+16),('Provozní náklady VaK-ex post'!$W$47*1000)*INDEX(Indexace!$C$39:$AV$39,MATCH($D$7,Indexace!$C$21:$AV$21))-AQ$102,IF(AA100=('Základní vstupní data'!$F$81+17),('Provozní náklady VaK-ex post'!$W$47*1000)*INDEX(Indexace!$C$40:$AV$40,MATCH($D$7,Indexace!$C$21:$AV$21))-AR$102,IF(AA100=('Základní vstupní data'!$F$81+18),('Provozní náklady VaK-ex post'!$W$47*1000)*INDEX(Indexace!$C$41:$AV$41,MATCH($D$7,Indexace!$C$21:$AV$21))-AS$102,IF(AA100=('Základní vstupní data'!$F$81+19),('Provozní náklady VaK-ex post'!$W$47*1000)*INDEX(Indexace!$C$42:$AV$42,MATCH($D$7,Indexace!$C$21:$AV$21))-AT$102,IF(AA100=('Základní vstupní data'!$F$81+20),('Provozní náklady VaK-ex post'!$W$47*1000)*INDEX(Indexace!$C$43:$AV$43,MATCH($D$7,Indexace!$C$21:$AV$21))-AU$102,IF(AA100=('Základní vstupní data'!$F$81+21),('Provozní náklady VaK-ex post'!$W$47*1000)*INDEX(Indexace!$C$44:$AV$44,MATCH($D$7,Indexace!$C$21:$AV$21))-AV$102,IF(AA100=('Základní vstupní data'!$F$81+22),('Provozní náklady VaK-ex post'!$W$47*1000)*INDEX(Indexace!$C$45:$AV$45,MATCH($D$7,Indexace!$C$21:$AV$21))-AW$102,IF(AA100=('Základní vstupní data'!$F$81+23),('Provozní náklady VaK-ex post'!$W$47*1000)*INDEX(Indexace!$C$46:$AV$46,MATCH($D$7,Indexace!$C$21:$AV$21))-AX$102,IF(AA100=('Základní vstupní data'!$F$81+24),('Provozní náklady VaK-ex post'!$W$47*1000)*INDEX(Indexace!$C$47:$AV$47,MATCH($D$7,Indexace!$C$21:$AV$21))-AY$102,IF(AA100=('Základní vstupní data'!$F$81+25),('Provozní náklady VaK-ex post'!$W$47*1000)*INDEX(Indexace!$C$48:$AV$48,MATCH($D$7,Indexace!$C$21:$AV$21))-AZ$102,IF(AA100=('Základní vstupní data'!$F$81+26),('Provozní náklady VaK-ex post'!$W$47*1000)*INDEX(Indexace!$C$49:$AV$49,MATCH($D$7,Indexace!$C$21:$AV$21))-BA$102,IF(AA100=('Základní vstupní data'!$F$81+27),('Provozní náklady VaK-ex post'!$W$47*1000)*INDEX(Indexace!$C$50:$AV$50,MATCH($D$7,Indexace!$C$21:$AV$21))-BB$102,IF(AA100=('Základní vstupní data'!$F$81+28),('Provozní náklady VaK-ex post'!$W$47*1000)*INDEX(Indexace!$C$51:$AV$51,MATCH($D$7,Indexace!$C$21:$AV$21))-BC$102,IF(AA100=('Základní vstupní data'!$F$81+29),('Provozní náklady VaK-ex post'!$W$47*1000)*INDEX(Indexace!$C$52:$AV$52,MATCH($D$7,Indexace!$C$21:$AV$21))-BD$102,IF(AA100=('Základní vstupní data'!$F$81+30),('Provozní náklady VaK-ex post'!$W$47*1000)*INDEX(Indexace!$C$53:$AV$53,MATCH($D$7,Indexace!$C$21:$AV$21))-BE$102)))))))))))))))))))))))))))))))),0)</f>
        <v>11.427131388913899</v>
      </c>
      <c r="AB110" s="684">
        <f>IF(AB100&gt;='Základní vstupní data'!$F$81,IF($F$2=0,0,IF(AB100&gt;='Základní vstupní data'!$F$81,('Základní vstupní data'!$G$122*1000)*INDEX(Indexace!$C$23:$AV$23,MATCH($D$7,Indexace!$C$21:$AV$21))-AB$102,IF(AB100=('Základní vstupní data'!$F$81+1),('Provozní náklady VaK-ex post'!$G$47*1000)*INDEX(Indexace!$C$24:$AV$24,MATCH($D$7,Indexace!$C$21:$AV$21))-AC$102,IF(AB100=('Základní vstupní data'!$F$81+2),('Provozní náklady VaK-ex post'!$I$47*1000)*INDEX(Indexace!$C$25:$AV$25,MATCH($D$7,Indexace!$C$21:$AV$21))-AD$102,IF(AB100=('Základní vstupní data'!$F$81+3),('Provozní náklady VaK-ex post'!$K$47*1000)*INDEX(Indexace!$C$26:$AV$26,MATCH($D$7,Indexace!$C$21:$AV$21))-AE$102,IF(AB100=('Základní vstupní data'!$F$81+4),('Provozní náklady VaK-ex post'!$M$47*1000)*INDEX(Indexace!$C$27:$AV$27,MATCH($D$7,Indexace!$C$21:$AV$21))-AF$102,IF(AB100=('Základní vstupní data'!$F$81+5),('Provozní náklady VaK-ex post'!$O$47*1000)*INDEX(Indexace!$C$28:$AV$28,MATCH($D$7,Indexace!$C$21:$AV$21))-AG$102,IF(AB100=('Základní vstupní data'!$F$81+6),('Provozní náklady VaK-ex post'!$Q$47*1000)*INDEX(Indexace!$C$29:$AV$29,MATCH($D$7,Indexace!$C$21:$AV$21))-AH$102,IF(AB100=('Základní vstupní data'!$F$81+7),('Provozní náklady VaK-ex post'!$S$47*1000)*INDEX(Indexace!$C$30:$AV$30,MATCH($D$7,Indexace!$C$21:$AV$21))-AI$102,IF(AB100=('Základní vstupní data'!$F$81+8),('Provozní náklady VaK-ex post'!$U$47*1000)*INDEX(Indexace!$C$31:$AV$31,MATCH($D$7,Indexace!$C$21:$AC$21))-AJ$102,IF(AB100=('Základní vstupní data'!$F$81+9),('Provozní náklady VaK-ex post'!$W$47*1000)*INDEX(Indexace!$C$32:$AV$32,MATCH($D$7,Indexace!$C$21:$AV$21))-AK$102,IF(AB100=('Základní vstupní data'!$F$81+10),('Provozní náklady VaK-ex post'!$W$47*1000)*INDEX(Indexace!$C$33:$AV$33,MATCH($D$7,Indexace!$C$21:$AV$21))-AL$102,IF(AB100=('Základní vstupní data'!$F$81+11),('Provozní náklady VaK-ex post'!$W$47*1000)*INDEX(Indexace!$C$34:$AV$34,MATCH($D$7,Indexace!$C$21:$AC$21))-AM$102,IF(AB100=('Základní vstupní data'!$F$81+12),('Provozní náklady VaK-ex post'!$W$47*1000)*INDEX(Indexace!$C$35:$AV$35,MATCH($D$7,Indexace!$C$21:$AV$21))-AN$102,IF(AB100=('Základní vstupní data'!$F$81+13),('Provozní náklady VaK-ex post'!$W$47*1000)*INDEX(Indexace!$C$36:$AV$36,MATCH($D$7,Indexace!$C$21:$AV$21))-AO$102,IF(AB100=('Základní vstupní data'!$F$81+14),('Provozní náklady VaK-ex post'!$W$47*1000)*INDEX(Indexace!$C$37:$AV$37,MATCH($D$7,Indexace!$C$21:$AV$21))-AP$102,IF(AB100=('Základní vstupní data'!$F$81+15),('Provozní náklady VaK-ex post'!$W$47*1000)*INDEX(Indexace!$C$38:$AV$38,MATCH($D$7,Indexace!$C$21:$AV$21))-AQ$102,IF(AB100=('Základní vstupní data'!$F$81+16),('Provozní náklady VaK-ex post'!$W$47*1000)*INDEX(Indexace!$C$39:$AV$39,MATCH($D$7,Indexace!$C$21:$AV$21))-AR$102,IF(AB100=('Základní vstupní data'!$F$81+17),('Provozní náklady VaK-ex post'!$W$47*1000)*INDEX(Indexace!$C$40:$AV$40,MATCH($D$7,Indexace!$C$21:$AV$21))-AS$102,IF(AB100=('Základní vstupní data'!$F$81+18),('Provozní náklady VaK-ex post'!$W$47*1000)*INDEX(Indexace!$C$41:$AV$41,MATCH($D$7,Indexace!$C$21:$AV$21))-AT$102,IF(AB100=('Základní vstupní data'!$F$81+19),('Provozní náklady VaK-ex post'!$W$47*1000)*INDEX(Indexace!$C$42:$AV$42,MATCH($D$7,Indexace!$C$21:$AV$21))-AU$102,IF(AB100=('Základní vstupní data'!$F$81+20),('Provozní náklady VaK-ex post'!$W$47*1000)*INDEX(Indexace!$C$43:$AV$43,MATCH($D$7,Indexace!$C$21:$AV$21))-AV$102,IF(AB100=('Základní vstupní data'!$F$81+21),('Provozní náklady VaK-ex post'!$W$47*1000)*INDEX(Indexace!$C$44:$AV$44,MATCH($D$7,Indexace!$C$21:$AV$21))-AW$102,IF(AB100=('Základní vstupní data'!$F$81+22),('Provozní náklady VaK-ex post'!$W$47*1000)*INDEX(Indexace!$C$45:$AV$45,MATCH($D$7,Indexace!$C$21:$AV$21))-AX$102,IF(AB100=('Základní vstupní data'!$F$81+23),('Provozní náklady VaK-ex post'!$W$47*1000)*INDEX(Indexace!$C$46:$AV$46,MATCH($D$7,Indexace!$C$21:$AV$21))-AY$102,IF(AB100=('Základní vstupní data'!$F$81+24),('Provozní náklady VaK-ex post'!$W$47*1000)*INDEX(Indexace!$C$47:$AV$47,MATCH($D$7,Indexace!$C$21:$AV$21))-AZ$102,IF(AB100=('Základní vstupní data'!$F$81+25),('Provozní náklady VaK-ex post'!$W$47*1000)*INDEX(Indexace!$C$48:$AV$48,MATCH($D$7,Indexace!$C$21:$AV$21))-BA$102,IF(AB100=('Základní vstupní data'!$F$81+26),('Provozní náklady VaK-ex post'!$W$47*1000)*INDEX(Indexace!$C$49:$AV$49,MATCH($D$7,Indexace!$C$21:$AV$21))-BB$102,IF(AB100=('Základní vstupní data'!$F$81+27),('Provozní náklady VaK-ex post'!$W$47*1000)*INDEX(Indexace!$C$50:$AV$50,MATCH($D$7,Indexace!$C$21:$AV$21))-BC$102,IF(AB100=('Základní vstupní data'!$F$81+28),('Provozní náklady VaK-ex post'!$W$47*1000)*INDEX(Indexace!$C$51:$AV$51,MATCH($D$7,Indexace!$C$21:$AV$21))-BD$102,IF(AB100=('Základní vstupní data'!$F$81+29),('Provozní náklady VaK-ex post'!$W$47*1000)*INDEX(Indexace!$C$52:$AV$52,MATCH($D$7,Indexace!$C$21:$AV$21))-BE$102,IF(AB100=('Základní vstupní data'!$F$81+30),('Provozní náklady VaK-ex post'!$W$47*1000)*INDEX(Indexace!$C$53:$AV$53,MATCH($D$7,Indexace!$C$21:$AV$21))-BF$102)))))))))))))))))))))))))))))))),0)</f>
        <v>12.575619008739118</v>
      </c>
      <c r="AC110" s="684">
        <f>IF(AC100&gt;='Základní vstupní data'!$F$81,IF($F$2=0,0,IF(AC100&gt;='Základní vstupní data'!$F$81,('Základní vstupní data'!$G$122*1000)*INDEX(Indexace!$C$23:$AV$23,MATCH($D$7,Indexace!$C$21:$AV$21))-AC$102,IF(AC100=('Základní vstupní data'!$F$81+1),('Provozní náklady VaK-ex post'!$G$47*1000)*INDEX(Indexace!$C$24:$AV$24,MATCH($D$7,Indexace!$C$21:$AV$21))-AD$102,IF(AC100=('Základní vstupní data'!$F$81+2),('Provozní náklady VaK-ex post'!$I$47*1000)*INDEX(Indexace!$C$25:$AV$25,MATCH($D$7,Indexace!$C$21:$AV$21))-AE$102,IF(AC100=('Základní vstupní data'!$F$81+3),('Provozní náklady VaK-ex post'!$K$47*1000)*INDEX(Indexace!$C$26:$AV$26,MATCH($D$7,Indexace!$C$21:$AV$21))-AF$102,IF(AC100=('Základní vstupní data'!$F$81+4),('Provozní náklady VaK-ex post'!$M$47*1000)*INDEX(Indexace!$C$27:$AV$27,MATCH($D$7,Indexace!$C$21:$AV$21))-AG$102,IF(AC100=('Základní vstupní data'!$F$81+5),('Provozní náklady VaK-ex post'!$O$47*1000)*INDEX(Indexace!$C$28:$AV$28,MATCH($D$7,Indexace!$C$21:$AV$21))-AH$102,IF(AC100=('Základní vstupní data'!$F$81+6),('Provozní náklady VaK-ex post'!$Q$47*1000)*INDEX(Indexace!$C$29:$AV$29,MATCH($D$7,Indexace!$C$21:$AV$21))-AI$102,IF(AC100=('Základní vstupní data'!$F$81+7),('Provozní náklady VaK-ex post'!$S$47*1000)*INDEX(Indexace!$C$30:$AV$30,MATCH($D$7,Indexace!$C$21:$AV$21))-AJ$102,IF(AC100=('Základní vstupní data'!$F$81+8),('Provozní náklady VaK-ex post'!$U$47*1000)*INDEX(Indexace!$C$31:$AV$31,MATCH($D$7,Indexace!$C$21:$AC$21))-AK$102,IF(AC100=('Základní vstupní data'!$F$81+9),('Provozní náklady VaK-ex post'!$W$47*1000)*INDEX(Indexace!$C$32:$AV$32,MATCH($D$7,Indexace!$C$21:$AV$21))-AL$102,IF(AC100=('Základní vstupní data'!$F$81+10),('Provozní náklady VaK-ex post'!$W$47*1000)*INDEX(Indexace!$C$33:$AV$33,MATCH($D$7,Indexace!$C$21:$AV$21))-AM$102,IF(AC100=('Základní vstupní data'!$F$81+11),('Provozní náklady VaK-ex post'!$W$47*1000)*INDEX(Indexace!$C$34:$AV$34,MATCH($D$7,Indexace!$C$21:$AC$21))-AN$102,IF(AC100=('Základní vstupní data'!$F$81+12),('Provozní náklady VaK-ex post'!$W$47*1000)*INDEX(Indexace!$C$35:$AV$35,MATCH($D$7,Indexace!$C$21:$AV$21))-AO$102,IF(AC100=('Základní vstupní data'!$F$81+13),('Provozní náklady VaK-ex post'!$W$47*1000)*INDEX(Indexace!$C$36:$AV$36,MATCH($D$7,Indexace!$C$21:$AV$21))-AP$102,IF(AC100=('Základní vstupní data'!$F$81+14),('Provozní náklady VaK-ex post'!$W$47*1000)*INDEX(Indexace!$C$37:$AV$37,MATCH($D$7,Indexace!$C$21:$AV$21))-AQ$102,IF(AC100=('Základní vstupní data'!$F$81+15),('Provozní náklady VaK-ex post'!$W$47*1000)*INDEX(Indexace!$C$38:$AV$38,MATCH($D$7,Indexace!$C$21:$AV$21))-AR$102,IF(AC100=('Základní vstupní data'!$F$81+16),('Provozní náklady VaK-ex post'!$W$47*1000)*INDEX(Indexace!$C$39:$AV$39,MATCH($D$7,Indexace!$C$21:$AV$21))-AS$102,IF(AC100=('Základní vstupní data'!$F$81+17),('Provozní náklady VaK-ex post'!$W$47*1000)*INDEX(Indexace!$C$40:$AV$40,MATCH($D$7,Indexace!$C$21:$AV$21))-AT$102,IF(AC100=('Základní vstupní data'!$F$81+18),('Provozní náklady VaK-ex post'!$W$47*1000)*INDEX(Indexace!$C$41:$AV$41,MATCH($D$7,Indexace!$C$21:$AV$21))-AU$102,IF(AC100=('Základní vstupní data'!$F$81+19),('Provozní náklady VaK-ex post'!$W$47*1000)*INDEX(Indexace!$C$42:$AV$42,MATCH($D$7,Indexace!$C$21:$AV$21))-AV$102,IF(AC100=('Základní vstupní data'!$F$81+20),('Provozní náklady VaK-ex post'!$W$47*1000)*INDEX(Indexace!$C$43:$AV$43,MATCH($D$7,Indexace!$C$21:$AV$21))-AW$102,IF(AC100=('Základní vstupní data'!$F$81+21),('Provozní náklady VaK-ex post'!$W$47*1000)*INDEX(Indexace!$C$44:$AV$44,MATCH($D$7,Indexace!$C$21:$AV$21))-AX$102,IF(AC100=('Základní vstupní data'!$F$81+22),('Provozní náklady VaK-ex post'!$W$47*1000)*INDEX(Indexace!$C$45:$AV$45,MATCH($D$7,Indexace!$C$21:$AV$21))-AY$102,IF(AC100=('Základní vstupní data'!$F$81+23),('Provozní náklady VaK-ex post'!$W$47*1000)*INDEX(Indexace!$C$46:$AV$46,MATCH($D$7,Indexace!$C$21:$AV$21))-AZ$102,IF(AC100=('Základní vstupní data'!$F$81+24),('Provozní náklady VaK-ex post'!$W$47*1000)*INDEX(Indexace!$C$47:$AV$47,MATCH($D$7,Indexace!$C$21:$AV$21))-BA$102,IF(AC100=('Základní vstupní data'!$F$81+25),('Provozní náklady VaK-ex post'!$W$47*1000)*INDEX(Indexace!$C$48:$AV$48,MATCH($D$7,Indexace!$C$21:$AV$21))-BB$102,IF(AC100=('Základní vstupní data'!$F$81+26),('Provozní náklady VaK-ex post'!$W$47*1000)*INDEX(Indexace!$C$49:$AV$49,MATCH($D$7,Indexace!$C$21:$AV$21))-BC$102,IF(AC100=('Základní vstupní data'!$F$81+27),('Provozní náklady VaK-ex post'!$W$47*1000)*INDEX(Indexace!$C$50:$AV$50,MATCH($D$7,Indexace!$C$21:$AV$21))-BD$102,IF(AC100=('Základní vstupní data'!$F$81+28),('Provozní náklady VaK-ex post'!$W$47*1000)*INDEX(Indexace!$C$51:$AV$51,MATCH($D$7,Indexace!$C$21:$AV$21))-BE$102,IF(AC100=('Základní vstupní data'!$F$81+29),('Provozní náklady VaK-ex post'!$W$47*1000)*INDEX(Indexace!$C$52:$AV$52,MATCH($D$7,Indexace!$C$21:$AV$21))-BF$102,IF(AC100=('Základní vstupní data'!$F$81+30),('Provozní náklady VaK-ex post'!$W$47*1000)*INDEX(Indexace!$C$53:$AV$53,MATCH($D$7,Indexace!$C$21:$AV$21))-BG$102)))))))))))))))))))))))))))))))),0)</f>
        <v>13.701587263469726</v>
      </c>
      <c r="AD110" s="684">
        <f>IF(AD100&gt;='Základní vstupní data'!$F$81,IF($F$2=0,0,IF(AD100&gt;='Základní vstupní data'!$F$81,('Základní vstupní data'!$G$122*1000)*INDEX(Indexace!$C$23:$AV$23,MATCH($D$7,Indexace!$C$21:$AV$21))-AD$102,IF(AD100=('Základní vstupní data'!$F$81+1),('Provozní náklady VaK-ex post'!$G$47*1000)*INDEX(Indexace!$C$24:$AV$24,MATCH($D$7,Indexace!$C$21:$AV$21))-AE$102,IF(AD100=('Základní vstupní data'!$F$81+2),('Provozní náklady VaK-ex post'!$I$47*1000)*INDEX(Indexace!$C$25:$AV$25,MATCH($D$7,Indexace!$C$21:$AV$21))-AF$102,IF(AD100=('Základní vstupní data'!$F$81+3),('Provozní náklady VaK-ex post'!$K$47*1000)*INDEX(Indexace!$C$26:$AV$26,MATCH($D$7,Indexace!$C$21:$AV$21))-AG$102,IF(AD100=('Základní vstupní data'!$F$81+4),('Provozní náklady VaK-ex post'!$M$47*1000)*INDEX(Indexace!$C$27:$AV$27,MATCH($D$7,Indexace!$C$21:$AV$21))-AH$102,IF(AD100=('Základní vstupní data'!$F$81+5),('Provozní náklady VaK-ex post'!$O$47*1000)*INDEX(Indexace!$C$28:$AV$28,MATCH($D$7,Indexace!$C$21:$AV$21))-AI$102,IF(AD100=('Základní vstupní data'!$F$81+6),('Provozní náklady VaK-ex post'!$Q$47*1000)*INDEX(Indexace!$C$29:$AV$29,MATCH($D$7,Indexace!$C$21:$AV$21))-AJ$102,IF(AD100=('Základní vstupní data'!$F$81+7),('Provozní náklady VaK-ex post'!$S$47*1000)*INDEX(Indexace!$C$30:$AV$30,MATCH($D$7,Indexace!$C$21:$AV$21))-AK$102,IF(AD100=('Základní vstupní data'!$F$81+8),('Provozní náklady VaK-ex post'!$U$47*1000)*INDEX(Indexace!$C$31:$AV$31,MATCH($D$7,Indexace!$C$21:$AC$21))-AL$102,IF(AD100=('Základní vstupní data'!$F$81+9),('Provozní náklady VaK-ex post'!$W$47*1000)*INDEX(Indexace!$C$32:$AV$32,MATCH($D$7,Indexace!$C$21:$AV$21))-AM$102,IF(AD100=('Základní vstupní data'!$F$81+10),('Provozní náklady VaK-ex post'!$W$47*1000)*INDEX(Indexace!$C$33:$AV$33,MATCH($D$7,Indexace!$C$21:$AV$21))-AN$102,IF(AD100=('Základní vstupní data'!$F$81+11),('Provozní náklady VaK-ex post'!$W$47*1000)*INDEX(Indexace!$C$34:$AV$34,MATCH($D$7,Indexace!$C$21:$AC$21))-AO$102,IF(AD100=('Základní vstupní data'!$F$81+12),('Provozní náklady VaK-ex post'!$W$47*1000)*INDEX(Indexace!$C$35:$AV$35,MATCH($D$7,Indexace!$C$21:$AV$21))-AP$102,IF(AD100=('Základní vstupní data'!$F$81+13),('Provozní náklady VaK-ex post'!$W$47*1000)*INDEX(Indexace!$C$36:$AV$36,MATCH($D$7,Indexace!$C$21:$AV$21))-AQ$102,IF(AD100=('Základní vstupní data'!$F$81+14),('Provozní náklady VaK-ex post'!$W$47*1000)*INDEX(Indexace!$C$37:$AV$37,MATCH($D$7,Indexace!$C$21:$AV$21))-AR$102,IF(AD100=('Základní vstupní data'!$F$81+15),('Provozní náklady VaK-ex post'!$W$47*1000)*INDEX(Indexace!$C$38:$AV$38,MATCH($D$7,Indexace!$C$21:$AV$21))-AS$102,IF(AD100=('Základní vstupní data'!$F$81+16),('Provozní náklady VaK-ex post'!$W$47*1000)*INDEX(Indexace!$C$39:$AV$39,MATCH($D$7,Indexace!$C$21:$AV$21))-AT$102,IF(AD100=('Základní vstupní data'!$F$81+17),('Provozní náklady VaK-ex post'!$W$47*1000)*INDEX(Indexace!$C$40:$AV$40,MATCH($D$7,Indexace!$C$21:$AV$21))-AU$102,IF(AD100=('Základní vstupní data'!$F$81+18),('Provozní náklady VaK-ex post'!$W$47*1000)*INDEX(Indexace!$C$41:$AV$41,MATCH($D$7,Indexace!$C$21:$AV$21))-AV$102,IF(AD100=('Základní vstupní data'!$F$81+19),('Provozní náklady VaK-ex post'!$W$47*1000)*INDEX(Indexace!$C$42:$AV$42,MATCH($D$7,Indexace!$C$21:$AV$21))-AW$102,IF(AD100=('Základní vstupní data'!$F$81+20),('Provozní náklady VaK-ex post'!$W$47*1000)*INDEX(Indexace!$C$43:$AV$43,MATCH($D$7,Indexace!$C$21:$AV$21))-AX$102,IF(AD100=('Základní vstupní data'!$F$81+21),('Provozní náklady VaK-ex post'!$W$47*1000)*INDEX(Indexace!$C$44:$AV$44,MATCH($D$7,Indexace!$C$21:$AV$21))-AY$102,IF(AD100=('Základní vstupní data'!$F$81+22),('Provozní náklady VaK-ex post'!$W$47*1000)*INDEX(Indexace!$C$45:$AV$45,MATCH($D$7,Indexace!$C$21:$AV$21))-AZ$102,IF(AD100=('Základní vstupní data'!$F$81+23),('Provozní náklady VaK-ex post'!$W$47*1000)*INDEX(Indexace!$C$46:$AV$46,MATCH($D$7,Indexace!$C$21:$AV$21))-BA$102,IF(AD100=('Základní vstupní data'!$F$81+24),('Provozní náklady VaK-ex post'!$W$47*1000)*INDEX(Indexace!$C$47:$AV$47,MATCH($D$7,Indexace!$C$21:$AV$21))-BB$102,IF(AD100=('Základní vstupní data'!$F$81+25),('Provozní náklady VaK-ex post'!$W$47*1000)*INDEX(Indexace!$C$48:$AV$48,MATCH($D$7,Indexace!$C$21:$AV$21))-BC$102,IF(AD100=('Základní vstupní data'!$F$81+26),('Provozní náklady VaK-ex post'!$W$47*1000)*INDEX(Indexace!$C$49:$AV$49,MATCH($D$7,Indexace!$C$21:$AV$21))-BD$102,IF(AD100=('Základní vstupní data'!$F$81+27),('Provozní náklady VaK-ex post'!$W$47*1000)*INDEX(Indexace!$C$50:$AV$50,MATCH($D$7,Indexace!$C$21:$AV$21))-BE$102,IF(AD100=('Základní vstupní data'!$F$81+28),('Provozní náklady VaK-ex post'!$W$47*1000)*INDEX(Indexace!$C$51:$AV$51,MATCH($D$7,Indexace!$C$21:$AV$21))-BF$102,IF(AD100=('Základní vstupní data'!$F$81+29),('Provozní náklady VaK-ex post'!$W$47*1000)*INDEX(Indexace!$C$52:$AV$52,MATCH($D$7,Indexace!$C$21:$AV$21))-BG$102,IF(AD100=('Základní vstupní data'!$F$81+30),('Provozní náklady VaK-ex post'!$W$47*1000)*INDEX(Indexace!$C$53:$AV$53,MATCH($D$7,Indexace!$C$21:$AV$21))-BH$102)))))))))))))))))))))))))))))))),0)</f>
        <v>14.805477709284048</v>
      </c>
      <c r="AE110" s="684">
        <f>IF(AE100&gt;='Základní vstupní data'!$F$81,IF($F$2=0,0,IF(AE100&gt;='Základní vstupní data'!$F$81,('Základní vstupní data'!$G$122*1000)*INDEX(Indexace!$C$23:$AV$23,MATCH($D$7,Indexace!$C$21:$AV$21))-AE$102,IF(AE100=('Základní vstupní data'!$F$81+1),('Provozní náklady VaK-ex post'!$G$47*1000)*INDEX(Indexace!$C$24:$AV$24,MATCH($D$7,Indexace!$C$21:$AV$21))-AF$102,IF(AE100=('Základní vstupní data'!$F$81+2),('Provozní náklady VaK-ex post'!$I$47*1000)*INDEX(Indexace!$C$25:$AV$25,MATCH($D$7,Indexace!$C$21:$AV$21))-AG$102,IF(AE100=('Základní vstupní data'!$F$81+3),('Provozní náklady VaK-ex post'!$K$47*1000)*INDEX(Indexace!$C$26:$AV$26,MATCH($D$7,Indexace!$C$21:$AV$21))-AH$102,IF(AE100=('Základní vstupní data'!$F$81+4),('Provozní náklady VaK-ex post'!$M$47*1000)*INDEX(Indexace!$C$27:$AV$27,MATCH($D$7,Indexace!$C$21:$AV$21))-AI$102,IF(AE100=('Základní vstupní data'!$F$81+5),('Provozní náklady VaK-ex post'!$O$47*1000)*INDEX(Indexace!$C$28:$AV$28,MATCH($D$7,Indexace!$C$21:$AV$21))-AJ$102,IF(AE100=('Základní vstupní data'!$F$81+6),('Provozní náklady VaK-ex post'!$Q$47*1000)*INDEX(Indexace!$C$29:$AV$29,MATCH($D$7,Indexace!$C$21:$AV$21))-AK$102,IF(AE100=('Základní vstupní data'!$F$81+7),('Provozní náklady VaK-ex post'!$S$47*1000)*INDEX(Indexace!$C$30:$AV$30,MATCH($D$7,Indexace!$C$21:$AV$21))-AL$102,IF(AE100=('Základní vstupní data'!$F$81+8),('Provozní náklady VaK-ex post'!$U$47*1000)*INDEX(Indexace!$C$31:$AV$31,MATCH($D$7,Indexace!$C$21:$AC$21))-AM$102,IF(AE100=('Základní vstupní data'!$F$81+9),('Provozní náklady VaK-ex post'!$W$47*1000)*INDEX(Indexace!$C$32:$AV$32,MATCH($D$7,Indexace!$C$21:$AV$21))-AN$102,IF(AE100=('Základní vstupní data'!$F$81+10),('Provozní náklady VaK-ex post'!$W$47*1000)*INDEX(Indexace!$C$33:$AV$33,MATCH($D$7,Indexace!$C$21:$AV$21))-AO$102,IF(AE100=('Základní vstupní data'!$F$81+11),('Provozní náklady VaK-ex post'!$W$47*1000)*INDEX(Indexace!$C$34:$AV$34,MATCH($D$7,Indexace!$C$21:$AC$21))-AP$102,IF(AE100=('Základní vstupní data'!$F$81+12),('Provozní náklady VaK-ex post'!$W$47*1000)*INDEX(Indexace!$C$35:$AV$35,MATCH($D$7,Indexace!$C$21:$AV$21))-AQ$102,IF(AE100=('Základní vstupní data'!$F$81+13),('Provozní náklady VaK-ex post'!$W$47*1000)*INDEX(Indexace!$C$36:$AV$36,MATCH($D$7,Indexace!$C$21:$AV$21))-AR$102,IF(AE100=('Základní vstupní data'!$F$81+14),('Provozní náklady VaK-ex post'!$W$47*1000)*INDEX(Indexace!$C$37:$AV$37,MATCH($D$7,Indexace!$C$21:$AV$21))-AS$102,IF(AE100=('Základní vstupní data'!$F$81+15),('Provozní náklady VaK-ex post'!$W$47*1000)*INDEX(Indexace!$C$38:$AV$38,MATCH($D$7,Indexace!$C$21:$AV$21))-AT$102,IF(AE100=('Základní vstupní data'!$F$81+16),('Provozní náklady VaK-ex post'!$W$47*1000)*INDEX(Indexace!$C$39:$AV$39,MATCH($D$7,Indexace!$C$21:$AV$21))-AU$102,IF(AE100=('Základní vstupní data'!$F$81+17),('Provozní náklady VaK-ex post'!$W$47*1000)*INDEX(Indexace!$C$40:$AV$40,MATCH($D$7,Indexace!$C$21:$AV$21))-AV$102,IF(AE100=('Základní vstupní data'!$F$81+18),('Provozní náklady VaK-ex post'!$W$47*1000)*INDEX(Indexace!$C$41:$AV$41,MATCH($D$7,Indexace!$C$21:$AV$21))-AW$102,IF(AE100=('Základní vstupní data'!$F$81+19),('Provozní náklady VaK-ex post'!$W$47*1000)*INDEX(Indexace!$C$42:$AV$42,MATCH($D$7,Indexace!$C$21:$AV$21))-AX$102,IF(AE100=('Základní vstupní data'!$F$81+20),('Provozní náklady VaK-ex post'!$W$47*1000)*INDEX(Indexace!$C$43:$AV$43,MATCH($D$7,Indexace!$C$21:$AV$21))-AY$102,IF(AE100=('Základní vstupní data'!$F$81+21),('Provozní náklady VaK-ex post'!$W$47*1000)*INDEX(Indexace!$C$44:$AV$44,MATCH($D$7,Indexace!$C$21:$AV$21))-AZ$102,IF(AE100=('Základní vstupní data'!$F$81+22),('Provozní náklady VaK-ex post'!$W$47*1000)*INDEX(Indexace!$C$45:$AV$45,MATCH($D$7,Indexace!$C$21:$AV$21))-BA$102,IF(AE100=('Základní vstupní data'!$F$81+23),('Provozní náklady VaK-ex post'!$W$47*1000)*INDEX(Indexace!$C$46:$AV$46,MATCH($D$7,Indexace!$C$21:$AV$21))-BB$102,IF(AE100=('Základní vstupní data'!$F$81+24),('Provozní náklady VaK-ex post'!$W$47*1000)*INDEX(Indexace!$C$47:$AV$47,MATCH($D$7,Indexace!$C$21:$AV$21))-BC$102,IF(AE100=('Základní vstupní data'!$F$81+25),('Provozní náklady VaK-ex post'!$W$47*1000)*INDEX(Indexace!$C$48:$AV$48,MATCH($D$7,Indexace!$C$21:$AV$21))-BD$102,IF(AE100=('Základní vstupní data'!$F$81+26),('Provozní náklady VaK-ex post'!$W$47*1000)*INDEX(Indexace!$C$49:$AV$49,MATCH($D$7,Indexace!$C$21:$AV$21))-BE$102,IF(AE100=('Základní vstupní data'!$F$81+27),('Provozní náklady VaK-ex post'!$W$47*1000)*INDEX(Indexace!$C$50:$AV$50,MATCH($D$7,Indexace!$C$21:$AV$21))-BF$102,IF(AE100=('Základní vstupní data'!$F$81+28),('Provozní náklady VaK-ex post'!$W$47*1000)*INDEX(Indexace!$C$51:$AV$51,MATCH($D$7,Indexace!$C$21:$AV$21))-BG$102,IF(AE100=('Základní vstupní data'!$F$81+29),('Provozní náklady VaK-ex post'!$W$47*1000)*INDEX(Indexace!$C$52:$AV$52,MATCH($D$7,Indexace!$C$21:$AV$21))-BH$102,IF(AE100=('Základní vstupní data'!$F$81+30),('Provozní náklady VaK-ex post'!$W$47*1000)*INDEX(Indexace!$C$53:$AV$53,MATCH($D$7,Indexace!$C$21:$AV$21))-BI$102)))))))))))))))))))))))))))))))),0)</f>
        <v>15.88772324439612</v>
      </c>
      <c r="AF110" s="684">
        <f>IF(AF100&gt;='Základní vstupní data'!$F$81,IF($F$2=0,0,IF(AF100&gt;='Základní vstupní data'!$F$81,('Základní vstupní data'!$G$122*1000)*INDEX(Indexace!$C$23:$AV$23,MATCH($D$7,Indexace!$C$21:$AV$21))-AF$102,IF(AF100=('Základní vstupní data'!$F$81+1),('Provozní náklady VaK-ex post'!$G$47*1000)*INDEX(Indexace!$C$24:$AV$24,MATCH($D$7,Indexace!$C$21:$AV$21))-AG$102,IF(AF100=('Základní vstupní data'!$F$81+2),('Provozní náklady VaK-ex post'!$I$47*1000)*INDEX(Indexace!$C$25:$AV$25,MATCH($D$7,Indexace!$C$21:$AV$21))-AH$102,IF(AF100=('Základní vstupní data'!$F$81+3),('Provozní náklady VaK-ex post'!$K$47*1000)*INDEX(Indexace!$C$26:$AV$26,MATCH($D$7,Indexace!$C$21:$AV$21))-AI$102,IF(AF100=('Základní vstupní data'!$F$81+4),('Provozní náklady VaK-ex post'!$M$47*1000)*INDEX(Indexace!$C$27:$AV$27,MATCH($D$7,Indexace!$C$21:$AV$21))-AJ$102,IF(AF100=('Základní vstupní data'!$F$81+5),('Provozní náklady VaK-ex post'!$O$47*1000)*INDEX(Indexace!$C$28:$AV$28,MATCH($D$7,Indexace!$C$21:$AV$21))-AK$102,IF(AF100=('Základní vstupní data'!$F$81+6),('Provozní náklady VaK-ex post'!$Q$47*1000)*INDEX(Indexace!$C$29:$AV$29,MATCH($D$7,Indexace!$C$21:$AV$21))-AL$102,IF(AF100=('Základní vstupní data'!$F$81+7),('Provozní náklady VaK-ex post'!$S$47*1000)*INDEX(Indexace!$C$30:$AV$30,MATCH($D$7,Indexace!$C$21:$AV$21))-AM$102,IF(AF100=('Základní vstupní data'!$F$81+8),('Provozní náklady VaK-ex post'!$U$47*1000)*INDEX(Indexace!$C$31:$AV$31,MATCH($D$7,Indexace!$C$21:$AC$21))-AN$102,IF(AF100=('Základní vstupní data'!$F$81+9),('Provozní náklady VaK-ex post'!$W$47*1000)*INDEX(Indexace!$C$32:$AV$32,MATCH($D$7,Indexace!$C$21:$AV$21))-AO$102,IF(AF100=('Základní vstupní data'!$F$81+10),('Provozní náklady VaK-ex post'!$W$47*1000)*INDEX(Indexace!$C$33:$AV$33,MATCH($D$7,Indexace!$C$21:$AV$21))-AP$102,IF(AF100=('Základní vstupní data'!$F$81+11),('Provozní náklady VaK-ex post'!$W$47*1000)*INDEX(Indexace!$C$34:$AV$34,MATCH($D$7,Indexace!$C$21:$AC$21))-AQ$102,IF(AF100=('Základní vstupní data'!$F$81+12),('Provozní náklady VaK-ex post'!$W$47*1000)*INDEX(Indexace!$C$35:$AV$35,MATCH($D$7,Indexace!$C$21:$AV$21))-AR$102,IF(AF100=('Základní vstupní data'!$F$81+13),('Provozní náklady VaK-ex post'!$W$47*1000)*INDEX(Indexace!$C$36:$AV$36,MATCH($D$7,Indexace!$C$21:$AV$21))-AS$102,IF(AF100=('Základní vstupní data'!$F$81+14),('Provozní náklady VaK-ex post'!$W$47*1000)*INDEX(Indexace!$C$37:$AV$37,MATCH($D$7,Indexace!$C$21:$AV$21))-AT$102,IF(AF100=('Základní vstupní data'!$F$81+15),('Provozní náklady VaK-ex post'!$W$47*1000)*INDEX(Indexace!$C$38:$AV$38,MATCH($D$7,Indexace!$C$21:$AV$21))-AU$102,IF(AF100=('Základní vstupní data'!$F$81+16),('Provozní náklady VaK-ex post'!$W$47*1000)*INDEX(Indexace!$C$39:$AV$39,MATCH($D$7,Indexace!$C$21:$AV$21))-AV$102,IF(AF100=('Základní vstupní data'!$F$81+17),('Provozní náklady VaK-ex post'!$W$47*1000)*INDEX(Indexace!$C$40:$AV$40,MATCH($D$7,Indexace!$C$21:$AV$21))-AW$102,IF(AF100=('Základní vstupní data'!$F$81+18),('Provozní náklady VaK-ex post'!$W$47*1000)*INDEX(Indexace!$C$41:$AV$41,MATCH($D$7,Indexace!$C$21:$AV$21))-AX$102,IF(AF100=('Základní vstupní data'!$F$81+19),('Provozní náklady VaK-ex post'!$W$47*1000)*INDEX(Indexace!$C$42:$AV$42,MATCH($D$7,Indexace!$C$21:$AV$21))-AY$102,IF(AF100=('Základní vstupní data'!$F$81+20),('Provozní náklady VaK-ex post'!$W$47*1000)*INDEX(Indexace!$C$43:$AV$43,MATCH($D$7,Indexace!$C$21:$AV$21))-AZ$102,IF(AF100=('Základní vstupní data'!$F$81+21),('Provozní náklady VaK-ex post'!$W$47*1000)*INDEX(Indexace!$C$44:$AV$44,MATCH($D$7,Indexace!$C$21:$AV$21))-BA$102,IF(AF100=('Základní vstupní data'!$F$81+22),('Provozní náklady VaK-ex post'!$W$47*1000)*INDEX(Indexace!$C$45:$AV$45,MATCH($D$7,Indexace!$C$21:$AV$21))-BB$102,IF(AF100=('Základní vstupní data'!$F$81+23),('Provozní náklady VaK-ex post'!$W$47*1000)*INDEX(Indexace!$C$46:$AV$46,MATCH($D$7,Indexace!$C$21:$AV$21))-BC$102,IF(AF100=('Základní vstupní data'!$F$81+24),('Provozní náklady VaK-ex post'!$W$47*1000)*INDEX(Indexace!$C$47:$AV$47,MATCH($D$7,Indexace!$C$21:$AV$21))-BD$102,IF(AF100=('Základní vstupní data'!$F$81+25),('Provozní náklady VaK-ex post'!$W$47*1000)*INDEX(Indexace!$C$48:$AV$48,MATCH($D$7,Indexace!$C$21:$AV$21))-BE$102,IF(AF100=('Základní vstupní data'!$F$81+26),('Provozní náklady VaK-ex post'!$W$47*1000)*INDEX(Indexace!$C$49:$AV$49,MATCH($D$7,Indexace!$C$21:$AV$21))-BF$102,IF(AF100=('Základní vstupní data'!$F$81+27),('Provozní náklady VaK-ex post'!$W$47*1000)*INDEX(Indexace!$C$50:$AV$50,MATCH($D$7,Indexace!$C$21:$AV$21))-BG$102,IF(AF100=('Základní vstupní data'!$F$81+28),('Provozní náklady VaK-ex post'!$W$47*1000)*INDEX(Indexace!$C$51:$AV$51,MATCH($D$7,Indexace!$C$21:$AV$21))-BH$102,IF(AF100=('Základní vstupní data'!$F$81+29),('Provozní náklady VaK-ex post'!$W$47*1000)*INDEX(Indexace!$C$52:$AV$52,MATCH($D$7,Indexace!$C$21:$AV$21))-BI$102,IF(AF100=('Základní vstupní data'!$F$81+30),('Provozní náklady VaK-ex post'!$W$47*1000)*INDEX(Indexace!$C$53:$AV$53,MATCH($D$7,Indexace!$C$21:$AV$21))-BJ$102)))))))))))))))))))))))))))))))),0)</f>
        <v>16.948748278819728</v>
      </c>
      <c r="AG110" s="684">
        <f>IF(AG100&gt;='Základní vstupní data'!$F$81,IF($F$2=0,0,IF(AG100&gt;='Základní vstupní data'!$F$81,('Základní vstupní data'!$G$122*1000)*INDEX(Indexace!$C$23:$AV$23,MATCH($D$7,Indexace!$C$21:$AV$21))-AG$102,IF(AG100=('Základní vstupní data'!$F$81+1),('Provozní náklady VaK-ex post'!$G$47*1000)*INDEX(Indexace!$C$24:$AV$24,MATCH($D$7,Indexace!$C$21:$AV$21))-AH$102,IF(AG100=('Základní vstupní data'!$F$81+2),('Provozní náklady VaK-ex post'!$I$47*1000)*INDEX(Indexace!$C$25:$AV$25,MATCH($D$7,Indexace!$C$21:$AV$21))-AI$102,IF(AG100=('Základní vstupní data'!$F$81+3),('Provozní náklady VaK-ex post'!$K$47*1000)*INDEX(Indexace!$C$26:$AV$26,MATCH($D$7,Indexace!$C$21:$AV$21))-AJ$102,IF(AG100=('Základní vstupní data'!$F$81+4),('Provozní náklady VaK-ex post'!$M$47*1000)*INDEX(Indexace!$C$27:$AV$27,MATCH($D$7,Indexace!$C$21:$AV$21))-AK$102,IF(AG100=('Základní vstupní data'!$F$81+5),('Provozní náklady VaK-ex post'!$O$47*1000)*INDEX(Indexace!$C$28:$AV$28,MATCH($D$7,Indexace!$C$21:$AV$21))-AL$102,IF(AG100=('Základní vstupní data'!$F$81+6),('Provozní náklady VaK-ex post'!$Q$47*1000)*INDEX(Indexace!$C$29:$AV$29,MATCH($D$7,Indexace!$C$21:$AV$21))-AM$102,IF(AG100=('Základní vstupní data'!$F$81+7),('Provozní náklady VaK-ex post'!$S$47*1000)*INDEX(Indexace!$C$30:$AV$30,MATCH($D$7,Indexace!$C$21:$AV$21))-AN$102,IF(AG100=('Základní vstupní data'!$F$81+8),('Provozní náklady VaK-ex post'!$U$47*1000)*INDEX(Indexace!$C$31:$AV$31,MATCH($D$7,Indexace!$C$21:$AC$21))-AO$102,IF(AG100=('Základní vstupní data'!$F$81+9),('Provozní náklady VaK-ex post'!$W$47*1000)*INDEX(Indexace!$C$32:$AV$32,MATCH($D$7,Indexace!$C$21:$AV$21))-AP$102,IF(AG100=('Základní vstupní data'!$F$81+10),('Provozní náklady VaK-ex post'!$W$47*1000)*INDEX(Indexace!$C$33:$AV$33,MATCH($D$7,Indexace!$C$21:$AV$21))-AQ$102,IF(AG100=('Základní vstupní data'!$F$81+11),('Provozní náklady VaK-ex post'!$W$47*1000)*INDEX(Indexace!$C$34:$AV$34,MATCH($D$7,Indexace!$C$21:$AC$21))-AR$102,IF(AG100=('Základní vstupní data'!$F$81+12),('Provozní náklady VaK-ex post'!$W$47*1000)*INDEX(Indexace!$C$35:$AV$35,MATCH($D$7,Indexace!$C$21:$AV$21))-AS$102,IF(AG100=('Základní vstupní data'!$F$81+13),('Provozní náklady VaK-ex post'!$W$47*1000)*INDEX(Indexace!$C$36:$AV$36,MATCH($D$7,Indexace!$C$21:$AV$21))-AT$102,IF(AG100=('Základní vstupní data'!$F$81+14),('Provozní náklady VaK-ex post'!$W$47*1000)*INDEX(Indexace!$C$37:$AV$37,MATCH($D$7,Indexace!$C$21:$AV$21))-AU$102,IF(AG100=('Základní vstupní data'!$F$81+15),('Provozní náklady VaK-ex post'!$W$47*1000)*INDEX(Indexace!$C$38:$AV$38,MATCH($D$7,Indexace!$C$21:$AV$21))-AV$102,IF(AG100=('Základní vstupní data'!$F$81+16),('Provozní náklady VaK-ex post'!$W$47*1000)*INDEX(Indexace!$C$39:$AV$39,MATCH($D$7,Indexace!$C$21:$AV$21))-AW$102,IF(AG100=('Základní vstupní data'!$F$81+17),('Provozní náklady VaK-ex post'!$W$47*1000)*INDEX(Indexace!$C$40:$AV$40,MATCH($D$7,Indexace!$C$21:$AV$21))-AX$102,IF(AG100=('Základní vstupní data'!$F$81+18),('Provozní náklady VaK-ex post'!$W$47*1000)*INDEX(Indexace!$C$41:$AV$41,MATCH($D$7,Indexace!$C$21:$AV$21))-AY$102,IF(AG100=('Základní vstupní data'!$F$81+19),('Provozní náklady VaK-ex post'!$W$47*1000)*INDEX(Indexace!$C$42:$AV$42,MATCH($D$7,Indexace!$C$21:$AV$21))-AZ$102,IF(AG100=('Základní vstupní data'!$F$81+20),('Provozní náklady VaK-ex post'!$W$47*1000)*INDEX(Indexace!$C$43:$AV$43,MATCH($D$7,Indexace!$C$21:$AV$21))-BA$102,IF(AG100=('Základní vstupní data'!$F$81+21),('Provozní náklady VaK-ex post'!$W$47*1000)*INDEX(Indexace!$C$44:$AV$44,MATCH($D$7,Indexace!$C$21:$AV$21))-BB$102,IF(AG100=('Základní vstupní data'!$F$81+22),('Provozní náklady VaK-ex post'!$W$47*1000)*INDEX(Indexace!$C$45:$AV$45,MATCH($D$7,Indexace!$C$21:$AV$21))-BC$102,IF(AG100=('Základní vstupní data'!$F$81+23),('Provozní náklady VaK-ex post'!$W$47*1000)*INDEX(Indexace!$C$46:$AV$46,MATCH($D$7,Indexace!$C$21:$AV$21))-BD$102,IF(AG100=('Základní vstupní data'!$F$81+24),('Provozní náklady VaK-ex post'!$W$47*1000)*INDEX(Indexace!$C$47:$AV$47,MATCH($D$7,Indexace!$C$21:$AV$21))-BE$102,IF(AG100=('Základní vstupní data'!$F$81+25),('Provozní náklady VaK-ex post'!$W$47*1000)*INDEX(Indexace!$C$48:$AV$48,MATCH($D$7,Indexace!$C$21:$AV$21))-BF$102,IF(AG100=('Základní vstupní data'!$F$81+26),('Provozní náklady VaK-ex post'!$W$47*1000)*INDEX(Indexace!$C$49:$AV$49,MATCH($D$7,Indexace!$C$21:$AV$21))-BG$102,IF(AG100=('Základní vstupní data'!$F$81+27),('Provozní náklady VaK-ex post'!$W$47*1000)*INDEX(Indexace!$C$50:$AV$50,MATCH($D$7,Indexace!$C$21:$AV$21))-BH$102,IF(AG100=('Základní vstupní data'!$F$81+28),('Provozní náklady VaK-ex post'!$W$47*1000)*INDEX(Indexace!$C$51:$AV$51,MATCH($D$7,Indexace!$C$21:$AV$21))-BI$102,IF(AG100=('Základní vstupní data'!$F$81+29),('Provozní náklady VaK-ex post'!$W$47*1000)*INDEX(Indexace!$C$52:$AV$52,MATCH($D$7,Indexace!$C$21:$AV$21))-BJ$102,IF(AG100=('Základní vstupní data'!$F$81+30),('Provozní náklady VaK-ex post'!$W$47*1000)*INDEX(Indexace!$C$53:$AV$53,MATCH($D$7,Indexace!$C$21:$AV$21))-BK$102)))))))))))))))))))))))))))))))),0)</f>
        <v>17.988968900803656</v>
      </c>
      <c r="AH110" s="684">
        <f>IF(AH100&gt;='Základní vstupní data'!$F$81,IF($F$2=0,0,IF(AH100&gt;='Základní vstupní data'!$F$81,('Základní vstupní data'!$G$122*1000)*INDEX(Indexace!$C$23:$AV$23,MATCH($D$7,Indexace!$C$21:$AV$21))-AH$102,IF(AH100=('Základní vstupní data'!$F$81+1),('Provozní náklady VaK-ex post'!$G$47*1000)*INDEX(Indexace!$C$24:$AV$24,MATCH($D$7,Indexace!$C$21:$AV$21))-AI$102,IF(AH100=('Základní vstupní data'!$F$81+2),('Provozní náklady VaK-ex post'!$I$47*1000)*INDEX(Indexace!$C$25:$AV$25,MATCH($D$7,Indexace!$C$21:$AV$21))-AJ$102,IF(AH100=('Základní vstupní data'!$F$81+3),('Provozní náklady VaK-ex post'!$K$47*1000)*INDEX(Indexace!$C$26:$AV$26,MATCH($D$7,Indexace!$C$21:$AV$21))-AK$102,IF(AH100=('Základní vstupní data'!$F$81+4),('Provozní náklady VaK-ex post'!$M$47*1000)*INDEX(Indexace!$C$27:$AV$27,MATCH($D$7,Indexace!$C$21:$AV$21))-AL$102,IF(AH100=('Základní vstupní data'!$F$81+5),('Provozní náklady VaK-ex post'!$O$47*1000)*INDEX(Indexace!$C$28:$AV$28,MATCH($D$7,Indexace!$C$21:$AV$21))-AM$102,IF(AH100=('Základní vstupní data'!$F$81+6),('Provozní náklady VaK-ex post'!$Q$47*1000)*INDEX(Indexace!$C$29:$AV$29,MATCH($D$7,Indexace!$C$21:$AV$21))-AN$102,IF(AH100=('Základní vstupní data'!$F$81+7),('Provozní náklady VaK-ex post'!$S$47*1000)*INDEX(Indexace!$C$30:$AV$30,MATCH($D$7,Indexace!$C$21:$AV$21))-AO$102,IF(AH100=('Základní vstupní data'!$F$81+8),('Provozní náklady VaK-ex post'!$U$47*1000)*INDEX(Indexace!$C$31:$AV$31,MATCH($D$7,Indexace!$C$21:$AC$21))-AP$102,IF(AH100=('Základní vstupní data'!$F$81+9),('Provozní náklady VaK-ex post'!$W$47*1000)*INDEX(Indexace!$C$32:$AV$32,MATCH($D$7,Indexace!$C$21:$AV$21))-AQ$102,IF(AH100=('Základní vstupní data'!$F$81+10),('Provozní náklady VaK-ex post'!$W$47*1000)*INDEX(Indexace!$C$33:$AV$33,MATCH($D$7,Indexace!$C$21:$AV$21))-AR$102,IF(AH100=('Základní vstupní data'!$F$81+11),('Provozní náklady VaK-ex post'!$W$47*1000)*INDEX(Indexace!$C$34:$AV$34,MATCH($D$7,Indexace!$C$21:$AC$21))-AS$102,IF(AH100=('Základní vstupní data'!$F$81+12),('Provozní náklady VaK-ex post'!$W$47*1000)*INDEX(Indexace!$C$35:$AV$35,MATCH($D$7,Indexace!$C$21:$AV$21))-AT$102,IF(AH100=('Základní vstupní data'!$F$81+13),('Provozní náklady VaK-ex post'!$W$47*1000)*INDEX(Indexace!$C$36:$AV$36,MATCH($D$7,Indexace!$C$21:$AV$21))-AU$102,IF(AH100=('Základní vstupní data'!$F$81+14),('Provozní náklady VaK-ex post'!$W$47*1000)*INDEX(Indexace!$C$37:$AV$37,MATCH($D$7,Indexace!$C$21:$AV$21))-AV$102,IF(AH100=('Základní vstupní data'!$F$81+15),('Provozní náklady VaK-ex post'!$W$47*1000)*INDEX(Indexace!$C$38:$AV$38,MATCH($D$7,Indexace!$C$21:$AV$21))-AW$102,IF(AH100=('Základní vstupní data'!$F$81+16),('Provozní náklady VaK-ex post'!$W$47*1000)*INDEX(Indexace!$C$39:$AV$39,MATCH($D$7,Indexace!$C$21:$AV$21))-AX$102,IF(AH100=('Základní vstupní data'!$F$81+17),('Provozní náklady VaK-ex post'!$W$47*1000)*INDEX(Indexace!$C$40:$AV$40,MATCH($D$7,Indexace!$C$21:$AV$21))-AY$102,IF(AH100=('Základní vstupní data'!$F$81+18),('Provozní náklady VaK-ex post'!$W$47*1000)*INDEX(Indexace!$C$41:$AV$41,MATCH($D$7,Indexace!$C$21:$AV$21))-AZ$102,IF(AH100=('Základní vstupní data'!$F$81+19),('Provozní náklady VaK-ex post'!$W$47*1000)*INDEX(Indexace!$C$42:$AV$42,MATCH($D$7,Indexace!$C$21:$AV$21))-BA$102,IF(AH100=('Základní vstupní data'!$F$81+20),('Provozní náklady VaK-ex post'!$W$47*1000)*INDEX(Indexace!$C$43:$AV$43,MATCH($D$7,Indexace!$C$21:$AV$21))-BB$102,IF(AH100=('Základní vstupní data'!$F$81+21),('Provozní náklady VaK-ex post'!$W$47*1000)*INDEX(Indexace!$C$44:$AV$44,MATCH($D$7,Indexace!$C$21:$AV$21))-BC$102,IF(AH100=('Základní vstupní data'!$F$81+22),('Provozní náklady VaK-ex post'!$W$47*1000)*INDEX(Indexace!$C$45:$AV$45,MATCH($D$7,Indexace!$C$21:$AV$21))-BD$102,IF(AH100=('Základní vstupní data'!$F$81+23),('Provozní náklady VaK-ex post'!$W$47*1000)*INDEX(Indexace!$C$46:$AV$46,MATCH($D$7,Indexace!$C$21:$AV$21))-BE$102,IF(AH100=('Základní vstupní data'!$F$81+24),('Provozní náklady VaK-ex post'!$W$47*1000)*INDEX(Indexace!$C$47:$AV$47,MATCH($D$7,Indexace!$C$21:$AV$21))-BF$102,IF(AH100=('Základní vstupní data'!$F$81+25),('Provozní náklady VaK-ex post'!$W$47*1000)*INDEX(Indexace!$C$48:$AV$48,MATCH($D$7,Indexace!$C$21:$AV$21))-BG$102,IF(AH100=('Základní vstupní data'!$F$81+26),('Provozní náklady VaK-ex post'!$W$47*1000)*INDEX(Indexace!$C$49:$AV$49,MATCH($D$7,Indexace!$C$21:$AV$21))-BH$102,IF(AH100=('Základní vstupní data'!$F$81+27),('Provozní náklady VaK-ex post'!$W$47*1000)*INDEX(Indexace!$C$50:$AV$50,MATCH($D$7,Indexace!$C$21:$AV$21))-BI$102,IF(AH100=('Základní vstupní data'!$F$81+28),('Provozní náklady VaK-ex post'!$W$47*1000)*INDEX(Indexace!$C$51:$AV$51,MATCH($D$7,Indexace!$C$21:$AV$21))-BJ$102,IF(AH100=('Základní vstupní data'!$F$81+29),('Provozní náklady VaK-ex post'!$W$47*1000)*INDEX(Indexace!$C$52:$AV$52,MATCH($D$7,Indexace!$C$21:$AV$21))-BK$102,IF(AH100=('Základní vstupní data'!$F$81+30),('Provozní náklady VaK-ex post'!$W$47*1000)*INDEX(Indexace!$C$53:$AV$53,MATCH($D$7,Indexace!$C$21:$AV$21))-BL$102)))))))))))))))))))))))))))))))),0)</f>
        <v>19.008793040003589</v>
      </c>
    </row>
    <row r="111" spans="2:36" s="119" customFormat="1">
      <c r="B111" s="118"/>
      <c r="C111" s="531"/>
      <c r="D111" s="118"/>
      <c r="E111" s="528"/>
      <c r="F111" s="528"/>
      <c r="G111" s="528"/>
      <c r="H111" s="528"/>
      <c r="I111" s="528"/>
      <c r="J111" s="528"/>
      <c r="K111" s="528"/>
      <c r="L111" s="528"/>
      <c r="M111" s="528"/>
      <c r="N111" s="528"/>
      <c r="O111" s="254"/>
      <c r="P111" s="254"/>
      <c r="Q111" s="254"/>
      <c r="R111" s="254"/>
      <c r="S111" s="254"/>
      <c r="T111" s="254"/>
      <c r="U111" s="254"/>
      <c r="V111" s="254"/>
      <c r="W111" s="254"/>
      <c r="X111" s="254"/>
      <c r="Y111" s="254"/>
      <c r="Z111" s="254"/>
      <c r="AA111" s="254"/>
      <c r="AB111" s="254"/>
      <c r="AC111" s="254"/>
      <c r="AD111" s="254"/>
      <c r="AE111" s="254"/>
      <c r="AF111" s="254"/>
      <c r="AG111" s="254"/>
      <c r="AH111" s="254"/>
    </row>
    <row r="112" spans="2:36" s="405" customFormat="1">
      <c r="B112" s="420" t="s">
        <v>325</v>
      </c>
      <c r="C112" s="420" t="s">
        <v>327</v>
      </c>
      <c r="D112" s="429">
        <f>D104</f>
        <v>2020</v>
      </c>
      <c r="E112" s="456">
        <f>E104</f>
        <v>2016</v>
      </c>
      <c r="F112" s="456">
        <f t="shared" ref="F112:AH112" si="77">F104</f>
        <v>2017</v>
      </c>
      <c r="G112" s="456">
        <f t="shared" si="77"/>
        <v>2018</v>
      </c>
      <c r="H112" s="456">
        <f t="shared" si="77"/>
        <v>2019</v>
      </c>
      <c r="I112" s="456">
        <f t="shared" si="77"/>
        <v>2020</v>
      </c>
      <c r="J112" s="456">
        <f t="shared" si="77"/>
        <v>2021</v>
      </c>
      <c r="K112" s="456">
        <f t="shared" si="77"/>
        <v>2022</v>
      </c>
      <c r="L112" s="456">
        <f t="shared" si="77"/>
        <v>2023</v>
      </c>
      <c r="M112" s="456">
        <f t="shared" si="77"/>
        <v>2024</v>
      </c>
      <c r="N112" s="456">
        <f t="shared" si="77"/>
        <v>2025</v>
      </c>
      <c r="O112" s="456">
        <f t="shared" si="77"/>
        <v>2026</v>
      </c>
      <c r="P112" s="456">
        <f t="shared" si="77"/>
        <v>2027</v>
      </c>
      <c r="Q112" s="456">
        <f t="shared" si="77"/>
        <v>2028</v>
      </c>
      <c r="R112" s="456">
        <f t="shared" si="77"/>
        <v>2029</v>
      </c>
      <c r="S112" s="456">
        <f t="shared" si="77"/>
        <v>2030</v>
      </c>
      <c r="T112" s="456">
        <f t="shared" si="77"/>
        <v>2031</v>
      </c>
      <c r="U112" s="456">
        <f t="shared" si="77"/>
        <v>2032</v>
      </c>
      <c r="V112" s="456">
        <f t="shared" si="77"/>
        <v>2033</v>
      </c>
      <c r="W112" s="456">
        <f t="shared" si="77"/>
        <v>2034</v>
      </c>
      <c r="X112" s="456">
        <f t="shared" si="77"/>
        <v>2035</v>
      </c>
      <c r="Y112" s="456">
        <f t="shared" si="77"/>
        <v>2036</v>
      </c>
      <c r="Z112" s="456">
        <f t="shared" si="77"/>
        <v>2037</v>
      </c>
      <c r="AA112" s="456">
        <f t="shared" si="77"/>
        <v>2038</v>
      </c>
      <c r="AB112" s="456">
        <f t="shared" si="77"/>
        <v>2039</v>
      </c>
      <c r="AC112" s="456">
        <f t="shared" si="77"/>
        <v>2040</v>
      </c>
      <c r="AD112" s="456">
        <f t="shared" si="77"/>
        <v>2041</v>
      </c>
      <c r="AE112" s="456">
        <f t="shared" si="77"/>
        <v>2042</v>
      </c>
      <c r="AF112" s="456">
        <f t="shared" si="77"/>
        <v>2043</v>
      </c>
      <c r="AG112" s="456">
        <f t="shared" si="77"/>
        <v>2044</v>
      </c>
      <c r="AH112" s="456">
        <f t="shared" si="77"/>
        <v>2045</v>
      </c>
    </row>
    <row r="113" spans="1:34" s="119" customFormat="1">
      <c r="B113" s="715" t="str">
        <f>B105</f>
        <v>Pitná voda</v>
      </c>
      <c r="C113" s="739">
        <f>IF($F$2=0,0,IF('Základní vstupní data'!$F$122*1000=0,0,('Základní vstupní data'!$F$122*1000)-$C$105))</f>
        <v>0</v>
      </c>
      <c r="D113" s="715" t="s">
        <v>97</v>
      </c>
      <c r="E113" s="739">
        <f>IF($F$2=0,0,IF('Základní vstupní data'!$F$122*1000=0,0,('Základní vstupní data'!$F$122*1000)*INDEX(Indexace!$C$23:$AV$23,MATCH($D$7,Indexace!$C$21:$AV$21))-$E$105))</f>
        <v>0</v>
      </c>
      <c r="F113" s="739">
        <f>IF($F$2=0,0,IF('Základní vstupní data'!$F$122*1000=0,0,('Základní vstupní data'!$F$122*1000)*INDEX(Indexace!$C$23:$AV$23,MATCH($D$7,Indexace!$C$21:$AV$21))-$E$105))</f>
        <v>0</v>
      </c>
      <c r="G113" s="739">
        <f>IF($F$2=0,0,IF('Základní vstupní data'!$F$122*1000=0,0,('Základní vstupní data'!$F$122*1000)*INDEX(Indexace!$C$23:$AV$23,MATCH($D$7,Indexace!$C$21:$AV$21))-$E$105))</f>
        <v>0</v>
      </c>
      <c r="H113" s="739">
        <f>IF($F$2=0,0,IF('Základní vstupní data'!$F$122*1000=0,0,('Základní vstupní data'!$F$122*1000)*INDEX(Indexace!$C$23:$AV$23,MATCH($D$7,Indexace!$C$21:$AV$21))-$E$105))</f>
        <v>0</v>
      </c>
      <c r="I113" s="739">
        <f>IF($F$2=0,0,IF('Základní vstupní data'!$F$122*1000=0,0,('Základní vstupní data'!$F$122*1000)*INDEX(Indexace!$C$23:$AV$23,MATCH($D$7,Indexace!$C$21:$AV$21))-$E$105))</f>
        <v>0</v>
      </c>
      <c r="J113" s="739">
        <f>IF($F$2=0,0,IF('Základní vstupní data'!$F$122*1000=0,0,('Základní vstupní data'!$F$122*1000)*INDEX(Indexace!$C$23:$AV$23,MATCH($D$7,Indexace!$C$21:$AV$21))-$E$105))</f>
        <v>0</v>
      </c>
      <c r="K113" s="739">
        <f>IF($F$2=0,0,IF('Základní vstupní data'!$F$122*1000=0,0,('Základní vstupní data'!$F$122*1000)*INDEX(Indexace!$C$23:$AV$23,MATCH($D$7,Indexace!$C$21:$AV$21))-$E$105))</f>
        <v>0</v>
      </c>
      <c r="L113" s="739">
        <f>IF($F$2=0,0,IF('Základní vstupní data'!$F$122*1000=0,0,('Základní vstupní data'!$F$122*1000)*INDEX(Indexace!$C$23:$AV$23,MATCH($D$7,Indexace!$C$21:$AV$21))-$E$105))</f>
        <v>0</v>
      </c>
      <c r="M113" s="739">
        <f>IF($F$2=0,0,IF('Základní vstupní data'!$F$122*1000=0,0,('Základní vstupní data'!$F$122*1000)*INDEX(Indexace!$C$23:$AV$23,MATCH($D$7,Indexace!$C$21:$AV$21))-$E$105))</f>
        <v>0</v>
      </c>
      <c r="N113" s="739">
        <f>IF($F$2=0,0,IF('Základní vstupní data'!$F$122*1000=0,0,('Základní vstupní data'!$F$122*1000)*INDEX(Indexace!$C$23:$AV$23,MATCH($D$7,Indexace!$C$21:$AV$21))-$E$105))</f>
        <v>0</v>
      </c>
      <c r="O113" s="739">
        <f>IF($F$2=0,0,IF('Základní vstupní data'!$F$122*1000=0,0,('Základní vstupní data'!$F$122*1000)*INDEX(Indexace!$C$23:$AV$23,MATCH($D$7,Indexace!$C$21:$AV$21))-$E$105))</f>
        <v>0</v>
      </c>
      <c r="P113" s="739">
        <f>IF($F$2=0,0,IF('Základní vstupní data'!$F$122*1000=0,0,('Základní vstupní data'!$F$122*1000)*INDEX(Indexace!$C$23:$AV$23,MATCH($D$7,Indexace!$C$21:$AV$21))-$E$105))</f>
        <v>0</v>
      </c>
      <c r="Q113" s="739">
        <f>IF($F$2=0,0,IF('Základní vstupní data'!$F$122*1000=0,0,('Základní vstupní data'!$F$122*1000)*INDEX(Indexace!$C$23:$AV$23,MATCH($D$7,Indexace!$C$21:$AV$21))-$E$105))</f>
        <v>0</v>
      </c>
      <c r="R113" s="739">
        <f>IF($F$2=0,0,IF('Základní vstupní data'!$F$122*1000=0,0,('Základní vstupní data'!$F$122*1000)*INDEX(Indexace!$C$23:$AV$23,MATCH($D$7,Indexace!$C$21:$AV$21))-$E$105))</f>
        <v>0</v>
      </c>
      <c r="S113" s="739">
        <f>IF($F$2=0,0,IF('Základní vstupní data'!$F$122*1000=0,0,('Základní vstupní data'!$F$122*1000)*INDEX(Indexace!$C$23:$AV$23,MATCH($D$7,Indexace!$C$21:$AV$21))-$E$105))</f>
        <v>0</v>
      </c>
      <c r="T113" s="739">
        <f>IF($F$2=0,0,IF('Základní vstupní data'!$F$122*1000=0,0,('Základní vstupní data'!$F$122*1000)*INDEX(Indexace!$C$23:$AV$23,MATCH($D$7,Indexace!$C$21:$AV$21))-$E$105))</f>
        <v>0</v>
      </c>
      <c r="U113" s="739">
        <f>IF($F$2=0,0,IF('Základní vstupní data'!$F$122*1000=0,0,('Základní vstupní data'!$F$122*1000)*INDEX(Indexace!$C$23:$AV$23,MATCH($D$7,Indexace!$C$21:$AV$21))-$E$105))</f>
        <v>0</v>
      </c>
      <c r="V113" s="739">
        <f>IF($F$2=0,0,IF('Základní vstupní data'!$F$122*1000=0,0,('Základní vstupní data'!$F$122*1000)*INDEX(Indexace!$C$23:$AV$23,MATCH($D$7,Indexace!$C$21:$AV$21))-$E$105))</f>
        <v>0</v>
      </c>
      <c r="W113" s="739">
        <f>IF($F$2=0,0,IF('Základní vstupní data'!$F$122*1000=0,0,('Základní vstupní data'!$F$122*1000)*INDEX(Indexace!$C$23:$AV$23,MATCH($D$7,Indexace!$C$21:$AV$21))-$E$105))</f>
        <v>0</v>
      </c>
      <c r="X113" s="739">
        <f>IF($F$2=0,0,IF('Základní vstupní data'!$F$122*1000=0,0,('Základní vstupní data'!$F$122*1000)*INDEX(Indexace!$C$23:$AV$23,MATCH($D$7,Indexace!$C$21:$AV$21))-$E$105))</f>
        <v>0</v>
      </c>
      <c r="Y113" s="739">
        <f>IF($F$2=0,0,IF('Základní vstupní data'!$F$122*1000=0,0,('Základní vstupní data'!$F$122*1000)*INDEX(Indexace!$C$23:$AV$23,MATCH($D$7,Indexace!$C$21:$AV$21))-$E$105))</f>
        <v>0</v>
      </c>
      <c r="Z113" s="739">
        <f>IF($F$2=0,0,IF('Základní vstupní data'!$F$122*1000=0,0,('Základní vstupní data'!$F$122*1000)*INDEX(Indexace!$C$23:$AV$23,MATCH($D$7,Indexace!$C$21:$AV$21))-$E$105))</f>
        <v>0</v>
      </c>
      <c r="AA113" s="739">
        <f>IF($F$2=0,0,IF('Základní vstupní data'!$F$122*1000=0,0,('Základní vstupní data'!$F$122*1000)*INDEX(Indexace!$C$23:$AV$23,MATCH($D$7,Indexace!$C$21:$AV$21))-$E$105))</f>
        <v>0</v>
      </c>
      <c r="AB113" s="739">
        <f>IF($F$2=0,0,IF('Základní vstupní data'!$F$122*1000=0,0,('Základní vstupní data'!$F$122*1000)*INDEX(Indexace!$C$23:$AV$23,MATCH($D$7,Indexace!$C$21:$AV$21))-$E$105))</f>
        <v>0</v>
      </c>
      <c r="AC113" s="739">
        <f>IF($F$2=0,0,IF('Základní vstupní data'!$F$122*1000=0,0,('Základní vstupní data'!$F$122*1000)*INDEX(Indexace!$C$23:$AV$23,MATCH($D$7,Indexace!$C$21:$AV$21))-$E$105))</f>
        <v>0</v>
      </c>
      <c r="AD113" s="739">
        <f>IF($F$2=0,0,IF('Základní vstupní data'!$F$122*1000=0,0,('Základní vstupní data'!$F$122*1000)*INDEX(Indexace!$C$23:$AV$23,MATCH($D$7,Indexace!$C$21:$AV$21))-$E$105))</f>
        <v>0</v>
      </c>
      <c r="AE113" s="739">
        <f>IF($F$2=0,0,IF('Základní vstupní data'!$F$122*1000=0,0,('Základní vstupní data'!$F$122*1000)*INDEX(Indexace!$C$23:$AV$23,MATCH($D$7,Indexace!$C$21:$AV$21))-$E$105))</f>
        <v>0</v>
      </c>
      <c r="AF113" s="739">
        <f>IF($F$2=0,0,IF('Základní vstupní data'!$F$122*1000=0,0,('Základní vstupní data'!$F$122*1000)*INDEX(Indexace!$C$23:$AV$23,MATCH($D$7,Indexace!$C$21:$AV$21))-$E$105))</f>
        <v>0</v>
      </c>
      <c r="AG113" s="739">
        <f>IF($F$2=0,0,IF('Základní vstupní data'!$F$122*1000=0,0,('Základní vstupní data'!$F$122*1000)*INDEX(Indexace!$C$23:$AV$23,MATCH($D$7,Indexace!$C$21:$AV$21))-$E$105))</f>
        <v>0</v>
      </c>
      <c r="AH113" s="739">
        <f>IF($F$2=0,0,IF('Základní vstupní data'!$F$122*1000=0,0,('Základní vstupní data'!$F$122*1000)*INDEX(Indexace!$C$23:$AV$23,MATCH($D$7,Indexace!$C$21:$AV$21))-$E$105))</f>
        <v>0</v>
      </c>
    </row>
    <row r="114" spans="1:34" s="119" customFormat="1">
      <c r="B114" s="304" t="str">
        <f>B106</f>
        <v>Odpadní voda</v>
      </c>
      <c r="C114" s="684">
        <f>IF($F$2=0,0,IF('Základní vstupní data'!$G$122*1000=0,0,('Základní vstupní data'!$G$122*1000)-$C$106))</f>
        <v>0</v>
      </c>
      <c r="D114" s="304" t="s">
        <v>97</v>
      </c>
      <c r="E114" s="684">
        <f>IF($F$2=0,0,IF('Základní vstupní data'!$G$122*1000=0,0,('Základní vstupní data'!$G$122*1000)*INDEX(Indexace!$C$23:$AV$23,MATCH($D$7,Indexace!$C$21:$AV$21))-$E$106))</f>
        <v>0</v>
      </c>
      <c r="F114" s="684">
        <f>IF($F$2=0,0,IF('Základní vstupní data'!$G$122*1000=0,0,('Základní vstupní data'!$G$122*1000)*INDEX(Indexace!$C$23:$AV$23,MATCH($D$7,Indexace!$C$21:$AV$21))-$E$106))</f>
        <v>0</v>
      </c>
      <c r="G114" s="684">
        <f>IF($F$2=0,0,IF('Základní vstupní data'!$G$122*1000=0,0,('Základní vstupní data'!$G$122*1000)*INDEX(Indexace!$C$23:$AV$23,MATCH($D$7,Indexace!$C$21:$AV$21))-$E$106))</f>
        <v>0</v>
      </c>
      <c r="H114" s="684">
        <f>IF($F$2=0,0,IF('Základní vstupní data'!$G$122*1000=0,0,('Základní vstupní data'!$G$122*1000)*INDEX(Indexace!$C$23:$AV$23,MATCH($D$7,Indexace!$C$21:$AV$21))-$E$106))</f>
        <v>0</v>
      </c>
      <c r="I114" s="684">
        <f>IF($F$2=0,0,IF('Základní vstupní data'!$G$122*1000=0,0,('Základní vstupní data'!$G$122*1000)*INDEX(Indexace!$C$23:$AV$23,MATCH($D$7,Indexace!$C$21:$AV$21))-$E$106))</f>
        <v>0</v>
      </c>
      <c r="J114" s="684">
        <f>IF($F$2=0,0,IF('Základní vstupní data'!$G$122*1000=0,0,('Základní vstupní data'!$G$122*1000)*INDEX(Indexace!$C$23:$AV$23,MATCH($D$7,Indexace!$C$21:$AV$21))-$E$106))</f>
        <v>0</v>
      </c>
      <c r="K114" s="684">
        <f>IF($F$2=0,0,IF('Základní vstupní data'!$G$122*1000=0,0,('Základní vstupní data'!$G$122*1000)*INDEX(Indexace!$C$23:$AV$23,MATCH($D$7,Indexace!$C$21:$AV$21))-$E$106))</f>
        <v>0</v>
      </c>
      <c r="L114" s="684">
        <f>IF($F$2=0,0,IF('Základní vstupní data'!$G$122*1000=0,0,('Základní vstupní data'!$G$122*1000)*INDEX(Indexace!$C$23:$AV$23,MATCH($D$7,Indexace!$C$21:$AV$21))-$E$106))</f>
        <v>0</v>
      </c>
      <c r="M114" s="684">
        <f>IF($F$2=0,0,IF('Základní vstupní data'!$G$122*1000=0,0,('Základní vstupní data'!$G$122*1000)*INDEX(Indexace!$C$23:$AV$23,MATCH($D$7,Indexace!$C$21:$AV$21))-$E$106))</f>
        <v>0</v>
      </c>
      <c r="N114" s="684">
        <f>IF($F$2=0,0,IF('Základní vstupní data'!$G$122*1000=0,0,('Základní vstupní data'!$G$122*1000)*INDEX(Indexace!$C$23:$AV$23,MATCH($D$7,Indexace!$C$21:$AV$21))-$E$106))</f>
        <v>0</v>
      </c>
      <c r="O114" s="684">
        <f>IF($F$2=0,0,IF('Základní vstupní data'!$G$122*1000=0,0,('Základní vstupní data'!$G$122*1000)*INDEX(Indexace!$C$23:$AV$23,MATCH($D$7,Indexace!$C$21:$AV$21))-$E$106))</f>
        <v>0</v>
      </c>
      <c r="P114" s="684">
        <f>IF($F$2=0,0,IF('Základní vstupní data'!$G$122*1000=0,0,('Základní vstupní data'!$G$122*1000)*INDEX(Indexace!$C$23:$AV$23,MATCH($D$7,Indexace!$C$21:$AV$21))-$E$106))</f>
        <v>0</v>
      </c>
      <c r="Q114" s="684">
        <f>IF($F$2=0,0,IF('Základní vstupní data'!$G$122*1000=0,0,('Základní vstupní data'!$G$122*1000)*INDEX(Indexace!$C$23:$AV$23,MATCH($D$7,Indexace!$C$21:$AV$21))-$E$106))</f>
        <v>0</v>
      </c>
      <c r="R114" s="684">
        <f>IF($F$2=0,0,IF('Základní vstupní data'!$G$122*1000=0,0,('Základní vstupní data'!$G$122*1000)*INDEX(Indexace!$C$23:$AV$23,MATCH($D$7,Indexace!$C$21:$AV$21))-$E$106))</f>
        <v>0</v>
      </c>
      <c r="S114" s="684">
        <f>IF($F$2=0,0,IF('Základní vstupní data'!$G$122*1000=0,0,('Základní vstupní data'!$G$122*1000)*INDEX(Indexace!$C$23:$AV$23,MATCH($D$7,Indexace!$C$21:$AV$21))-$E$106))</f>
        <v>0</v>
      </c>
      <c r="T114" s="684">
        <f>IF($F$2=0,0,IF('Základní vstupní data'!$G$122*1000=0,0,('Základní vstupní data'!$G$122*1000)*INDEX(Indexace!$C$23:$AV$23,MATCH($D$7,Indexace!$C$21:$AV$21))-$E$106))</f>
        <v>0</v>
      </c>
      <c r="U114" s="684">
        <f>IF($F$2=0,0,IF('Základní vstupní data'!$G$122*1000=0,0,('Základní vstupní data'!$G$122*1000)*INDEX(Indexace!$C$23:$AV$23,MATCH($D$7,Indexace!$C$21:$AV$21))-$E$106))</f>
        <v>0</v>
      </c>
      <c r="V114" s="684">
        <f>IF($F$2=0,0,IF('Základní vstupní data'!$G$122*1000=0,0,('Základní vstupní data'!$G$122*1000)*INDEX(Indexace!$C$23:$AV$23,MATCH($D$7,Indexace!$C$21:$AV$21))-$E$106))</f>
        <v>0</v>
      </c>
      <c r="W114" s="684">
        <f>IF($F$2=0,0,IF('Základní vstupní data'!$G$122*1000=0,0,('Základní vstupní data'!$G$122*1000)*INDEX(Indexace!$C$23:$AV$23,MATCH($D$7,Indexace!$C$21:$AV$21))-$E$106))</f>
        <v>0</v>
      </c>
      <c r="X114" s="684">
        <f>IF($F$2=0,0,IF('Základní vstupní data'!$G$122*1000=0,0,('Základní vstupní data'!$G$122*1000)*INDEX(Indexace!$C$23:$AV$23,MATCH($D$7,Indexace!$C$21:$AV$21))-$E$106))</f>
        <v>0</v>
      </c>
      <c r="Y114" s="684">
        <f>IF($F$2=0,0,IF('Základní vstupní data'!$G$122*1000=0,0,('Základní vstupní data'!$G$122*1000)*INDEX(Indexace!$C$23:$AV$23,MATCH($D$7,Indexace!$C$21:$AV$21))-$E$106))</f>
        <v>0</v>
      </c>
      <c r="Z114" s="684">
        <f>IF($F$2=0,0,IF('Základní vstupní data'!$G$122*1000=0,0,('Základní vstupní data'!$G$122*1000)*INDEX(Indexace!$C$23:$AV$23,MATCH($D$7,Indexace!$C$21:$AV$21))-$E$106))</f>
        <v>0</v>
      </c>
      <c r="AA114" s="684">
        <f>IF($F$2=0,0,IF('Základní vstupní data'!$G$122*1000=0,0,('Základní vstupní data'!$G$122*1000)*INDEX(Indexace!$C$23:$AV$23,MATCH($D$7,Indexace!$C$21:$AV$21))-$E$106))</f>
        <v>0</v>
      </c>
      <c r="AB114" s="684">
        <f>IF($F$2=0,0,IF('Základní vstupní data'!$G$122*1000=0,0,('Základní vstupní data'!$G$122*1000)*INDEX(Indexace!$C$23:$AV$23,MATCH($D$7,Indexace!$C$21:$AV$21))-$E$106))</f>
        <v>0</v>
      </c>
      <c r="AC114" s="684">
        <f>IF($F$2=0,0,IF('Základní vstupní data'!$G$122*1000=0,0,('Základní vstupní data'!$G$122*1000)*INDEX(Indexace!$C$23:$AV$23,MATCH($D$7,Indexace!$C$21:$AV$21))-$E$106))</f>
        <v>0</v>
      </c>
      <c r="AD114" s="684">
        <f>IF($F$2=0,0,IF('Základní vstupní data'!$G$122*1000=0,0,('Základní vstupní data'!$G$122*1000)*INDEX(Indexace!$C$23:$AV$23,MATCH($D$7,Indexace!$C$21:$AV$21))-$E$106))</f>
        <v>0</v>
      </c>
      <c r="AE114" s="684">
        <f>IF($F$2=0,0,IF('Základní vstupní data'!$G$122*1000=0,0,('Základní vstupní data'!$G$122*1000)*INDEX(Indexace!$C$23:$AV$23,MATCH($D$7,Indexace!$C$21:$AV$21))-$E$106))</f>
        <v>0</v>
      </c>
      <c r="AF114" s="684">
        <f>IF($F$2=0,0,IF('Základní vstupní data'!$G$122*1000=0,0,('Základní vstupní data'!$G$122*1000)*INDEX(Indexace!$C$23:$AV$23,MATCH($D$7,Indexace!$C$21:$AV$21))-$E$106))</f>
        <v>0</v>
      </c>
      <c r="AG114" s="684">
        <f>IF($F$2=0,0,IF('Základní vstupní data'!$G$122*1000=0,0,('Základní vstupní data'!$G$122*1000)*INDEX(Indexace!$C$23:$AV$23,MATCH($D$7,Indexace!$C$21:$AV$21))-$E$106))</f>
        <v>0</v>
      </c>
      <c r="AH114" s="684">
        <f>IF($F$2=0,0,IF('Základní vstupní data'!$G$122*1000=0,0,('Základní vstupní data'!$G$122*1000)*INDEX(Indexace!$C$23:$AV$23,MATCH($D$7,Indexace!$C$21:$AV$21))-$E$106))</f>
        <v>0</v>
      </c>
    </row>
    <row r="115" spans="1:34">
      <c r="B115" s="267"/>
      <c r="C115" s="267"/>
      <c r="D115" s="118"/>
      <c r="E115" s="267"/>
      <c r="F115" s="418"/>
      <c r="G115" s="419"/>
      <c r="H115" s="361"/>
      <c r="I115" s="418"/>
      <c r="J115" s="419"/>
      <c r="K115" s="419"/>
      <c r="L115" s="361"/>
      <c r="M115" s="267"/>
      <c r="N115" s="267"/>
      <c r="O115" s="267"/>
      <c r="P115" s="26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</row>
    <row r="116" spans="1:34" s="30" customFormat="1" hidden="1">
      <c r="A116" s="411"/>
      <c r="B116" s="420" t="s">
        <v>326</v>
      </c>
      <c r="C116" s="420" t="s">
        <v>330</v>
      </c>
      <c r="D116" s="429">
        <f>D108</f>
        <v>2020</v>
      </c>
      <c r="E116" s="456">
        <f>E108</f>
        <v>2016</v>
      </c>
      <c r="F116" s="456">
        <f t="shared" ref="F116:AH116" si="78">F108</f>
        <v>2017</v>
      </c>
      <c r="G116" s="456">
        <f t="shared" si="78"/>
        <v>2018</v>
      </c>
      <c r="H116" s="456">
        <f t="shared" si="78"/>
        <v>2019</v>
      </c>
      <c r="I116" s="456">
        <f t="shared" si="78"/>
        <v>2020</v>
      </c>
      <c r="J116" s="456">
        <f t="shared" si="78"/>
        <v>2021</v>
      </c>
      <c r="K116" s="456">
        <f t="shared" si="78"/>
        <v>2022</v>
      </c>
      <c r="L116" s="456">
        <f t="shared" si="78"/>
        <v>2023</v>
      </c>
      <c r="M116" s="456">
        <f t="shared" si="78"/>
        <v>2024</v>
      </c>
      <c r="N116" s="456">
        <f t="shared" si="78"/>
        <v>2025</v>
      </c>
      <c r="O116" s="456">
        <f t="shared" si="78"/>
        <v>2026</v>
      </c>
      <c r="P116" s="456">
        <f t="shared" si="78"/>
        <v>2027</v>
      </c>
      <c r="Q116" s="456">
        <f t="shared" si="78"/>
        <v>2028</v>
      </c>
      <c r="R116" s="456">
        <f t="shared" si="78"/>
        <v>2029</v>
      </c>
      <c r="S116" s="456">
        <f t="shared" si="78"/>
        <v>2030</v>
      </c>
      <c r="T116" s="456">
        <f t="shared" si="78"/>
        <v>2031</v>
      </c>
      <c r="U116" s="456">
        <f t="shared" si="78"/>
        <v>2032</v>
      </c>
      <c r="V116" s="456">
        <f t="shared" si="78"/>
        <v>2033</v>
      </c>
      <c r="W116" s="456">
        <f t="shared" si="78"/>
        <v>2034</v>
      </c>
      <c r="X116" s="456">
        <f t="shared" si="78"/>
        <v>2035</v>
      </c>
      <c r="Y116" s="456">
        <f t="shared" si="78"/>
        <v>2036</v>
      </c>
      <c r="Z116" s="456">
        <f t="shared" si="78"/>
        <v>2037</v>
      </c>
      <c r="AA116" s="456">
        <f t="shared" si="78"/>
        <v>2038</v>
      </c>
      <c r="AB116" s="456">
        <f t="shared" si="78"/>
        <v>2039</v>
      </c>
      <c r="AC116" s="456">
        <f t="shared" si="78"/>
        <v>2040</v>
      </c>
      <c r="AD116" s="456">
        <f t="shared" si="78"/>
        <v>2041</v>
      </c>
      <c r="AE116" s="456">
        <f t="shared" si="78"/>
        <v>2042</v>
      </c>
      <c r="AF116" s="456">
        <f t="shared" si="78"/>
        <v>2043</v>
      </c>
      <c r="AG116" s="456">
        <f t="shared" si="78"/>
        <v>2044</v>
      </c>
      <c r="AH116" s="456">
        <f t="shared" si="78"/>
        <v>2045</v>
      </c>
    </row>
    <row r="117" spans="1:34" s="30" customFormat="1" hidden="1">
      <c r="A117" s="411"/>
      <c r="B117" s="715" t="str">
        <f>B109</f>
        <v>Pitná voda</v>
      </c>
      <c r="C117" s="744">
        <f>IF($F$2=0,0,IF('Základní vstupní data'!$F$123*1000=0,0,('Základní vstupní data'!$F$123*1000)/INDEX(Indexace!C22:AV22,MATCH($D$7,Indexace!$C$21:$AV$21))))</f>
        <v>0</v>
      </c>
      <c r="D117" s="715" t="s">
        <v>97</v>
      </c>
      <c r="E117" s="739">
        <f>IF($F$2=0,0,IF('Provozní náklady VaK-ex post'!$F$48*1000=0,0,('Provozní náklady VaK-ex post'!$F$48*1000)/INDEX(Indexace!C23:AC23,MATCH($D$7,Indexace!$C$21:$AC$21))))</f>
        <v>0</v>
      </c>
      <c r="F117" s="739">
        <f>IF($F$2=0,0,IF('Provozní náklady VaK-ex post'!H48*1000=0,0,('Provozní náklady VaK-ex post'!H48*1000)/INDEX(Indexace!C24:AC24,MATCH($D$7,Indexace!$C$21:$AC$21))))</f>
        <v>0</v>
      </c>
      <c r="G117" s="739">
        <f>IF($F$2=0,0,IF('Provozní náklady VaK-ex post'!J48*1000=0,0,('Provozní náklady VaK-ex post'!J48*1000)/INDEX(Indexace!C25:AC25,MATCH($D$7,Indexace!$C$21:$AC$21))))</f>
        <v>0</v>
      </c>
      <c r="H117" s="739">
        <f>IF($F$2=0,0,IF('Provozní náklady VaK-ex post'!L48*1000=0,0,('Provozní náklady VaK-ex post'!L48*1000)/INDEX(Indexace!C26:AC26,MATCH($D$7,Indexace!$C$21:$AC$21))))</f>
        <v>0</v>
      </c>
      <c r="I117" s="739">
        <f>IF($F$2=0,0,IF('Provozní náklady VaK-ex post'!N48*1000=0,0,('Provozní náklady VaK-ex post'!N48*1000)/INDEX(Indexace!C27:AC27,MATCH($D$7,Indexace!$C$21:$AC$21))))</f>
        <v>0</v>
      </c>
      <c r="J117" s="739">
        <f>IF($F$2=0,0,IF('Provozní náklady VaK-ex post'!P48*1000=0,0,('Provozní náklady VaK-ex post'!P48*1000)/INDEX(Indexace!C28:AC28,MATCH($D$7,Indexace!$C$21:$AC$21))))</f>
        <v>0</v>
      </c>
      <c r="K117" s="739">
        <f>IF($F$2=0,0,IF('Provozní náklady VaK-ex post'!R48*1000=0,0,('Provozní náklady VaK-ex post'!R48*1000)/INDEX(Indexace!C29:AC29,MATCH($D$7,Indexace!$C$21:$AC$21))))</f>
        <v>0</v>
      </c>
      <c r="L117" s="739">
        <f>IF($F$2=0,0,IF('Provozní náklady VaK-ex post'!T48*1000=0,0,('Provozní náklady VaK-ex post'!T48*1000)/INDEX(Indexace!C30:AC30,MATCH($D$7,Indexace!$C$21:$AC$21))))</f>
        <v>0</v>
      </c>
      <c r="M117" s="739">
        <f>IF($F$2=0,0,IF('Provozní náklady VaK-ex post'!V48*1000=0,0,('Provozní náklady VaK-ex post'!V48*1000)/INDEX(Indexace!C31:AC31,MATCH($D$7,Indexace!$C$21:$AC$21))))</f>
        <v>0</v>
      </c>
      <c r="N117" s="739">
        <f>IF($F$2=0,0,IF('Provozní náklady VaK-ex post'!$X$48*1000=0,0,('Provozní náklady VaK-ex post'!$X$48*1000)/INDEX(Indexace!C32:AC32,MATCH($D$7,Indexace!$C$21:$AC$21))))</f>
        <v>0</v>
      </c>
      <c r="O117" s="739">
        <f>IF($F$2=0,0,IF('Provozní náklady VaK-ex post'!$X$48*1000=0,0,('Provozní náklady VaK-ex post'!$X$48*1000)/INDEX(Indexace!C33:AV33,MATCH($D$7,Indexace!$C$21:$AC$21))))</f>
        <v>0</v>
      </c>
      <c r="P117" s="739">
        <f>IF($F$2=0,0,IF('Provozní náklady VaK-ex post'!$X$48*1000=0,0,('Provozní náklady VaK-ex post'!$X$48*1000)/INDEX(Indexace!C34:AV34,MATCH($D$7,Indexace!$C$21:$AC$21))))</f>
        <v>0</v>
      </c>
      <c r="Q117" s="739">
        <f>IF($F$2=0,0,IF('Provozní náklady VaK-ex post'!$X$48*1000=0,0,('Provozní náklady VaK-ex post'!$X$48*1000)/INDEX(Indexace!C35:AV35,MATCH($D$7,Indexace!$C$21:$AC$21))))</f>
        <v>0</v>
      </c>
      <c r="R117" s="739">
        <f>IF($F$2=0,0,IF('Provozní náklady VaK-ex post'!$X$48*1000=0,0,('Provozní náklady VaK-ex post'!$X$48*1000)/INDEX(Indexace!C36:AV36,MATCH($D$7,Indexace!$C$21:$AC$21))))</f>
        <v>0</v>
      </c>
      <c r="S117" s="739">
        <f>IF($F$2=0,0,IF('Provozní náklady VaK-ex post'!$X$48*1000=0,0,('Provozní náklady VaK-ex post'!$X$48*1000)/INDEX(Indexace!C37:AV37,MATCH($D$7,Indexace!$C$21:$AC$21))))</f>
        <v>0</v>
      </c>
      <c r="T117" s="739">
        <f>IF($F$2=0,0,IF('Provozní náklady VaK-ex post'!$X$48*1000=0,0,('Provozní náklady VaK-ex post'!$X$48*1000)/INDEX(Indexace!C38:AV38,MATCH($D$7,Indexace!$C$21:$AC$21))))</f>
        <v>0</v>
      </c>
      <c r="U117" s="739">
        <f>IF($F$2=0,0,IF('Provozní náklady VaK-ex post'!$X$48*1000=0,0,('Provozní náklady VaK-ex post'!$X$48*1000)/INDEX(Indexace!C39:AV39,MATCH($D$7,Indexace!$C$21:$AC$21))))</f>
        <v>0</v>
      </c>
      <c r="V117" s="739">
        <f>IF($F$2=0,0,IF('Provozní náklady VaK-ex post'!$X$48*1000=0,0,('Provozní náklady VaK-ex post'!$X$48*1000)/INDEX(Indexace!C40:AV40,MATCH($D$7,Indexace!$C$21:$AC$21))))</f>
        <v>0</v>
      </c>
      <c r="W117" s="739">
        <f>IF($F$2=0,0,IF('Provozní náklady VaK-ex post'!$X$48*1000=0,0,('Provozní náklady VaK-ex post'!$X$48*1000)/INDEX(Indexace!C41:AV41,MATCH($D$7,Indexace!$C$21:$AC$21))))</f>
        <v>0</v>
      </c>
      <c r="X117" s="739">
        <f>IF($F$2=0,0,IF('Provozní náklady VaK-ex post'!$X$48*1000=0,0,('Provozní náklady VaK-ex post'!$X$48*1000)/INDEX(Indexace!C42:AV42,MATCH($D$7,Indexace!$C$21:$AC$21))))</f>
        <v>0</v>
      </c>
      <c r="Y117" s="739">
        <f>IF($F$2=0,0,IF('Provozní náklady VaK-ex post'!$X$48*1000=0,0,('Provozní náklady VaK-ex post'!$X$48*1000)/INDEX(Indexace!C43:AV43,MATCH($D$7,Indexace!$C$21:$AC$21))))</f>
        <v>0</v>
      </c>
      <c r="Z117" s="739">
        <f>IF($F$2=0,0,IF('Provozní náklady VaK-ex post'!$X$48*1000=0,0,('Provozní náklady VaK-ex post'!$X$48*1000)/INDEX(Indexace!C44:AV44,MATCH($D$7,Indexace!$C$21:$AC$21))))</f>
        <v>0</v>
      </c>
      <c r="AA117" s="739">
        <f>IF($F$2=0,0,IF('Provozní náklady VaK-ex post'!$X$48*1000=0,0,('Provozní náklady VaK-ex post'!$X$48*1000)/INDEX(Indexace!C45:AV45,MATCH($D$7,Indexace!$C$21:$AC$21))))</f>
        <v>0</v>
      </c>
      <c r="AB117" s="739">
        <f>IF($F$2=0,0,IF('Provozní náklady VaK-ex post'!$X$48*1000=0,0,('Provozní náklady VaK-ex post'!$X$48*1000)/INDEX(Indexace!C46:AV46,MATCH($D$7,Indexace!$C$21:$AC$21))))</f>
        <v>0</v>
      </c>
      <c r="AC117" s="739">
        <f>IF($F$2=0,0,IF('Provozní náklady VaK-ex post'!$X$48*1000=0,0,('Provozní náklady VaK-ex post'!$X$48*1000)/INDEX(Indexace!C47:AV47,MATCH($D$7,Indexace!$C$21:$AC$21))))</f>
        <v>0</v>
      </c>
      <c r="AD117" s="739">
        <f>IF($F$2=0,0,IF('Provozní náklady VaK-ex post'!$X$48*1000=0,0,('Provozní náklady VaK-ex post'!$X$48*1000)/INDEX(Indexace!C48:AV48,MATCH($D$7,Indexace!$C$21:$AC$21))))</f>
        <v>0</v>
      </c>
      <c r="AE117" s="739">
        <f>IF($F$2=0,0,IF('Provozní náklady VaK-ex post'!$X$48*1000=0,0,('Provozní náklady VaK-ex post'!$X$48*1000)/INDEX(Indexace!C49:AV49,MATCH($D$7,Indexace!$C$21:$AC$21))))</f>
        <v>0</v>
      </c>
      <c r="AF117" s="739">
        <f>IF($F$2=0,0,IF('Provozní náklady VaK-ex post'!$X$48*1000=0,0,('Provozní náklady VaK-ex post'!$X$48*1000)/INDEX(Indexace!C50:AV50,MATCH($D$7,Indexace!$C$21:$AC$21))))</f>
        <v>0</v>
      </c>
      <c r="AG117" s="739">
        <f>IF($F$2=0,0,IF('Provozní náklady VaK-ex post'!$X$48*1000=0,0,('Provozní náklady VaK-ex post'!$X$48*1000)/INDEX(Indexace!C51:AV51,MATCH($D$7,Indexace!$C$21:$AC$21))))</f>
        <v>0</v>
      </c>
      <c r="AH117" s="739">
        <f>IF($F$2=0,0,IF('Provozní náklady VaK-ex post'!$X$48*1000=0,0,('Provozní náklady VaK-ex post'!$X$48*1000)/INDEX(Indexace!C52:AV52,MATCH($D$7,Indexace!$C$21:$AC$21))))</f>
        <v>0</v>
      </c>
    </row>
    <row r="118" spans="1:34" s="30" customFormat="1" hidden="1">
      <c r="A118" s="411"/>
      <c r="B118" s="716" t="str">
        <f>B110</f>
        <v>Odpadní voda</v>
      </c>
      <c r="C118" s="745">
        <f>IF($F$2=0,0,IF('Základní vstupní data'!$G$123*1000=0,0,('Základní vstupní data'!$G$123*1000)/INDEX(Indexace!C22:AV22,MATCH($D$7,Indexace!$C$21:$AC$21))))</f>
        <v>0</v>
      </c>
      <c r="D118" s="304" t="s">
        <v>97</v>
      </c>
      <c r="E118" s="740">
        <f>IF($F$2=0,0,IF('Provozní náklady VaK-ex post'!$G$48*1000=0,0,('Provozní náklady VaK-ex post'!$G$48*1000)/INDEX(Indexace!C23:AC23,MATCH($D$7,Indexace!$C$21:$AC$21))))</f>
        <v>0</v>
      </c>
      <c r="F118" s="740">
        <f>IF($F$2=0,0,IF('Provozní náklady VaK-ex post'!I48*1000=0,0,('Provozní náklady VaK-ex post'!I48*1000)/INDEX(Indexace!C24:AC24,MATCH($D$7,Indexace!$C$21:$AC$21))))</f>
        <v>0</v>
      </c>
      <c r="G118" s="740">
        <f>IF($F$2=0,0,IF('Provozní náklady VaK-ex post'!K48*1000=0,0,('Provozní náklady VaK-ex post'!K48*1000)/INDEX(Indexace!C25:AC25,MATCH($D$7,Indexace!$C$21:$AC$21))))</f>
        <v>0</v>
      </c>
      <c r="H118" s="740">
        <f>IF($F$2=0,0,IF('Provozní náklady VaK-ex post'!M48*1000=0,0,('Provozní náklady VaK-ex post'!M48*1000)/INDEX(Indexace!C26:AC26,MATCH($D$7,Indexace!$C$21:$AC$21))))</f>
        <v>0</v>
      </c>
      <c r="I118" s="740">
        <f>IF($F$2=0,0,IF('Provozní náklady VaK-ex post'!O48*1000=0,0,('Provozní náklady VaK-ex post'!O48*1000)/INDEX(Indexace!C27:AC27,MATCH($D$7,Indexace!$C$21:$AC$21))))</f>
        <v>0</v>
      </c>
      <c r="J118" s="740">
        <f>IF($F$2=0,0,IF('Provozní náklady VaK-ex post'!Q48*1000=0,0,('Provozní náklady VaK-ex post'!Q48*1000)/INDEX(Indexace!C28:AC28,MATCH($D$7,Indexace!$C$21:$AC$21))))</f>
        <v>0</v>
      </c>
      <c r="K118" s="740">
        <f>IF($F$2=0,0,IF('Provozní náklady VaK-ex post'!S48*1000=0,0,('Provozní náklady VaK-ex post'!S48*1000)/INDEX(Indexace!C29:AC29,MATCH($D$7,Indexace!$C$21:$AC$21))))</f>
        <v>0</v>
      </c>
      <c r="L118" s="740">
        <f>IF($F$2=0,0,IF('Provozní náklady VaK-ex post'!U48*1000=0,0,('Provozní náklady VaK-ex post'!U48*1000)/INDEX(Indexace!C30:AC30,MATCH($D$7,Indexace!$C$21:$AC$21))))</f>
        <v>0</v>
      </c>
      <c r="M118" s="740">
        <f>IF($F$2=0,0,IF('Provozní náklady VaK-ex post'!W48*1000=0,0,('Provozní náklady VaK-ex post'!W48*1000)/INDEX(Indexace!C31:AC31,MATCH($D$7,Indexace!$C$21:$AC$21))))</f>
        <v>0</v>
      </c>
      <c r="N118" s="740">
        <f>IF($F$2=0,0,IF('Provozní náklady VaK-ex post'!$Y$48*1000=0,0,('Provozní náklady VaK-ex post'!$Y$48*1000)/INDEX(Indexace!C32:AC32,MATCH($D$7,Indexace!$C$21:$AC$21))))</f>
        <v>0</v>
      </c>
      <c r="O118" s="740">
        <f>IF($F$2=0,0,IF('Provozní náklady VaK-ex post'!$Y$48*1000=0,0,('Provozní náklady VaK-ex post'!$Y$48*1000)/INDEX(Indexace!C33:AV33,MATCH($D$7,Indexace!$C$21:$AC$21))))</f>
        <v>0</v>
      </c>
      <c r="P118" s="740">
        <f>IF($F$2=0,0,IF('Provozní náklady VaK-ex post'!$Y$48*1000=0,0,('Provozní náklady VaK-ex post'!$Y$48*1000)/INDEX(Indexace!C34:AV34,MATCH($D$7,Indexace!$C$21:$AC$21))))</f>
        <v>0</v>
      </c>
      <c r="Q118" s="740">
        <f>IF($F$2=0,0,IF('Provozní náklady VaK-ex post'!$Y$48*1000=0,0,('Provozní náklady VaK-ex post'!$Y$48*1000)/INDEX(Indexace!C35:AV35,MATCH($D$7,Indexace!$C$21:$AC$21))))</f>
        <v>0</v>
      </c>
      <c r="R118" s="740">
        <f>IF($F$2=0,0,IF('Provozní náklady VaK-ex post'!$Y$48*1000=0,0,('Provozní náklady VaK-ex post'!$Y$48*1000)/INDEX(Indexace!C36:AV36,MATCH($D$7,Indexace!$C$21:$AC$21))))</f>
        <v>0</v>
      </c>
      <c r="S118" s="740">
        <f>IF($F$2=0,0,IF('Provozní náklady VaK-ex post'!$Y$48*1000=0,0,('Provozní náklady VaK-ex post'!$Y$48*1000)/INDEX(Indexace!C37:AV37,MATCH($D$7,Indexace!$C$21:$AC$21))))</f>
        <v>0</v>
      </c>
      <c r="T118" s="740">
        <f>IF($F$2=0,0,IF('Provozní náklady VaK-ex post'!$Y$48*1000=0,0,('Provozní náklady VaK-ex post'!$Y$48*1000)/INDEX(Indexace!C38:AV38,MATCH($D$7,Indexace!$C$21:$AC$21))))</f>
        <v>0</v>
      </c>
      <c r="U118" s="740">
        <f>IF($F$2=0,0,IF('Provozní náklady VaK-ex post'!$Y$48*1000=0,0,('Provozní náklady VaK-ex post'!$Y$48*1000)/INDEX(Indexace!C39:AV39,MATCH($D$7,Indexace!$C$21:$AC$21))))</f>
        <v>0</v>
      </c>
      <c r="V118" s="740">
        <f>IF($F$2=0,0,IF('Provozní náklady VaK-ex post'!$Y$48*1000=0,0,('Provozní náklady VaK-ex post'!$Y$48*1000)/INDEX(Indexace!C40:AV40,MATCH($D$7,Indexace!$C$21:$AC$21))))</f>
        <v>0</v>
      </c>
      <c r="W118" s="740">
        <f>IF($F$2=0,0,IF('Provozní náklady VaK-ex post'!$Y$48*1000=0,0,('Provozní náklady VaK-ex post'!$Y$48*1000)/INDEX(Indexace!C41:AV41,MATCH($D$7,Indexace!$C$21:$AC$21))))</f>
        <v>0</v>
      </c>
      <c r="X118" s="740">
        <f>IF($F$2=0,0,IF('Provozní náklady VaK-ex post'!$Y$48*1000=0,0,('Provozní náklady VaK-ex post'!$Y$48*1000)/INDEX(Indexace!C42:AV42,MATCH($D$7,Indexace!$C$21:$AC$21))))</f>
        <v>0</v>
      </c>
      <c r="Y118" s="740">
        <f>IF($F$2=0,0,IF('Provozní náklady VaK-ex post'!$Y$48*1000=0,0,('Provozní náklady VaK-ex post'!$Y$48*1000)/INDEX(Indexace!C43:AV43,MATCH($D$7,Indexace!$C$21:$AC$21))))</f>
        <v>0</v>
      </c>
      <c r="Z118" s="740">
        <f>IF($F$2=0,0,IF('Provozní náklady VaK-ex post'!$Y$48*1000=0,0,('Provozní náklady VaK-ex post'!$Y$48*1000)/INDEX(Indexace!C44:AV44,MATCH($D$7,Indexace!$C$21:$AC$21))))</f>
        <v>0</v>
      </c>
      <c r="AA118" s="740">
        <f>IF($F$2=0,0,IF('Provozní náklady VaK-ex post'!$Y$48*1000=0,0,('Provozní náklady VaK-ex post'!$Y$48*1000)/INDEX(Indexace!C45:AV45,MATCH($D$7,Indexace!$C$21:$AC$21))))</f>
        <v>0</v>
      </c>
      <c r="AB118" s="740">
        <f>IF($F$2=0,0,IF('Provozní náklady VaK-ex post'!$Y$48*1000=0,0,('Provozní náklady VaK-ex post'!$Y$48*1000)/INDEX(Indexace!C46:AV46,MATCH($D$7,Indexace!$C$21:$AC$21))))</f>
        <v>0</v>
      </c>
      <c r="AC118" s="740">
        <f>IF($F$2=0,0,IF('Provozní náklady VaK-ex post'!$Y$48*1000=0,0,('Provozní náklady VaK-ex post'!$Y$48*1000)/INDEX(Indexace!C47:AV47,MATCH($D$7,Indexace!$C$21:$AC$21))))</f>
        <v>0</v>
      </c>
      <c r="AD118" s="740">
        <f>IF($F$2=0,0,IF('Provozní náklady VaK-ex post'!$Y$48*1000=0,0,('Provozní náklady VaK-ex post'!$Y$48*1000)/INDEX(Indexace!C48:AV48,MATCH($D$7,Indexace!$C$21:$AC$21))))</f>
        <v>0</v>
      </c>
      <c r="AE118" s="740">
        <f>IF($F$2=0,0,IF('Provozní náklady VaK-ex post'!$Y$48*1000=0,0,('Provozní náklady VaK-ex post'!$Y$48*1000)/INDEX(Indexace!C49:AV49,MATCH($D$7,Indexace!$C$21:$AC$21))))</f>
        <v>0</v>
      </c>
      <c r="AF118" s="740">
        <f>IF($F$2=0,0,IF('Provozní náklady VaK-ex post'!$Y$48*1000=0,0,('Provozní náklady VaK-ex post'!$Y$48*1000)/INDEX(Indexace!C50:AV50,MATCH($D$7,Indexace!$C$21:$AC$21))))</f>
        <v>0</v>
      </c>
      <c r="AG118" s="740">
        <f>IF($F$2=0,0,IF('Provozní náklady VaK-ex post'!$Y$48*1000=0,0,('Provozní náklady VaK-ex post'!$Y$48*1000)/INDEX(Indexace!C51:AV51,MATCH($D$7,Indexace!$C$21:$AC$21))))</f>
        <v>0</v>
      </c>
      <c r="AH118" s="740">
        <f>IF($F$2=0,0,IF('Provozní náklady VaK-ex post'!$Y$48*1000=0,0,('Provozní náklady VaK-ex post'!$Y$48*1000)/INDEX(Indexace!C52:AV52,MATCH($D$7,Indexace!$C$21:$AC$21))))</f>
        <v>0</v>
      </c>
    </row>
    <row r="119" spans="1:34" s="30" customFormat="1" hidden="1">
      <c r="B119" s="83"/>
      <c r="C119" s="532"/>
      <c r="D119" s="83"/>
      <c r="E119" s="533"/>
      <c r="F119" s="533"/>
      <c r="G119" s="533"/>
      <c r="H119" s="533"/>
      <c r="I119" s="533"/>
      <c r="J119" s="533"/>
      <c r="K119" s="533"/>
      <c r="L119" s="533"/>
      <c r="M119" s="533"/>
      <c r="N119" s="533"/>
      <c r="O119" s="413"/>
      <c r="P119" s="413"/>
      <c r="Q119" s="413"/>
      <c r="R119" s="413"/>
      <c r="S119" s="413"/>
      <c r="T119" s="413"/>
      <c r="U119" s="413"/>
      <c r="V119" s="413"/>
      <c r="W119" s="413"/>
      <c r="X119" s="413"/>
      <c r="Y119" s="413"/>
      <c r="Z119" s="413"/>
      <c r="AA119" s="413"/>
      <c r="AB119" s="413"/>
      <c r="AC119" s="413"/>
      <c r="AD119" s="413"/>
      <c r="AE119" s="413"/>
      <c r="AF119" s="413"/>
      <c r="AG119" s="413"/>
      <c r="AH119" s="413"/>
    </row>
    <row r="120" spans="1:34" s="30" customFormat="1" hidden="1">
      <c r="A120" s="411"/>
      <c r="B120" s="429" t="s">
        <v>319</v>
      </c>
      <c r="C120" s="429" t="s">
        <v>276</v>
      </c>
      <c r="D120" s="429">
        <f t="shared" ref="D120:N120" si="79">D112</f>
        <v>2020</v>
      </c>
      <c r="E120" s="456">
        <f t="shared" si="79"/>
        <v>2016</v>
      </c>
      <c r="F120" s="456">
        <f t="shared" si="79"/>
        <v>2017</v>
      </c>
      <c r="G120" s="456">
        <f t="shared" si="79"/>
        <v>2018</v>
      </c>
      <c r="H120" s="456">
        <f t="shared" si="79"/>
        <v>2019</v>
      </c>
      <c r="I120" s="456">
        <f t="shared" si="79"/>
        <v>2020</v>
      </c>
      <c r="J120" s="456">
        <f t="shared" si="79"/>
        <v>2021</v>
      </c>
      <c r="K120" s="456">
        <f t="shared" si="79"/>
        <v>2022</v>
      </c>
      <c r="L120" s="456">
        <f t="shared" si="79"/>
        <v>2023</v>
      </c>
      <c r="M120" s="456">
        <f t="shared" si="79"/>
        <v>2024</v>
      </c>
      <c r="N120" s="456">
        <f t="shared" si="79"/>
        <v>2025</v>
      </c>
      <c r="O120" s="456">
        <f t="shared" ref="O120:AH120" si="80">O112</f>
        <v>2026</v>
      </c>
      <c r="P120" s="456">
        <f t="shared" si="80"/>
        <v>2027</v>
      </c>
      <c r="Q120" s="456">
        <f t="shared" si="80"/>
        <v>2028</v>
      </c>
      <c r="R120" s="456">
        <f t="shared" si="80"/>
        <v>2029</v>
      </c>
      <c r="S120" s="456">
        <f t="shared" si="80"/>
        <v>2030</v>
      </c>
      <c r="T120" s="456">
        <f t="shared" si="80"/>
        <v>2031</v>
      </c>
      <c r="U120" s="456">
        <f t="shared" si="80"/>
        <v>2032</v>
      </c>
      <c r="V120" s="456">
        <f t="shared" si="80"/>
        <v>2033</v>
      </c>
      <c r="W120" s="456">
        <f t="shared" si="80"/>
        <v>2034</v>
      </c>
      <c r="X120" s="456">
        <f t="shared" si="80"/>
        <v>2035</v>
      </c>
      <c r="Y120" s="456">
        <f t="shared" si="80"/>
        <v>2036</v>
      </c>
      <c r="Z120" s="456">
        <f t="shared" si="80"/>
        <v>2037</v>
      </c>
      <c r="AA120" s="456">
        <f t="shared" si="80"/>
        <v>2038</v>
      </c>
      <c r="AB120" s="456">
        <f t="shared" si="80"/>
        <v>2039</v>
      </c>
      <c r="AC120" s="456">
        <f t="shared" si="80"/>
        <v>2040</v>
      </c>
      <c r="AD120" s="456">
        <f t="shared" si="80"/>
        <v>2041</v>
      </c>
      <c r="AE120" s="456">
        <f t="shared" si="80"/>
        <v>2042</v>
      </c>
      <c r="AF120" s="456">
        <f t="shared" si="80"/>
        <v>2043</v>
      </c>
      <c r="AG120" s="456">
        <f t="shared" si="80"/>
        <v>2044</v>
      </c>
      <c r="AH120" s="456">
        <f t="shared" si="80"/>
        <v>2045</v>
      </c>
    </row>
    <row r="121" spans="1:34" s="119" customFormat="1" hidden="1">
      <c r="A121" s="460"/>
      <c r="B121" s="715" t="str">
        <f>B113</f>
        <v>Pitná voda</v>
      </c>
      <c r="C121" s="744">
        <f>IF($F$2=0,0,IF('Základní vstupní data'!$F$123*1000=0,0,('Základní vstupní data'!$F$123*1000)/INDEX(Indexace!$C$22:$AV$22,MATCH($D$7,Indexace!$C$21:$AV$21))))</f>
        <v>0</v>
      </c>
      <c r="D121" s="715" t="s">
        <v>97</v>
      </c>
      <c r="E121" s="739">
        <f>IF($F$2=0,0,IF('Základní vstupní data'!$F$123*1000=0,0,('Základní vstupní data'!$F$123*1000)/INDEX(Indexace!$C$22:$AV$22,MATCH($D$7,Indexace!$C$21:$AV$21))))</f>
        <v>0</v>
      </c>
      <c r="F121" s="739">
        <f>IF($F$2=0,0,IF('Základní vstupní data'!$F$123*1000=0,0,('Základní vstupní data'!$F$123*1000)/INDEX(Indexace!$C$22:$AV$22,MATCH($D$7,Indexace!$C$21:$AV$21))))</f>
        <v>0</v>
      </c>
      <c r="G121" s="739">
        <f>IF($F$2=0,0,IF('Základní vstupní data'!$F$123*1000=0,0,('Základní vstupní data'!$F$123*1000)/INDEX(Indexace!$C$22:$AV$22,MATCH($D$7,Indexace!$C$21:$AV$21))))</f>
        <v>0</v>
      </c>
      <c r="H121" s="739">
        <f>IF($F$2=0,0,IF('Základní vstupní data'!$F$123*1000=0,0,('Základní vstupní data'!$F$123*1000)/INDEX(Indexace!$C$22:$AV$22,MATCH($D$7,Indexace!$C$21:$AV$21))))</f>
        <v>0</v>
      </c>
      <c r="I121" s="739">
        <f>IF($F$2=0,0,IF('Základní vstupní data'!$F$123*1000=0,0,('Základní vstupní data'!$F$123*1000)/INDEX(Indexace!$C$22:$AV$22,MATCH($D$7,Indexace!$C$21:$AV$21))))</f>
        <v>0</v>
      </c>
      <c r="J121" s="739">
        <f>IF($F$2=0,0,IF('Základní vstupní data'!$F$123*1000=0,0,('Základní vstupní data'!$F$123*1000)/INDEX(Indexace!$C$22:$AV$22,MATCH($D$7,Indexace!$C$21:$AV$21))))</f>
        <v>0</v>
      </c>
      <c r="K121" s="739">
        <f>IF($F$2=0,0,IF('Základní vstupní data'!$F$123*1000=0,0,('Základní vstupní data'!$F$123*1000)/INDEX(Indexace!$C$22:$AV$22,MATCH($D$7,Indexace!$C$21:$AV$21))))</f>
        <v>0</v>
      </c>
      <c r="L121" s="739">
        <f>IF($F$2=0,0,IF('Základní vstupní data'!$F$123*1000=0,0,('Základní vstupní data'!$F$123*1000)/INDEX(Indexace!$C$22:$AV$22,MATCH($D$7,Indexace!$C$21:$AV$21))))</f>
        <v>0</v>
      </c>
      <c r="M121" s="739">
        <f>IF($F$2=0,0,IF('Základní vstupní data'!$F$123*1000=0,0,('Základní vstupní data'!$F$123*1000)/INDEX(Indexace!$C$22:$AV$22,MATCH($D$7,Indexace!$C$21:$AV$21))))</f>
        <v>0</v>
      </c>
      <c r="N121" s="739">
        <f>IF($F$2=0,0,IF('Základní vstupní data'!$F$123*1000=0,0,('Základní vstupní data'!$F$123*1000)/INDEX(Indexace!$C$22:$AV$22,MATCH($D$7,Indexace!$C$21:$AV$21))))</f>
        <v>0</v>
      </c>
      <c r="O121" s="739">
        <f>IF($F$2=0,0,IF('Základní vstupní data'!$F$123*1000=0,0,('Základní vstupní data'!$F$123*1000)/INDEX(Indexace!$C$22:$AV$22,MATCH($D$7,Indexace!$C$21:$AV$21))))</f>
        <v>0</v>
      </c>
      <c r="P121" s="739">
        <f>IF($F$2=0,0,IF('Základní vstupní data'!$F$123*1000=0,0,('Základní vstupní data'!$F$123*1000)/INDEX(Indexace!$C$22:$AV$22,MATCH($D$7,Indexace!$C$21:$AV$21))))</f>
        <v>0</v>
      </c>
      <c r="Q121" s="739">
        <f>IF($F$2=0,0,IF('Základní vstupní data'!$F$123*1000=0,0,('Základní vstupní data'!$F$123*1000)/INDEX(Indexace!$C$22:$AV$22,MATCH($D$7,Indexace!$C$21:$AV$21))))</f>
        <v>0</v>
      </c>
      <c r="R121" s="739">
        <f>IF($F$2=0,0,IF('Základní vstupní data'!$F$123*1000=0,0,('Základní vstupní data'!$F$123*1000)/INDEX(Indexace!$C$22:$AV$22,MATCH($D$7,Indexace!$C$21:$AV$21))))</f>
        <v>0</v>
      </c>
      <c r="S121" s="739">
        <f>IF($F$2=0,0,IF('Základní vstupní data'!$F$123*1000=0,0,('Základní vstupní data'!$F$123*1000)/INDEX(Indexace!$C$22:$AV$22,MATCH($D$7,Indexace!$C$21:$AV$21))))</f>
        <v>0</v>
      </c>
      <c r="T121" s="739">
        <f>IF($F$2=0,0,IF('Základní vstupní data'!$F$123*1000=0,0,('Základní vstupní data'!$F$123*1000)/INDEX(Indexace!$C$22:$AV$22,MATCH($D$7,Indexace!$C$21:$AV$21))))</f>
        <v>0</v>
      </c>
      <c r="U121" s="739">
        <f>IF($F$2=0,0,IF('Základní vstupní data'!$F$123*1000=0,0,('Základní vstupní data'!$F$123*1000)/INDEX(Indexace!$C$22:$AV$22,MATCH($D$7,Indexace!$C$21:$AV$21))))</f>
        <v>0</v>
      </c>
      <c r="V121" s="739">
        <f>IF($F$2=0,0,IF('Základní vstupní data'!$F$123*1000=0,0,('Základní vstupní data'!$F$123*1000)/INDEX(Indexace!$C$22:$AV$22,MATCH($D$7,Indexace!$C$21:$AV$21))))</f>
        <v>0</v>
      </c>
      <c r="W121" s="739">
        <f>IF($F$2=0,0,IF('Základní vstupní data'!$F$123*1000=0,0,('Základní vstupní data'!$F$123*1000)/INDEX(Indexace!$C$22:$AV$22,MATCH($D$7,Indexace!$C$21:$AV$21))))</f>
        <v>0</v>
      </c>
      <c r="X121" s="739">
        <f>IF($F$2=0,0,IF('Základní vstupní data'!$F$123*1000=0,0,('Základní vstupní data'!$F$123*1000)/INDEX(Indexace!$C$22:$AV$22,MATCH($D$7,Indexace!$C$21:$AV$21))))</f>
        <v>0</v>
      </c>
      <c r="Y121" s="739">
        <f>IF($F$2=0,0,IF('Základní vstupní data'!$F$123*1000=0,0,('Základní vstupní data'!$F$123*1000)/INDEX(Indexace!$C$22:$AV$22,MATCH($D$7,Indexace!$C$21:$AV$21))))</f>
        <v>0</v>
      </c>
      <c r="Z121" s="739">
        <f>IF($F$2=0,0,IF('Základní vstupní data'!$F$123*1000=0,0,('Základní vstupní data'!$F$123*1000)/INDEX(Indexace!$C$22:$AV$22,MATCH($D$7,Indexace!$C$21:$AV$21))))</f>
        <v>0</v>
      </c>
      <c r="AA121" s="739">
        <f>IF($F$2=0,0,IF('Základní vstupní data'!$F$123*1000=0,0,('Základní vstupní data'!$F$123*1000)/INDEX(Indexace!$C$22:$AV$22,MATCH($D$7,Indexace!$C$21:$AV$21))))</f>
        <v>0</v>
      </c>
      <c r="AB121" s="739">
        <f>IF($F$2=0,0,IF('Základní vstupní data'!$F$123*1000=0,0,('Základní vstupní data'!$F$123*1000)/INDEX(Indexace!$C$22:$AV$22,MATCH($D$7,Indexace!$C$21:$AV$21))))</f>
        <v>0</v>
      </c>
      <c r="AC121" s="739">
        <f>IF($F$2=0,0,IF('Základní vstupní data'!$F$123*1000=0,0,('Základní vstupní data'!$F$123*1000)/INDEX(Indexace!$C$22:$AV$22,MATCH($D$7,Indexace!$C$21:$AV$21))))</f>
        <v>0</v>
      </c>
      <c r="AD121" s="739">
        <f>IF($F$2=0,0,IF('Základní vstupní data'!$F$123*1000=0,0,('Základní vstupní data'!$F$123*1000)/INDEX(Indexace!$C$22:$AV$22,MATCH($D$7,Indexace!$C$21:$AV$21))))</f>
        <v>0</v>
      </c>
      <c r="AE121" s="739">
        <f>IF($F$2=0,0,IF('Základní vstupní data'!$F$123*1000=0,0,('Základní vstupní data'!$F$123*1000)/INDEX(Indexace!$C$22:$AV$22,MATCH($D$7,Indexace!$C$21:$AV$21))))</f>
        <v>0</v>
      </c>
      <c r="AF121" s="739">
        <f>IF($F$2=0,0,IF('Základní vstupní data'!$F$123*1000=0,0,('Základní vstupní data'!$F$123*1000)/INDEX(Indexace!$C$22:$AV$22,MATCH($D$7,Indexace!$C$21:$AV$21))))</f>
        <v>0</v>
      </c>
      <c r="AG121" s="739">
        <f>IF($F$2=0,0,IF('Základní vstupní data'!$F$123*1000=0,0,('Základní vstupní data'!$F$123*1000)/INDEX(Indexace!$C$22:$AV$22,MATCH($D$7,Indexace!$C$21:$AV$21))))</f>
        <v>0</v>
      </c>
      <c r="AH121" s="739">
        <f>IF($F$2=0,0,IF('Základní vstupní data'!$F$123*1000=0,0,('Základní vstupní data'!$F$123*1000)/INDEX(Indexace!$C$22:$AV$22,MATCH($D$7,Indexace!$C$21:$AV$21))))</f>
        <v>0</v>
      </c>
    </row>
    <row r="122" spans="1:34" s="119" customFormat="1" hidden="1">
      <c r="A122" s="460"/>
      <c r="B122" s="716" t="str">
        <f>B114</f>
        <v>Odpadní voda</v>
      </c>
      <c r="C122" s="745">
        <f>IF($F$2=0,0,IF('Základní vstupní data'!$G$123*1000=0,0,('Základní vstupní data'!$G$123*1000)/INDEX(Indexace!$C$22:$AV$22,MATCH($D$7,Indexace!$C$21:$AC$21))))</f>
        <v>0</v>
      </c>
      <c r="D122" s="304" t="s">
        <v>97</v>
      </c>
      <c r="E122" s="740">
        <f>IF($F$2=0,0,IF('Základní vstupní data'!$G$123*1000=0,0,('Základní vstupní data'!$G$123*1000)/INDEX(Indexace!$C$22:$AV$22,MATCH($D$7,Indexace!$C$21:$AC$21))))</f>
        <v>0</v>
      </c>
      <c r="F122" s="740">
        <f>IF($F$2=0,0,IF('Základní vstupní data'!$G$123*1000=0,0,('Základní vstupní data'!$G$123*1000)/INDEX(Indexace!$C$22:$AV$22,MATCH($D$7,Indexace!$C$21:$AC$21))))</f>
        <v>0</v>
      </c>
      <c r="G122" s="740">
        <f>IF($F$2=0,0,IF('Základní vstupní data'!$G$123*1000=0,0,('Základní vstupní data'!$G$123*1000)/INDEX(Indexace!$C$22:$AV$22,MATCH($D$7,Indexace!$C$21:$AC$21))))</f>
        <v>0</v>
      </c>
      <c r="H122" s="740">
        <f>IF($F$2=0,0,IF('Základní vstupní data'!$G$123*1000=0,0,('Základní vstupní data'!$G$123*1000)/INDEX(Indexace!$C$22:$AV$22,MATCH($D$7,Indexace!$C$21:$AC$21))))</f>
        <v>0</v>
      </c>
      <c r="I122" s="740">
        <f>IF($F$2=0,0,IF('Základní vstupní data'!$G$123*1000=0,0,('Základní vstupní data'!$G$123*1000)/INDEX(Indexace!$C$22:$AV$22,MATCH($D$7,Indexace!$C$21:$AC$21))))</f>
        <v>0</v>
      </c>
      <c r="J122" s="740">
        <f>IF($F$2=0,0,IF('Základní vstupní data'!$G$123*1000=0,0,('Základní vstupní data'!$G$123*1000)/INDEX(Indexace!$C$22:$AV$22,MATCH($D$7,Indexace!$C$21:$AC$21))))</f>
        <v>0</v>
      </c>
      <c r="K122" s="740">
        <f>IF($F$2=0,0,IF('Základní vstupní data'!$G$123*1000=0,0,('Základní vstupní data'!$G$123*1000)/INDEX(Indexace!$C$22:$AV$22,MATCH($D$7,Indexace!$C$21:$AC$21))))</f>
        <v>0</v>
      </c>
      <c r="L122" s="740">
        <f>IF($F$2=0,0,IF('Základní vstupní data'!$G$123*1000=0,0,('Základní vstupní data'!$G$123*1000)/INDEX(Indexace!$C$22:$AV$22,MATCH($D$7,Indexace!$C$21:$AC$21))))</f>
        <v>0</v>
      </c>
      <c r="M122" s="740">
        <f>IF($F$2=0,0,IF('Základní vstupní data'!$G$123*1000=0,0,('Základní vstupní data'!$G$123*1000)/INDEX(Indexace!$C$22:$AV$22,MATCH($D$7,Indexace!$C$21:$AC$21))))</f>
        <v>0</v>
      </c>
      <c r="N122" s="740">
        <f>IF($F$2=0,0,IF('Základní vstupní data'!$G$123*1000=0,0,('Základní vstupní data'!$G$123*1000)/INDEX(Indexace!$C$22:$AV$22,MATCH($D$7,Indexace!$C$21:$AC$21))))</f>
        <v>0</v>
      </c>
      <c r="O122" s="740">
        <f>IF($F$2=0,0,IF('Základní vstupní data'!$G$123*1000=0,0,('Základní vstupní data'!$G$123*1000)/INDEX(Indexace!$C$22:$AV$22,MATCH($D$7,Indexace!$C$21:$AC$21))))</f>
        <v>0</v>
      </c>
      <c r="P122" s="740">
        <f>IF($F$2=0,0,IF('Základní vstupní data'!$G$123*1000=0,0,('Základní vstupní data'!$G$123*1000)/INDEX(Indexace!$C$22:$AV$22,MATCH($D$7,Indexace!$C$21:$AC$21))))</f>
        <v>0</v>
      </c>
      <c r="Q122" s="740">
        <f>IF($F$2=0,0,IF('Základní vstupní data'!$G$123*1000=0,0,('Základní vstupní data'!$G$123*1000)/INDEX(Indexace!$C$22:$AV$22,MATCH($D$7,Indexace!$C$21:$AC$21))))</f>
        <v>0</v>
      </c>
      <c r="R122" s="740">
        <f>IF($F$2=0,0,IF('Základní vstupní data'!$G$123*1000=0,0,('Základní vstupní data'!$G$123*1000)/INDEX(Indexace!$C$22:$AV$22,MATCH($D$7,Indexace!$C$21:$AC$21))))</f>
        <v>0</v>
      </c>
      <c r="S122" s="740">
        <f>IF($F$2=0,0,IF('Základní vstupní data'!$G$123*1000=0,0,('Základní vstupní data'!$G$123*1000)/INDEX(Indexace!$C$22:$AV$22,MATCH($D$7,Indexace!$C$21:$AC$21))))</f>
        <v>0</v>
      </c>
      <c r="T122" s="740">
        <f>IF($F$2=0,0,IF('Základní vstupní data'!$G$123*1000=0,0,('Základní vstupní data'!$G$123*1000)/INDEX(Indexace!$C$22:$AV$22,MATCH($D$7,Indexace!$C$21:$AC$21))))</f>
        <v>0</v>
      </c>
      <c r="U122" s="740">
        <f>IF($F$2=0,0,IF('Základní vstupní data'!$G$123*1000=0,0,('Základní vstupní data'!$G$123*1000)/INDEX(Indexace!$C$22:$AV$22,MATCH($D$7,Indexace!$C$21:$AC$21))))</f>
        <v>0</v>
      </c>
      <c r="V122" s="740">
        <f>IF($F$2=0,0,IF('Základní vstupní data'!$G$123*1000=0,0,('Základní vstupní data'!$G$123*1000)/INDEX(Indexace!$C$22:$AV$22,MATCH($D$7,Indexace!$C$21:$AC$21))))</f>
        <v>0</v>
      </c>
      <c r="W122" s="740">
        <f>IF($F$2=0,0,IF('Základní vstupní data'!$G$123*1000=0,0,('Základní vstupní data'!$G$123*1000)/INDEX(Indexace!$C$22:$AV$22,MATCH($D$7,Indexace!$C$21:$AC$21))))</f>
        <v>0</v>
      </c>
      <c r="X122" s="740">
        <f>IF($F$2=0,0,IF('Základní vstupní data'!$G$123*1000=0,0,('Základní vstupní data'!$G$123*1000)/INDEX(Indexace!$C$22:$AV$22,MATCH($D$7,Indexace!$C$21:$AC$21))))</f>
        <v>0</v>
      </c>
      <c r="Y122" s="740">
        <f>IF($F$2=0,0,IF('Základní vstupní data'!$G$123*1000=0,0,('Základní vstupní data'!$G$123*1000)/INDEX(Indexace!$C$22:$AV$22,MATCH($D$7,Indexace!$C$21:$AC$21))))</f>
        <v>0</v>
      </c>
      <c r="Z122" s="740">
        <f>IF($F$2=0,0,IF('Základní vstupní data'!$G$123*1000=0,0,('Základní vstupní data'!$G$123*1000)/INDEX(Indexace!$C$22:$AV$22,MATCH($D$7,Indexace!$C$21:$AC$21))))</f>
        <v>0</v>
      </c>
      <c r="AA122" s="740">
        <f>IF($F$2=0,0,IF('Základní vstupní data'!$G$123*1000=0,0,('Základní vstupní data'!$G$123*1000)/INDEX(Indexace!$C$22:$AV$22,MATCH($D$7,Indexace!$C$21:$AC$21))))</f>
        <v>0</v>
      </c>
      <c r="AB122" s="740">
        <f>IF($F$2=0,0,IF('Základní vstupní data'!$G$123*1000=0,0,('Základní vstupní data'!$G$123*1000)/INDEX(Indexace!$C$22:$AV$22,MATCH($D$7,Indexace!$C$21:$AC$21))))</f>
        <v>0</v>
      </c>
      <c r="AC122" s="740">
        <f>IF($F$2=0,0,IF('Základní vstupní data'!$G$123*1000=0,0,('Základní vstupní data'!$G$123*1000)/INDEX(Indexace!$C$22:$AV$22,MATCH($D$7,Indexace!$C$21:$AC$21))))</f>
        <v>0</v>
      </c>
      <c r="AD122" s="740">
        <f>IF($F$2=0,0,IF('Základní vstupní data'!$G$123*1000=0,0,('Základní vstupní data'!$G$123*1000)/INDEX(Indexace!$C$22:$AV$22,MATCH($D$7,Indexace!$C$21:$AC$21))))</f>
        <v>0</v>
      </c>
      <c r="AE122" s="740">
        <f>IF($F$2=0,0,IF('Základní vstupní data'!$G$123*1000=0,0,('Základní vstupní data'!$G$123*1000)/INDEX(Indexace!$C$22:$AV$22,MATCH($D$7,Indexace!$C$21:$AC$21))))</f>
        <v>0</v>
      </c>
      <c r="AF122" s="740">
        <f>IF($F$2=0,0,IF('Základní vstupní data'!$G$123*1000=0,0,('Základní vstupní data'!$G$123*1000)/INDEX(Indexace!$C$22:$AV$22,MATCH($D$7,Indexace!$C$21:$AC$21))))</f>
        <v>0</v>
      </c>
      <c r="AG122" s="740">
        <f>IF($F$2=0,0,IF('Základní vstupní data'!$G$123*1000=0,0,('Základní vstupní data'!$G$123*1000)/INDEX(Indexace!$C$22:$AV$22,MATCH($D$7,Indexace!$C$21:$AC$21))))</f>
        <v>0</v>
      </c>
      <c r="AH122" s="740">
        <f>IF($F$2=0,0,IF('Základní vstupní data'!$G$123*1000=0,0,('Základní vstupní data'!$G$123*1000)/INDEX(Indexace!$C$22:$AV$22,MATCH($D$7,Indexace!$C$21:$AC$21))))</f>
        <v>0</v>
      </c>
    </row>
    <row r="123" spans="1:34" s="30" customFormat="1" hidden="1">
      <c r="B123" s="83"/>
      <c r="C123" s="532"/>
      <c r="D123" s="83"/>
      <c r="E123" s="533"/>
      <c r="F123" s="533"/>
      <c r="G123" s="533"/>
      <c r="H123" s="533"/>
      <c r="I123" s="533"/>
      <c r="J123" s="533"/>
      <c r="K123" s="533"/>
      <c r="L123" s="533"/>
      <c r="M123" s="533"/>
      <c r="N123" s="533"/>
      <c r="O123" s="413"/>
      <c r="P123" s="413"/>
      <c r="Q123" s="413"/>
      <c r="R123" s="413"/>
      <c r="S123" s="413"/>
      <c r="T123" s="413"/>
      <c r="U123" s="413"/>
      <c r="V123" s="413"/>
      <c r="W123" s="413"/>
      <c r="X123" s="413"/>
      <c r="Y123" s="413"/>
      <c r="Z123" s="413"/>
      <c r="AA123" s="413"/>
      <c r="AB123" s="413"/>
      <c r="AC123" s="413"/>
      <c r="AD123" s="413"/>
      <c r="AE123" s="413"/>
      <c r="AF123" s="413"/>
      <c r="AG123" s="413"/>
      <c r="AH123" s="413"/>
    </row>
    <row r="124" spans="1:34" s="405" customFormat="1">
      <c r="B124" s="420" t="s">
        <v>331</v>
      </c>
      <c r="C124" s="420" t="s">
        <v>332</v>
      </c>
      <c r="D124" s="429">
        <f>D108</f>
        <v>2020</v>
      </c>
      <c r="E124" s="456">
        <f>E108</f>
        <v>2016</v>
      </c>
      <c r="F124" s="456">
        <f t="shared" ref="F124:AH124" si="81">F108</f>
        <v>2017</v>
      </c>
      <c r="G124" s="456">
        <f t="shared" si="81"/>
        <v>2018</v>
      </c>
      <c r="H124" s="456">
        <f t="shared" si="81"/>
        <v>2019</v>
      </c>
      <c r="I124" s="456">
        <f t="shared" si="81"/>
        <v>2020</v>
      </c>
      <c r="J124" s="456">
        <f t="shared" si="81"/>
        <v>2021</v>
      </c>
      <c r="K124" s="456">
        <f t="shared" si="81"/>
        <v>2022</v>
      </c>
      <c r="L124" s="456">
        <f t="shared" si="81"/>
        <v>2023</v>
      </c>
      <c r="M124" s="456">
        <f t="shared" si="81"/>
        <v>2024</v>
      </c>
      <c r="N124" s="456">
        <f t="shared" si="81"/>
        <v>2025</v>
      </c>
      <c r="O124" s="456">
        <f t="shared" si="81"/>
        <v>2026</v>
      </c>
      <c r="P124" s="456">
        <f t="shared" si="81"/>
        <v>2027</v>
      </c>
      <c r="Q124" s="456">
        <f t="shared" si="81"/>
        <v>2028</v>
      </c>
      <c r="R124" s="456">
        <f t="shared" si="81"/>
        <v>2029</v>
      </c>
      <c r="S124" s="456">
        <f t="shared" si="81"/>
        <v>2030</v>
      </c>
      <c r="T124" s="456">
        <f t="shared" si="81"/>
        <v>2031</v>
      </c>
      <c r="U124" s="456">
        <f t="shared" si="81"/>
        <v>2032</v>
      </c>
      <c r="V124" s="456">
        <f t="shared" si="81"/>
        <v>2033</v>
      </c>
      <c r="W124" s="456">
        <f t="shared" si="81"/>
        <v>2034</v>
      </c>
      <c r="X124" s="456">
        <f t="shared" si="81"/>
        <v>2035</v>
      </c>
      <c r="Y124" s="456">
        <f t="shared" si="81"/>
        <v>2036</v>
      </c>
      <c r="Z124" s="456">
        <f t="shared" si="81"/>
        <v>2037</v>
      </c>
      <c r="AA124" s="456">
        <f t="shared" si="81"/>
        <v>2038</v>
      </c>
      <c r="AB124" s="456">
        <f t="shared" si="81"/>
        <v>2039</v>
      </c>
      <c r="AC124" s="456">
        <f t="shared" si="81"/>
        <v>2040</v>
      </c>
      <c r="AD124" s="456">
        <f t="shared" si="81"/>
        <v>2041</v>
      </c>
      <c r="AE124" s="456">
        <f t="shared" si="81"/>
        <v>2042</v>
      </c>
      <c r="AF124" s="456">
        <f t="shared" si="81"/>
        <v>2043</v>
      </c>
      <c r="AG124" s="456">
        <f t="shared" si="81"/>
        <v>2044</v>
      </c>
      <c r="AH124" s="456">
        <f t="shared" si="81"/>
        <v>2045</v>
      </c>
    </row>
    <row r="125" spans="1:34" s="119" customFormat="1">
      <c r="B125" s="715" t="str">
        <f>B117</f>
        <v>Pitná voda</v>
      </c>
      <c r="C125" s="742">
        <f>IF($F$2=0,0,IF('Základní vstupní data'!F127=0,0,'Základní vstupní data'!F127*1000))</f>
        <v>0</v>
      </c>
      <c r="D125" s="746" t="s">
        <v>278</v>
      </c>
      <c r="E125" s="739">
        <f>IF(E100&gt;='Základní vstupní data'!$F$81,IF($F$2=0,0,('Základní vstupní data'!$F$127*1000)),IF(E100=('Základní vstupní data'!$F$81+1),('Provozní náklady VaK-ex post'!$F$52*1000),IF(E100=('Základní vstupní data'!$F$81+2),('Provozní náklady VaK-ex post'!$H$52*1000),IF(E100=('Základní vstupní data'!$F$81+3),('Provozní náklady VaK-ex post'!$J$52*1000),IF(E100=('Základní vstupní data'!$F$81+4),('Provozní náklady VaK-ex post'!$L$52*1000),IF(E100=('Základní vstupní data'!$F$81+5),('Provozní náklady VaK-ex post'!$N$52*1000),IF(E100=('Základní vstupní data'!$F$81+6),('Provozní náklady VaK-ex post'!$P$52*1000),IF(E100=('Základní vstupní data'!$F$81+7),('Provozní náklady VaK-ex post'!$R$52*1000),IF(E100=('Základní vstupní data'!$F$81+8),('Provozní náklady VaK-ex post'!$T$52*1000),IF(E100=('Základní vstupní data'!$F$81+9),('Provozní náklady VaK-ex post'!$V$52*1000),IF(E100=('Základní vstupní data'!$F$81+10),('Provozní náklady VaK-ex post'!$V$52*1000),IF(E100=('Základní vstupní data'!$F$81+11),('Provozní náklady VaK-ex post'!$V$52*1000),IF(E100=('Základní vstupní data'!$F$81+12),('Provozní náklady VaK-ex post'!$V$52*1000),IF(E100=('Základní vstupní data'!$F$81+13),('Provozní náklady VaK-ex post'!$V$52*1000),IF(E100=('Základní vstupní data'!$F$81+14),('Provozní náklady VaK-ex post'!$V$52*1000),IF(E100=('Základní vstupní data'!$F$81+15),('Provozní náklady VaK-ex post'!$V$52*1000),IF(E100=('Základní vstupní data'!$F$81+16),('Provozní náklady VaK-ex post'!$V$52*1000),IF(E160=('Základní vstupní data'!$F$81+17),('Provozní náklady VaK-ex post'!$V$52*1000),IF(E100=('Základní vstupní data'!$F$81+18),('Provozní náklady VaK-ex post'!$V$52*1000),IF(E100=('Základní vstupní data'!$F$81+19),('Provozní náklady VaK-ex post'!$V$52*1000),IF(E100=('Základní vstupní data'!$F$81+20),('Provozní náklady VaK-ex post'!$V$52*1000),IF(E100=('Základní vstupní data'!$F$81+21),('Provozní náklady VaK-ex post'!$V$52*1000),IF(E100=('Základní vstupní data'!$F$81+22),('Provozní náklady VaK-ex post'!$V$52*1000),IF(E100=('Základní vstupní data'!$F$81+23),('Provozní náklady VaK-ex post'!$V$52*1000),IF(E100=('Základní vstupní data'!$F$81+24),('Provozní náklady VaK-ex post'!$V$52*1000),IF(E100=('Základní vstupní data'!$F$81+25),('Provozní náklady VaK-ex post'!$V$52*1000),IF(E100=('Základní vstupní data'!$F$81+26),('Provozní náklady VaK-ex post'!$V$52*1000),IF(E100=('Základní vstupní data'!$F$81+27),('Provozní náklady VaK-ex post'!$V$52*1000),IF(E100=('Základní vstupní data'!$F$81+28),('Provozní náklady VaK-ex post'!$V$52*1000),IF(E100=('Základní vstupní data'!$F$81+29),('Provozní náklady VaK-ex post'!$V$52*1000),IF(E100=('Základní vstupní data'!$F$81+30),('Provozní náklady VaK-ex post'!$V$52*1000),0)))))))))))))))))))))))))))))))</f>
        <v>0</v>
      </c>
      <c r="F125" s="739">
        <f>IF(F100&gt;='Základní vstupní data'!$F$81,IF($F$2=0,0,('Základní vstupní data'!$F$127*1000)),IF(F100=('Základní vstupní data'!$F$81+1),('Provozní náklady VaK-ex post'!$F$52*1000),IF(F100=('Základní vstupní data'!$F$81+2),('Provozní náklady VaK-ex post'!$H$52*1000),IF(F100=('Základní vstupní data'!$F$81+3),('Provozní náklady VaK-ex post'!$J$52*1000),IF(F100=('Základní vstupní data'!$F$81+4),('Provozní náklady VaK-ex post'!$L$52*1000),IF(F100=('Základní vstupní data'!$F$81+5),('Provozní náklady VaK-ex post'!$N$52*1000),IF(F100=('Základní vstupní data'!$F$81+6),('Provozní náklady VaK-ex post'!$P$52*1000),IF(F100=('Základní vstupní data'!$F$81+7),('Provozní náklady VaK-ex post'!$R$52*1000),IF(F100=('Základní vstupní data'!$F$81+8),('Provozní náklady VaK-ex post'!$T$52*1000),IF(F100=('Základní vstupní data'!$F$81+9),('Provozní náklady VaK-ex post'!$V$52*1000),IF(F100=('Základní vstupní data'!$F$81+10),('Provozní náklady VaK-ex post'!$V$52*1000),IF(F100=('Základní vstupní data'!$F$81+11),('Provozní náklady VaK-ex post'!$V$52*1000),IF(F100=('Základní vstupní data'!$F$81+12),('Provozní náklady VaK-ex post'!$V$52*1000),IF(F100=('Základní vstupní data'!$F$81+13),('Provozní náklady VaK-ex post'!$V$52*1000),IF(F100=('Základní vstupní data'!$F$81+14),('Provozní náklady VaK-ex post'!$V$52*1000),IF(F100=('Základní vstupní data'!$F$81+15),('Provozní náklady VaK-ex post'!$V$52*1000),IF(F100=('Základní vstupní data'!$F$81+16),('Provozní náklady VaK-ex post'!$V$52*1000),IF(F160=('Základní vstupní data'!$F$81+17),('Provozní náklady VaK-ex post'!$V$52*1000),IF(F100=('Základní vstupní data'!$F$81+18),('Provozní náklady VaK-ex post'!$V$52*1000),IF(F100=('Základní vstupní data'!$F$81+19),('Provozní náklady VaK-ex post'!$V$52*1000),IF(F100=('Základní vstupní data'!$F$81+20),('Provozní náklady VaK-ex post'!$V$52*1000),IF(F100=('Základní vstupní data'!$F$81+21),('Provozní náklady VaK-ex post'!$V$52*1000),IF(F100=('Základní vstupní data'!$F$81+22),('Provozní náklady VaK-ex post'!$V$52*1000),IF(F100=('Základní vstupní data'!$F$81+23),('Provozní náklady VaK-ex post'!$V$52*1000),IF(F100=('Základní vstupní data'!$F$81+24),('Provozní náklady VaK-ex post'!$V$52*1000),IF(F100=('Základní vstupní data'!$F$81+25),('Provozní náklady VaK-ex post'!$V$52*1000),IF(F100=('Základní vstupní data'!$F$81+26),('Provozní náklady VaK-ex post'!$V$52*1000),IF(F100=('Základní vstupní data'!$F$81+27),('Provozní náklady VaK-ex post'!$V$52*1000),IF(F100=('Základní vstupní data'!$F$81+28),('Provozní náklady VaK-ex post'!$V$52*1000),IF(F100=('Základní vstupní data'!$F$81+29),('Provozní náklady VaK-ex post'!$V$52*1000),IF(F100=('Základní vstupní data'!$F$81+30),('Provozní náklady VaK-ex post'!$V$52*1000),0)))))))))))))))))))))))))))))))</f>
        <v>0</v>
      </c>
      <c r="G125" s="739">
        <f>IF(G100&gt;='Základní vstupní data'!$F$81,IF($F$2=0,0,('Základní vstupní data'!$F$127*1000)),IF(G100=('Základní vstupní data'!$F$81+1),('Provozní náklady VaK-ex post'!$F$52*1000),IF(G100=('Základní vstupní data'!$F$81+2),('Provozní náklady VaK-ex post'!$H$52*1000),IF(G100=('Základní vstupní data'!$F$81+3),('Provozní náklady VaK-ex post'!$J$52*1000),IF(G100=('Základní vstupní data'!$F$81+4),('Provozní náklady VaK-ex post'!$L$52*1000),IF(G100=('Základní vstupní data'!$F$81+5),('Provozní náklady VaK-ex post'!$N$52*1000),IF(G100=('Základní vstupní data'!$F$81+6),('Provozní náklady VaK-ex post'!$P$52*1000),IF(G100=('Základní vstupní data'!$F$81+7),('Provozní náklady VaK-ex post'!$R$52*1000),IF(G100=('Základní vstupní data'!$F$81+8),('Provozní náklady VaK-ex post'!$T$52*1000),IF(G100=('Základní vstupní data'!$F$81+9),('Provozní náklady VaK-ex post'!$V$52*1000),IF(G100=('Základní vstupní data'!$F$81+10),('Provozní náklady VaK-ex post'!$V$52*1000),IF(G100=('Základní vstupní data'!$F$81+11),('Provozní náklady VaK-ex post'!$V$52*1000),IF(G100=('Základní vstupní data'!$F$81+12),('Provozní náklady VaK-ex post'!$V$52*1000),IF(G100=('Základní vstupní data'!$F$81+13),('Provozní náklady VaK-ex post'!$V$52*1000),IF(G100=('Základní vstupní data'!$F$81+14),('Provozní náklady VaK-ex post'!$V$52*1000),IF(G100=('Základní vstupní data'!$F$81+15),('Provozní náklady VaK-ex post'!$V$52*1000),IF(G100=('Základní vstupní data'!$F$81+16),('Provozní náklady VaK-ex post'!$V$52*1000),IF(G160=('Základní vstupní data'!$F$81+17),('Provozní náklady VaK-ex post'!$V$52*1000),IF(G100=('Základní vstupní data'!$F$81+18),('Provozní náklady VaK-ex post'!$V$52*1000),IF(G100=('Základní vstupní data'!$F$81+19),('Provozní náklady VaK-ex post'!$V$52*1000),IF(G100=('Základní vstupní data'!$F$81+20),('Provozní náklady VaK-ex post'!$V$52*1000),IF(G100=('Základní vstupní data'!$F$81+21),('Provozní náklady VaK-ex post'!$V$52*1000),IF(G100=('Základní vstupní data'!$F$81+22),('Provozní náklady VaK-ex post'!$V$52*1000),IF(G100=('Základní vstupní data'!$F$81+23),('Provozní náklady VaK-ex post'!$V$52*1000),IF(G100=('Základní vstupní data'!$F$81+24),('Provozní náklady VaK-ex post'!$V$52*1000),IF(G100=('Základní vstupní data'!$F$81+25),('Provozní náklady VaK-ex post'!$V$52*1000),IF(G100=('Základní vstupní data'!$F$81+26),('Provozní náklady VaK-ex post'!$V$52*1000),IF(G100=('Základní vstupní data'!$F$81+27),('Provozní náklady VaK-ex post'!$V$52*1000),IF(G100=('Základní vstupní data'!$F$81+28),('Provozní náklady VaK-ex post'!$V$52*1000),IF(G100=('Základní vstupní data'!$F$81+29),('Provozní náklady VaK-ex post'!$V$52*1000),IF(G100=('Základní vstupní data'!$F$81+30),('Provozní náklady VaK-ex post'!$V$52*1000),0)))))))))))))))))))))))))))))))</f>
        <v>0</v>
      </c>
      <c r="H125" s="739">
        <f>IF(H100&gt;='Základní vstupní data'!$F$81,IF($F$2=0,0,('Základní vstupní data'!$F$127*1000)),IF(H100=('Základní vstupní data'!$F$81+1),('Provozní náklady VaK-ex post'!$F$52*1000),IF(H100=('Základní vstupní data'!$F$81+2),('Provozní náklady VaK-ex post'!$H$52*1000),IF(H100=('Základní vstupní data'!$F$81+3),('Provozní náklady VaK-ex post'!$J$52*1000),IF(H100=('Základní vstupní data'!$F$81+4),('Provozní náklady VaK-ex post'!$L$52*1000),IF(H100=('Základní vstupní data'!$F$81+5),('Provozní náklady VaK-ex post'!$N$52*1000),IF(H100=('Základní vstupní data'!$F$81+6),('Provozní náklady VaK-ex post'!$P$52*1000),IF(H100=('Základní vstupní data'!$F$81+7),('Provozní náklady VaK-ex post'!$R$52*1000),IF(H100=('Základní vstupní data'!$F$81+8),('Provozní náklady VaK-ex post'!$T$52*1000),IF(H100=('Základní vstupní data'!$F$81+9),('Provozní náklady VaK-ex post'!$V$52*1000),IF(H100=('Základní vstupní data'!$F$81+10),('Provozní náklady VaK-ex post'!$V$52*1000),IF(H100=('Základní vstupní data'!$F$81+11),('Provozní náklady VaK-ex post'!$V$52*1000),IF(H100=('Základní vstupní data'!$F$81+12),('Provozní náklady VaK-ex post'!$V$52*1000),IF(H100=('Základní vstupní data'!$F$81+13),('Provozní náklady VaK-ex post'!$V$52*1000),IF(H100=('Základní vstupní data'!$F$81+14),('Provozní náklady VaK-ex post'!$V$52*1000),IF(H100=('Základní vstupní data'!$F$81+15),('Provozní náklady VaK-ex post'!$V$52*1000),IF(H100=('Základní vstupní data'!$F$81+16),('Provozní náklady VaK-ex post'!$V$52*1000),IF(H160=('Základní vstupní data'!$F$81+17),('Provozní náklady VaK-ex post'!$V$52*1000),IF(H100=('Základní vstupní data'!$F$81+18),('Provozní náklady VaK-ex post'!$V$52*1000),IF(H100=('Základní vstupní data'!$F$81+19),('Provozní náklady VaK-ex post'!$V$52*1000),IF(H100=('Základní vstupní data'!$F$81+20),('Provozní náklady VaK-ex post'!$V$52*1000),IF(H100=('Základní vstupní data'!$F$81+21),('Provozní náklady VaK-ex post'!$V$52*1000),IF(H100=('Základní vstupní data'!$F$81+22),('Provozní náklady VaK-ex post'!$V$52*1000),IF(H100=('Základní vstupní data'!$F$81+23),('Provozní náklady VaK-ex post'!$V$52*1000),IF(H100=('Základní vstupní data'!$F$81+24),('Provozní náklady VaK-ex post'!$V$52*1000),IF(H100=('Základní vstupní data'!$F$81+25),('Provozní náklady VaK-ex post'!$V$52*1000),IF(H100=('Základní vstupní data'!$F$81+26),('Provozní náklady VaK-ex post'!$V$52*1000),IF(H100=('Základní vstupní data'!$F$81+27),('Provozní náklady VaK-ex post'!$V$52*1000),IF(H100=('Základní vstupní data'!$F$81+28),('Provozní náklady VaK-ex post'!$V$52*1000),IF(H100=('Základní vstupní data'!$F$81+29),('Provozní náklady VaK-ex post'!$V$52*1000),IF(H100=('Základní vstupní data'!$F$81+30),('Provozní náklady VaK-ex post'!$V$52*1000),0)))))))))))))))))))))))))))))))</f>
        <v>0</v>
      </c>
      <c r="I125" s="739">
        <f>IF(I100&gt;='Základní vstupní data'!$F$81,IF($F$2=0,0,('Základní vstupní data'!$F$127*1000)),IF(I100=('Základní vstupní data'!$F$81+1),('Provozní náklady VaK-ex post'!$F$52*1000),IF(I100=('Základní vstupní data'!$F$81+2),('Provozní náklady VaK-ex post'!$H$52*1000),IF(I100=('Základní vstupní data'!$F$81+3),('Provozní náklady VaK-ex post'!$J$52*1000),IF(I100=('Základní vstupní data'!$F$81+4),('Provozní náklady VaK-ex post'!$L$52*1000),IF(I100=('Základní vstupní data'!$F$81+5),('Provozní náklady VaK-ex post'!$N$52*1000),IF(I100=('Základní vstupní data'!$F$81+6),('Provozní náklady VaK-ex post'!$P$52*1000),IF(I100=('Základní vstupní data'!$F$81+7),('Provozní náklady VaK-ex post'!$R$52*1000),IF(I100=('Základní vstupní data'!$F$81+8),('Provozní náklady VaK-ex post'!$T$52*1000),IF(I100=('Základní vstupní data'!$F$81+9),('Provozní náklady VaK-ex post'!$V$52*1000),IF(I100=('Základní vstupní data'!$F$81+10),('Provozní náklady VaK-ex post'!$V$52*1000),IF(I100=('Základní vstupní data'!$F$81+11),('Provozní náklady VaK-ex post'!$V$52*1000),IF(I100=('Základní vstupní data'!$F$81+12),('Provozní náklady VaK-ex post'!$V$52*1000),IF(I100=('Základní vstupní data'!$F$81+13),('Provozní náklady VaK-ex post'!$V$52*1000),IF(I100=('Základní vstupní data'!$F$81+14),('Provozní náklady VaK-ex post'!$V$52*1000),IF(I100=('Základní vstupní data'!$F$81+15),('Provozní náklady VaK-ex post'!$V$52*1000),IF(I100=('Základní vstupní data'!$F$81+16),('Provozní náklady VaK-ex post'!$V$52*1000),IF(I160=('Základní vstupní data'!$F$81+17),('Provozní náklady VaK-ex post'!$V$52*1000),IF(I100=('Základní vstupní data'!$F$81+18),('Provozní náklady VaK-ex post'!$V$52*1000),IF(I100=('Základní vstupní data'!$F$81+19),('Provozní náklady VaK-ex post'!$V$52*1000),IF(I100=('Základní vstupní data'!$F$81+20),('Provozní náklady VaK-ex post'!$V$52*1000),IF(I100=('Základní vstupní data'!$F$81+21),('Provozní náklady VaK-ex post'!$V$52*1000),IF(I100=('Základní vstupní data'!$F$81+22),('Provozní náklady VaK-ex post'!$V$52*1000),IF(I100=('Základní vstupní data'!$F$81+23),('Provozní náklady VaK-ex post'!$V$52*1000),IF(I100=('Základní vstupní data'!$F$81+24),('Provozní náklady VaK-ex post'!$V$52*1000),IF(I100=('Základní vstupní data'!$F$81+25),('Provozní náklady VaK-ex post'!$V$52*1000),IF(I100=('Základní vstupní data'!$F$81+26),('Provozní náklady VaK-ex post'!$V$52*1000),IF(I100=('Základní vstupní data'!$F$81+27),('Provozní náklady VaK-ex post'!$V$52*1000),IF(I100=('Základní vstupní data'!$F$81+28),('Provozní náklady VaK-ex post'!$V$52*1000),IF(I100=('Základní vstupní data'!$F$81+29),('Provozní náklady VaK-ex post'!$V$52*1000),IF(I100=('Základní vstupní data'!$F$81+30),('Provozní náklady VaK-ex post'!$V$52*1000),0)))))))))))))))))))))))))))))))</f>
        <v>0</v>
      </c>
      <c r="J125" s="739">
        <f>IF(J100&gt;='Základní vstupní data'!$F$81,IF($F$2=0,0,('Základní vstupní data'!$F$127*1000)),IF(J100=('Základní vstupní data'!$F$81+1),('Provozní náklady VaK-ex post'!$F$52*1000),IF(J100=('Základní vstupní data'!$F$81+2),('Provozní náklady VaK-ex post'!$H$52*1000),IF(J100=('Základní vstupní data'!$F$81+3),('Provozní náklady VaK-ex post'!$J$52*1000),IF(J100=('Základní vstupní data'!$F$81+4),('Provozní náklady VaK-ex post'!$L$52*1000),IF(J100=('Základní vstupní data'!$F$81+5),('Provozní náklady VaK-ex post'!$N$52*1000),IF(J100=('Základní vstupní data'!$F$81+6),('Provozní náklady VaK-ex post'!$P$52*1000),IF(J100=('Základní vstupní data'!$F$81+7),('Provozní náklady VaK-ex post'!$R$52*1000),IF(J100=('Základní vstupní data'!$F$81+8),('Provozní náklady VaK-ex post'!$T$52*1000),IF(J100=('Základní vstupní data'!$F$81+9),('Provozní náklady VaK-ex post'!$V$52*1000),IF(J100=('Základní vstupní data'!$F$81+10),('Provozní náklady VaK-ex post'!$V$52*1000),IF(J100=('Základní vstupní data'!$F$81+11),('Provozní náklady VaK-ex post'!$V$52*1000),IF(J100=('Základní vstupní data'!$F$81+12),('Provozní náklady VaK-ex post'!$V$52*1000),IF(J100=('Základní vstupní data'!$F$81+13),('Provozní náklady VaK-ex post'!$V$52*1000),IF(J100=('Základní vstupní data'!$F$81+14),('Provozní náklady VaK-ex post'!$V$52*1000),IF(J100=('Základní vstupní data'!$F$81+15),('Provozní náklady VaK-ex post'!$V$52*1000),IF(J100=('Základní vstupní data'!$F$81+16),('Provozní náklady VaK-ex post'!$V$52*1000),IF(J160=('Základní vstupní data'!$F$81+17),('Provozní náklady VaK-ex post'!$V$52*1000),IF(J100=('Základní vstupní data'!$F$81+18),('Provozní náklady VaK-ex post'!$V$52*1000),IF(J100=('Základní vstupní data'!$F$81+19),('Provozní náklady VaK-ex post'!$V$52*1000),IF(J100=('Základní vstupní data'!$F$81+20),('Provozní náklady VaK-ex post'!$V$52*1000),IF(J100=('Základní vstupní data'!$F$81+21),('Provozní náklady VaK-ex post'!$V$52*1000),IF(J100=('Základní vstupní data'!$F$81+22),('Provozní náklady VaK-ex post'!$V$52*1000),IF(J100=('Základní vstupní data'!$F$81+23),('Provozní náklady VaK-ex post'!$V$52*1000),IF(J100=('Základní vstupní data'!$F$81+24),('Provozní náklady VaK-ex post'!$V$52*1000),IF(J100=('Základní vstupní data'!$F$81+25),('Provozní náklady VaK-ex post'!$V$52*1000),IF(J100=('Základní vstupní data'!$F$81+26),('Provozní náklady VaK-ex post'!$V$52*1000),IF(J100=('Základní vstupní data'!$F$81+27),('Provozní náklady VaK-ex post'!$V$52*1000),IF(J100=('Základní vstupní data'!$F$81+28),('Provozní náklady VaK-ex post'!$V$52*1000),IF(J100=('Základní vstupní data'!$F$81+29),('Provozní náklady VaK-ex post'!$V$52*1000),IF(J100=('Základní vstupní data'!$F$81+30),('Provozní náklady VaK-ex post'!$V$52*1000),0)))))))))))))))))))))))))))))))</f>
        <v>0</v>
      </c>
      <c r="K125" s="739">
        <f>IF(K100&gt;='Základní vstupní data'!$F$81,IF($F$2=0,0,('Základní vstupní data'!$F$127*1000)),IF(K100=('Základní vstupní data'!$F$81+1),('Provozní náklady VaK-ex post'!$F$52*1000),IF(K100=('Základní vstupní data'!$F$81+2),('Provozní náklady VaK-ex post'!$H$52*1000),IF(K100=('Základní vstupní data'!$F$81+3),('Provozní náklady VaK-ex post'!$J$52*1000),IF(K100=('Základní vstupní data'!$F$81+4),('Provozní náklady VaK-ex post'!$L$52*1000),IF(K100=('Základní vstupní data'!$F$81+5),('Provozní náklady VaK-ex post'!$N$52*1000),IF(K100=('Základní vstupní data'!$F$81+6),('Provozní náklady VaK-ex post'!$P$52*1000),IF(K100=('Základní vstupní data'!$F$81+7),('Provozní náklady VaK-ex post'!$R$52*1000),IF(K100=('Základní vstupní data'!$F$81+8),('Provozní náklady VaK-ex post'!$T$52*1000),IF(K100=('Základní vstupní data'!$F$81+9),('Provozní náklady VaK-ex post'!$V$52*1000),IF(K100=('Základní vstupní data'!$F$81+10),('Provozní náklady VaK-ex post'!$V$52*1000),IF(K100=('Základní vstupní data'!$F$81+11),('Provozní náklady VaK-ex post'!$V$52*1000),IF(K100=('Základní vstupní data'!$F$81+12),('Provozní náklady VaK-ex post'!$V$52*1000),IF(K100=('Základní vstupní data'!$F$81+13),('Provozní náklady VaK-ex post'!$V$52*1000),IF(K100=('Základní vstupní data'!$F$81+14),('Provozní náklady VaK-ex post'!$V$52*1000),IF(K100=('Základní vstupní data'!$F$81+15),('Provozní náklady VaK-ex post'!$V$52*1000),IF(K100=('Základní vstupní data'!$F$81+16),('Provozní náklady VaK-ex post'!$V$52*1000),IF(K160=('Základní vstupní data'!$F$81+17),('Provozní náklady VaK-ex post'!$V$52*1000),IF(K100=('Základní vstupní data'!$F$81+18),('Provozní náklady VaK-ex post'!$V$52*1000),IF(K100=('Základní vstupní data'!$F$81+19),('Provozní náklady VaK-ex post'!$V$52*1000),IF(K100=('Základní vstupní data'!$F$81+20),('Provozní náklady VaK-ex post'!$V$52*1000),IF(K100=('Základní vstupní data'!$F$81+21),('Provozní náklady VaK-ex post'!$V$52*1000),IF(K100=('Základní vstupní data'!$F$81+22),('Provozní náklady VaK-ex post'!$V$52*1000),IF(K100=('Základní vstupní data'!$F$81+23),('Provozní náklady VaK-ex post'!$V$52*1000),IF(K100=('Základní vstupní data'!$F$81+24),('Provozní náklady VaK-ex post'!$V$52*1000),IF(K100=('Základní vstupní data'!$F$81+25),('Provozní náklady VaK-ex post'!$V$52*1000),IF(K100=('Základní vstupní data'!$F$81+26),('Provozní náklady VaK-ex post'!$V$52*1000),IF(K100=('Základní vstupní data'!$F$81+27),('Provozní náklady VaK-ex post'!$V$52*1000),IF(K100=('Základní vstupní data'!$F$81+28),('Provozní náklady VaK-ex post'!$V$52*1000),IF(K100=('Základní vstupní data'!$F$81+29),('Provozní náklady VaK-ex post'!$V$52*1000),IF(K100=('Základní vstupní data'!$F$81+30),('Provozní náklady VaK-ex post'!$V$52*1000),0)))))))))))))))))))))))))))))))</f>
        <v>0</v>
      </c>
      <c r="L125" s="739">
        <f>IF(L100&gt;='Základní vstupní data'!$F$81,IF($F$2=0,0,('Základní vstupní data'!$F$127*1000)),IF(L100=('Základní vstupní data'!$F$81+1),('Provozní náklady VaK-ex post'!$F$52*1000),IF(L100=('Základní vstupní data'!$F$81+2),('Provozní náklady VaK-ex post'!$H$52*1000),IF(L100=('Základní vstupní data'!$F$81+3),('Provozní náklady VaK-ex post'!$J$52*1000),IF(L100=('Základní vstupní data'!$F$81+4),('Provozní náklady VaK-ex post'!$L$52*1000),IF(L100=('Základní vstupní data'!$F$81+5),('Provozní náklady VaK-ex post'!$N$52*1000),IF(L100=('Základní vstupní data'!$F$81+6),('Provozní náklady VaK-ex post'!$P$52*1000),IF(L100=('Základní vstupní data'!$F$81+7),('Provozní náklady VaK-ex post'!$R$52*1000),IF(L100=('Základní vstupní data'!$F$81+8),('Provozní náklady VaK-ex post'!$T$52*1000),IF(L100=('Základní vstupní data'!$F$81+9),('Provozní náklady VaK-ex post'!$V$52*1000),IF(L100=('Základní vstupní data'!$F$81+10),('Provozní náklady VaK-ex post'!$V$52*1000),IF(L100=('Základní vstupní data'!$F$81+11),('Provozní náklady VaK-ex post'!$V$52*1000),IF(L100=('Základní vstupní data'!$F$81+12),('Provozní náklady VaK-ex post'!$V$52*1000),IF(L100=('Základní vstupní data'!$F$81+13),('Provozní náklady VaK-ex post'!$V$52*1000),IF(L100=('Základní vstupní data'!$F$81+14),('Provozní náklady VaK-ex post'!$V$52*1000),IF(L100=('Základní vstupní data'!$F$81+15),('Provozní náklady VaK-ex post'!$V$52*1000),IF(L100=('Základní vstupní data'!$F$81+16),('Provozní náklady VaK-ex post'!$V$52*1000),IF(L160=('Základní vstupní data'!$F$81+17),('Provozní náklady VaK-ex post'!$V$52*1000),IF(L100=('Základní vstupní data'!$F$81+18),('Provozní náklady VaK-ex post'!$V$52*1000),IF(L100=('Základní vstupní data'!$F$81+19),('Provozní náklady VaK-ex post'!$V$52*1000),IF(L100=('Základní vstupní data'!$F$81+20),('Provozní náklady VaK-ex post'!$V$52*1000),IF(L100=('Základní vstupní data'!$F$81+21),('Provozní náklady VaK-ex post'!$V$52*1000),IF(L100=('Základní vstupní data'!$F$81+22),('Provozní náklady VaK-ex post'!$V$52*1000),IF(L100=('Základní vstupní data'!$F$81+23),('Provozní náklady VaK-ex post'!$V$52*1000),IF(L100=('Základní vstupní data'!$F$81+24),('Provozní náklady VaK-ex post'!$V$52*1000),IF(L100=('Základní vstupní data'!$F$81+25),('Provozní náklady VaK-ex post'!$V$52*1000),IF(L100=('Základní vstupní data'!$F$81+26),('Provozní náklady VaK-ex post'!$V$52*1000),IF(L100=('Základní vstupní data'!$F$81+27),('Provozní náklady VaK-ex post'!$V$52*1000),IF(L100=('Základní vstupní data'!$F$81+28),('Provozní náklady VaK-ex post'!$V$52*1000),IF(L100=('Základní vstupní data'!$F$81+29),('Provozní náklady VaK-ex post'!$V$52*1000),IF(L100=('Základní vstupní data'!$F$81+30),('Provozní náklady VaK-ex post'!$V$52*1000),0)))))))))))))))))))))))))))))))</f>
        <v>0</v>
      </c>
      <c r="M125" s="739">
        <f>IF(M100&gt;='Základní vstupní data'!$F$81,IF($F$2=0,0,('Základní vstupní data'!$F$127*1000)),IF(M100=('Základní vstupní data'!$F$81+1),('Provozní náklady VaK-ex post'!$F$52*1000),IF(M100=('Základní vstupní data'!$F$81+2),('Provozní náklady VaK-ex post'!$H$52*1000),IF(M100=('Základní vstupní data'!$F$81+3),('Provozní náklady VaK-ex post'!$J$52*1000),IF(M100=('Základní vstupní data'!$F$81+4),('Provozní náklady VaK-ex post'!$L$52*1000),IF(M100=('Základní vstupní data'!$F$81+5),('Provozní náklady VaK-ex post'!$N$52*1000),IF(M100=('Základní vstupní data'!$F$81+6),('Provozní náklady VaK-ex post'!$P$52*1000),IF(M100=('Základní vstupní data'!$F$81+7),('Provozní náklady VaK-ex post'!$R$52*1000),IF(M100=('Základní vstupní data'!$F$81+8),('Provozní náklady VaK-ex post'!$T$52*1000),IF(M100=('Základní vstupní data'!$F$81+9),('Provozní náklady VaK-ex post'!$V$52*1000),IF(M100=('Základní vstupní data'!$F$81+10),('Provozní náklady VaK-ex post'!$V$52*1000),IF(M100=('Základní vstupní data'!$F$81+11),('Provozní náklady VaK-ex post'!$V$52*1000),IF(M100=('Základní vstupní data'!$F$81+12),('Provozní náklady VaK-ex post'!$V$52*1000),IF(M100=('Základní vstupní data'!$F$81+13),('Provozní náklady VaK-ex post'!$V$52*1000),IF(M100=('Základní vstupní data'!$F$81+14),('Provozní náklady VaK-ex post'!$V$52*1000),IF(M100=('Základní vstupní data'!$F$81+15),('Provozní náklady VaK-ex post'!$V$52*1000),IF(M100=('Základní vstupní data'!$F$81+16),('Provozní náklady VaK-ex post'!$V$52*1000),IF(M160=('Základní vstupní data'!$F$81+17),('Provozní náklady VaK-ex post'!$V$52*1000),IF(M100=('Základní vstupní data'!$F$81+18),('Provozní náklady VaK-ex post'!$V$52*1000),IF(M100=('Základní vstupní data'!$F$81+19),('Provozní náklady VaK-ex post'!$V$52*1000),IF(M100=('Základní vstupní data'!$F$81+20),('Provozní náklady VaK-ex post'!$V$52*1000),IF(M100=('Základní vstupní data'!$F$81+21),('Provozní náklady VaK-ex post'!$V$52*1000),IF(M100=('Základní vstupní data'!$F$81+22),('Provozní náklady VaK-ex post'!$V$52*1000),IF(M100=('Základní vstupní data'!$F$81+23),('Provozní náklady VaK-ex post'!$V$52*1000),IF(M100=('Základní vstupní data'!$F$81+24),('Provozní náklady VaK-ex post'!$V$52*1000),IF(M100=('Základní vstupní data'!$F$81+25),('Provozní náklady VaK-ex post'!$V$52*1000),IF(M100=('Základní vstupní data'!$F$81+26),('Provozní náklady VaK-ex post'!$V$52*1000),IF(M100=('Základní vstupní data'!$F$81+27),('Provozní náklady VaK-ex post'!$V$52*1000),IF(M100=('Základní vstupní data'!$F$81+28),('Provozní náklady VaK-ex post'!$V$52*1000),IF(M100=('Základní vstupní data'!$F$81+29),('Provozní náklady VaK-ex post'!$V$52*1000),IF(M100=('Základní vstupní data'!$F$81+30),('Provozní náklady VaK-ex post'!$V$52*1000),0)))))))))))))))))))))))))))))))</f>
        <v>0</v>
      </c>
      <c r="N125" s="739">
        <f>IF(N100&gt;='Základní vstupní data'!$F$81,IF($F$2=0,0,('Základní vstupní data'!$F$127*1000)),IF(N100=('Základní vstupní data'!$F$81+1),('Provozní náklady VaK-ex post'!$F$52*1000),IF(N100=('Základní vstupní data'!$F$81+2),('Provozní náklady VaK-ex post'!$H$52*1000),IF(N100=('Základní vstupní data'!$F$81+3),('Provozní náklady VaK-ex post'!$J$52*1000),IF(N100=('Základní vstupní data'!$F$81+4),('Provozní náklady VaK-ex post'!$L$52*1000),IF(N100=('Základní vstupní data'!$F$81+5),('Provozní náklady VaK-ex post'!$N$52*1000),IF(N100=('Základní vstupní data'!$F$81+6),('Provozní náklady VaK-ex post'!$P$52*1000),IF(N100=('Základní vstupní data'!$F$81+7),('Provozní náklady VaK-ex post'!$R$52*1000),IF(N100=('Základní vstupní data'!$F$81+8),('Provozní náklady VaK-ex post'!$T$52*1000),IF(N100=('Základní vstupní data'!$F$81+9),('Provozní náklady VaK-ex post'!$V$52*1000),IF(N100=('Základní vstupní data'!$F$81+10),('Provozní náklady VaK-ex post'!$V$52*1000),IF(N100=('Základní vstupní data'!$F$81+11),('Provozní náklady VaK-ex post'!$V$52*1000),IF(N100=('Základní vstupní data'!$F$81+12),('Provozní náklady VaK-ex post'!$V$52*1000),IF(N100=('Základní vstupní data'!$F$81+13),('Provozní náklady VaK-ex post'!$V$52*1000),IF(N100=('Základní vstupní data'!$F$81+14),('Provozní náklady VaK-ex post'!$V$52*1000),IF(N100=('Základní vstupní data'!$F$81+15),('Provozní náklady VaK-ex post'!$V$52*1000),IF(N100=('Základní vstupní data'!$F$81+16),('Provozní náklady VaK-ex post'!$V$52*1000),IF(N160=('Základní vstupní data'!$F$81+17),('Provozní náklady VaK-ex post'!$V$52*1000),IF(N100=('Základní vstupní data'!$F$81+18),('Provozní náklady VaK-ex post'!$V$52*1000),IF(N100=('Základní vstupní data'!$F$81+19),('Provozní náklady VaK-ex post'!$V$52*1000),IF(N100=('Základní vstupní data'!$F$81+20),('Provozní náklady VaK-ex post'!$V$52*1000),IF(N100=('Základní vstupní data'!$F$81+21),('Provozní náklady VaK-ex post'!$V$52*1000),IF(N100=('Základní vstupní data'!$F$81+22),('Provozní náklady VaK-ex post'!$V$52*1000),IF(N100=('Základní vstupní data'!$F$81+23),('Provozní náklady VaK-ex post'!$V$52*1000),IF(N100=('Základní vstupní data'!$F$81+24),('Provozní náklady VaK-ex post'!$V$52*1000),IF(N100=('Základní vstupní data'!$F$81+25),('Provozní náklady VaK-ex post'!$V$52*1000),IF(N100=('Základní vstupní data'!$F$81+26),('Provozní náklady VaK-ex post'!$V$52*1000),IF(N100=('Základní vstupní data'!$F$81+27),('Provozní náklady VaK-ex post'!$V$52*1000),IF(N100=('Základní vstupní data'!$F$81+28),('Provozní náklady VaK-ex post'!$V$52*1000),IF(N100=('Základní vstupní data'!$F$81+29),('Provozní náklady VaK-ex post'!$V$52*1000),IF(N100=('Základní vstupní data'!$F$81+30),('Provozní náklady VaK-ex post'!$V$52*1000),0)))))))))))))))))))))))))))))))</f>
        <v>0</v>
      </c>
      <c r="O125" s="739">
        <f>IF(O100&gt;='Základní vstupní data'!$F$81,IF($F$2=0,0,('Základní vstupní data'!$F$127*1000)),IF(O100=('Základní vstupní data'!$F$81+1),('Provozní náklady VaK-ex post'!$F$52*1000),IF(O100=('Základní vstupní data'!$F$81+2),('Provozní náklady VaK-ex post'!$H$52*1000),IF(O100=('Základní vstupní data'!$F$81+3),('Provozní náklady VaK-ex post'!$J$52*1000),IF(O100=('Základní vstupní data'!$F$81+4),('Provozní náklady VaK-ex post'!$L$52*1000),IF(O100=('Základní vstupní data'!$F$81+5),('Provozní náklady VaK-ex post'!$N$52*1000),IF(O100=('Základní vstupní data'!$F$81+6),('Provozní náklady VaK-ex post'!$P$52*1000),IF(O100=('Základní vstupní data'!$F$81+7),('Provozní náklady VaK-ex post'!$R$52*1000),IF(O100=('Základní vstupní data'!$F$81+8),('Provozní náklady VaK-ex post'!$T$52*1000),IF(O100=('Základní vstupní data'!$F$81+9),('Provozní náklady VaK-ex post'!$V$52*1000),IF(O100=('Základní vstupní data'!$F$81+10),('Provozní náklady VaK-ex post'!$V$52*1000),IF(O100=('Základní vstupní data'!$F$81+11),('Provozní náklady VaK-ex post'!$V$52*1000),IF(O100=('Základní vstupní data'!$F$81+12),('Provozní náklady VaK-ex post'!$V$52*1000),IF(O100=('Základní vstupní data'!$F$81+13),('Provozní náklady VaK-ex post'!$V$52*1000),IF(O100=('Základní vstupní data'!$F$81+14),('Provozní náklady VaK-ex post'!$V$52*1000),IF(O100=('Základní vstupní data'!$F$81+15),('Provozní náklady VaK-ex post'!$V$52*1000),IF(O100=('Základní vstupní data'!$F$81+16),('Provozní náklady VaK-ex post'!$V$52*1000),IF(O160=('Základní vstupní data'!$F$81+17),('Provozní náklady VaK-ex post'!$V$52*1000),IF(O100=('Základní vstupní data'!$F$81+18),('Provozní náklady VaK-ex post'!$V$52*1000),IF(O100=('Základní vstupní data'!$F$81+19),('Provozní náklady VaK-ex post'!$V$52*1000),IF(O100=('Základní vstupní data'!$F$81+20),('Provozní náklady VaK-ex post'!$V$52*1000),IF(O100=('Základní vstupní data'!$F$81+21),('Provozní náklady VaK-ex post'!$V$52*1000),IF(O100=('Základní vstupní data'!$F$81+22),('Provozní náklady VaK-ex post'!$V$52*1000),IF(O100=('Základní vstupní data'!$F$81+23),('Provozní náklady VaK-ex post'!$V$52*1000),IF(O100=('Základní vstupní data'!$F$81+24),('Provozní náklady VaK-ex post'!$V$52*1000),IF(O100=('Základní vstupní data'!$F$81+25),('Provozní náklady VaK-ex post'!$V$52*1000),IF(O100=('Základní vstupní data'!$F$81+26),('Provozní náklady VaK-ex post'!$V$52*1000),IF(O100=('Základní vstupní data'!$F$81+27),('Provozní náklady VaK-ex post'!$V$52*1000),IF(O100=('Základní vstupní data'!$F$81+28),('Provozní náklady VaK-ex post'!$V$52*1000),IF(O100=('Základní vstupní data'!$F$81+29),('Provozní náklady VaK-ex post'!$V$52*1000),IF(O100=('Základní vstupní data'!$F$81+30),('Provozní náklady VaK-ex post'!$V$52*1000),0)))))))))))))))))))))))))))))))</f>
        <v>0</v>
      </c>
      <c r="P125" s="739">
        <f>IF(P100&gt;='Základní vstupní data'!$F$81,IF($F$2=0,0,('Základní vstupní data'!$F$127*1000)),IF(P100=('Základní vstupní data'!$F$81+1),('Provozní náklady VaK-ex post'!$F$52*1000),IF(P100=('Základní vstupní data'!$F$81+2),('Provozní náklady VaK-ex post'!$H$52*1000),IF(P100=('Základní vstupní data'!$F$81+3),('Provozní náklady VaK-ex post'!$J$52*1000),IF(P100=('Základní vstupní data'!$F$81+4),('Provozní náklady VaK-ex post'!$L$52*1000),IF(P100=('Základní vstupní data'!$F$81+5),('Provozní náklady VaK-ex post'!$N$52*1000),IF(P100=('Základní vstupní data'!$F$81+6),('Provozní náklady VaK-ex post'!$P$52*1000),IF(P100=('Základní vstupní data'!$F$81+7),('Provozní náklady VaK-ex post'!$R$52*1000),IF(P100=('Základní vstupní data'!$F$81+8),('Provozní náklady VaK-ex post'!$T$52*1000),IF(P100=('Základní vstupní data'!$F$81+9),('Provozní náklady VaK-ex post'!$V$52*1000),IF(P100=('Základní vstupní data'!$F$81+10),('Provozní náklady VaK-ex post'!$V$52*1000),IF(P100=('Základní vstupní data'!$F$81+11),('Provozní náklady VaK-ex post'!$V$52*1000),IF(P100=('Základní vstupní data'!$F$81+12),('Provozní náklady VaK-ex post'!$V$52*1000),IF(P100=('Základní vstupní data'!$F$81+13),('Provozní náklady VaK-ex post'!$V$52*1000),IF(P100=('Základní vstupní data'!$F$81+14),('Provozní náklady VaK-ex post'!$V$52*1000),IF(P100=('Základní vstupní data'!$F$81+15),('Provozní náklady VaK-ex post'!$V$52*1000),IF(P100=('Základní vstupní data'!$F$81+16),('Provozní náklady VaK-ex post'!$V$52*1000),IF(P160=('Základní vstupní data'!$F$81+17),('Provozní náklady VaK-ex post'!$V$52*1000),IF(P100=('Základní vstupní data'!$F$81+18),('Provozní náklady VaK-ex post'!$V$52*1000),IF(P100=('Základní vstupní data'!$F$81+19),('Provozní náklady VaK-ex post'!$V$52*1000),IF(P100=('Základní vstupní data'!$F$81+20),('Provozní náklady VaK-ex post'!$V$52*1000),IF(P100=('Základní vstupní data'!$F$81+21),('Provozní náklady VaK-ex post'!$V$52*1000),IF(P100=('Základní vstupní data'!$F$81+22),('Provozní náklady VaK-ex post'!$V$52*1000),IF(P100=('Základní vstupní data'!$F$81+23),('Provozní náklady VaK-ex post'!$V$52*1000),IF(P100=('Základní vstupní data'!$F$81+24),('Provozní náklady VaK-ex post'!$V$52*1000),IF(P100=('Základní vstupní data'!$F$81+25),('Provozní náklady VaK-ex post'!$V$52*1000),IF(P100=('Základní vstupní data'!$F$81+26),('Provozní náklady VaK-ex post'!$V$52*1000),IF(P100=('Základní vstupní data'!$F$81+27),('Provozní náklady VaK-ex post'!$V$52*1000),IF(P100=('Základní vstupní data'!$F$81+28),('Provozní náklady VaK-ex post'!$V$52*1000),IF(P100=('Základní vstupní data'!$F$81+29),('Provozní náklady VaK-ex post'!$V$52*1000),IF(P100=('Základní vstupní data'!$F$81+30),('Provozní náklady VaK-ex post'!$V$52*1000),0)))))))))))))))))))))))))))))))</f>
        <v>0</v>
      </c>
      <c r="Q125" s="739">
        <f>IF(Q100&gt;='Základní vstupní data'!$F$81,IF($F$2=0,0,('Základní vstupní data'!$F$127*1000)),IF(Q100=('Základní vstupní data'!$F$81+1),('Provozní náklady VaK-ex post'!$F$52*1000),IF(Q100=('Základní vstupní data'!$F$81+2),('Provozní náklady VaK-ex post'!$H$52*1000),IF(Q100=('Základní vstupní data'!$F$81+3),('Provozní náklady VaK-ex post'!$J$52*1000),IF(Q100=('Základní vstupní data'!$F$81+4),('Provozní náklady VaK-ex post'!$L$52*1000),IF(Q100=('Základní vstupní data'!$F$81+5),('Provozní náklady VaK-ex post'!$N$52*1000),IF(Q100=('Základní vstupní data'!$F$81+6),('Provozní náklady VaK-ex post'!$P$52*1000),IF(Q100=('Základní vstupní data'!$F$81+7),('Provozní náklady VaK-ex post'!$R$52*1000),IF(Q100=('Základní vstupní data'!$F$81+8),('Provozní náklady VaK-ex post'!$T$52*1000),IF(Q100=('Základní vstupní data'!$F$81+9),('Provozní náklady VaK-ex post'!$V$52*1000),IF(Q100=('Základní vstupní data'!$F$81+10),('Provozní náklady VaK-ex post'!$V$52*1000),IF(Q100=('Základní vstupní data'!$F$81+11),('Provozní náklady VaK-ex post'!$V$52*1000),IF(Q100=('Základní vstupní data'!$F$81+12),('Provozní náklady VaK-ex post'!$V$52*1000),IF(Q100=('Základní vstupní data'!$F$81+13),('Provozní náklady VaK-ex post'!$V$52*1000),IF(Q100=('Základní vstupní data'!$F$81+14),('Provozní náklady VaK-ex post'!$V$52*1000),IF(Q100=('Základní vstupní data'!$F$81+15),('Provozní náklady VaK-ex post'!$V$52*1000),IF(Q100=('Základní vstupní data'!$F$81+16),('Provozní náklady VaK-ex post'!$V$52*1000),IF(Q160=('Základní vstupní data'!$F$81+17),('Provozní náklady VaK-ex post'!$V$52*1000),IF(Q100=('Základní vstupní data'!$F$81+18),('Provozní náklady VaK-ex post'!$V$52*1000),IF(Q100=('Základní vstupní data'!$F$81+19),('Provozní náklady VaK-ex post'!$V$52*1000),IF(Q100=('Základní vstupní data'!$F$81+20),('Provozní náklady VaK-ex post'!$V$52*1000),IF(Q100=('Základní vstupní data'!$F$81+21),('Provozní náklady VaK-ex post'!$V$52*1000),IF(Q100=('Základní vstupní data'!$F$81+22),('Provozní náklady VaK-ex post'!$V$52*1000),IF(Q100=('Základní vstupní data'!$F$81+23),('Provozní náklady VaK-ex post'!$V$52*1000),IF(Q100=('Základní vstupní data'!$F$81+24),('Provozní náklady VaK-ex post'!$V$52*1000),IF(Q100=('Základní vstupní data'!$F$81+25),('Provozní náklady VaK-ex post'!$V$52*1000),IF(Q100=('Základní vstupní data'!$F$81+26),('Provozní náklady VaK-ex post'!$V$52*1000),IF(Q100=('Základní vstupní data'!$F$81+27),('Provozní náklady VaK-ex post'!$V$52*1000),IF(Q100=('Základní vstupní data'!$F$81+28),('Provozní náklady VaK-ex post'!$V$52*1000),IF(Q100=('Základní vstupní data'!$F$81+29),('Provozní náklady VaK-ex post'!$V$52*1000),IF(Q100=('Základní vstupní data'!$F$81+30),('Provozní náklady VaK-ex post'!$V$52*1000),0)))))))))))))))))))))))))))))))</f>
        <v>0</v>
      </c>
      <c r="R125" s="739">
        <f>IF(R100&gt;='Základní vstupní data'!$F$81,IF($F$2=0,0,('Základní vstupní data'!$F$127*1000)),IF(R100=('Základní vstupní data'!$F$81+1),('Provozní náklady VaK-ex post'!$F$52*1000),IF(R100=('Základní vstupní data'!$F$81+2),('Provozní náklady VaK-ex post'!$H$52*1000),IF(R100=('Základní vstupní data'!$F$81+3),('Provozní náklady VaK-ex post'!$J$52*1000),IF(R100=('Základní vstupní data'!$F$81+4),('Provozní náklady VaK-ex post'!$L$52*1000),IF(R100=('Základní vstupní data'!$F$81+5),('Provozní náklady VaK-ex post'!$N$52*1000),IF(R100=('Základní vstupní data'!$F$81+6),('Provozní náklady VaK-ex post'!$P$52*1000),IF(R100=('Základní vstupní data'!$F$81+7),('Provozní náklady VaK-ex post'!$R$52*1000),IF(R100=('Základní vstupní data'!$F$81+8),('Provozní náklady VaK-ex post'!$T$52*1000),IF(R100=('Základní vstupní data'!$F$81+9),('Provozní náklady VaK-ex post'!$V$52*1000),IF(R100=('Základní vstupní data'!$F$81+10),('Provozní náklady VaK-ex post'!$V$52*1000),IF(R100=('Základní vstupní data'!$F$81+11),('Provozní náklady VaK-ex post'!$V$52*1000),IF(R100=('Základní vstupní data'!$F$81+12),('Provozní náklady VaK-ex post'!$V$52*1000),IF(R100=('Základní vstupní data'!$F$81+13),('Provozní náklady VaK-ex post'!$V$52*1000),IF(R100=('Základní vstupní data'!$F$81+14),('Provozní náklady VaK-ex post'!$V$52*1000),IF(R100=('Základní vstupní data'!$F$81+15),('Provozní náklady VaK-ex post'!$V$52*1000),IF(R100=('Základní vstupní data'!$F$81+16),('Provozní náklady VaK-ex post'!$V$52*1000),IF(R160=('Základní vstupní data'!$F$81+17),('Provozní náklady VaK-ex post'!$V$52*1000),IF(R100=('Základní vstupní data'!$F$81+18),('Provozní náklady VaK-ex post'!$V$52*1000),IF(R100=('Základní vstupní data'!$F$81+19),('Provozní náklady VaK-ex post'!$V$52*1000),IF(R100=('Základní vstupní data'!$F$81+20),('Provozní náklady VaK-ex post'!$V$52*1000),IF(R100=('Základní vstupní data'!$F$81+21),('Provozní náklady VaK-ex post'!$V$52*1000),IF(R100=('Základní vstupní data'!$F$81+22),('Provozní náklady VaK-ex post'!$V$52*1000),IF(R100=('Základní vstupní data'!$F$81+23),('Provozní náklady VaK-ex post'!$V$52*1000),IF(R100=('Základní vstupní data'!$F$81+24),('Provozní náklady VaK-ex post'!$V$52*1000),IF(R100=('Základní vstupní data'!$F$81+25),('Provozní náklady VaK-ex post'!$V$52*1000),IF(R100=('Základní vstupní data'!$F$81+26),('Provozní náklady VaK-ex post'!$V$52*1000),IF(R100=('Základní vstupní data'!$F$81+27),('Provozní náklady VaK-ex post'!$V$52*1000),IF(R100=('Základní vstupní data'!$F$81+28),('Provozní náklady VaK-ex post'!$V$52*1000),IF(R100=('Základní vstupní data'!$F$81+29),('Provozní náklady VaK-ex post'!$V$52*1000),IF(R100=('Základní vstupní data'!$F$81+30),('Provozní náklady VaK-ex post'!$V$52*1000),0)))))))))))))))))))))))))))))))</f>
        <v>0</v>
      </c>
      <c r="S125" s="739">
        <f>IF(S100&gt;='Základní vstupní data'!$F$81,IF($F$2=0,0,('Základní vstupní data'!$F$127*1000)),IF(S100=('Základní vstupní data'!$F$81+1),('Provozní náklady VaK-ex post'!$F$52*1000),IF(S100=('Základní vstupní data'!$F$81+2),('Provozní náklady VaK-ex post'!$H$52*1000),IF(S100=('Základní vstupní data'!$F$81+3),('Provozní náklady VaK-ex post'!$J$52*1000),IF(S100=('Základní vstupní data'!$F$81+4),('Provozní náklady VaK-ex post'!$L$52*1000),IF(S100=('Základní vstupní data'!$F$81+5),('Provozní náklady VaK-ex post'!$N$52*1000),IF(S100=('Základní vstupní data'!$F$81+6),('Provozní náklady VaK-ex post'!$P$52*1000),IF(S100=('Základní vstupní data'!$F$81+7),('Provozní náklady VaK-ex post'!$R$52*1000),IF(S100=('Základní vstupní data'!$F$81+8),('Provozní náklady VaK-ex post'!$T$52*1000),IF(S100=('Základní vstupní data'!$F$81+9),('Provozní náklady VaK-ex post'!$V$52*1000),IF(S100=('Základní vstupní data'!$F$81+10),('Provozní náklady VaK-ex post'!$V$52*1000),IF(S100=('Základní vstupní data'!$F$81+11),('Provozní náklady VaK-ex post'!$V$52*1000),IF(S100=('Základní vstupní data'!$F$81+12),('Provozní náklady VaK-ex post'!$V$52*1000),IF(S100=('Základní vstupní data'!$F$81+13),('Provozní náklady VaK-ex post'!$V$52*1000),IF(S100=('Základní vstupní data'!$F$81+14),('Provozní náklady VaK-ex post'!$V$52*1000),IF(S100=('Základní vstupní data'!$F$81+15),('Provozní náklady VaK-ex post'!$V$52*1000),IF(S100=('Základní vstupní data'!$F$81+16),('Provozní náklady VaK-ex post'!$V$52*1000),IF(S160=('Základní vstupní data'!$F$81+17),('Provozní náklady VaK-ex post'!$V$52*1000),IF(S100=('Základní vstupní data'!$F$81+18),('Provozní náklady VaK-ex post'!$V$52*1000),IF(S100=('Základní vstupní data'!$F$81+19),('Provozní náklady VaK-ex post'!$V$52*1000),IF(S100=('Základní vstupní data'!$F$81+20),('Provozní náklady VaK-ex post'!$V$52*1000),IF(S100=('Základní vstupní data'!$F$81+21),('Provozní náklady VaK-ex post'!$V$52*1000),IF(S100=('Základní vstupní data'!$F$81+22),('Provozní náklady VaK-ex post'!$V$52*1000),IF(S100=('Základní vstupní data'!$F$81+23),('Provozní náklady VaK-ex post'!$V$52*1000),IF(S100=('Základní vstupní data'!$F$81+24),('Provozní náklady VaK-ex post'!$V$52*1000),IF(S100=('Základní vstupní data'!$F$81+25),('Provozní náklady VaK-ex post'!$V$52*1000),IF(S100=('Základní vstupní data'!$F$81+26),('Provozní náklady VaK-ex post'!$V$52*1000),IF(S100=('Základní vstupní data'!$F$81+27),('Provozní náklady VaK-ex post'!$V$52*1000),IF(S100=('Základní vstupní data'!$F$81+28),('Provozní náklady VaK-ex post'!$V$52*1000),IF(S100=('Základní vstupní data'!$F$81+29),('Provozní náklady VaK-ex post'!$V$52*1000),IF(S100=('Základní vstupní data'!$F$81+30),('Provozní náklady VaK-ex post'!$V$52*1000),0)))))))))))))))))))))))))))))))</f>
        <v>0</v>
      </c>
      <c r="T125" s="739">
        <f>IF(T100&gt;='Základní vstupní data'!$F$81,IF($F$2=0,0,('Základní vstupní data'!$F$127*1000)),IF(T100=('Základní vstupní data'!$F$81+1),('Provozní náklady VaK-ex post'!$F$52*1000),IF(T100=('Základní vstupní data'!$F$81+2),('Provozní náklady VaK-ex post'!$H$52*1000),IF(T100=('Základní vstupní data'!$F$81+3),('Provozní náklady VaK-ex post'!$J$52*1000),IF(T100=('Základní vstupní data'!$F$81+4),('Provozní náklady VaK-ex post'!$L$52*1000),IF(T100=('Základní vstupní data'!$F$81+5),('Provozní náklady VaK-ex post'!$N$52*1000),IF(T100=('Základní vstupní data'!$F$81+6),('Provozní náklady VaK-ex post'!$P$52*1000),IF(T100=('Základní vstupní data'!$F$81+7),('Provozní náklady VaK-ex post'!$R$52*1000),IF(T100=('Základní vstupní data'!$F$81+8),('Provozní náklady VaK-ex post'!$T$52*1000),IF(T100=('Základní vstupní data'!$F$81+9),('Provozní náklady VaK-ex post'!$V$52*1000),IF(T100=('Základní vstupní data'!$F$81+10),('Provozní náklady VaK-ex post'!$V$52*1000),IF(T100=('Základní vstupní data'!$F$81+11),('Provozní náklady VaK-ex post'!$V$52*1000),IF(T100=('Základní vstupní data'!$F$81+12),('Provozní náklady VaK-ex post'!$V$52*1000),IF(T100=('Základní vstupní data'!$F$81+13),('Provozní náklady VaK-ex post'!$V$52*1000),IF(T100=('Základní vstupní data'!$F$81+14),('Provozní náklady VaK-ex post'!$V$52*1000),IF(T100=('Základní vstupní data'!$F$81+15),('Provozní náklady VaK-ex post'!$V$52*1000),IF(T100=('Základní vstupní data'!$F$81+16),('Provozní náklady VaK-ex post'!$V$52*1000),IF(T160=('Základní vstupní data'!$F$81+17),('Provozní náklady VaK-ex post'!$V$52*1000),IF(T100=('Základní vstupní data'!$F$81+18),('Provozní náklady VaK-ex post'!$V$52*1000),IF(T100=('Základní vstupní data'!$F$81+19),('Provozní náklady VaK-ex post'!$V$52*1000),IF(T100=('Základní vstupní data'!$F$81+20),('Provozní náklady VaK-ex post'!$V$52*1000),IF(T100=('Základní vstupní data'!$F$81+21),('Provozní náklady VaK-ex post'!$V$52*1000),IF(T100=('Základní vstupní data'!$F$81+22),('Provozní náklady VaK-ex post'!$V$52*1000),IF(T100=('Základní vstupní data'!$F$81+23),('Provozní náklady VaK-ex post'!$V$52*1000),IF(T100=('Základní vstupní data'!$F$81+24),('Provozní náklady VaK-ex post'!$V$52*1000),IF(T100=('Základní vstupní data'!$F$81+25),('Provozní náklady VaK-ex post'!$V$52*1000),IF(T100=('Základní vstupní data'!$F$81+26),('Provozní náklady VaK-ex post'!$V$52*1000),IF(T100=('Základní vstupní data'!$F$81+27),('Provozní náklady VaK-ex post'!$V$52*1000),IF(T100=('Základní vstupní data'!$F$81+28),('Provozní náklady VaK-ex post'!$V$52*1000),IF(T100=('Základní vstupní data'!$F$81+29),('Provozní náklady VaK-ex post'!$V$52*1000),IF(T100=('Základní vstupní data'!$F$81+30),('Provozní náklady VaK-ex post'!$V$52*1000),0)))))))))))))))))))))))))))))))</f>
        <v>0</v>
      </c>
      <c r="U125" s="739">
        <f>IF(U100&gt;='Základní vstupní data'!$F$81,IF($F$2=0,0,('Základní vstupní data'!$F$127*1000)),IF(U100=('Základní vstupní data'!$F$81+1),('Provozní náklady VaK-ex post'!$F$52*1000),IF(U100=('Základní vstupní data'!$F$81+2),('Provozní náklady VaK-ex post'!$H$52*1000),IF(U100=('Základní vstupní data'!$F$81+3),('Provozní náklady VaK-ex post'!$J$52*1000),IF(U100=('Základní vstupní data'!$F$81+4),('Provozní náklady VaK-ex post'!$L$52*1000),IF(U100=('Základní vstupní data'!$F$81+5),('Provozní náklady VaK-ex post'!$N$52*1000),IF(U100=('Základní vstupní data'!$F$81+6),('Provozní náklady VaK-ex post'!$P$52*1000),IF(U100=('Základní vstupní data'!$F$81+7),('Provozní náklady VaK-ex post'!$R$52*1000),IF(U100=('Základní vstupní data'!$F$81+8),('Provozní náklady VaK-ex post'!$T$52*1000),IF(U100=('Základní vstupní data'!$F$81+9),('Provozní náklady VaK-ex post'!$V$52*1000),IF(U100=('Základní vstupní data'!$F$81+10),('Provozní náklady VaK-ex post'!$V$52*1000),IF(U100=('Základní vstupní data'!$F$81+11),('Provozní náklady VaK-ex post'!$V$52*1000),IF(U100=('Základní vstupní data'!$F$81+12),('Provozní náklady VaK-ex post'!$V$52*1000),IF(U100=('Základní vstupní data'!$F$81+13),('Provozní náklady VaK-ex post'!$V$52*1000),IF(U100=('Základní vstupní data'!$F$81+14),('Provozní náklady VaK-ex post'!$V$52*1000),IF(U100=('Základní vstupní data'!$F$81+15),('Provozní náklady VaK-ex post'!$V$52*1000),IF(U100=('Základní vstupní data'!$F$81+16),('Provozní náklady VaK-ex post'!$V$52*1000),IF(U160=('Základní vstupní data'!$F$81+17),('Provozní náklady VaK-ex post'!$V$52*1000),IF(U100=('Základní vstupní data'!$F$81+18),('Provozní náklady VaK-ex post'!$V$52*1000),IF(U100=('Základní vstupní data'!$F$81+19),('Provozní náklady VaK-ex post'!$V$52*1000),IF(U100=('Základní vstupní data'!$F$81+20),('Provozní náklady VaK-ex post'!$V$52*1000),IF(U100=('Základní vstupní data'!$F$81+21),('Provozní náklady VaK-ex post'!$V$52*1000),IF(U100=('Základní vstupní data'!$F$81+22),('Provozní náklady VaK-ex post'!$V$52*1000),IF(U100=('Základní vstupní data'!$F$81+23),('Provozní náklady VaK-ex post'!$V$52*1000),IF(U100=('Základní vstupní data'!$F$81+24),('Provozní náklady VaK-ex post'!$V$52*1000),IF(U100=('Základní vstupní data'!$F$81+25),('Provozní náklady VaK-ex post'!$V$52*1000),IF(U100=('Základní vstupní data'!$F$81+26),('Provozní náklady VaK-ex post'!$V$52*1000),IF(U100=('Základní vstupní data'!$F$81+27),('Provozní náklady VaK-ex post'!$V$52*1000),IF(U100=('Základní vstupní data'!$F$81+28),('Provozní náklady VaK-ex post'!$V$52*1000),IF(U100=('Základní vstupní data'!$F$81+29),('Provozní náklady VaK-ex post'!$V$52*1000),IF(U100=('Základní vstupní data'!$F$81+30),('Provozní náklady VaK-ex post'!$V$52*1000),0)))))))))))))))))))))))))))))))</f>
        <v>0</v>
      </c>
      <c r="V125" s="739">
        <f>IF(V100&gt;='Základní vstupní data'!$F$81,IF($F$2=0,0,('Základní vstupní data'!$F$127*1000)),IF(V100=('Základní vstupní data'!$F$81+1),('Provozní náklady VaK-ex post'!$F$52*1000),IF(V100=('Základní vstupní data'!$F$81+2),('Provozní náklady VaK-ex post'!$H$52*1000),IF(V100=('Základní vstupní data'!$F$81+3),('Provozní náklady VaK-ex post'!$J$52*1000),IF(V100=('Základní vstupní data'!$F$81+4),('Provozní náklady VaK-ex post'!$L$52*1000),IF(V100=('Základní vstupní data'!$F$81+5),('Provozní náklady VaK-ex post'!$N$52*1000),IF(V100=('Základní vstupní data'!$F$81+6),('Provozní náklady VaK-ex post'!$P$52*1000),IF(V100=('Základní vstupní data'!$F$81+7),('Provozní náklady VaK-ex post'!$R$52*1000),IF(V100=('Základní vstupní data'!$F$81+8),('Provozní náklady VaK-ex post'!$T$52*1000),IF(V100=('Základní vstupní data'!$F$81+9),('Provozní náklady VaK-ex post'!$V$52*1000),IF(V100=('Základní vstupní data'!$F$81+10),('Provozní náklady VaK-ex post'!$V$52*1000),IF(V100=('Základní vstupní data'!$F$81+11),('Provozní náklady VaK-ex post'!$V$52*1000),IF(V100=('Základní vstupní data'!$F$81+12),('Provozní náklady VaK-ex post'!$V$52*1000),IF(V100=('Základní vstupní data'!$F$81+13),('Provozní náklady VaK-ex post'!$V$52*1000),IF(V100=('Základní vstupní data'!$F$81+14),('Provozní náklady VaK-ex post'!$V$52*1000),IF(V100=('Základní vstupní data'!$F$81+15),('Provozní náklady VaK-ex post'!$V$52*1000),IF(V100=('Základní vstupní data'!$F$81+16),('Provozní náklady VaK-ex post'!$V$52*1000),IF(V160=('Základní vstupní data'!$F$81+17),('Provozní náklady VaK-ex post'!$V$52*1000),IF(V100=('Základní vstupní data'!$F$81+18),('Provozní náklady VaK-ex post'!$V$52*1000),IF(V100=('Základní vstupní data'!$F$81+19),('Provozní náklady VaK-ex post'!$V$52*1000),IF(V100=('Základní vstupní data'!$F$81+20),('Provozní náklady VaK-ex post'!$V$52*1000),IF(V100=('Základní vstupní data'!$F$81+21),('Provozní náklady VaK-ex post'!$V$52*1000),IF(V100=('Základní vstupní data'!$F$81+22),('Provozní náklady VaK-ex post'!$V$52*1000),IF(V100=('Základní vstupní data'!$F$81+23),('Provozní náklady VaK-ex post'!$V$52*1000),IF(V100=('Základní vstupní data'!$F$81+24),('Provozní náklady VaK-ex post'!$V$52*1000),IF(V100=('Základní vstupní data'!$F$81+25),('Provozní náklady VaK-ex post'!$V$52*1000),IF(V100=('Základní vstupní data'!$F$81+26),('Provozní náklady VaK-ex post'!$V$52*1000),IF(V100=('Základní vstupní data'!$F$81+27),('Provozní náklady VaK-ex post'!$V$52*1000),IF(V100=('Základní vstupní data'!$F$81+28),('Provozní náklady VaK-ex post'!$V$52*1000),IF(V100=('Základní vstupní data'!$F$81+29),('Provozní náklady VaK-ex post'!$V$52*1000),IF(V100=('Základní vstupní data'!$F$81+30),('Provozní náklady VaK-ex post'!$V$52*1000),0)))))))))))))))))))))))))))))))</f>
        <v>0</v>
      </c>
      <c r="W125" s="739">
        <f>IF(W100&gt;='Základní vstupní data'!$F$81,IF($F$2=0,0,('Základní vstupní data'!$F$127*1000)),IF(W100=('Základní vstupní data'!$F$81+1),('Provozní náklady VaK-ex post'!$F$52*1000),IF(W100=('Základní vstupní data'!$F$81+2),('Provozní náklady VaK-ex post'!$H$52*1000),IF(W100=('Základní vstupní data'!$F$81+3),('Provozní náklady VaK-ex post'!$J$52*1000),IF(W100=('Základní vstupní data'!$F$81+4),('Provozní náklady VaK-ex post'!$L$52*1000),IF(W100=('Základní vstupní data'!$F$81+5),('Provozní náklady VaK-ex post'!$N$52*1000),IF(W100=('Základní vstupní data'!$F$81+6),('Provozní náklady VaK-ex post'!$P$52*1000),IF(W100=('Základní vstupní data'!$F$81+7),('Provozní náklady VaK-ex post'!$R$52*1000),IF(W100=('Základní vstupní data'!$F$81+8),('Provozní náklady VaK-ex post'!$T$52*1000),IF(W100=('Základní vstupní data'!$F$81+9),('Provozní náklady VaK-ex post'!$V$52*1000),IF(W100=('Základní vstupní data'!$F$81+10),('Provozní náklady VaK-ex post'!$V$52*1000),IF(W100=('Základní vstupní data'!$F$81+11),('Provozní náklady VaK-ex post'!$V$52*1000),IF(W100=('Základní vstupní data'!$F$81+12),('Provozní náklady VaK-ex post'!$V$52*1000),IF(W100=('Základní vstupní data'!$F$81+13),('Provozní náklady VaK-ex post'!$V$52*1000),IF(W100=('Základní vstupní data'!$F$81+14),('Provozní náklady VaK-ex post'!$V$52*1000),IF(W100=('Základní vstupní data'!$F$81+15),('Provozní náklady VaK-ex post'!$V$52*1000),IF(W100=('Základní vstupní data'!$F$81+16),('Provozní náklady VaK-ex post'!$V$52*1000),IF(W160=('Základní vstupní data'!$F$81+17),('Provozní náklady VaK-ex post'!$V$52*1000),IF(W100=('Základní vstupní data'!$F$81+18),('Provozní náklady VaK-ex post'!$V$52*1000),IF(W100=('Základní vstupní data'!$F$81+19),('Provozní náklady VaK-ex post'!$V$52*1000),IF(W100=('Základní vstupní data'!$F$81+20),('Provozní náklady VaK-ex post'!$V$52*1000),IF(W100=('Základní vstupní data'!$F$81+21),('Provozní náklady VaK-ex post'!$V$52*1000),IF(W100=('Základní vstupní data'!$F$81+22),('Provozní náklady VaK-ex post'!$V$52*1000),IF(W100=('Základní vstupní data'!$F$81+23),('Provozní náklady VaK-ex post'!$V$52*1000),IF(W100=('Základní vstupní data'!$F$81+24),('Provozní náklady VaK-ex post'!$V$52*1000),IF(W100=('Základní vstupní data'!$F$81+25),('Provozní náklady VaK-ex post'!$V$52*1000),IF(W100=('Základní vstupní data'!$F$81+26),('Provozní náklady VaK-ex post'!$V$52*1000),IF(W100=('Základní vstupní data'!$F$81+27),('Provozní náklady VaK-ex post'!$V$52*1000),IF(W100=('Základní vstupní data'!$F$81+28),('Provozní náklady VaK-ex post'!$V$52*1000),IF(W100=('Základní vstupní data'!$F$81+29),('Provozní náklady VaK-ex post'!$V$52*1000),IF(W100=('Základní vstupní data'!$F$81+30),('Provozní náklady VaK-ex post'!$V$52*1000),0)))))))))))))))))))))))))))))))</f>
        <v>0</v>
      </c>
      <c r="X125" s="739">
        <f>IF(X100&gt;='Základní vstupní data'!$F$81,IF($F$2=0,0,('Základní vstupní data'!$F$127*1000)),IF(X100=('Základní vstupní data'!$F$81+1),('Provozní náklady VaK-ex post'!$F$52*1000),IF(X100=('Základní vstupní data'!$F$81+2),('Provozní náklady VaK-ex post'!$H$52*1000),IF(X100=('Základní vstupní data'!$F$81+3),('Provozní náklady VaK-ex post'!$J$52*1000),IF(X100=('Základní vstupní data'!$F$81+4),('Provozní náklady VaK-ex post'!$L$52*1000),IF(X100=('Základní vstupní data'!$F$81+5),('Provozní náklady VaK-ex post'!$N$52*1000),IF(X100=('Základní vstupní data'!$F$81+6),('Provozní náklady VaK-ex post'!$P$52*1000),IF(X100=('Základní vstupní data'!$F$81+7),('Provozní náklady VaK-ex post'!$R$52*1000),IF(X100=('Základní vstupní data'!$F$81+8),('Provozní náklady VaK-ex post'!$T$52*1000),IF(X100=('Základní vstupní data'!$F$81+9),('Provozní náklady VaK-ex post'!$V$52*1000),IF(X100=('Základní vstupní data'!$F$81+10),('Provozní náklady VaK-ex post'!$V$52*1000),IF(X100=('Základní vstupní data'!$F$81+11),('Provozní náklady VaK-ex post'!$V$52*1000),IF(X100=('Základní vstupní data'!$F$81+12),('Provozní náklady VaK-ex post'!$V$52*1000),IF(X100=('Základní vstupní data'!$F$81+13),('Provozní náklady VaK-ex post'!$V$52*1000),IF(X100=('Základní vstupní data'!$F$81+14),('Provozní náklady VaK-ex post'!$V$52*1000),IF(X100=('Základní vstupní data'!$F$81+15),('Provozní náklady VaK-ex post'!$V$52*1000),IF(X100=('Základní vstupní data'!$F$81+16),('Provozní náklady VaK-ex post'!$V$52*1000),IF(X160=('Základní vstupní data'!$F$81+17),('Provozní náklady VaK-ex post'!$V$52*1000),IF(X100=('Základní vstupní data'!$F$81+18),('Provozní náklady VaK-ex post'!$V$52*1000),IF(X100=('Základní vstupní data'!$F$81+19),('Provozní náklady VaK-ex post'!$V$52*1000),IF(X100=('Základní vstupní data'!$F$81+20),('Provozní náklady VaK-ex post'!$V$52*1000),IF(X100=('Základní vstupní data'!$F$81+21),('Provozní náklady VaK-ex post'!$V$52*1000),IF(X100=('Základní vstupní data'!$F$81+22),('Provozní náklady VaK-ex post'!$V$52*1000),IF(X100=('Základní vstupní data'!$F$81+23),('Provozní náklady VaK-ex post'!$V$52*1000),IF(X100=('Základní vstupní data'!$F$81+24),('Provozní náklady VaK-ex post'!$V$52*1000),IF(X100=('Základní vstupní data'!$F$81+25),('Provozní náklady VaK-ex post'!$V$52*1000),IF(X100=('Základní vstupní data'!$F$81+26),('Provozní náklady VaK-ex post'!$V$52*1000),IF(X100=('Základní vstupní data'!$F$81+27),('Provozní náklady VaK-ex post'!$V$52*1000),IF(X100=('Základní vstupní data'!$F$81+28),('Provozní náklady VaK-ex post'!$V$52*1000),IF(X100=('Základní vstupní data'!$F$81+29),('Provozní náklady VaK-ex post'!$V$52*1000),IF(X100=('Základní vstupní data'!$F$81+30),('Provozní náklady VaK-ex post'!$V$52*1000),0)))))))))))))))))))))))))))))))</f>
        <v>0</v>
      </c>
      <c r="Y125" s="739">
        <f>IF(Y100&gt;='Základní vstupní data'!$F$81,IF($F$2=0,0,('Základní vstupní data'!$F$127*1000)),IF(Y100=('Základní vstupní data'!$F$81+1),('Provozní náklady VaK-ex post'!$F$52*1000),IF(Y100=('Základní vstupní data'!$F$81+2),('Provozní náklady VaK-ex post'!$H$52*1000),IF(Y100=('Základní vstupní data'!$F$81+3),('Provozní náklady VaK-ex post'!$J$52*1000),IF(Y100=('Základní vstupní data'!$F$81+4),('Provozní náklady VaK-ex post'!$L$52*1000),IF(Y100=('Základní vstupní data'!$F$81+5),('Provozní náklady VaK-ex post'!$N$52*1000),IF(Y100=('Základní vstupní data'!$F$81+6),('Provozní náklady VaK-ex post'!$P$52*1000),IF(Y100=('Základní vstupní data'!$F$81+7),('Provozní náklady VaK-ex post'!$R$52*1000),IF(Y100=('Základní vstupní data'!$F$81+8),('Provozní náklady VaK-ex post'!$T$52*1000),IF(Y100=('Základní vstupní data'!$F$81+9),('Provozní náklady VaK-ex post'!$V$52*1000),IF(Y100=('Základní vstupní data'!$F$81+10),('Provozní náklady VaK-ex post'!$V$52*1000),IF(Y100=('Základní vstupní data'!$F$81+11),('Provozní náklady VaK-ex post'!$V$52*1000),IF(Y100=('Základní vstupní data'!$F$81+12),('Provozní náklady VaK-ex post'!$V$52*1000),IF(Y100=('Základní vstupní data'!$F$81+13),('Provozní náklady VaK-ex post'!$V$52*1000),IF(Y100=('Základní vstupní data'!$F$81+14),('Provozní náklady VaK-ex post'!$V$52*1000),IF(Y100=('Základní vstupní data'!$F$81+15),('Provozní náklady VaK-ex post'!$V$52*1000),IF(Y100=('Základní vstupní data'!$F$81+16),('Provozní náklady VaK-ex post'!$V$52*1000),IF(Y160=('Základní vstupní data'!$F$81+17),('Provozní náklady VaK-ex post'!$V$52*1000),IF(Y100=('Základní vstupní data'!$F$81+18),('Provozní náklady VaK-ex post'!$V$52*1000),IF(Y100=('Základní vstupní data'!$F$81+19),('Provozní náklady VaK-ex post'!$V$52*1000),IF(Y100=('Základní vstupní data'!$F$81+20),('Provozní náklady VaK-ex post'!$V$52*1000),IF(Y100=('Základní vstupní data'!$F$81+21),('Provozní náklady VaK-ex post'!$V$52*1000),IF(Y100=('Základní vstupní data'!$F$81+22),('Provozní náklady VaK-ex post'!$V$52*1000),IF(Y100=('Základní vstupní data'!$F$81+23),('Provozní náklady VaK-ex post'!$V$52*1000),IF(Y100=('Základní vstupní data'!$F$81+24),('Provozní náklady VaK-ex post'!$V$52*1000),IF(Y100=('Základní vstupní data'!$F$81+25),('Provozní náklady VaK-ex post'!$V$52*1000),IF(Y100=('Základní vstupní data'!$F$81+26),('Provozní náklady VaK-ex post'!$V$52*1000),IF(Y100=('Základní vstupní data'!$F$81+27),('Provozní náklady VaK-ex post'!$V$52*1000),IF(Y100=('Základní vstupní data'!$F$81+28),('Provozní náklady VaK-ex post'!$V$52*1000),IF(Y100=('Základní vstupní data'!$F$81+29),('Provozní náklady VaK-ex post'!$V$52*1000),IF(Y100=('Základní vstupní data'!$F$81+30),('Provozní náklady VaK-ex post'!$V$52*1000),0)))))))))))))))))))))))))))))))</f>
        <v>0</v>
      </c>
      <c r="Z125" s="739">
        <f>IF(Z100&gt;='Základní vstupní data'!$F$81,IF($F$2=0,0,('Základní vstupní data'!$F$127*1000)),IF(Z100=('Základní vstupní data'!$F$81+1),('Provozní náklady VaK-ex post'!$F$52*1000),IF(Z100=('Základní vstupní data'!$F$81+2),('Provozní náklady VaK-ex post'!$H$52*1000),IF(Z100=('Základní vstupní data'!$F$81+3),('Provozní náklady VaK-ex post'!$J$52*1000),IF(Z100=('Základní vstupní data'!$F$81+4),('Provozní náklady VaK-ex post'!$L$52*1000),IF(Z100=('Základní vstupní data'!$F$81+5),('Provozní náklady VaK-ex post'!$N$52*1000),IF(Z100=('Základní vstupní data'!$F$81+6),('Provozní náklady VaK-ex post'!$P$52*1000),IF(Z100=('Základní vstupní data'!$F$81+7),('Provozní náklady VaK-ex post'!$R$52*1000),IF(Z100=('Základní vstupní data'!$F$81+8),('Provozní náklady VaK-ex post'!$T$52*1000),IF(Z100=('Základní vstupní data'!$F$81+9),('Provozní náklady VaK-ex post'!$V$52*1000),IF(Z100=('Základní vstupní data'!$F$81+10),('Provozní náklady VaK-ex post'!$V$52*1000),IF(Z100=('Základní vstupní data'!$F$81+11),('Provozní náklady VaK-ex post'!$V$52*1000),IF(Z100=('Základní vstupní data'!$F$81+12),('Provozní náklady VaK-ex post'!$V$52*1000),IF(Z100=('Základní vstupní data'!$F$81+13),('Provozní náklady VaK-ex post'!$V$52*1000),IF(Z100=('Základní vstupní data'!$F$81+14),('Provozní náklady VaK-ex post'!$V$52*1000),IF(Z100=('Základní vstupní data'!$F$81+15),('Provozní náklady VaK-ex post'!$V$52*1000),IF(Z100=('Základní vstupní data'!$F$81+16),('Provozní náklady VaK-ex post'!$V$52*1000),IF(Z160=('Základní vstupní data'!$F$81+17),('Provozní náklady VaK-ex post'!$V$52*1000),IF(Z100=('Základní vstupní data'!$F$81+18),('Provozní náklady VaK-ex post'!$V$52*1000),IF(Z100=('Základní vstupní data'!$F$81+19),('Provozní náklady VaK-ex post'!$V$52*1000),IF(Z100=('Základní vstupní data'!$F$81+20),('Provozní náklady VaK-ex post'!$V$52*1000),IF(Z100=('Základní vstupní data'!$F$81+21),('Provozní náklady VaK-ex post'!$V$52*1000),IF(Z100=('Základní vstupní data'!$F$81+22),('Provozní náklady VaK-ex post'!$V$52*1000),IF(Z100=('Základní vstupní data'!$F$81+23),('Provozní náklady VaK-ex post'!$V$52*1000),IF(Z100=('Základní vstupní data'!$F$81+24),('Provozní náklady VaK-ex post'!$V$52*1000),IF(Z100=('Základní vstupní data'!$F$81+25),('Provozní náklady VaK-ex post'!$V$52*1000),IF(Z100=('Základní vstupní data'!$F$81+26),('Provozní náklady VaK-ex post'!$V$52*1000),IF(Z100=('Základní vstupní data'!$F$81+27),('Provozní náklady VaK-ex post'!$V$52*1000),IF(Z100=('Základní vstupní data'!$F$81+28),('Provozní náklady VaK-ex post'!$V$52*1000),IF(Z100=('Základní vstupní data'!$F$81+29),('Provozní náklady VaK-ex post'!$V$52*1000),IF(Z100=('Základní vstupní data'!$F$81+30),('Provozní náklady VaK-ex post'!$V$52*1000),0)))))))))))))))))))))))))))))))</f>
        <v>0</v>
      </c>
      <c r="AA125" s="739">
        <f>IF(AA100&gt;='Základní vstupní data'!$F$81,IF($F$2=0,0,('Základní vstupní data'!$F$127*1000)),IF(AA100=('Základní vstupní data'!$F$81+1),('Provozní náklady VaK-ex post'!$F$52*1000),IF(AA100=('Základní vstupní data'!$F$81+2),('Provozní náklady VaK-ex post'!$H$52*1000),IF(AA100=('Základní vstupní data'!$F$81+3),('Provozní náklady VaK-ex post'!$J$52*1000),IF(AA100=('Základní vstupní data'!$F$81+4),('Provozní náklady VaK-ex post'!$L$52*1000),IF(AA100=('Základní vstupní data'!$F$81+5),('Provozní náklady VaK-ex post'!$N$52*1000),IF(AA100=('Základní vstupní data'!$F$81+6),('Provozní náklady VaK-ex post'!$P$52*1000),IF(AA100=('Základní vstupní data'!$F$81+7),('Provozní náklady VaK-ex post'!$R$52*1000),IF(AA100=('Základní vstupní data'!$F$81+8),('Provozní náklady VaK-ex post'!$T$52*1000),IF(AA100=('Základní vstupní data'!$F$81+9),('Provozní náklady VaK-ex post'!$V$52*1000),IF(AA100=('Základní vstupní data'!$F$81+10),('Provozní náklady VaK-ex post'!$V$52*1000),IF(AA100=('Základní vstupní data'!$F$81+11),('Provozní náklady VaK-ex post'!$V$52*1000),IF(AA100=('Základní vstupní data'!$F$81+12),('Provozní náklady VaK-ex post'!$V$52*1000),IF(AA100=('Základní vstupní data'!$F$81+13),('Provozní náklady VaK-ex post'!$V$52*1000),IF(AA100=('Základní vstupní data'!$F$81+14),('Provozní náklady VaK-ex post'!$V$52*1000),IF(AA100=('Základní vstupní data'!$F$81+15),('Provozní náklady VaK-ex post'!$V$52*1000),IF(AA100=('Základní vstupní data'!$F$81+16),('Provozní náklady VaK-ex post'!$V$52*1000),IF(AA160=('Základní vstupní data'!$F$81+17),('Provozní náklady VaK-ex post'!$V$52*1000),IF(AA100=('Základní vstupní data'!$F$81+18),('Provozní náklady VaK-ex post'!$V$52*1000),IF(AA100=('Základní vstupní data'!$F$81+19),('Provozní náklady VaK-ex post'!$V$52*1000),IF(AA100=('Základní vstupní data'!$F$81+20),('Provozní náklady VaK-ex post'!$V$52*1000),IF(AA100=('Základní vstupní data'!$F$81+21),('Provozní náklady VaK-ex post'!$V$52*1000),IF(AA100=('Základní vstupní data'!$F$81+22),('Provozní náklady VaK-ex post'!$V$52*1000),IF(AA100=('Základní vstupní data'!$F$81+23),('Provozní náklady VaK-ex post'!$V$52*1000),IF(AA100=('Základní vstupní data'!$F$81+24),('Provozní náklady VaK-ex post'!$V$52*1000),IF(AA100=('Základní vstupní data'!$F$81+25),('Provozní náklady VaK-ex post'!$V$52*1000),IF(AA100=('Základní vstupní data'!$F$81+26),('Provozní náklady VaK-ex post'!$V$52*1000),IF(AA100=('Základní vstupní data'!$F$81+27),('Provozní náklady VaK-ex post'!$V$52*1000),IF(AA100=('Základní vstupní data'!$F$81+28),('Provozní náklady VaK-ex post'!$V$52*1000),IF(AA100=('Základní vstupní data'!$F$81+29),('Provozní náklady VaK-ex post'!$V$52*1000),IF(AA100=('Základní vstupní data'!$F$81+30),('Provozní náklady VaK-ex post'!$V$52*1000),0)))))))))))))))))))))))))))))))</f>
        <v>0</v>
      </c>
      <c r="AB125" s="739">
        <f>IF(AB100&gt;='Základní vstupní data'!$F$81,IF($F$2=0,0,('Základní vstupní data'!$F$127*1000)),IF(AB100=('Základní vstupní data'!$F$81+1),('Provozní náklady VaK-ex post'!$F$52*1000),IF(AB100=('Základní vstupní data'!$F$81+2),('Provozní náklady VaK-ex post'!$H$52*1000),IF(AB100=('Základní vstupní data'!$F$81+3),('Provozní náklady VaK-ex post'!$J$52*1000),IF(AB100=('Základní vstupní data'!$F$81+4),('Provozní náklady VaK-ex post'!$L$52*1000),IF(AB100=('Základní vstupní data'!$F$81+5),('Provozní náklady VaK-ex post'!$N$52*1000),IF(AB100=('Základní vstupní data'!$F$81+6),('Provozní náklady VaK-ex post'!$P$52*1000),IF(AB100=('Základní vstupní data'!$F$81+7),('Provozní náklady VaK-ex post'!$R$52*1000),IF(AB100=('Základní vstupní data'!$F$81+8),('Provozní náklady VaK-ex post'!$T$52*1000),IF(AB100=('Základní vstupní data'!$F$81+9),('Provozní náklady VaK-ex post'!$V$52*1000),IF(AB100=('Základní vstupní data'!$F$81+10),('Provozní náklady VaK-ex post'!$V$52*1000),IF(AB100=('Základní vstupní data'!$F$81+11),('Provozní náklady VaK-ex post'!$V$52*1000),IF(AB100=('Základní vstupní data'!$F$81+12),('Provozní náklady VaK-ex post'!$V$52*1000),IF(AB100=('Základní vstupní data'!$F$81+13),('Provozní náklady VaK-ex post'!$V$52*1000),IF(AB100=('Základní vstupní data'!$F$81+14),('Provozní náklady VaK-ex post'!$V$52*1000),IF(AB100=('Základní vstupní data'!$F$81+15),('Provozní náklady VaK-ex post'!$V$52*1000),IF(AB100=('Základní vstupní data'!$F$81+16),('Provozní náklady VaK-ex post'!$V$52*1000),IF(AB160=('Základní vstupní data'!$F$81+17),('Provozní náklady VaK-ex post'!$V$52*1000),IF(AB100=('Základní vstupní data'!$F$81+18),('Provozní náklady VaK-ex post'!$V$52*1000),IF(AB100=('Základní vstupní data'!$F$81+19),('Provozní náklady VaK-ex post'!$V$52*1000),IF(AB100=('Základní vstupní data'!$F$81+20),('Provozní náklady VaK-ex post'!$V$52*1000),IF(AB100=('Základní vstupní data'!$F$81+21),('Provozní náklady VaK-ex post'!$V$52*1000),IF(AB100=('Základní vstupní data'!$F$81+22),('Provozní náklady VaK-ex post'!$V$52*1000),IF(AB100=('Základní vstupní data'!$F$81+23),('Provozní náklady VaK-ex post'!$V$52*1000),IF(AB100=('Základní vstupní data'!$F$81+24),('Provozní náklady VaK-ex post'!$V$52*1000),IF(AB100=('Základní vstupní data'!$F$81+25),('Provozní náklady VaK-ex post'!$V$52*1000),IF(AB100=('Základní vstupní data'!$F$81+26),('Provozní náklady VaK-ex post'!$V$52*1000),IF(AB100=('Základní vstupní data'!$F$81+27),('Provozní náklady VaK-ex post'!$V$52*1000),IF(AB100=('Základní vstupní data'!$F$81+28),('Provozní náklady VaK-ex post'!$V$52*1000),IF(AB100=('Základní vstupní data'!$F$81+29),('Provozní náklady VaK-ex post'!$V$52*1000),IF(AB100=('Základní vstupní data'!$F$81+30),('Provozní náklady VaK-ex post'!$V$52*1000),0)))))))))))))))))))))))))))))))</f>
        <v>0</v>
      </c>
      <c r="AC125" s="739">
        <f>IF(AC100&gt;='Základní vstupní data'!$F$81,IF($F$2=0,0,('Základní vstupní data'!$F$127*1000)),IF(AC100=('Základní vstupní data'!$F$81+1),('Provozní náklady VaK-ex post'!$F$52*1000),IF(AC100=('Základní vstupní data'!$F$81+2),('Provozní náklady VaK-ex post'!$H$52*1000),IF(AC100=('Základní vstupní data'!$F$81+3),('Provozní náklady VaK-ex post'!$J$52*1000),IF(AC100=('Základní vstupní data'!$F$81+4),('Provozní náklady VaK-ex post'!$L$52*1000),IF(AC100=('Základní vstupní data'!$F$81+5),('Provozní náklady VaK-ex post'!$N$52*1000),IF(AC100=('Základní vstupní data'!$F$81+6),('Provozní náklady VaK-ex post'!$P$52*1000),IF(AC100=('Základní vstupní data'!$F$81+7),('Provozní náklady VaK-ex post'!$R$52*1000),IF(AC100=('Základní vstupní data'!$F$81+8),('Provozní náklady VaK-ex post'!$T$52*1000),IF(AC100=('Základní vstupní data'!$F$81+9),('Provozní náklady VaK-ex post'!$V$52*1000),IF(AC100=('Základní vstupní data'!$F$81+10),('Provozní náklady VaK-ex post'!$V$52*1000),IF(AC100=('Základní vstupní data'!$F$81+11),('Provozní náklady VaK-ex post'!$V$52*1000),IF(AC100=('Základní vstupní data'!$F$81+12),('Provozní náklady VaK-ex post'!$V$52*1000),IF(AC100=('Základní vstupní data'!$F$81+13),('Provozní náklady VaK-ex post'!$V$52*1000),IF(AC100=('Základní vstupní data'!$F$81+14),('Provozní náklady VaK-ex post'!$V$52*1000),IF(AC100=('Základní vstupní data'!$F$81+15),('Provozní náklady VaK-ex post'!$V$52*1000),IF(AC100=('Základní vstupní data'!$F$81+16),('Provozní náklady VaK-ex post'!$V$52*1000),IF(AC160=('Základní vstupní data'!$F$81+17),('Provozní náklady VaK-ex post'!$V$52*1000),IF(AC100=('Základní vstupní data'!$F$81+18),('Provozní náklady VaK-ex post'!$V$52*1000),IF(AC100=('Základní vstupní data'!$F$81+19),('Provozní náklady VaK-ex post'!$V$52*1000),IF(AC100=('Základní vstupní data'!$F$81+20),('Provozní náklady VaK-ex post'!$V$52*1000),IF(AC100=('Základní vstupní data'!$F$81+21),('Provozní náklady VaK-ex post'!$V$52*1000),IF(AC100=('Základní vstupní data'!$F$81+22),('Provozní náklady VaK-ex post'!$V$52*1000),IF(AC100=('Základní vstupní data'!$F$81+23),('Provozní náklady VaK-ex post'!$V$52*1000),IF(AC100=('Základní vstupní data'!$F$81+24),('Provozní náklady VaK-ex post'!$V$52*1000),IF(AC100=('Základní vstupní data'!$F$81+25),('Provozní náklady VaK-ex post'!$V$52*1000),IF(AC100=('Základní vstupní data'!$F$81+26),('Provozní náklady VaK-ex post'!$V$52*1000),IF(AC100=('Základní vstupní data'!$F$81+27),('Provozní náklady VaK-ex post'!$V$52*1000),IF(AC100=('Základní vstupní data'!$F$81+28),('Provozní náklady VaK-ex post'!$V$52*1000),IF(AC100=('Základní vstupní data'!$F$81+29),('Provozní náklady VaK-ex post'!$V$52*1000),IF(AC100=('Základní vstupní data'!$F$81+30),('Provozní náklady VaK-ex post'!$V$52*1000),0)))))))))))))))))))))))))))))))</f>
        <v>0</v>
      </c>
      <c r="AD125" s="739">
        <f>IF(AD100&gt;='Základní vstupní data'!$F$81,IF($F$2=0,0,('Základní vstupní data'!$F$127*1000)),IF(AD100=('Základní vstupní data'!$F$81+1),('Provozní náklady VaK-ex post'!$F$52*1000),IF(AD100=('Základní vstupní data'!$F$81+2),('Provozní náklady VaK-ex post'!$H$52*1000),IF(AD100=('Základní vstupní data'!$F$81+3),('Provozní náklady VaK-ex post'!$J$52*1000),IF(AD100=('Základní vstupní data'!$F$81+4),('Provozní náklady VaK-ex post'!$L$52*1000),IF(AD100=('Základní vstupní data'!$F$81+5),('Provozní náklady VaK-ex post'!$N$52*1000),IF(AD100=('Základní vstupní data'!$F$81+6),('Provozní náklady VaK-ex post'!$P$52*1000),IF(AD100=('Základní vstupní data'!$F$81+7),('Provozní náklady VaK-ex post'!$R$52*1000),IF(AD100=('Základní vstupní data'!$F$81+8),('Provozní náklady VaK-ex post'!$T$52*1000),IF(AD100=('Základní vstupní data'!$F$81+9),('Provozní náklady VaK-ex post'!$V$52*1000),IF(AD100=('Základní vstupní data'!$F$81+10),('Provozní náklady VaK-ex post'!$V$52*1000),IF(AD100=('Základní vstupní data'!$F$81+11),('Provozní náklady VaK-ex post'!$V$52*1000),IF(AD100=('Základní vstupní data'!$F$81+12),('Provozní náklady VaK-ex post'!$V$52*1000),IF(AD100=('Základní vstupní data'!$F$81+13),('Provozní náklady VaK-ex post'!$V$52*1000),IF(AD100=('Základní vstupní data'!$F$81+14),('Provozní náklady VaK-ex post'!$V$52*1000),IF(AD100=('Základní vstupní data'!$F$81+15),('Provozní náklady VaK-ex post'!$V$52*1000),IF(AD100=('Základní vstupní data'!$F$81+16),('Provozní náklady VaK-ex post'!$V$52*1000),IF(AD160=('Základní vstupní data'!$F$81+17),('Provozní náklady VaK-ex post'!$V$52*1000),IF(AD100=('Základní vstupní data'!$F$81+18),('Provozní náklady VaK-ex post'!$V$52*1000),IF(AD100=('Základní vstupní data'!$F$81+19),('Provozní náklady VaK-ex post'!$V$52*1000),IF(AD100=('Základní vstupní data'!$F$81+20),('Provozní náklady VaK-ex post'!$V$52*1000),IF(AD100=('Základní vstupní data'!$F$81+21),('Provozní náklady VaK-ex post'!$V$52*1000),IF(AD100=('Základní vstupní data'!$F$81+22),('Provozní náklady VaK-ex post'!$V$52*1000),IF(AD100=('Základní vstupní data'!$F$81+23),('Provozní náklady VaK-ex post'!$V$52*1000),IF(AD100=('Základní vstupní data'!$F$81+24),('Provozní náklady VaK-ex post'!$V$52*1000),IF(AD100=('Základní vstupní data'!$F$81+25),('Provozní náklady VaK-ex post'!$V$52*1000),IF(AD100=('Základní vstupní data'!$F$81+26),('Provozní náklady VaK-ex post'!$V$52*1000),IF(AD100=('Základní vstupní data'!$F$81+27),('Provozní náklady VaK-ex post'!$V$52*1000),IF(AD100=('Základní vstupní data'!$F$81+28),('Provozní náklady VaK-ex post'!$V$52*1000),IF(AD100=('Základní vstupní data'!$F$81+29),('Provozní náklady VaK-ex post'!$V$52*1000),IF(AD100=('Základní vstupní data'!$F$81+30),('Provozní náklady VaK-ex post'!$V$52*1000),0)))))))))))))))))))))))))))))))</f>
        <v>0</v>
      </c>
      <c r="AE125" s="739">
        <f>IF(AE100&gt;='Základní vstupní data'!$F$81,IF($F$2=0,0,('Základní vstupní data'!$F$127*1000)),IF(AE100=('Základní vstupní data'!$F$81+1),('Provozní náklady VaK-ex post'!$F$52*1000),IF(AE100=('Základní vstupní data'!$F$81+2),('Provozní náklady VaK-ex post'!$H$52*1000),IF(AE100=('Základní vstupní data'!$F$81+3),('Provozní náklady VaK-ex post'!$J$52*1000),IF(AE100=('Základní vstupní data'!$F$81+4),('Provozní náklady VaK-ex post'!$L$52*1000),IF(AE100=('Základní vstupní data'!$F$81+5),('Provozní náklady VaK-ex post'!$N$52*1000),IF(AE100=('Základní vstupní data'!$F$81+6),('Provozní náklady VaK-ex post'!$P$52*1000),IF(AE100=('Základní vstupní data'!$F$81+7),('Provozní náklady VaK-ex post'!$R$52*1000),IF(AE100=('Základní vstupní data'!$F$81+8),('Provozní náklady VaK-ex post'!$T$52*1000),IF(AE100=('Základní vstupní data'!$F$81+9),('Provozní náklady VaK-ex post'!$V$52*1000),IF(AE100=('Základní vstupní data'!$F$81+10),('Provozní náklady VaK-ex post'!$V$52*1000),IF(AE100=('Základní vstupní data'!$F$81+11),('Provozní náklady VaK-ex post'!$V$52*1000),IF(AE100=('Základní vstupní data'!$F$81+12),('Provozní náklady VaK-ex post'!$V$52*1000),IF(AE100=('Základní vstupní data'!$F$81+13),('Provozní náklady VaK-ex post'!$V$52*1000),IF(AE100=('Základní vstupní data'!$F$81+14),('Provozní náklady VaK-ex post'!$V$52*1000),IF(AE100=('Základní vstupní data'!$F$81+15),('Provozní náklady VaK-ex post'!$V$52*1000),IF(AE100=('Základní vstupní data'!$F$81+16),('Provozní náklady VaK-ex post'!$V$52*1000),IF(AE160=('Základní vstupní data'!$F$81+17),('Provozní náklady VaK-ex post'!$V$52*1000),IF(AE100=('Základní vstupní data'!$F$81+18),('Provozní náklady VaK-ex post'!$V$52*1000),IF(AE100=('Základní vstupní data'!$F$81+19),('Provozní náklady VaK-ex post'!$V$52*1000),IF(AE100=('Základní vstupní data'!$F$81+20),('Provozní náklady VaK-ex post'!$V$52*1000),IF(AE100=('Základní vstupní data'!$F$81+21),('Provozní náklady VaK-ex post'!$V$52*1000),IF(AE100=('Základní vstupní data'!$F$81+22),('Provozní náklady VaK-ex post'!$V$52*1000),IF(AE100=('Základní vstupní data'!$F$81+23),('Provozní náklady VaK-ex post'!$V$52*1000),IF(AE100=('Základní vstupní data'!$F$81+24),('Provozní náklady VaK-ex post'!$V$52*1000),IF(AE100=('Základní vstupní data'!$F$81+25),('Provozní náklady VaK-ex post'!$V$52*1000),IF(AE100=('Základní vstupní data'!$F$81+26),('Provozní náklady VaK-ex post'!$V$52*1000),IF(AE100=('Základní vstupní data'!$F$81+27),('Provozní náklady VaK-ex post'!$V$52*1000),IF(AE100=('Základní vstupní data'!$F$81+28),('Provozní náklady VaK-ex post'!$V$52*1000),IF(AE100=('Základní vstupní data'!$F$81+29),('Provozní náklady VaK-ex post'!$V$52*1000),IF(AE100=('Základní vstupní data'!$F$81+30),('Provozní náklady VaK-ex post'!$V$52*1000),0)))))))))))))))))))))))))))))))</f>
        <v>0</v>
      </c>
      <c r="AF125" s="739">
        <f>IF(AF100&gt;='Základní vstupní data'!$F$81,IF($F$2=0,0,('Základní vstupní data'!$F$127*1000)),IF(AF100=('Základní vstupní data'!$F$81+1),('Provozní náklady VaK-ex post'!$F$52*1000),IF(AF100=('Základní vstupní data'!$F$81+2),('Provozní náklady VaK-ex post'!$H$52*1000),IF(AF100=('Základní vstupní data'!$F$81+3),('Provozní náklady VaK-ex post'!$J$52*1000),IF(AF100=('Základní vstupní data'!$F$81+4),('Provozní náklady VaK-ex post'!$L$52*1000),IF(AF100=('Základní vstupní data'!$F$81+5),('Provozní náklady VaK-ex post'!$N$52*1000),IF(AF100=('Základní vstupní data'!$F$81+6),('Provozní náklady VaK-ex post'!$P$52*1000),IF(AF100=('Základní vstupní data'!$F$81+7),('Provozní náklady VaK-ex post'!$R$52*1000),IF(AF100=('Základní vstupní data'!$F$81+8),('Provozní náklady VaK-ex post'!$T$52*1000),IF(AF100=('Základní vstupní data'!$F$81+9),('Provozní náklady VaK-ex post'!$V$52*1000),IF(AF100=('Základní vstupní data'!$F$81+10),('Provozní náklady VaK-ex post'!$V$52*1000),IF(AF100=('Základní vstupní data'!$F$81+11),('Provozní náklady VaK-ex post'!$V$52*1000),IF(AF100=('Základní vstupní data'!$F$81+12),('Provozní náklady VaK-ex post'!$V$52*1000),IF(AF100=('Základní vstupní data'!$F$81+13),('Provozní náklady VaK-ex post'!$V$52*1000),IF(AF100=('Základní vstupní data'!$F$81+14),('Provozní náklady VaK-ex post'!$V$52*1000),IF(AF100=('Základní vstupní data'!$F$81+15),('Provozní náklady VaK-ex post'!$V$52*1000),IF(AF100=('Základní vstupní data'!$F$81+16),('Provozní náklady VaK-ex post'!$V$52*1000),IF(AF160=('Základní vstupní data'!$F$81+17),('Provozní náklady VaK-ex post'!$V$52*1000),IF(AF100=('Základní vstupní data'!$F$81+18),('Provozní náklady VaK-ex post'!$V$52*1000),IF(AF100=('Základní vstupní data'!$F$81+19),('Provozní náklady VaK-ex post'!$V$52*1000),IF(AF100=('Základní vstupní data'!$F$81+20),('Provozní náklady VaK-ex post'!$V$52*1000),IF(AF100=('Základní vstupní data'!$F$81+21),('Provozní náklady VaK-ex post'!$V$52*1000),IF(AF100=('Základní vstupní data'!$F$81+22),('Provozní náklady VaK-ex post'!$V$52*1000),IF(AF100=('Základní vstupní data'!$F$81+23),('Provozní náklady VaK-ex post'!$V$52*1000),IF(AF100=('Základní vstupní data'!$F$81+24),('Provozní náklady VaK-ex post'!$V$52*1000),IF(AF100=('Základní vstupní data'!$F$81+25),('Provozní náklady VaK-ex post'!$V$52*1000),IF(AF100=('Základní vstupní data'!$F$81+26),('Provozní náklady VaK-ex post'!$V$52*1000),IF(AF100=('Základní vstupní data'!$F$81+27),('Provozní náklady VaK-ex post'!$V$52*1000),IF(AF100=('Základní vstupní data'!$F$81+28),('Provozní náklady VaK-ex post'!$V$52*1000),IF(AF100=('Základní vstupní data'!$F$81+29),('Provozní náklady VaK-ex post'!$V$52*1000),IF(AF100=('Základní vstupní data'!$F$81+30),('Provozní náklady VaK-ex post'!$V$52*1000),0)))))))))))))))))))))))))))))))</f>
        <v>0</v>
      </c>
      <c r="AG125" s="739">
        <f>IF(AG100&gt;='Základní vstupní data'!$F$81,IF($F$2=0,0,('Základní vstupní data'!$F$127*1000)),IF(AG100=('Základní vstupní data'!$F$81+1),('Provozní náklady VaK-ex post'!$F$52*1000),IF(AG100=('Základní vstupní data'!$F$81+2),('Provozní náklady VaK-ex post'!$H$52*1000),IF(AG100=('Základní vstupní data'!$F$81+3),('Provozní náklady VaK-ex post'!$J$52*1000),IF(AG100=('Základní vstupní data'!$F$81+4),('Provozní náklady VaK-ex post'!$L$52*1000),IF(AG100=('Základní vstupní data'!$F$81+5),('Provozní náklady VaK-ex post'!$N$52*1000),IF(AG100=('Základní vstupní data'!$F$81+6),('Provozní náklady VaK-ex post'!$P$52*1000),IF(AG100=('Základní vstupní data'!$F$81+7),('Provozní náklady VaK-ex post'!$R$52*1000),IF(AG100=('Základní vstupní data'!$F$81+8),('Provozní náklady VaK-ex post'!$T$52*1000),IF(AG100=('Základní vstupní data'!$F$81+9),('Provozní náklady VaK-ex post'!$V$52*1000),IF(AG100=('Základní vstupní data'!$F$81+10),('Provozní náklady VaK-ex post'!$V$52*1000),IF(AG100=('Základní vstupní data'!$F$81+11),('Provozní náklady VaK-ex post'!$V$52*1000),IF(AG100=('Základní vstupní data'!$F$81+12),('Provozní náklady VaK-ex post'!$V$52*1000),IF(AG100=('Základní vstupní data'!$F$81+13),('Provozní náklady VaK-ex post'!$V$52*1000),IF(AG100=('Základní vstupní data'!$F$81+14),('Provozní náklady VaK-ex post'!$V$52*1000),IF(AG100=('Základní vstupní data'!$F$81+15),('Provozní náklady VaK-ex post'!$V$52*1000),IF(AG100=('Základní vstupní data'!$F$81+16),('Provozní náklady VaK-ex post'!$V$52*1000),IF(AG160=('Základní vstupní data'!$F$81+17),('Provozní náklady VaK-ex post'!$V$52*1000),IF(AG100=('Základní vstupní data'!$F$81+18),('Provozní náklady VaK-ex post'!$V$52*1000),IF(AG100=('Základní vstupní data'!$F$81+19),('Provozní náklady VaK-ex post'!$V$52*1000),IF(AG100=('Základní vstupní data'!$F$81+20),('Provozní náklady VaK-ex post'!$V$52*1000),IF(AG100=('Základní vstupní data'!$F$81+21),('Provozní náklady VaK-ex post'!$V$52*1000),IF(AG100=('Základní vstupní data'!$F$81+22),('Provozní náklady VaK-ex post'!$V$52*1000),IF(AG100=('Základní vstupní data'!$F$81+23),('Provozní náklady VaK-ex post'!$V$52*1000),IF(AG100=('Základní vstupní data'!$F$81+24),('Provozní náklady VaK-ex post'!$V$52*1000),IF(AG100=('Základní vstupní data'!$F$81+25),('Provozní náklady VaK-ex post'!$V$52*1000),IF(AG100=('Základní vstupní data'!$F$81+26),('Provozní náklady VaK-ex post'!$V$52*1000),IF(AG100=('Základní vstupní data'!$F$81+27),('Provozní náklady VaK-ex post'!$V$52*1000),IF(AG100=('Základní vstupní data'!$F$81+28),('Provozní náklady VaK-ex post'!$V$52*1000),IF(AG100=('Základní vstupní data'!$F$81+29),('Provozní náklady VaK-ex post'!$V$52*1000),IF(AG100=('Základní vstupní data'!$F$81+30),('Provozní náklady VaK-ex post'!$V$52*1000),0)))))))))))))))))))))))))))))))</f>
        <v>0</v>
      </c>
      <c r="AH125" s="739">
        <f>IF(AH100&gt;='Základní vstupní data'!$F$81,IF($F$2=0,0,('Základní vstupní data'!$F$127*1000)),IF(AH100=('Základní vstupní data'!$F$81+1),('Provozní náklady VaK-ex post'!$F$52*1000),IF(AH100=('Základní vstupní data'!$F$81+2),('Provozní náklady VaK-ex post'!$H$52*1000),IF(AH100=('Základní vstupní data'!$F$81+3),('Provozní náklady VaK-ex post'!$J$52*1000),IF(AH100=('Základní vstupní data'!$F$81+4),('Provozní náklady VaK-ex post'!$L$52*1000),IF(AH100=('Základní vstupní data'!$F$81+5),('Provozní náklady VaK-ex post'!$N$52*1000),IF(AH100=('Základní vstupní data'!$F$81+6),('Provozní náklady VaK-ex post'!$P$52*1000),IF(AH100=('Základní vstupní data'!$F$81+7),('Provozní náklady VaK-ex post'!$R$52*1000),IF(AH100=('Základní vstupní data'!$F$81+8),('Provozní náklady VaK-ex post'!$T$52*1000),IF(AH100=('Základní vstupní data'!$F$81+9),('Provozní náklady VaK-ex post'!$V$52*1000),IF(AH100=('Základní vstupní data'!$F$81+10),('Provozní náklady VaK-ex post'!$V$52*1000),IF(AH100=('Základní vstupní data'!$F$81+11),('Provozní náklady VaK-ex post'!$V$52*1000),IF(AH100=('Základní vstupní data'!$F$81+12),('Provozní náklady VaK-ex post'!$V$52*1000),IF(AH100=('Základní vstupní data'!$F$81+13),('Provozní náklady VaK-ex post'!$V$52*1000),IF(AH100=('Základní vstupní data'!$F$81+14),('Provozní náklady VaK-ex post'!$V$52*1000),IF(AH100=('Základní vstupní data'!$F$81+15),('Provozní náklady VaK-ex post'!$V$52*1000),IF(AH100=('Základní vstupní data'!$F$81+16),('Provozní náklady VaK-ex post'!$V$52*1000),IF(AH160=('Základní vstupní data'!$F$81+17),('Provozní náklady VaK-ex post'!$V$52*1000),IF(AH100=('Základní vstupní data'!$F$81+18),('Provozní náklady VaK-ex post'!$V$52*1000),IF(AH100=('Základní vstupní data'!$F$81+19),('Provozní náklady VaK-ex post'!$V$52*1000),IF(AH100=('Základní vstupní data'!$F$81+20),('Provozní náklady VaK-ex post'!$V$52*1000),IF(AH100=('Základní vstupní data'!$F$81+21),('Provozní náklady VaK-ex post'!$V$52*1000),IF(AH100=('Základní vstupní data'!$F$81+22),('Provozní náklady VaK-ex post'!$V$52*1000),IF(AH100=('Základní vstupní data'!$F$81+23),('Provozní náklady VaK-ex post'!$V$52*1000),IF(AH100=('Základní vstupní data'!$F$81+24),('Provozní náklady VaK-ex post'!$V$52*1000),IF(AH100=('Základní vstupní data'!$F$81+25),('Provozní náklady VaK-ex post'!$V$52*1000),IF(AH100=('Základní vstupní data'!$F$81+26),('Provozní náklady VaK-ex post'!$V$52*1000),IF(AH100=('Základní vstupní data'!$F$81+27),('Provozní náklady VaK-ex post'!$V$52*1000),IF(AH100=('Základní vstupní data'!$F$81+28),('Provozní náklady VaK-ex post'!$V$52*1000),IF(AH100=('Základní vstupní data'!$F$81+29),('Provozní náklady VaK-ex post'!$V$52*1000),IF(AH100=('Základní vstupní data'!$F$81+30),('Provozní náklady VaK-ex post'!$V$52*1000),0)))))))))))))))))))))))))))))))</f>
        <v>0</v>
      </c>
    </row>
    <row r="126" spans="1:34" s="119" customFormat="1">
      <c r="B126" s="304" t="str">
        <f>B118</f>
        <v>Odpadní voda</v>
      </c>
      <c r="C126" s="743">
        <f>IF($F$2=0,0,IF('Základní vstupní data'!G127=0,0,'Základní vstupní data'!G127*1000))</f>
        <v>0</v>
      </c>
      <c r="D126" s="435" t="s">
        <v>278</v>
      </c>
      <c r="E126" s="684">
        <f>IF(E100&gt;='Základní vstupní data'!$F$81,IF($F$2=0,0,('Základní vstupní data'!$G$127*1000)),IF(E100=('Základní vstupní data'!$F$81+1),('Provozní náklady VaK-ex post'!$G$52*1000),IF(E100=('Základní vstupní data'!$F$81+2),('Provozní náklady VaK-ex post'!$I$52*1000),IF(E100=('Základní vstupní data'!$F$81+3),('Provozní náklady VaK-ex post'!$K$52*1000),IF(E100=('Základní vstupní data'!$F$81+4),('Provozní náklady VaK-ex post'!$M$52*1000),IF(E100=('Základní vstupní data'!$F$81+5),('Provozní náklady VaK-ex post'!$O$52*1000),IF(E100=('Základní vstupní data'!$F$81+6),('Provozní náklady VaK-ex post'!$Q$52*1000),IF(E100=('Základní vstupní data'!$F$81+7),('Provozní náklady VaK-ex post'!$S$52*1000),IF(E100=('Základní vstupní data'!$F$81+8),('Provozní náklady VaK-ex post'!$U$52*1000),IF(E100=('Základní vstupní data'!$F$81+9),('Provozní náklady VaK-ex post'!$W$52*1000),IF(E100=('Základní vstupní data'!$F$81+10),('Provozní náklady VaK-ex post'!$W$52*1000),IF(E100=('Základní vstupní data'!$F$81+11),('Provozní náklady VaK-ex post'!$W$52*1000),IF(E100=('Základní vstupní data'!$F$81+12),('Provozní náklady VaK-ex post'!$W$52*1000),IF(E100=('Základní vstupní data'!$F$81+13),('Provozní náklady VaK-ex post'!$W$52*1000),IF(E100=('Základní vstupní data'!$F$81+14),('Provozní náklady VaK-ex post'!$W$52*1000),IF(E100=('Základní vstupní data'!$F$81+15),('Provozní náklady VaK-ex post'!$W$52*1000),IF(E100=('Základní vstupní data'!$F$81+16),('Provozní náklady VaK-ex post'!$W$52*1000),IF(E100=('Základní vstupní data'!$F$81+17),('Provozní náklady VaK-ex post'!$W$52*1000),IF(E100=('Základní vstupní data'!$F$81+18),('Provozní náklady VaK-ex post'!$W$52*1000),IF(E100=('Základní vstupní data'!$F$81+19),('Provozní náklady VaK-ex post'!$W$52*1000),IF(E100=('Základní vstupní data'!$F$81+20),('Provozní náklady VaK-ex post'!$W$52*1000),IF(E100=('Základní vstupní data'!$F$81+21),('Provozní náklady VaK-ex post'!$W$52*1000),IF(E100=('Základní vstupní data'!$F$81+22),('Provozní náklady VaK-ex post'!$W$52*1000),IF(E100=('Základní vstupní data'!$F$81+23),('Provozní náklady VaK-ex post'!$W$52*1000),IF(E100=('Základní vstupní data'!$F$81+24),('Provozní náklady VaK-ex post'!$W$52*1000),IF(E100=('Základní vstupní data'!$F$81+25),('Provozní náklady VaK-ex post'!$W$52*1000),IF(E100=('Základní vstupní data'!$F$81+26),('Provozní náklady VaK-ex post'!$W$52*1000),IF(E100=('Základní vstupní data'!$F$81+27),('Provozní náklady VaK-ex post'!$W$52*1000),IF(E100=('Základní vstupní data'!$F$81+28),('Provozní náklady VaK-ex post'!$W$52*1000),IF(E100=('Základní vstupní data'!$F$81+29),('Provozní náklady VaK-ex post'!$W$52*1000),IF(E100=('Základní vstupní data'!$F$81+30),('Provozní náklady VaK-ex post'!$W$52*1000),0)))))))))))))))))))))))))))))))</f>
        <v>0</v>
      </c>
      <c r="F126" s="684">
        <f>IF(F100&gt;='Základní vstupní data'!$F$81,IF($F$2=0,0,('Základní vstupní data'!$G$127*1000)),IF(F100=('Základní vstupní data'!$F$81+1),('Provozní náklady VaK-ex post'!$G$52*1000),IF(F100=('Základní vstupní data'!$F$81+2),('Provozní náklady VaK-ex post'!$I$52*1000),IF(F100=('Základní vstupní data'!$F$81+3),('Provozní náklady VaK-ex post'!$K$52*1000),IF(F100=('Základní vstupní data'!$F$81+4),('Provozní náklady VaK-ex post'!$M$52*1000),IF(F100=('Základní vstupní data'!$F$81+5),('Provozní náklady VaK-ex post'!$O$52*1000),IF(F100=('Základní vstupní data'!$F$81+6),('Provozní náklady VaK-ex post'!$Q$52*1000),IF(F100=('Základní vstupní data'!$F$81+7),('Provozní náklady VaK-ex post'!$S$52*1000),IF(F100=('Základní vstupní data'!$F$81+8),('Provozní náklady VaK-ex post'!$U$52*1000),IF(F100=('Základní vstupní data'!$F$81+9),('Provozní náklady VaK-ex post'!$W$52*1000),IF(F100=('Základní vstupní data'!$F$81+10),('Provozní náklady VaK-ex post'!$W$52*1000),IF(F100=('Základní vstupní data'!$F$81+11),('Provozní náklady VaK-ex post'!$W$52*1000),IF(F100=('Základní vstupní data'!$F$81+12),('Provozní náklady VaK-ex post'!$W$52*1000),IF(F100=('Základní vstupní data'!$F$81+13),('Provozní náklady VaK-ex post'!$W$52*1000),IF(F100=('Základní vstupní data'!$F$81+14),('Provozní náklady VaK-ex post'!$W$52*1000),IF(F100=('Základní vstupní data'!$F$81+15),('Provozní náklady VaK-ex post'!$W$52*1000),IF(F100=('Základní vstupní data'!$F$81+16),('Provozní náklady VaK-ex post'!$W$52*1000),IF(F100=('Základní vstupní data'!$F$81+17),('Provozní náklady VaK-ex post'!$W$52*1000),IF(F100=('Základní vstupní data'!$F$81+18),('Provozní náklady VaK-ex post'!$W$52*1000),IF(F100=('Základní vstupní data'!$F$81+19),('Provozní náklady VaK-ex post'!$W$52*1000),IF(F100=('Základní vstupní data'!$F$81+20),('Provozní náklady VaK-ex post'!$W$52*1000),IF(F100=('Základní vstupní data'!$F$81+21),('Provozní náklady VaK-ex post'!$W$52*1000),IF(F100=('Základní vstupní data'!$F$81+22),('Provozní náklady VaK-ex post'!$W$52*1000),IF(F100=('Základní vstupní data'!$F$81+23),('Provozní náklady VaK-ex post'!$W$52*1000),IF(F100=('Základní vstupní data'!$F$81+24),('Provozní náklady VaK-ex post'!$W$52*1000),IF(F100=('Základní vstupní data'!$F$81+25),('Provozní náklady VaK-ex post'!$W$52*1000),IF(F100=('Základní vstupní data'!$F$81+26),('Provozní náklady VaK-ex post'!$W$52*1000),IF(F100=('Základní vstupní data'!$F$81+27),('Provozní náklady VaK-ex post'!$W$52*1000),IF(F100=('Základní vstupní data'!$F$81+28),('Provozní náklady VaK-ex post'!$W$52*1000),IF(F100=('Základní vstupní data'!$F$81+29),('Provozní náklady VaK-ex post'!$W$52*1000),IF(F100=('Základní vstupní data'!$F$81+30),('Provozní náklady VaK-ex post'!$W$52*1000),0)))))))))))))))))))))))))))))))</f>
        <v>0</v>
      </c>
      <c r="G126" s="684">
        <f>IF(G100&gt;='Základní vstupní data'!$F$81,IF($F$2=0,0,('Základní vstupní data'!$G$127*1000)),IF(G100=('Základní vstupní data'!$F$81+1),('Provozní náklady VaK-ex post'!$G$52*1000),IF(G100=('Základní vstupní data'!$F$81+2),('Provozní náklady VaK-ex post'!$I$52*1000),IF(G100=('Základní vstupní data'!$F$81+3),('Provozní náklady VaK-ex post'!$K$52*1000),IF(G100=('Základní vstupní data'!$F$81+4),('Provozní náklady VaK-ex post'!$M$52*1000),IF(G100=('Základní vstupní data'!$F$81+5),('Provozní náklady VaK-ex post'!$O$52*1000),IF(G100=('Základní vstupní data'!$F$81+6),('Provozní náklady VaK-ex post'!$Q$52*1000),IF(G100=('Základní vstupní data'!$F$81+7),('Provozní náklady VaK-ex post'!$S$52*1000),IF(G100=('Základní vstupní data'!$F$81+8),('Provozní náklady VaK-ex post'!$U$52*1000),IF(G100=('Základní vstupní data'!$F$81+9),('Provozní náklady VaK-ex post'!$W$52*1000),IF(G100=('Základní vstupní data'!$F$81+10),('Provozní náklady VaK-ex post'!$W$52*1000),IF(G100=('Základní vstupní data'!$F$81+11),('Provozní náklady VaK-ex post'!$W$52*1000),IF(G100=('Základní vstupní data'!$F$81+12),('Provozní náklady VaK-ex post'!$W$52*1000),IF(G100=('Základní vstupní data'!$F$81+13),('Provozní náklady VaK-ex post'!$W$52*1000),IF(G100=('Základní vstupní data'!$F$81+14),('Provozní náklady VaK-ex post'!$W$52*1000),IF(G100=('Základní vstupní data'!$F$81+15),('Provozní náklady VaK-ex post'!$W$52*1000),IF(G100=('Základní vstupní data'!$F$81+16),('Provozní náklady VaK-ex post'!$W$52*1000),IF(G100=('Základní vstupní data'!$F$81+17),('Provozní náklady VaK-ex post'!$W$52*1000),IF(G100=('Základní vstupní data'!$F$81+18),('Provozní náklady VaK-ex post'!$W$52*1000),IF(G100=('Základní vstupní data'!$F$81+19),('Provozní náklady VaK-ex post'!$W$52*1000),IF(G100=('Základní vstupní data'!$F$81+20),('Provozní náklady VaK-ex post'!$W$52*1000),IF(G100=('Základní vstupní data'!$F$81+21),('Provozní náklady VaK-ex post'!$W$52*1000),IF(G100=('Základní vstupní data'!$F$81+22),('Provozní náklady VaK-ex post'!$W$52*1000),IF(G100=('Základní vstupní data'!$F$81+23),('Provozní náklady VaK-ex post'!$W$52*1000),IF(G100=('Základní vstupní data'!$F$81+24),('Provozní náklady VaK-ex post'!$W$52*1000),IF(G100=('Základní vstupní data'!$F$81+25),('Provozní náklady VaK-ex post'!$W$52*1000),IF(G100=('Základní vstupní data'!$F$81+26),('Provozní náklady VaK-ex post'!$W$52*1000),IF(G100=('Základní vstupní data'!$F$81+27),('Provozní náklady VaK-ex post'!$W$52*1000),IF(G100=('Základní vstupní data'!$F$81+28),('Provozní náklady VaK-ex post'!$W$52*1000),IF(G100=('Základní vstupní data'!$F$81+29),('Provozní náklady VaK-ex post'!$W$52*1000),IF(G100=('Základní vstupní data'!$F$81+30),('Provozní náklady VaK-ex post'!$W$52*1000),0)))))))))))))))))))))))))))))))</f>
        <v>0</v>
      </c>
      <c r="H126" s="684">
        <f>IF(H100&gt;='Základní vstupní data'!$F$81,IF($F$2=0,0,('Základní vstupní data'!$G$127*1000)),IF(H100=('Základní vstupní data'!$F$81+1),('Provozní náklady VaK-ex post'!$G$52*1000),IF(H100=('Základní vstupní data'!$F$81+2),('Provozní náklady VaK-ex post'!$I$52*1000),IF(H100=('Základní vstupní data'!$F$81+3),('Provozní náklady VaK-ex post'!$K$52*1000),IF(H100=('Základní vstupní data'!$F$81+4),('Provozní náklady VaK-ex post'!$M$52*1000),IF(H100=('Základní vstupní data'!$F$81+5),('Provozní náklady VaK-ex post'!$O$52*1000),IF(H100=('Základní vstupní data'!$F$81+6),('Provozní náklady VaK-ex post'!$Q$52*1000),IF(H100=('Základní vstupní data'!$F$81+7),('Provozní náklady VaK-ex post'!$S$52*1000),IF(H100=('Základní vstupní data'!$F$81+8),('Provozní náklady VaK-ex post'!$U$52*1000),IF(H100=('Základní vstupní data'!$F$81+9),('Provozní náklady VaK-ex post'!$W$52*1000),IF(H100=('Základní vstupní data'!$F$81+10),('Provozní náklady VaK-ex post'!$W$52*1000),IF(H100=('Základní vstupní data'!$F$81+11),('Provozní náklady VaK-ex post'!$W$52*1000),IF(H100=('Základní vstupní data'!$F$81+12),('Provozní náklady VaK-ex post'!$W$52*1000),IF(H100=('Základní vstupní data'!$F$81+13),('Provozní náklady VaK-ex post'!$W$52*1000),IF(H100=('Základní vstupní data'!$F$81+14),('Provozní náklady VaK-ex post'!$W$52*1000),IF(H100=('Základní vstupní data'!$F$81+15),('Provozní náklady VaK-ex post'!$W$52*1000),IF(H100=('Základní vstupní data'!$F$81+16),('Provozní náklady VaK-ex post'!$W$52*1000),IF(H100=('Základní vstupní data'!$F$81+17),('Provozní náklady VaK-ex post'!$W$52*1000),IF(H100=('Základní vstupní data'!$F$81+18),('Provozní náklady VaK-ex post'!$W$52*1000),IF(H100=('Základní vstupní data'!$F$81+19),('Provozní náklady VaK-ex post'!$W$52*1000),IF(H100=('Základní vstupní data'!$F$81+20),('Provozní náklady VaK-ex post'!$W$52*1000),IF(H100=('Základní vstupní data'!$F$81+21),('Provozní náklady VaK-ex post'!$W$52*1000),IF(H100=('Základní vstupní data'!$F$81+22),('Provozní náklady VaK-ex post'!$W$52*1000),IF(H100=('Základní vstupní data'!$F$81+23),('Provozní náklady VaK-ex post'!$W$52*1000),IF(H100=('Základní vstupní data'!$F$81+24),('Provozní náklady VaK-ex post'!$W$52*1000),IF(H100=('Základní vstupní data'!$F$81+25),('Provozní náklady VaK-ex post'!$W$52*1000),IF(H100=('Základní vstupní data'!$F$81+26),('Provozní náklady VaK-ex post'!$W$52*1000),IF(H100=('Základní vstupní data'!$F$81+27),('Provozní náklady VaK-ex post'!$W$52*1000),IF(H100=('Základní vstupní data'!$F$81+28),('Provozní náklady VaK-ex post'!$W$52*1000),IF(H100=('Základní vstupní data'!$F$81+29),('Provozní náklady VaK-ex post'!$W$52*1000),IF(H100=('Základní vstupní data'!$F$81+30),('Provozní náklady VaK-ex post'!$W$52*1000),0)))))))))))))))))))))))))))))))</f>
        <v>0</v>
      </c>
      <c r="I126" s="684">
        <f>IF(I100&gt;='Základní vstupní data'!$F$81,IF($F$2=0,0,('Základní vstupní data'!$G$127*1000)),IF(I100=('Základní vstupní data'!$F$81+1),('Provozní náklady VaK-ex post'!$G$52*1000),IF(I100=('Základní vstupní data'!$F$81+2),('Provozní náklady VaK-ex post'!$I$52*1000),IF(I100=('Základní vstupní data'!$F$81+3),('Provozní náklady VaK-ex post'!$K$52*1000),IF(I100=('Základní vstupní data'!$F$81+4),('Provozní náklady VaK-ex post'!$M$52*1000),IF(I100=('Základní vstupní data'!$F$81+5),('Provozní náklady VaK-ex post'!$O$52*1000),IF(I100=('Základní vstupní data'!$F$81+6),('Provozní náklady VaK-ex post'!$Q$52*1000),IF(I100=('Základní vstupní data'!$F$81+7),('Provozní náklady VaK-ex post'!$S$52*1000),IF(I100=('Základní vstupní data'!$F$81+8),('Provozní náklady VaK-ex post'!$U$52*1000),IF(I100=('Základní vstupní data'!$F$81+9),('Provozní náklady VaK-ex post'!$W$52*1000),IF(I100=('Základní vstupní data'!$F$81+10),('Provozní náklady VaK-ex post'!$W$52*1000),IF(I100=('Základní vstupní data'!$F$81+11),('Provozní náklady VaK-ex post'!$W$52*1000),IF(I100=('Základní vstupní data'!$F$81+12),('Provozní náklady VaK-ex post'!$W$52*1000),IF(I100=('Základní vstupní data'!$F$81+13),('Provozní náklady VaK-ex post'!$W$52*1000),IF(I100=('Základní vstupní data'!$F$81+14),('Provozní náklady VaK-ex post'!$W$52*1000),IF(I100=('Základní vstupní data'!$F$81+15),('Provozní náklady VaK-ex post'!$W$52*1000),IF(I100=('Základní vstupní data'!$F$81+16),('Provozní náklady VaK-ex post'!$W$52*1000),IF(I100=('Základní vstupní data'!$F$81+17),('Provozní náklady VaK-ex post'!$W$52*1000),IF(I100=('Základní vstupní data'!$F$81+18),('Provozní náklady VaK-ex post'!$W$52*1000),IF(I100=('Základní vstupní data'!$F$81+19),('Provozní náklady VaK-ex post'!$W$52*1000),IF(I100=('Základní vstupní data'!$F$81+20),('Provozní náklady VaK-ex post'!$W$52*1000),IF(I100=('Základní vstupní data'!$F$81+21),('Provozní náklady VaK-ex post'!$W$52*1000),IF(I100=('Základní vstupní data'!$F$81+22),('Provozní náklady VaK-ex post'!$W$52*1000),IF(I100=('Základní vstupní data'!$F$81+23),('Provozní náklady VaK-ex post'!$W$52*1000),IF(I100=('Základní vstupní data'!$F$81+24),('Provozní náklady VaK-ex post'!$W$52*1000),IF(I100=('Základní vstupní data'!$F$81+25),('Provozní náklady VaK-ex post'!$W$52*1000),IF(I100=('Základní vstupní data'!$F$81+26),('Provozní náklady VaK-ex post'!$W$52*1000),IF(I100=('Základní vstupní data'!$F$81+27),('Provozní náklady VaK-ex post'!$W$52*1000),IF(I100=('Základní vstupní data'!$F$81+28),('Provozní náklady VaK-ex post'!$W$52*1000),IF(I100=('Základní vstupní data'!$F$81+29),('Provozní náklady VaK-ex post'!$W$52*1000),IF(I100=('Základní vstupní data'!$F$81+30),('Provozní náklady VaK-ex post'!$W$52*1000),0)))))))))))))))))))))))))))))))</f>
        <v>0</v>
      </c>
      <c r="J126" s="684">
        <f>IF(J100&gt;='Základní vstupní data'!$F$81,IF($F$2=0,0,('Základní vstupní data'!$G$127*1000)),IF(J100=('Základní vstupní data'!$F$81+1),('Provozní náklady VaK-ex post'!$G$52*1000),IF(J100=('Základní vstupní data'!$F$81+2),('Provozní náklady VaK-ex post'!$I$52*1000),IF(J100=('Základní vstupní data'!$F$81+3),('Provozní náklady VaK-ex post'!$K$52*1000),IF(J100=('Základní vstupní data'!$F$81+4),('Provozní náklady VaK-ex post'!$M$52*1000),IF(J100=('Základní vstupní data'!$F$81+5),('Provozní náklady VaK-ex post'!$O$52*1000),IF(J100=('Základní vstupní data'!$F$81+6),('Provozní náklady VaK-ex post'!$Q$52*1000),IF(J100=('Základní vstupní data'!$F$81+7),('Provozní náklady VaK-ex post'!$S$52*1000),IF(J100=('Základní vstupní data'!$F$81+8),('Provozní náklady VaK-ex post'!$U$52*1000),IF(J100=('Základní vstupní data'!$F$81+9),('Provozní náklady VaK-ex post'!$W$52*1000),IF(J100=('Základní vstupní data'!$F$81+10),('Provozní náklady VaK-ex post'!$W$52*1000),IF(J100=('Základní vstupní data'!$F$81+11),('Provozní náklady VaK-ex post'!$W$52*1000),IF(J100=('Základní vstupní data'!$F$81+12),('Provozní náklady VaK-ex post'!$W$52*1000),IF(J100=('Základní vstupní data'!$F$81+13),('Provozní náklady VaK-ex post'!$W$52*1000),IF(J100=('Základní vstupní data'!$F$81+14),('Provozní náklady VaK-ex post'!$W$52*1000),IF(J100=('Základní vstupní data'!$F$81+15),('Provozní náklady VaK-ex post'!$W$52*1000),IF(J100=('Základní vstupní data'!$F$81+16),('Provozní náklady VaK-ex post'!$W$52*1000),IF(J100=('Základní vstupní data'!$F$81+17),('Provozní náklady VaK-ex post'!$W$52*1000),IF(J100=('Základní vstupní data'!$F$81+18),('Provozní náklady VaK-ex post'!$W$52*1000),IF(J100=('Základní vstupní data'!$F$81+19),('Provozní náklady VaK-ex post'!$W$52*1000),IF(J100=('Základní vstupní data'!$F$81+20),('Provozní náklady VaK-ex post'!$W$52*1000),IF(J100=('Základní vstupní data'!$F$81+21),('Provozní náklady VaK-ex post'!$W$52*1000),IF(J100=('Základní vstupní data'!$F$81+22),('Provozní náklady VaK-ex post'!$W$52*1000),IF(J100=('Základní vstupní data'!$F$81+23),('Provozní náklady VaK-ex post'!$W$52*1000),IF(J100=('Základní vstupní data'!$F$81+24),('Provozní náklady VaK-ex post'!$W$52*1000),IF(J100=('Základní vstupní data'!$F$81+25),('Provozní náklady VaK-ex post'!$W$52*1000),IF(J100=('Základní vstupní data'!$F$81+26),('Provozní náklady VaK-ex post'!$W$52*1000),IF(J100=('Základní vstupní data'!$F$81+27),('Provozní náklady VaK-ex post'!$W$52*1000),IF(J100=('Základní vstupní data'!$F$81+28),('Provozní náklady VaK-ex post'!$W$52*1000),IF(J100=('Základní vstupní data'!$F$81+29),('Provozní náklady VaK-ex post'!$W$52*1000),IF(J100=('Základní vstupní data'!$F$81+30),('Provozní náklady VaK-ex post'!$W$52*1000),0)))))))))))))))))))))))))))))))</f>
        <v>0</v>
      </c>
      <c r="K126" s="684">
        <f>IF(K100&gt;='Základní vstupní data'!$F$81,IF($F$2=0,0,('Základní vstupní data'!$G$127*1000)),IF(K100=('Základní vstupní data'!$F$81+1),('Provozní náklady VaK-ex post'!$G$52*1000),IF(K100=('Základní vstupní data'!$F$81+2),('Provozní náklady VaK-ex post'!$I$52*1000),IF(K100=('Základní vstupní data'!$F$81+3),('Provozní náklady VaK-ex post'!$K$52*1000),IF(K100=('Základní vstupní data'!$F$81+4),('Provozní náklady VaK-ex post'!$M$52*1000),IF(K100=('Základní vstupní data'!$F$81+5),('Provozní náklady VaK-ex post'!$O$52*1000),IF(K100=('Základní vstupní data'!$F$81+6),('Provozní náklady VaK-ex post'!$Q$52*1000),IF(K100=('Základní vstupní data'!$F$81+7),('Provozní náklady VaK-ex post'!$S$52*1000),IF(K100=('Základní vstupní data'!$F$81+8),('Provozní náklady VaK-ex post'!$U$52*1000),IF(K100=('Základní vstupní data'!$F$81+9),('Provozní náklady VaK-ex post'!$W$52*1000),IF(K100=('Základní vstupní data'!$F$81+10),('Provozní náklady VaK-ex post'!$W$52*1000),IF(K100=('Základní vstupní data'!$F$81+11),('Provozní náklady VaK-ex post'!$W$52*1000),IF(K100=('Základní vstupní data'!$F$81+12),('Provozní náklady VaK-ex post'!$W$52*1000),IF(K100=('Základní vstupní data'!$F$81+13),('Provozní náklady VaK-ex post'!$W$52*1000),IF(K100=('Základní vstupní data'!$F$81+14),('Provozní náklady VaK-ex post'!$W$52*1000),IF(K100=('Základní vstupní data'!$F$81+15),('Provozní náklady VaK-ex post'!$W$52*1000),IF(K100=('Základní vstupní data'!$F$81+16),('Provozní náklady VaK-ex post'!$W$52*1000),IF(K100=('Základní vstupní data'!$F$81+17),('Provozní náklady VaK-ex post'!$W$52*1000),IF(K100=('Základní vstupní data'!$F$81+18),('Provozní náklady VaK-ex post'!$W$52*1000),IF(K100=('Základní vstupní data'!$F$81+19),('Provozní náklady VaK-ex post'!$W$52*1000),IF(K100=('Základní vstupní data'!$F$81+20),('Provozní náklady VaK-ex post'!$W$52*1000),IF(K100=('Základní vstupní data'!$F$81+21),('Provozní náklady VaK-ex post'!$W$52*1000),IF(K100=('Základní vstupní data'!$F$81+22),('Provozní náklady VaK-ex post'!$W$52*1000),IF(K100=('Základní vstupní data'!$F$81+23),('Provozní náklady VaK-ex post'!$W$52*1000),IF(K100=('Základní vstupní data'!$F$81+24),('Provozní náklady VaK-ex post'!$W$52*1000),IF(K100=('Základní vstupní data'!$F$81+25),('Provozní náklady VaK-ex post'!$W$52*1000),IF(K100=('Základní vstupní data'!$F$81+26),('Provozní náklady VaK-ex post'!$W$52*1000),IF(K100=('Základní vstupní data'!$F$81+27),('Provozní náklady VaK-ex post'!$W$52*1000),IF(K100=('Základní vstupní data'!$F$81+28),('Provozní náklady VaK-ex post'!$W$52*1000),IF(K100=('Základní vstupní data'!$F$81+29),('Provozní náklady VaK-ex post'!$W$52*1000),IF(K100=('Základní vstupní data'!$F$81+30),('Provozní náklady VaK-ex post'!$W$52*1000),0)))))))))))))))))))))))))))))))</f>
        <v>0</v>
      </c>
      <c r="L126" s="684">
        <f>IF(L100&gt;='Základní vstupní data'!$F$81,IF($F$2=0,0,('Základní vstupní data'!$G$127*1000)),IF(L100=('Základní vstupní data'!$F$81+1),('Provozní náklady VaK-ex post'!$G$52*1000),IF(L100=('Základní vstupní data'!$F$81+2),('Provozní náklady VaK-ex post'!$I$52*1000),IF(L100=('Základní vstupní data'!$F$81+3),('Provozní náklady VaK-ex post'!$K$52*1000),IF(L100=('Základní vstupní data'!$F$81+4),('Provozní náklady VaK-ex post'!$M$52*1000),IF(L100=('Základní vstupní data'!$F$81+5),('Provozní náklady VaK-ex post'!$O$52*1000),IF(L100=('Základní vstupní data'!$F$81+6),('Provozní náklady VaK-ex post'!$Q$52*1000),IF(L100=('Základní vstupní data'!$F$81+7),('Provozní náklady VaK-ex post'!$S$52*1000),IF(L100=('Základní vstupní data'!$F$81+8),('Provozní náklady VaK-ex post'!$U$52*1000),IF(L100=('Základní vstupní data'!$F$81+9),('Provozní náklady VaK-ex post'!$W$52*1000),IF(L100=('Základní vstupní data'!$F$81+10),('Provozní náklady VaK-ex post'!$W$52*1000),IF(L100=('Základní vstupní data'!$F$81+11),('Provozní náklady VaK-ex post'!$W$52*1000),IF(L100=('Základní vstupní data'!$F$81+12),('Provozní náklady VaK-ex post'!$W$52*1000),IF(L100=('Základní vstupní data'!$F$81+13),('Provozní náklady VaK-ex post'!$W$52*1000),IF(L100=('Základní vstupní data'!$F$81+14),('Provozní náklady VaK-ex post'!$W$52*1000),IF(L100=('Základní vstupní data'!$F$81+15),('Provozní náklady VaK-ex post'!$W$52*1000),IF(L100=('Základní vstupní data'!$F$81+16),('Provozní náklady VaK-ex post'!$W$52*1000),IF(L100=('Základní vstupní data'!$F$81+17),('Provozní náklady VaK-ex post'!$W$52*1000),IF(L100=('Základní vstupní data'!$F$81+18),('Provozní náklady VaK-ex post'!$W$52*1000),IF(L100=('Základní vstupní data'!$F$81+19),('Provozní náklady VaK-ex post'!$W$52*1000),IF(L100=('Základní vstupní data'!$F$81+20),('Provozní náklady VaK-ex post'!$W$52*1000),IF(L100=('Základní vstupní data'!$F$81+21),('Provozní náklady VaK-ex post'!$W$52*1000),IF(L100=('Základní vstupní data'!$F$81+22),('Provozní náklady VaK-ex post'!$W$52*1000),IF(L100=('Základní vstupní data'!$F$81+23),('Provozní náklady VaK-ex post'!$W$52*1000),IF(L100=('Základní vstupní data'!$F$81+24),('Provozní náklady VaK-ex post'!$W$52*1000),IF(L100=('Základní vstupní data'!$F$81+25),('Provozní náklady VaK-ex post'!$W$52*1000),IF(L100=('Základní vstupní data'!$F$81+26),('Provozní náklady VaK-ex post'!$W$52*1000),IF(L100=('Základní vstupní data'!$F$81+27),('Provozní náklady VaK-ex post'!$W$52*1000),IF(L100=('Základní vstupní data'!$F$81+28),('Provozní náklady VaK-ex post'!$W$52*1000),IF(L100=('Základní vstupní data'!$F$81+29),('Provozní náklady VaK-ex post'!$W$52*1000),IF(L100=('Základní vstupní data'!$F$81+30),('Provozní náklady VaK-ex post'!$W$52*1000),0)))))))))))))))))))))))))))))))</f>
        <v>0</v>
      </c>
      <c r="M126" s="684">
        <f>IF(M100&gt;='Základní vstupní data'!$F$81,IF($F$2=0,0,('Základní vstupní data'!$G$127*1000)),IF(M100=('Základní vstupní data'!$F$81+1),('Provozní náklady VaK-ex post'!$G$52*1000),IF(M100=('Základní vstupní data'!$F$81+2),('Provozní náklady VaK-ex post'!$I$52*1000),IF(M100=('Základní vstupní data'!$F$81+3),('Provozní náklady VaK-ex post'!$K$52*1000),IF(M100=('Základní vstupní data'!$F$81+4),('Provozní náklady VaK-ex post'!$M$52*1000),IF(M100=('Základní vstupní data'!$F$81+5),('Provozní náklady VaK-ex post'!$O$52*1000),IF(M100=('Základní vstupní data'!$F$81+6),('Provozní náklady VaK-ex post'!$Q$52*1000),IF(M100=('Základní vstupní data'!$F$81+7),('Provozní náklady VaK-ex post'!$S$52*1000),IF(M100=('Základní vstupní data'!$F$81+8),('Provozní náklady VaK-ex post'!$U$52*1000),IF(M100=('Základní vstupní data'!$F$81+9),('Provozní náklady VaK-ex post'!$W$52*1000),IF(M100=('Základní vstupní data'!$F$81+10),('Provozní náklady VaK-ex post'!$W$52*1000),IF(M100=('Základní vstupní data'!$F$81+11),('Provozní náklady VaK-ex post'!$W$52*1000),IF(M100=('Základní vstupní data'!$F$81+12),('Provozní náklady VaK-ex post'!$W$52*1000),IF(M100=('Základní vstupní data'!$F$81+13),('Provozní náklady VaK-ex post'!$W$52*1000),IF(M100=('Základní vstupní data'!$F$81+14),('Provozní náklady VaK-ex post'!$W$52*1000),IF(M100=('Základní vstupní data'!$F$81+15),('Provozní náklady VaK-ex post'!$W$52*1000),IF(M100=('Základní vstupní data'!$F$81+16),('Provozní náklady VaK-ex post'!$W$52*1000),IF(M100=('Základní vstupní data'!$F$81+17),('Provozní náklady VaK-ex post'!$W$52*1000),IF(M100=('Základní vstupní data'!$F$81+18),('Provozní náklady VaK-ex post'!$W$52*1000),IF(M100=('Základní vstupní data'!$F$81+19),('Provozní náklady VaK-ex post'!$W$52*1000),IF(M100=('Základní vstupní data'!$F$81+20),('Provozní náklady VaK-ex post'!$W$52*1000),IF(M100=('Základní vstupní data'!$F$81+21),('Provozní náklady VaK-ex post'!$W$52*1000),IF(M100=('Základní vstupní data'!$F$81+22),('Provozní náklady VaK-ex post'!$W$52*1000),IF(M100=('Základní vstupní data'!$F$81+23),('Provozní náklady VaK-ex post'!$W$52*1000),IF(M100=('Základní vstupní data'!$F$81+24),('Provozní náklady VaK-ex post'!$W$52*1000),IF(M100=('Základní vstupní data'!$F$81+25),('Provozní náklady VaK-ex post'!$W$52*1000),IF(M100=('Základní vstupní data'!$F$81+26),('Provozní náklady VaK-ex post'!$W$52*1000),IF(M100=('Základní vstupní data'!$F$81+27),('Provozní náklady VaK-ex post'!$W$52*1000),IF(M100=('Základní vstupní data'!$F$81+28),('Provozní náklady VaK-ex post'!$W$52*1000),IF(M100=('Základní vstupní data'!$F$81+29),('Provozní náklady VaK-ex post'!$W$52*1000),IF(M100=('Základní vstupní data'!$F$81+30),('Provozní náklady VaK-ex post'!$W$52*1000),0)))))))))))))))))))))))))))))))</f>
        <v>0</v>
      </c>
      <c r="N126" s="684">
        <f>IF(N100&gt;='Základní vstupní data'!$F$81,IF($F$2=0,0,('Základní vstupní data'!$G$127*1000)),IF(N100=('Základní vstupní data'!$F$81+1),('Provozní náklady VaK-ex post'!$G$52*1000),IF(N100=('Základní vstupní data'!$F$81+2),('Provozní náklady VaK-ex post'!$I$52*1000),IF(N100=('Základní vstupní data'!$F$81+3),('Provozní náklady VaK-ex post'!$K$52*1000),IF(N100=('Základní vstupní data'!$F$81+4),('Provozní náklady VaK-ex post'!$M$52*1000),IF(N100=('Základní vstupní data'!$F$81+5),('Provozní náklady VaK-ex post'!$O$52*1000),IF(N100=('Základní vstupní data'!$F$81+6),('Provozní náklady VaK-ex post'!$Q$52*1000),IF(N100=('Základní vstupní data'!$F$81+7),('Provozní náklady VaK-ex post'!$S$52*1000),IF(N100=('Základní vstupní data'!$F$81+8),('Provozní náklady VaK-ex post'!$U$52*1000),IF(N100=('Základní vstupní data'!$F$81+9),('Provozní náklady VaK-ex post'!$W$52*1000),IF(N100=('Základní vstupní data'!$F$81+10),('Provozní náklady VaK-ex post'!$W$52*1000),IF(N100=('Základní vstupní data'!$F$81+11),('Provozní náklady VaK-ex post'!$W$52*1000),IF(N100=('Základní vstupní data'!$F$81+12),('Provozní náklady VaK-ex post'!$W$52*1000),IF(N100=('Základní vstupní data'!$F$81+13),('Provozní náklady VaK-ex post'!$W$52*1000),IF(N100=('Základní vstupní data'!$F$81+14),('Provozní náklady VaK-ex post'!$W$52*1000),IF(N100=('Základní vstupní data'!$F$81+15),('Provozní náklady VaK-ex post'!$W$52*1000),IF(N100=('Základní vstupní data'!$F$81+16),('Provozní náklady VaK-ex post'!$W$52*1000),IF(N100=('Základní vstupní data'!$F$81+17),('Provozní náklady VaK-ex post'!$W$52*1000),IF(N100=('Základní vstupní data'!$F$81+18),('Provozní náklady VaK-ex post'!$W$52*1000),IF(N100=('Základní vstupní data'!$F$81+19),('Provozní náklady VaK-ex post'!$W$52*1000),IF(N100=('Základní vstupní data'!$F$81+20),('Provozní náklady VaK-ex post'!$W$52*1000),IF(N100=('Základní vstupní data'!$F$81+21),('Provozní náklady VaK-ex post'!$W$52*1000),IF(N100=('Základní vstupní data'!$F$81+22),('Provozní náklady VaK-ex post'!$W$52*1000),IF(N100=('Základní vstupní data'!$F$81+23),('Provozní náklady VaK-ex post'!$W$52*1000),IF(N100=('Základní vstupní data'!$F$81+24),('Provozní náklady VaK-ex post'!$W$52*1000),IF(N100=('Základní vstupní data'!$F$81+25),('Provozní náklady VaK-ex post'!$W$52*1000),IF(N100=('Základní vstupní data'!$F$81+26),('Provozní náklady VaK-ex post'!$W$52*1000),IF(N100=('Základní vstupní data'!$F$81+27),('Provozní náklady VaK-ex post'!$W$52*1000),IF(N100=('Základní vstupní data'!$F$81+28),('Provozní náklady VaK-ex post'!$W$52*1000),IF(N100=('Základní vstupní data'!$F$81+29),('Provozní náklady VaK-ex post'!$W$52*1000),IF(N100=('Základní vstupní data'!$F$81+30),('Provozní náklady VaK-ex post'!$W$52*1000),0)))))))))))))))))))))))))))))))</f>
        <v>0</v>
      </c>
      <c r="O126" s="684">
        <f>IF(O100&gt;='Základní vstupní data'!$F$81,IF($F$2=0,0,('Základní vstupní data'!$G$127*1000)),IF(O100=('Základní vstupní data'!$F$81+1),('Provozní náklady VaK-ex post'!$G$52*1000),IF(O100=('Základní vstupní data'!$F$81+2),('Provozní náklady VaK-ex post'!$I$52*1000),IF(O100=('Základní vstupní data'!$F$81+3),('Provozní náklady VaK-ex post'!$K$52*1000),IF(O100=('Základní vstupní data'!$F$81+4),('Provozní náklady VaK-ex post'!$M$52*1000),IF(O100=('Základní vstupní data'!$F$81+5),('Provozní náklady VaK-ex post'!$O$52*1000),IF(O100=('Základní vstupní data'!$F$81+6),('Provozní náklady VaK-ex post'!$Q$52*1000),IF(O100=('Základní vstupní data'!$F$81+7),('Provozní náklady VaK-ex post'!$S$52*1000),IF(O100=('Základní vstupní data'!$F$81+8),('Provozní náklady VaK-ex post'!$U$52*1000),IF(O100=('Základní vstupní data'!$F$81+9),('Provozní náklady VaK-ex post'!$W$52*1000),IF(O100=('Základní vstupní data'!$F$81+10),('Provozní náklady VaK-ex post'!$W$52*1000),IF(O100=('Základní vstupní data'!$F$81+11),('Provozní náklady VaK-ex post'!$W$52*1000),IF(O100=('Základní vstupní data'!$F$81+12),('Provozní náklady VaK-ex post'!$W$52*1000),IF(O100=('Základní vstupní data'!$F$81+13),('Provozní náklady VaK-ex post'!$W$52*1000),IF(O100=('Základní vstupní data'!$F$81+14),('Provozní náklady VaK-ex post'!$W$52*1000),IF(O100=('Základní vstupní data'!$F$81+15),('Provozní náklady VaK-ex post'!$W$52*1000),IF(O100=('Základní vstupní data'!$F$81+16),('Provozní náklady VaK-ex post'!$W$52*1000),IF(O100=('Základní vstupní data'!$F$81+17),('Provozní náklady VaK-ex post'!$W$52*1000),IF(O100=('Základní vstupní data'!$F$81+18),('Provozní náklady VaK-ex post'!$W$52*1000),IF(O100=('Základní vstupní data'!$F$81+19),('Provozní náklady VaK-ex post'!$W$52*1000),IF(O100=('Základní vstupní data'!$F$81+20),('Provozní náklady VaK-ex post'!$W$52*1000),IF(O100=('Základní vstupní data'!$F$81+21),('Provozní náklady VaK-ex post'!$W$52*1000),IF(O100=('Základní vstupní data'!$F$81+22),('Provozní náklady VaK-ex post'!$W$52*1000),IF(O100=('Základní vstupní data'!$F$81+23),('Provozní náklady VaK-ex post'!$W$52*1000),IF(O100=('Základní vstupní data'!$F$81+24),('Provozní náklady VaK-ex post'!$W$52*1000),IF(O100=('Základní vstupní data'!$F$81+25),('Provozní náklady VaK-ex post'!$W$52*1000),IF(O100=('Základní vstupní data'!$F$81+26),('Provozní náklady VaK-ex post'!$W$52*1000),IF(O100=('Základní vstupní data'!$F$81+27),('Provozní náklady VaK-ex post'!$W$52*1000),IF(O100=('Základní vstupní data'!$F$81+28),('Provozní náklady VaK-ex post'!$W$52*1000),IF(O100=('Základní vstupní data'!$F$81+29),('Provozní náklady VaK-ex post'!$W$52*1000),IF(O100=('Základní vstupní data'!$F$81+30),('Provozní náklady VaK-ex post'!$W$52*1000),0)))))))))))))))))))))))))))))))</f>
        <v>0</v>
      </c>
      <c r="P126" s="684">
        <f>IF(P100&gt;='Základní vstupní data'!$F$81,IF($F$2=0,0,('Základní vstupní data'!$G$127*1000)),IF(P100=('Základní vstupní data'!$F$81+1),('Provozní náklady VaK-ex post'!$G$52*1000),IF(P100=('Základní vstupní data'!$F$81+2),('Provozní náklady VaK-ex post'!$I$52*1000),IF(P100=('Základní vstupní data'!$F$81+3),('Provozní náklady VaK-ex post'!$K$52*1000),IF(P100=('Základní vstupní data'!$F$81+4),('Provozní náklady VaK-ex post'!$M$52*1000),IF(P100=('Základní vstupní data'!$F$81+5),('Provozní náklady VaK-ex post'!$O$52*1000),IF(P100=('Základní vstupní data'!$F$81+6),('Provozní náklady VaK-ex post'!$Q$52*1000),IF(P100=('Základní vstupní data'!$F$81+7),('Provozní náklady VaK-ex post'!$S$52*1000),IF(P100=('Základní vstupní data'!$F$81+8),('Provozní náklady VaK-ex post'!$U$52*1000),IF(P100=('Základní vstupní data'!$F$81+9),('Provozní náklady VaK-ex post'!$W$52*1000),IF(P100=('Základní vstupní data'!$F$81+10),('Provozní náklady VaK-ex post'!$W$52*1000),IF(P100=('Základní vstupní data'!$F$81+11),('Provozní náklady VaK-ex post'!$W$52*1000),IF(P100=('Základní vstupní data'!$F$81+12),('Provozní náklady VaK-ex post'!$W$52*1000),IF(P100=('Základní vstupní data'!$F$81+13),('Provozní náklady VaK-ex post'!$W$52*1000),IF(P100=('Základní vstupní data'!$F$81+14),('Provozní náklady VaK-ex post'!$W$52*1000),IF(P100=('Základní vstupní data'!$F$81+15),('Provozní náklady VaK-ex post'!$W$52*1000),IF(P100=('Základní vstupní data'!$F$81+16),('Provozní náklady VaK-ex post'!$W$52*1000),IF(P100=('Základní vstupní data'!$F$81+17),('Provozní náklady VaK-ex post'!$W$52*1000),IF(P100=('Základní vstupní data'!$F$81+18),('Provozní náklady VaK-ex post'!$W$52*1000),IF(P100=('Základní vstupní data'!$F$81+19),('Provozní náklady VaK-ex post'!$W$52*1000),IF(P100=('Základní vstupní data'!$F$81+20),('Provozní náklady VaK-ex post'!$W$52*1000),IF(P100=('Základní vstupní data'!$F$81+21),('Provozní náklady VaK-ex post'!$W$52*1000),IF(P100=('Základní vstupní data'!$F$81+22),('Provozní náklady VaK-ex post'!$W$52*1000),IF(P100=('Základní vstupní data'!$F$81+23),('Provozní náklady VaK-ex post'!$W$52*1000),IF(P100=('Základní vstupní data'!$F$81+24),('Provozní náklady VaK-ex post'!$W$52*1000),IF(P100=('Základní vstupní data'!$F$81+25),('Provozní náklady VaK-ex post'!$W$52*1000),IF(P100=('Základní vstupní data'!$F$81+26),('Provozní náklady VaK-ex post'!$W$52*1000),IF(P100=('Základní vstupní data'!$F$81+27),('Provozní náklady VaK-ex post'!$W$52*1000),IF(P100=('Základní vstupní data'!$F$81+28),('Provozní náklady VaK-ex post'!$W$52*1000),IF(P100=('Základní vstupní data'!$F$81+29),('Provozní náklady VaK-ex post'!$W$52*1000),IF(P100=('Základní vstupní data'!$F$81+30),('Provozní náklady VaK-ex post'!$W$52*1000),0)))))))))))))))))))))))))))))))</f>
        <v>0</v>
      </c>
      <c r="Q126" s="684">
        <f>IF(Q100&gt;='Základní vstupní data'!$F$81,IF($F$2=0,0,('Základní vstupní data'!$G$127*1000)),IF(Q100=('Základní vstupní data'!$F$81+1),('Provozní náklady VaK-ex post'!$G$52*1000),IF(Q100=('Základní vstupní data'!$F$81+2),('Provozní náklady VaK-ex post'!$I$52*1000),IF(Q100=('Základní vstupní data'!$F$81+3),('Provozní náklady VaK-ex post'!$K$52*1000),IF(Q100=('Základní vstupní data'!$F$81+4),('Provozní náklady VaK-ex post'!$M$52*1000),IF(Q100=('Základní vstupní data'!$F$81+5),('Provozní náklady VaK-ex post'!$O$52*1000),IF(Q100=('Základní vstupní data'!$F$81+6),('Provozní náklady VaK-ex post'!$Q$52*1000),IF(Q100=('Základní vstupní data'!$F$81+7),('Provozní náklady VaK-ex post'!$S$52*1000),IF(Q100=('Základní vstupní data'!$F$81+8),('Provozní náklady VaK-ex post'!$U$52*1000),IF(Q100=('Základní vstupní data'!$F$81+9),('Provozní náklady VaK-ex post'!$W$52*1000),IF(Q100=('Základní vstupní data'!$F$81+10),('Provozní náklady VaK-ex post'!$W$52*1000),IF(Q100=('Základní vstupní data'!$F$81+11),('Provozní náklady VaK-ex post'!$W$52*1000),IF(Q100=('Základní vstupní data'!$F$81+12),('Provozní náklady VaK-ex post'!$W$52*1000),IF(Q100=('Základní vstupní data'!$F$81+13),('Provozní náklady VaK-ex post'!$W$52*1000),IF(Q100=('Základní vstupní data'!$F$81+14),('Provozní náklady VaK-ex post'!$W$52*1000),IF(Q100=('Základní vstupní data'!$F$81+15),('Provozní náklady VaK-ex post'!$W$52*1000),IF(Q100=('Základní vstupní data'!$F$81+16),('Provozní náklady VaK-ex post'!$W$52*1000),IF(Q100=('Základní vstupní data'!$F$81+17),('Provozní náklady VaK-ex post'!$W$52*1000),IF(Q100=('Základní vstupní data'!$F$81+18),('Provozní náklady VaK-ex post'!$W$52*1000),IF(Q100=('Základní vstupní data'!$F$81+19),('Provozní náklady VaK-ex post'!$W$52*1000),IF(Q100=('Základní vstupní data'!$F$81+20),('Provozní náklady VaK-ex post'!$W$52*1000),IF(Q100=('Základní vstupní data'!$F$81+21),('Provozní náklady VaK-ex post'!$W$52*1000),IF(Q100=('Základní vstupní data'!$F$81+22),('Provozní náklady VaK-ex post'!$W$52*1000),IF(Q100=('Základní vstupní data'!$F$81+23),('Provozní náklady VaK-ex post'!$W$52*1000),IF(Q100=('Základní vstupní data'!$F$81+24),('Provozní náklady VaK-ex post'!$W$52*1000),IF(Q100=('Základní vstupní data'!$F$81+25),('Provozní náklady VaK-ex post'!$W$52*1000),IF(Q100=('Základní vstupní data'!$F$81+26),('Provozní náklady VaK-ex post'!$W$52*1000),IF(Q100=('Základní vstupní data'!$F$81+27),('Provozní náklady VaK-ex post'!$W$52*1000),IF(Q100=('Základní vstupní data'!$F$81+28),('Provozní náklady VaK-ex post'!$W$52*1000),IF(Q100=('Základní vstupní data'!$F$81+29),('Provozní náklady VaK-ex post'!$W$52*1000),IF(Q100=('Základní vstupní data'!$F$81+30),('Provozní náklady VaK-ex post'!$W$52*1000),0)))))))))))))))))))))))))))))))</f>
        <v>0</v>
      </c>
      <c r="R126" s="684">
        <f>IF(R100&gt;='Základní vstupní data'!$F$81,IF($F$2=0,0,('Základní vstupní data'!$G$127*1000)),IF(R100=('Základní vstupní data'!$F$81+1),('Provozní náklady VaK-ex post'!$G$52*1000),IF(R100=('Základní vstupní data'!$F$81+2),('Provozní náklady VaK-ex post'!$I$52*1000),IF(R100=('Základní vstupní data'!$F$81+3),('Provozní náklady VaK-ex post'!$K$52*1000),IF(R100=('Základní vstupní data'!$F$81+4),('Provozní náklady VaK-ex post'!$M$52*1000),IF(R100=('Základní vstupní data'!$F$81+5),('Provozní náklady VaK-ex post'!$O$52*1000),IF(R100=('Základní vstupní data'!$F$81+6),('Provozní náklady VaK-ex post'!$Q$52*1000),IF(R100=('Základní vstupní data'!$F$81+7),('Provozní náklady VaK-ex post'!$S$52*1000),IF(R100=('Základní vstupní data'!$F$81+8),('Provozní náklady VaK-ex post'!$U$52*1000),IF(R100=('Základní vstupní data'!$F$81+9),('Provozní náklady VaK-ex post'!$W$52*1000),IF(R100=('Základní vstupní data'!$F$81+10),('Provozní náklady VaK-ex post'!$W$52*1000),IF(R100=('Základní vstupní data'!$F$81+11),('Provozní náklady VaK-ex post'!$W$52*1000),IF(R100=('Základní vstupní data'!$F$81+12),('Provozní náklady VaK-ex post'!$W$52*1000),IF(R100=('Základní vstupní data'!$F$81+13),('Provozní náklady VaK-ex post'!$W$52*1000),IF(R100=('Základní vstupní data'!$F$81+14),('Provozní náklady VaK-ex post'!$W$52*1000),IF(R100=('Základní vstupní data'!$F$81+15),('Provozní náklady VaK-ex post'!$W$52*1000),IF(R100=('Základní vstupní data'!$F$81+16),('Provozní náklady VaK-ex post'!$W$52*1000),IF(R100=('Základní vstupní data'!$F$81+17),('Provozní náklady VaK-ex post'!$W$52*1000),IF(R100=('Základní vstupní data'!$F$81+18),('Provozní náklady VaK-ex post'!$W$52*1000),IF(R100=('Základní vstupní data'!$F$81+19),('Provozní náklady VaK-ex post'!$W$52*1000),IF(R100=('Základní vstupní data'!$F$81+20),('Provozní náklady VaK-ex post'!$W$52*1000),IF(R100=('Základní vstupní data'!$F$81+21),('Provozní náklady VaK-ex post'!$W$52*1000),IF(R100=('Základní vstupní data'!$F$81+22),('Provozní náklady VaK-ex post'!$W$52*1000),IF(R100=('Základní vstupní data'!$F$81+23),('Provozní náklady VaK-ex post'!$W$52*1000),IF(R100=('Základní vstupní data'!$F$81+24),('Provozní náklady VaK-ex post'!$W$52*1000),IF(R100=('Základní vstupní data'!$F$81+25),('Provozní náklady VaK-ex post'!$W$52*1000),IF(R100=('Základní vstupní data'!$F$81+26),('Provozní náklady VaK-ex post'!$W$52*1000),IF(R100=('Základní vstupní data'!$F$81+27),('Provozní náklady VaK-ex post'!$W$52*1000),IF(R100=('Základní vstupní data'!$F$81+28),('Provozní náklady VaK-ex post'!$W$52*1000),IF(R100=('Základní vstupní data'!$F$81+29),('Provozní náklady VaK-ex post'!$W$52*1000),IF(R100=('Základní vstupní data'!$F$81+30),('Provozní náklady VaK-ex post'!$W$52*1000),0)))))))))))))))))))))))))))))))</f>
        <v>0</v>
      </c>
      <c r="S126" s="684">
        <f>IF(S100&gt;='Základní vstupní data'!$F$81,IF($F$2=0,0,('Základní vstupní data'!$G$127*1000)),IF(S100=('Základní vstupní data'!$F$81+1),('Provozní náklady VaK-ex post'!$G$52*1000),IF(S100=('Základní vstupní data'!$F$81+2),('Provozní náklady VaK-ex post'!$I$52*1000),IF(S100=('Základní vstupní data'!$F$81+3),('Provozní náklady VaK-ex post'!$K$52*1000),IF(S100=('Základní vstupní data'!$F$81+4),('Provozní náklady VaK-ex post'!$M$52*1000),IF(S100=('Základní vstupní data'!$F$81+5),('Provozní náklady VaK-ex post'!$O$52*1000),IF(S100=('Základní vstupní data'!$F$81+6),('Provozní náklady VaK-ex post'!$Q$52*1000),IF(S100=('Základní vstupní data'!$F$81+7),('Provozní náklady VaK-ex post'!$S$52*1000),IF(S100=('Základní vstupní data'!$F$81+8),('Provozní náklady VaK-ex post'!$U$52*1000),IF(S100=('Základní vstupní data'!$F$81+9),('Provozní náklady VaK-ex post'!$W$52*1000),IF(S100=('Základní vstupní data'!$F$81+10),('Provozní náklady VaK-ex post'!$W$52*1000),IF(S100=('Základní vstupní data'!$F$81+11),('Provozní náklady VaK-ex post'!$W$52*1000),IF(S100=('Základní vstupní data'!$F$81+12),('Provozní náklady VaK-ex post'!$W$52*1000),IF(S100=('Základní vstupní data'!$F$81+13),('Provozní náklady VaK-ex post'!$W$52*1000),IF(S100=('Základní vstupní data'!$F$81+14),('Provozní náklady VaK-ex post'!$W$52*1000),IF(S100=('Základní vstupní data'!$F$81+15),('Provozní náklady VaK-ex post'!$W$52*1000),IF(S100=('Základní vstupní data'!$F$81+16),('Provozní náklady VaK-ex post'!$W$52*1000),IF(S100=('Základní vstupní data'!$F$81+17),('Provozní náklady VaK-ex post'!$W$52*1000),IF(S100=('Základní vstupní data'!$F$81+18),('Provozní náklady VaK-ex post'!$W$52*1000),IF(S100=('Základní vstupní data'!$F$81+19),('Provozní náklady VaK-ex post'!$W$52*1000),IF(S100=('Základní vstupní data'!$F$81+20),('Provozní náklady VaK-ex post'!$W$52*1000),IF(S100=('Základní vstupní data'!$F$81+21),('Provozní náklady VaK-ex post'!$W$52*1000),IF(S100=('Základní vstupní data'!$F$81+22),('Provozní náklady VaK-ex post'!$W$52*1000),IF(S100=('Základní vstupní data'!$F$81+23),('Provozní náklady VaK-ex post'!$W$52*1000),IF(S100=('Základní vstupní data'!$F$81+24),('Provozní náklady VaK-ex post'!$W$52*1000),IF(S100=('Základní vstupní data'!$F$81+25),('Provozní náklady VaK-ex post'!$W$52*1000),IF(S100=('Základní vstupní data'!$F$81+26),('Provozní náklady VaK-ex post'!$W$52*1000),IF(S100=('Základní vstupní data'!$F$81+27),('Provozní náklady VaK-ex post'!$W$52*1000),IF(S100=('Základní vstupní data'!$F$81+28),('Provozní náklady VaK-ex post'!$W$52*1000),IF(S100=('Základní vstupní data'!$F$81+29),('Provozní náklady VaK-ex post'!$W$52*1000),IF(S100=('Základní vstupní data'!$F$81+30),('Provozní náklady VaK-ex post'!$W$52*1000),0)))))))))))))))))))))))))))))))</f>
        <v>0</v>
      </c>
      <c r="T126" s="684">
        <f>IF(T100&gt;='Základní vstupní data'!$F$81,IF($F$2=0,0,('Základní vstupní data'!$G$127*1000)),IF(T100=('Základní vstupní data'!$F$81+1),('Provozní náklady VaK-ex post'!$G$52*1000),IF(T100=('Základní vstupní data'!$F$81+2),('Provozní náklady VaK-ex post'!$I$52*1000),IF(T100=('Základní vstupní data'!$F$81+3),('Provozní náklady VaK-ex post'!$K$52*1000),IF(T100=('Základní vstupní data'!$F$81+4),('Provozní náklady VaK-ex post'!$M$52*1000),IF(T100=('Základní vstupní data'!$F$81+5),('Provozní náklady VaK-ex post'!$O$52*1000),IF(T100=('Základní vstupní data'!$F$81+6),('Provozní náklady VaK-ex post'!$Q$52*1000),IF(T100=('Základní vstupní data'!$F$81+7),('Provozní náklady VaK-ex post'!$S$52*1000),IF(T100=('Základní vstupní data'!$F$81+8),('Provozní náklady VaK-ex post'!$U$52*1000),IF(T100=('Základní vstupní data'!$F$81+9),('Provozní náklady VaK-ex post'!$W$52*1000),IF(T100=('Základní vstupní data'!$F$81+10),('Provozní náklady VaK-ex post'!$W$52*1000),IF(T100=('Základní vstupní data'!$F$81+11),('Provozní náklady VaK-ex post'!$W$52*1000),IF(T100=('Základní vstupní data'!$F$81+12),('Provozní náklady VaK-ex post'!$W$52*1000),IF(T100=('Základní vstupní data'!$F$81+13),('Provozní náklady VaK-ex post'!$W$52*1000),IF(T100=('Základní vstupní data'!$F$81+14),('Provozní náklady VaK-ex post'!$W$52*1000),IF(T100=('Základní vstupní data'!$F$81+15),('Provozní náklady VaK-ex post'!$W$52*1000),IF(T100=('Základní vstupní data'!$F$81+16),('Provozní náklady VaK-ex post'!$W$52*1000),IF(T100=('Základní vstupní data'!$F$81+17),('Provozní náklady VaK-ex post'!$W$52*1000),IF(T100=('Základní vstupní data'!$F$81+18),('Provozní náklady VaK-ex post'!$W$52*1000),IF(T100=('Základní vstupní data'!$F$81+19),('Provozní náklady VaK-ex post'!$W$52*1000),IF(T100=('Základní vstupní data'!$F$81+20),('Provozní náklady VaK-ex post'!$W$52*1000),IF(T100=('Základní vstupní data'!$F$81+21),('Provozní náklady VaK-ex post'!$W$52*1000),IF(T100=('Základní vstupní data'!$F$81+22),('Provozní náklady VaK-ex post'!$W$52*1000),IF(T100=('Základní vstupní data'!$F$81+23),('Provozní náklady VaK-ex post'!$W$52*1000),IF(T100=('Základní vstupní data'!$F$81+24),('Provozní náklady VaK-ex post'!$W$52*1000),IF(T100=('Základní vstupní data'!$F$81+25),('Provozní náklady VaK-ex post'!$W$52*1000),IF(T100=('Základní vstupní data'!$F$81+26),('Provozní náklady VaK-ex post'!$W$52*1000),IF(T100=('Základní vstupní data'!$F$81+27),('Provozní náklady VaK-ex post'!$W$52*1000),IF(T100=('Základní vstupní data'!$F$81+28),('Provozní náklady VaK-ex post'!$W$52*1000),IF(T100=('Základní vstupní data'!$F$81+29),('Provozní náklady VaK-ex post'!$W$52*1000),IF(T100=('Základní vstupní data'!$F$81+30),('Provozní náklady VaK-ex post'!$W$52*1000),0)))))))))))))))))))))))))))))))</f>
        <v>0</v>
      </c>
      <c r="U126" s="684">
        <f>IF(U100&gt;='Základní vstupní data'!$F$81,IF($F$2=0,0,('Základní vstupní data'!$G$127*1000)),IF(U100=('Základní vstupní data'!$F$81+1),('Provozní náklady VaK-ex post'!$G$52*1000),IF(U100=('Základní vstupní data'!$F$81+2),('Provozní náklady VaK-ex post'!$I$52*1000),IF(U100=('Základní vstupní data'!$F$81+3),('Provozní náklady VaK-ex post'!$K$52*1000),IF(U100=('Základní vstupní data'!$F$81+4),('Provozní náklady VaK-ex post'!$M$52*1000),IF(U100=('Základní vstupní data'!$F$81+5),('Provozní náklady VaK-ex post'!$O$52*1000),IF(U100=('Základní vstupní data'!$F$81+6),('Provozní náklady VaK-ex post'!$Q$52*1000),IF(U100=('Základní vstupní data'!$F$81+7),('Provozní náklady VaK-ex post'!$S$52*1000),IF(U100=('Základní vstupní data'!$F$81+8),('Provozní náklady VaK-ex post'!$U$52*1000),IF(U100=('Základní vstupní data'!$F$81+9),('Provozní náklady VaK-ex post'!$W$52*1000),IF(U100=('Základní vstupní data'!$F$81+10),('Provozní náklady VaK-ex post'!$W$52*1000),IF(U100=('Základní vstupní data'!$F$81+11),('Provozní náklady VaK-ex post'!$W$52*1000),IF(U100=('Základní vstupní data'!$F$81+12),('Provozní náklady VaK-ex post'!$W$52*1000),IF(U100=('Základní vstupní data'!$F$81+13),('Provozní náklady VaK-ex post'!$W$52*1000),IF(U100=('Základní vstupní data'!$F$81+14),('Provozní náklady VaK-ex post'!$W$52*1000),IF(U100=('Základní vstupní data'!$F$81+15),('Provozní náklady VaK-ex post'!$W$52*1000),IF(U100=('Základní vstupní data'!$F$81+16),('Provozní náklady VaK-ex post'!$W$52*1000),IF(U100=('Základní vstupní data'!$F$81+17),('Provozní náklady VaK-ex post'!$W$52*1000),IF(U100=('Základní vstupní data'!$F$81+18),('Provozní náklady VaK-ex post'!$W$52*1000),IF(U100=('Základní vstupní data'!$F$81+19),('Provozní náklady VaK-ex post'!$W$52*1000),IF(U100=('Základní vstupní data'!$F$81+20),('Provozní náklady VaK-ex post'!$W$52*1000),IF(U100=('Základní vstupní data'!$F$81+21),('Provozní náklady VaK-ex post'!$W$52*1000),IF(U100=('Základní vstupní data'!$F$81+22),('Provozní náklady VaK-ex post'!$W$52*1000),IF(U100=('Základní vstupní data'!$F$81+23),('Provozní náklady VaK-ex post'!$W$52*1000),IF(U100=('Základní vstupní data'!$F$81+24),('Provozní náklady VaK-ex post'!$W$52*1000),IF(U100=('Základní vstupní data'!$F$81+25),('Provozní náklady VaK-ex post'!$W$52*1000),IF(U100=('Základní vstupní data'!$F$81+26),('Provozní náklady VaK-ex post'!$W$52*1000),IF(U100=('Základní vstupní data'!$F$81+27),('Provozní náklady VaK-ex post'!$W$52*1000),IF(U100=('Základní vstupní data'!$F$81+28),('Provozní náklady VaK-ex post'!$W$52*1000),IF(U100=('Základní vstupní data'!$F$81+29),('Provozní náklady VaK-ex post'!$W$52*1000),IF(U100=('Základní vstupní data'!$F$81+30),('Provozní náklady VaK-ex post'!$W$52*1000),0)))))))))))))))))))))))))))))))</f>
        <v>0</v>
      </c>
      <c r="V126" s="684">
        <f>IF(V100&gt;='Základní vstupní data'!$F$81,IF($F$2=0,0,('Základní vstupní data'!$G$127*1000)),IF(V100=('Základní vstupní data'!$F$81+1),('Provozní náklady VaK-ex post'!$G$52*1000),IF(V100=('Základní vstupní data'!$F$81+2),('Provozní náklady VaK-ex post'!$I$52*1000),IF(V100=('Základní vstupní data'!$F$81+3),('Provozní náklady VaK-ex post'!$K$52*1000),IF(V100=('Základní vstupní data'!$F$81+4),('Provozní náklady VaK-ex post'!$M$52*1000),IF(V100=('Základní vstupní data'!$F$81+5),('Provozní náklady VaK-ex post'!$O$52*1000),IF(V100=('Základní vstupní data'!$F$81+6),('Provozní náklady VaK-ex post'!$Q$52*1000),IF(V100=('Základní vstupní data'!$F$81+7),('Provozní náklady VaK-ex post'!$S$52*1000),IF(V100=('Základní vstupní data'!$F$81+8),('Provozní náklady VaK-ex post'!$U$52*1000),IF(V100=('Základní vstupní data'!$F$81+9),('Provozní náklady VaK-ex post'!$W$52*1000),IF(V100=('Základní vstupní data'!$F$81+10),('Provozní náklady VaK-ex post'!$W$52*1000),IF(V100=('Základní vstupní data'!$F$81+11),('Provozní náklady VaK-ex post'!$W$52*1000),IF(V100=('Základní vstupní data'!$F$81+12),('Provozní náklady VaK-ex post'!$W$52*1000),IF(V100=('Základní vstupní data'!$F$81+13),('Provozní náklady VaK-ex post'!$W$52*1000),IF(V100=('Základní vstupní data'!$F$81+14),('Provozní náklady VaK-ex post'!$W$52*1000),IF(V100=('Základní vstupní data'!$F$81+15),('Provozní náklady VaK-ex post'!$W$52*1000),IF(V100=('Základní vstupní data'!$F$81+16),('Provozní náklady VaK-ex post'!$W$52*1000),IF(V100=('Základní vstupní data'!$F$81+17),('Provozní náklady VaK-ex post'!$W$52*1000),IF(V100=('Základní vstupní data'!$F$81+18),('Provozní náklady VaK-ex post'!$W$52*1000),IF(V100=('Základní vstupní data'!$F$81+19),('Provozní náklady VaK-ex post'!$W$52*1000),IF(V100=('Základní vstupní data'!$F$81+20),('Provozní náklady VaK-ex post'!$W$52*1000),IF(V100=('Základní vstupní data'!$F$81+21),('Provozní náklady VaK-ex post'!$W$52*1000),IF(V100=('Základní vstupní data'!$F$81+22),('Provozní náklady VaK-ex post'!$W$52*1000),IF(V100=('Základní vstupní data'!$F$81+23),('Provozní náklady VaK-ex post'!$W$52*1000),IF(V100=('Základní vstupní data'!$F$81+24),('Provozní náklady VaK-ex post'!$W$52*1000),IF(V100=('Základní vstupní data'!$F$81+25),('Provozní náklady VaK-ex post'!$W$52*1000),IF(V100=('Základní vstupní data'!$F$81+26),('Provozní náklady VaK-ex post'!$W$52*1000),IF(V100=('Základní vstupní data'!$F$81+27),('Provozní náklady VaK-ex post'!$W$52*1000),IF(V100=('Základní vstupní data'!$F$81+28),('Provozní náklady VaK-ex post'!$W$52*1000),IF(V100=('Základní vstupní data'!$F$81+29),('Provozní náklady VaK-ex post'!$W$52*1000),IF(V100=('Základní vstupní data'!$F$81+30),('Provozní náklady VaK-ex post'!$W$52*1000),0)))))))))))))))))))))))))))))))</f>
        <v>0</v>
      </c>
      <c r="W126" s="684">
        <f>IF(W100&gt;='Základní vstupní data'!$F$81,IF($F$2=0,0,('Základní vstupní data'!$G$127*1000)),IF(W100=('Základní vstupní data'!$F$81+1),('Provozní náklady VaK-ex post'!$G$52*1000),IF(W100=('Základní vstupní data'!$F$81+2),('Provozní náklady VaK-ex post'!$I$52*1000),IF(W100=('Základní vstupní data'!$F$81+3),('Provozní náklady VaK-ex post'!$K$52*1000),IF(W100=('Základní vstupní data'!$F$81+4),('Provozní náklady VaK-ex post'!$M$52*1000),IF(W100=('Základní vstupní data'!$F$81+5),('Provozní náklady VaK-ex post'!$O$52*1000),IF(W100=('Základní vstupní data'!$F$81+6),('Provozní náklady VaK-ex post'!$Q$52*1000),IF(W100=('Základní vstupní data'!$F$81+7),('Provozní náklady VaK-ex post'!$S$52*1000),IF(W100=('Základní vstupní data'!$F$81+8),('Provozní náklady VaK-ex post'!$U$52*1000),IF(W100=('Základní vstupní data'!$F$81+9),('Provozní náklady VaK-ex post'!$W$52*1000),IF(W100=('Základní vstupní data'!$F$81+10),('Provozní náklady VaK-ex post'!$W$52*1000),IF(W100=('Základní vstupní data'!$F$81+11),('Provozní náklady VaK-ex post'!$W$52*1000),IF(W100=('Základní vstupní data'!$F$81+12),('Provozní náklady VaK-ex post'!$W$52*1000),IF(W100=('Základní vstupní data'!$F$81+13),('Provozní náklady VaK-ex post'!$W$52*1000),IF(W100=('Základní vstupní data'!$F$81+14),('Provozní náklady VaK-ex post'!$W$52*1000),IF(W100=('Základní vstupní data'!$F$81+15),('Provozní náklady VaK-ex post'!$W$52*1000),IF(W100=('Základní vstupní data'!$F$81+16),('Provozní náklady VaK-ex post'!$W$52*1000),IF(W100=('Základní vstupní data'!$F$81+17),('Provozní náklady VaK-ex post'!$W$52*1000),IF(W100=('Základní vstupní data'!$F$81+18),('Provozní náklady VaK-ex post'!$W$52*1000),IF(W100=('Základní vstupní data'!$F$81+19),('Provozní náklady VaK-ex post'!$W$52*1000),IF(W100=('Základní vstupní data'!$F$81+20),('Provozní náklady VaK-ex post'!$W$52*1000),IF(W100=('Základní vstupní data'!$F$81+21),('Provozní náklady VaK-ex post'!$W$52*1000),IF(W100=('Základní vstupní data'!$F$81+22),('Provozní náklady VaK-ex post'!$W$52*1000),IF(W100=('Základní vstupní data'!$F$81+23),('Provozní náklady VaK-ex post'!$W$52*1000),IF(W100=('Základní vstupní data'!$F$81+24),('Provozní náklady VaK-ex post'!$W$52*1000),IF(W100=('Základní vstupní data'!$F$81+25),('Provozní náklady VaK-ex post'!$W$52*1000),IF(W100=('Základní vstupní data'!$F$81+26),('Provozní náklady VaK-ex post'!$W$52*1000),IF(W100=('Základní vstupní data'!$F$81+27),('Provozní náklady VaK-ex post'!$W$52*1000),IF(W100=('Základní vstupní data'!$F$81+28),('Provozní náklady VaK-ex post'!$W$52*1000),IF(W100=('Základní vstupní data'!$F$81+29),('Provozní náklady VaK-ex post'!$W$52*1000),IF(W100=('Základní vstupní data'!$F$81+30),('Provozní náklady VaK-ex post'!$W$52*1000),0)))))))))))))))))))))))))))))))</f>
        <v>0</v>
      </c>
      <c r="X126" s="684">
        <f>IF(X100&gt;='Základní vstupní data'!$F$81,IF($F$2=0,0,('Základní vstupní data'!$G$127*1000)),IF(X100=('Základní vstupní data'!$F$81+1),('Provozní náklady VaK-ex post'!$G$52*1000),IF(X100=('Základní vstupní data'!$F$81+2),('Provozní náklady VaK-ex post'!$I$52*1000),IF(X100=('Základní vstupní data'!$F$81+3),('Provozní náklady VaK-ex post'!$K$52*1000),IF(X100=('Základní vstupní data'!$F$81+4),('Provozní náklady VaK-ex post'!$M$52*1000),IF(X100=('Základní vstupní data'!$F$81+5),('Provozní náklady VaK-ex post'!$O$52*1000),IF(X100=('Základní vstupní data'!$F$81+6),('Provozní náklady VaK-ex post'!$Q$52*1000),IF(X100=('Základní vstupní data'!$F$81+7),('Provozní náklady VaK-ex post'!$S$52*1000),IF(X100=('Základní vstupní data'!$F$81+8),('Provozní náklady VaK-ex post'!$U$52*1000),IF(X100=('Základní vstupní data'!$F$81+9),('Provozní náklady VaK-ex post'!$W$52*1000),IF(X100=('Základní vstupní data'!$F$81+10),('Provozní náklady VaK-ex post'!$W$52*1000),IF(X100=('Základní vstupní data'!$F$81+11),('Provozní náklady VaK-ex post'!$W$52*1000),IF(X100=('Základní vstupní data'!$F$81+12),('Provozní náklady VaK-ex post'!$W$52*1000),IF(X100=('Základní vstupní data'!$F$81+13),('Provozní náklady VaK-ex post'!$W$52*1000),IF(X100=('Základní vstupní data'!$F$81+14),('Provozní náklady VaK-ex post'!$W$52*1000),IF(X100=('Základní vstupní data'!$F$81+15),('Provozní náklady VaK-ex post'!$W$52*1000),IF(X100=('Základní vstupní data'!$F$81+16),('Provozní náklady VaK-ex post'!$W$52*1000),IF(X100=('Základní vstupní data'!$F$81+17),('Provozní náklady VaK-ex post'!$W$52*1000),IF(X100=('Základní vstupní data'!$F$81+18),('Provozní náklady VaK-ex post'!$W$52*1000),IF(X100=('Základní vstupní data'!$F$81+19),('Provozní náklady VaK-ex post'!$W$52*1000),IF(X100=('Základní vstupní data'!$F$81+20),('Provozní náklady VaK-ex post'!$W$52*1000),IF(X100=('Základní vstupní data'!$F$81+21),('Provozní náklady VaK-ex post'!$W$52*1000),IF(X100=('Základní vstupní data'!$F$81+22),('Provozní náklady VaK-ex post'!$W$52*1000),IF(X100=('Základní vstupní data'!$F$81+23),('Provozní náklady VaK-ex post'!$W$52*1000),IF(X100=('Základní vstupní data'!$F$81+24),('Provozní náklady VaK-ex post'!$W$52*1000),IF(X100=('Základní vstupní data'!$F$81+25),('Provozní náklady VaK-ex post'!$W$52*1000),IF(X100=('Základní vstupní data'!$F$81+26),('Provozní náklady VaK-ex post'!$W$52*1000),IF(X100=('Základní vstupní data'!$F$81+27),('Provozní náklady VaK-ex post'!$W$52*1000),IF(X100=('Základní vstupní data'!$F$81+28),('Provozní náklady VaK-ex post'!$W$52*1000),IF(X100=('Základní vstupní data'!$F$81+29),('Provozní náklady VaK-ex post'!$W$52*1000),IF(X100=('Základní vstupní data'!$F$81+30),('Provozní náklady VaK-ex post'!$W$52*1000),0)))))))))))))))))))))))))))))))</f>
        <v>0</v>
      </c>
      <c r="Y126" s="684">
        <f>IF(Y100&gt;='Základní vstupní data'!$F$81,IF($F$2=0,0,('Základní vstupní data'!$G$127*1000)),IF(Y100=('Základní vstupní data'!$F$81+1),('Provozní náklady VaK-ex post'!$G$52*1000),IF(Y100=('Základní vstupní data'!$F$81+2),('Provozní náklady VaK-ex post'!$I$52*1000),IF(Y100=('Základní vstupní data'!$F$81+3),('Provozní náklady VaK-ex post'!$K$52*1000),IF(Y100=('Základní vstupní data'!$F$81+4),('Provozní náklady VaK-ex post'!$M$52*1000),IF(Y100=('Základní vstupní data'!$F$81+5),('Provozní náklady VaK-ex post'!$O$52*1000),IF(Y100=('Základní vstupní data'!$F$81+6),('Provozní náklady VaK-ex post'!$Q$52*1000),IF(Y100=('Základní vstupní data'!$F$81+7),('Provozní náklady VaK-ex post'!$S$52*1000),IF(Y100=('Základní vstupní data'!$F$81+8),('Provozní náklady VaK-ex post'!$U$52*1000),IF(Y100=('Základní vstupní data'!$F$81+9),('Provozní náklady VaK-ex post'!$W$52*1000),IF(Y100=('Základní vstupní data'!$F$81+10),('Provozní náklady VaK-ex post'!$W$52*1000),IF(Y100=('Základní vstupní data'!$F$81+11),('Provozní náklady VaK-ex post'!$W$52*1000),IF(Y100=('Základní vstupní data'!$F$81+12),('Provozní náklady VaK-ex post'!$W$52*1000),IF(Y100=('Základní vstupní data'!$F$81+13),('Provozní náklady VaK-ex post'!$W$52*1000),IF(Y100=('Základní vstupní data'!$F$81+14),('Provozní náklady VaK-ex post'!$W$52*1000),IF(Y100=('Základní vstupní data'!$F$81+15),('Provozní náklady VaK-ex post'!$W$52*1000),IF(Y100=('Základní vstupní data'!$F$81+16),('Provozní náklady VaK-ex post'!$W$52*1000),IF(Y100=('Základní vstupní data'!$F$81+17),('Provozní náklady VaK-ex post'!$W$52*1000),IF(Y100=('Základní vstupní data'!$F$81+18),('Provozní náklady VaK-ex post'!$W$52*1000),IF(Y100=('Základní vstupní data'!$F$81+19),('Provozní náklady VaK-ex post'!$W$52*1000),IF(Y100=('Základní vstupní data'!$F$81+20),('Provozní náklady VaK-ex post'!$W$52*1000),IF(Y100=('Základní vstupní data'!$F$81+21),('Provozní náklady VaK-ex post'!$W$52*1000),IF(Y100=('Základní vstupní data'!$F$81+22),('Provozní náklady VaK-ex post'!$W$52*1000),IF(Y100=('Základní vstupní data'!$F$81+23),('Provozní náklady VaK-ex post'!$W$52*1000),IF(Y100=('Základní vstupní data'!$F$81+24),('Provozní náklady VaK-ex post'!$W$52*1000),IF(Y100=('Základní vstupní data'!$F$81+25),('Provozní náklady VaK-ex post'!$W$52*1000),IF(Y100=('Základní vstupní data'!$F$81+26),('Provozní náklady VaK-ex post'!$W$52*1000),IF(Y100=('Základní vstupní data'!$F$81+27),('Provozní náklady VaK-ex post'!$W$52*1000),IF(Y100=('Základní vstupní data'!$F$81+28),('Provozní náklady VaK-ex post'!$W$52*1000),IF(Y100=('Základní vstupní data'!$F$81+29),('Provozní náklady VaK-ex post'!$W$52*1000),IF(Y100=('Základní vstupní data'!$F$81+30),('Provozní náklady VaK-ex post'!$W$52*1000),0)))))))))))))))))))))))))))))))</f>
        <v>0</v>
      </c>
      <c r="Z126" s="684">
        <f>IF(Z100&gt;='Základní vstupní data'!$F$81,IF($F$2=0,0,('Základní vstupní data'!$G$127*1000)),IF(Z100=('Základní vstupní data'!$F$81+1),('Provozní náklady VaK-ex post'!$G$52*1000),IF(Z100=('Základní vstupní data'!$F$81+2),('Provozní náklady VaK-ex post'!$I$52*1000),IF(Z100=('Základní vstupní data'!$F$81+3),('Provozní náklady VaK-ex post'!$K$52*1000),IF(Z100=('Základní vstupní data'!$F$81+4),('Provozní náklady VaK-ex post'!$M$52*1000),IF(Z100=('Základní vstupní data'!$F$81+5),('Provozní náklady VaK-ex post'!$O$52*1000),IF(Z100=('Základní vstupní data'!$F$81+6),('Provozní náklady VaK-ex post'!$Q$52*1000),IF(Z100=('Základní vstupní data'!$F$81+7),('Provozní náklady VaK-ex post'!$S$52*1000),IF(Z100=('Základní vstupní data'!$F$81+8),('Provozní náklady VaK-ex post'!$U$52*1000),IF(Z100=('Základní vstupní data'!$F$81+9),('Provozní náklady VaK-ex post'!$W$52*1000),IF(Z100=('Základní vstupní data'!$F$81+10),('Provozní náklady VaK-ex post'!$W$52*1000),IF(Z100=('Základní vstupní data'!$F$81+11),('Provozní náklady VaK-ex post'!$W$52*1000),IF(Z100=('Základní vstupní data'!$F$81+12),('Provozní náklady VaK-ex post'!$W$52*1000),IF(Z100=('Základní vstupní data'!$F$81+13),('Provozní náklady VaK-ex post'!$W$52*1000),IF(Z100=('Základní vstupní data'!$F$81+14),('Provozní náklady VaK-ex post'!$W$52*1000),IF(Z100=('Základní vstupní data'!$F$81+15),('Provozní náklady VaK-ex post'!$W$52*1000),IF(Z100=('Základní vstupní data'!$F$81+16),('Provozní náklady VaK-ex post'!$W$52*1000),IF(Z100=('Základní vstupní data'!$F$81+17),('Provozní náklady VaK-ex post'!$W$52*1000),IF(Z100=('Základní vstupní data'!$F$81+18),('Provozní náklady VaK-ex post'!$W$52*1000),IF(Z100=('Základní vstupní data'!$F$81+19),('Provozní náklady VaK-ex post'!$W$52*1000),IF(Z100=('Základní vstupní data'!$F$81+20),('Provozní náklady VaK-ex post'!$W$52*1000),IF(Z100=('Základní vstupní data'!$F$81+21),('Provozní náklady VaK-ex post'!$W$52*1000),IF(Z100=('Základní vstupní data'!$F$81+22),('Provozní náklady VaK-ex post'!$W$52*1000),IF(Z100=('Základní vstupní data'!$F$81+23),('Provozní náklady VaK-ex post'!$W$52*1000),IF(Z100=('Základní vstupní data'!$F$81+24),('Provozní náklady VaK-ex post'!$W$52*1000),IF(Z100=('Základní vstupní data'!$F$81+25),('Provozní náklady VaK-ex post'!$W$52*1000),IF(Z100=('Základní vstupní data'!$F$81+26),('Provozní náklady VaK-ex post'!$W$52*1000),IF(Z100=('Základní vstupní data'!$F$81+27),('Provozní náklady VaK-ex post'!$W$52*1000),IF(Z100=('Základní vstupní data'!$F$81+28),('Provozní náklady VaK-ex post'!$W$52*1000),IF(Z100=('Základní vstupní data'!$F$81+29),('Provozní náklady VaK-ex post'!$W$52*1000),IF(Z100=('Základní vstupní data'!$F$81+30),('Provozní náklady VaK-ex post'!$W$52*1000),0)))))))))))))))))))))))))))))))</f>
        <v>0</v>
      </c>
      <c r="AA126" s="684">
        <f>IF(AA100&gt;='Základní vstupní data'!$F$81,IF($F$2=0,0,('Základní vstupní data'!$G$127*1000)),IF(AA100=('Základní vstupní data'!$F$81+1),('Provozní náklady VaK-ex post'!$G$52*1000),IF(AA100=('Základní vstupní data'!$F$81+2),('Provozní náklady VaK-ex post'!$I$52*1000),IF(AA100=('Základní vstupní data'!$F$81+3),('Provozní náklady VaK-ex post'!$K$52*1000),IF(AA100=('Základní vstupní data'!$F$81+4),('Provozní náklady VaK-ex post'!$M$52*1000),IF(AA100=('Základní vstupní data'!$F$81+5),('Provozní náklady VaK-ex post'!$O$52*1000),IF(AA100=('Základní vstupní data'!$F$81+6),('Provozní náklady VaK-ex post'!$Q$52*1000),IF(AA100=('Základní vstupní data'!$F$81+7),('Provozní náklady VaK-ex post'!$S$52*1000),IF(AA100=('Základní vstupní data'!$F$81+8),('Provozní náklady VaK-ex post'!$U$52*1000),IF(AA100=('Základní vstupní data'!$F$81+9),('Provozní náklady VaK-ex post'!$W$52*1000),IF(AA100=('Základní vstupní data'!$F$81+10),('Provozní náklady VaK-ex post'!$W$52*1000),IF(AA100=('Základní vstupní data'!$F$81+11),('Provozní náklady VaK-ex post'!$W$52*1000),IF(AA100=('Základní vstupní data'!$F$81+12),('Provozní náklady VaK-ex post'!$W$52*1000),IF(AA100=('Základní vstupní data'!$F$81+13),('Provozní náklady VaK-ex post'!$W$52*1000),IF(AA100=('Základní vstupní data'!$F$81+14),('Provozní náklady VaK-ex post'!$W$52*1000),IF(AA100=('Základní vstupní data'!$F$81+15),('Provozní náklady VaK-ex post'!$W$52*1000),IF(AA100=('Základní vstupní data'!$F$81+16),('Provozní náklady VaK-ex post'!$W$52*1000),IF(AA100=('Základní vstupní data'!$F$81+17),('Provozní náklady VaK-ex post'!$W$52*1000),IF(AA100=('Základní vstupní data'!$F$81+18),('Provozní náklady VaK-ex post'!$W$52*1000),IF(AA100=('Základní vstupní data'!$F$81+19),('Provozní náklady VaK-ex post'!$W$52*1000),IF(AA100=('Základní vstupní data'!$F$81+20),('Provozní náklady VaK-ex post'!$W$52*1000),IF(AA100=('Základní vstupní data'!$F$81+21),('Provozní náklady VaK-ex post'!$W$52*1000),IF(AA100=('Základní vstupní data'!$F$81+22),('Provozní náklady VaK-ex post'!$W$52*1000),IF(AA100=('Základní vstupní data'!$F$81+23),('Provozní náklady VaK-ex post'!$W$52*1000),IF(AA100=('Základní vstupní data'!$F$81+24),('Provozní náklady VaK-ex post'!$W$52*1000),IF(AA100=('Základní vstupní data'!$F$81+25),('Provozní náklady VaK-ex post'!$W$52*1000),IF(AA100=('Základní vstupní data'!$F$81+26),('Provozní náklady VaK-ex post'!$W$52*1000),IF(AA100=('Základní vstupní data'!$F$81+27),('Provozní náklady VaK-ex post'!$W$52*1000),IF(AA100=('Základní vstupní data'!$F$81+28),('Provozní náklady VaK-ex post'!$W$52*1000),IF(AA100=('Základní vstupní data'!$F$81+29),('Provozní náklady VaK-ex post'!$W$52*1000),IF(AA100=('Základní vstupní data'!$F$81+30),('Provozní náklady VaK-ex post'!$W$52*1000),0)))))))))))))))))))))))))))))))</f>
        <v>0</v>
      </c>
      <c r="AB126" s="684">
        <f>IF(AB100&gt;='Základní vstupní data'!$F$81,IF($F$2=0,0,('Základní vstupní data'!$G$127*1000)),IF(AB100=('Základní vstupní data'!$F$81+1),('Provozní náklady VaK-ex post'!$G$52*1000),IF(AB100=('Základní vstupní data'!$F$81+2),('Provozní náklady VaK-ex post'!$I$52*1000),IF(AB100=('Základní vstupní data'!$F$81+3),('Provozní náklady VaK-ex post'!$K$52*1000),IF(AB100=('Základní vstupní data'!$F$81+4),('Provozní náklady VaK-ex post'!$M$52*1000),IF(AB100=('Základní vstupní data'!$F$81+5),('Provozní náklady VaK-ex post'!$O$52*1000),IF(AB100=('Základní vstupní data'!$F$81+6),('Provozní náklady VaK-ex post'!$Q$52*1000),IF(AB100=('Základní vstupní data'!$F$81+7),('Provozní náklady VaK-ex post'!$S$52*1000),IF(AB100=('Základní vstupní data'!$F$81+8),('Provozní náklady VaK-ex post'!$U$52*1000),IF(AB100=('Základní vstupní data'!$F$81+9),('Provozní náklady VaK-ex post'!$W$52*1000),IF(AB100=('Základní vstupní data'!$F$81+10),('Provozní náklady VaK-ex post'!$W$52*1000),IF(AB100=('Základní vstupní data'!$F$81+11),('Provozní náklady VaK-ex post'!$W$52*1000),IF(AB100=('Základní vstupní data'!$F$81+12),('Provozní náklady VaK-ex post'!$W$52*1000),IF(AB100=('Základní vstupní data'!$F$81+13),('Provozní náklady VaK-ex post'!$W$52*1000),IF(AB100=('Základní vstupní data'!$F$81+14),('Provozní náklady VaK-ex post'!$W$52*1000),IF(AB100=('Základní vstupní data'!$F$81+15),('Provozní náklady VaK-ex post'!$W$52*1000),IF(AB100=('Základní vstupní data'!$F$81+16),('Provozní náklady VaK-ex post'!$W$52*1000),IF(AB100=('Základní vstupní data'!$F$81+17),('Provozní náklady VaK-ex post'!$W$52*1000),IF(AB100=('Základní vstupní data'!$F$81+18),('Provozní náklady VaK-ex post'!$W$52*1000),IF(AB100=('Základní vstupní data'!$F$81+19),('Provozní náklady VaK-ex post'!$W$52*1000),IF(AB100=('Základní vstupní data'!$F$81+20),('Provozní náklady VaK-ex post'!$W$52*1000),IF(AB100=('Základní vstupní data'!$F$81+21),('Provozní náklady VaK-ex post'!$W$52*1000),IF(AB100=('Základní vstupní data'!$F$81+22),('Provozní náklady VaK-ex post'!$W$52*1000),IF(AB100=('Základní vstupní data'!$F$81+23),('Provozní náklady VaK-ex post'!$W$52*1000),IF(AB100=('Základní vstupní data'!$F$81+24),('Provozní náklady VaK-ex post'!$W$52*1000),IF(AB100=('Základní vstupní data'!$F$81+25),('Provozní náklady VaK-ex post'!$W$52*1000),IF(AB100=('Základní vstupní data'!$F$81+26),('Provozní náklady VaK-ex post'!$W$52*1000),IF(AB100=('Základní vstupní data'!$F$81+27),('Provozní náklady VaK-ex post'!$W$52*1000),IF(AB100=('Základní vstupní data'!$F$81+28),('Provozní náklady VaK-ex post'!$W$52*1000),IF(AB100=('Základní vstupní data'!$F$81+29),('Provozní náklady VaK-ex post'!$W$52*1000),IF(AB100=('Základní vstupní data'!$F$81+30),('Provozní náklady VaK-ex post'!$W$52*1000),0)))))))))))))))))))))))))))))))</f>
        <v>0</v>
      </c>
      <c r="AC126" s="684">
        <f>IF(AC100&gt;='Základní vstupní data'!$F$81,IF($F$2=0,0,('Základní vstupní data'!$G$127*1000)),IF(AC100=('Základní vstupní data'!$F$81+1),('Provozní náklady VaK-ex post'!$G$52*1000),IF(AC100=('Základní vstupní data'!$F$81+2),('Provozní náklady VaK-ex post'!$I$52*1000),IF(AC100=('Základní vstupní data'!$F$81+3),('Provozní náklady VaK-ex post'!$K$52*1000),IF(AC100=('Základní vstupní data'!$F$81+4),('Provozní náklady VaK-ex post'!$M$52*1000),IF(AC100=('Základní vstupní data'!$F$81+5),('Provozní náklady VaK-ex post'!$O$52*1000),IF(AC100=('Základní vstupní data'!$F$81+6),('Provozní náklady VaK-ex post'!$Q$52*1000),IF(AC100=('Základní vstupní data'!$F$81+7),('Provozní náklady VaK-ex post'!$S$52*1000),IF(AC100=('Základní vstupní data'!$F$81+8),('Provozní náklady VaK-ex post'!$U$52*1000),IF(AC100=('Základní vstupní data'!$F$81+9),('Provozní náklady VaK-ex post'!$W$52*1000),IF(AC100=('Základní vstupní data'!$F$81+10),('Provozní náklady VaK-ex post'!$W$52*1000),IF(AC100=('Základní vstupní data'!$F$81+11),('Provozní náklady VaK-ex post'!$W$52*1000),IF(AC100=('Základní vstupní data'!$F$81+12),('Provozní náklady VaK-ex post'!$W$52*1000),IF(AC100=('Základní vstupní data'!$F$81+13),('Provozní náklady VaK-ex post'!$W$52*1000),IF(AC100=('Základní vstupní data'!$F$81+14),('Provozní náklady VaK-ex post'!$W$52*1000),IF(AC100=('Základní vstupní data'!$F$81+15),('Provozní náklady VaK-ex post'!$W$52*1000),IF(AC100=('Základní vstupní data'!$F$81+16),('Provozní náklady VaK-ex post'!$W$52*1000),IF(AC100=('Základní vstupní data'!$F$81+17),('Provozní náklady VaK-ex post'!$W$52*1000),IF(AC100=('Základní vstupní data'!$F$81+18),('Provozní náklady VaK-ex post'!$W$52*1000),IF(AC100=('Základní vstupní data'!$F$81+19),('Provozní náklady VaK-ex post'!$W$52*1000),IF(AC100=('Základní vstupní data'!$F$81+20),('Provozní náklady VaK-ex post'!$W$52*1000),IF(AC100=('Základní vstupní data'!$F$81+21),('Provozní náklady VaK-ex post'!$W$52*1000),IF(AC100=('Základní vstupní data'!$F$81+22),('Provozní náklady VaK-ex post'!$W$52*1000),IF(AC100=('Základní vstupní data'!$F$81+23),('Provozní náklady VaK-ex post'!$W$52*1000),IF(AC100=('Základní vstupní data'!$F$81+24),('Provozní náklady VaK-ex post'!$W$52*1000),IF(AC100=('Základní vstupní data'!$F$81+25),('Provozní náklady VaK-ex post'!$W$52*1000),IF(AC100=('Základní vstupní data'!$F$81+26),('Provozní náklady VaK-ex post'!$W$52*1000),IF(AC100=('Základní vstupní data'!$F$81+27),('Provozní náklady VaK-ex post'!$W$52*1000),IF(AC100=('Základní vstupní data'!$F$81+28),('Provozní náklady VaK-ex post'!$W$52*1000),IF(AC100=('Základní vstupní data'!$F$81+29),('Provozní náklady VaK-ex post'!$W$52*1000),IF(AC100=('Základní vstupní data'!$F$81+30),('Provozní náklady VaK-ex post'!$W$52*1000),0)))))))))))))))))))))))))))))))</f>
        <v>0</v>
      </c>
      <c r="AD126" s="684">
        <f>IF(AD100&gt;='Základní vstupní data'!$F$81,IF($F$2=0,0,('Základní vstupní data'!$G$127*1000)),IF(AD100=('Základní vstupní data'!$F$81+1),('Provozní náklady VaK-ex post'!$G$52*1000),IF(AD100=('Základní vstupní data'!$F$81+2),('Provozní náklady VaK-ex post'!$I$52*1000),IF(AD100=('Základní vstupní data'!$F$81+3),('Provozní náklady VaK-ex post'!$K$52*1000),IF(AD100=('Základní vstupní data'!$F$81+4),('Provozní náklady VaK-ex post'!$M$52*1000),IF(AD100=('Základní vstupní data'!$F$81+5),('Provozní náklady VaK-ex post'!$O$52*1000),IF(AD100=('Základní vstupní data'!$F$81+6),('Provozní náklady VaK-ex post'!$Q$52*1000),IF(AD100=('Základní vstupní data'!$F$81+7),('Provozní náklady VaK-ex post'!$S$52*1000),IF(AD100=('Základní vstupní data'!$F$81+8),('Provozní náklady VaK-ex post'!$U$52*1000),IF(AD100=('Základní vstupní data'!$F$81+9),('Provozní náklady VaK-ex post'!$W$52*1000),IF(AD100=('Základní vstupní data'!$F$81+10),('Provozní náklady VaK-ex post'!$W$52*1000),IF(AD100=('Základní vstupní data'!$F$81+11),('Provozní náklady VaK-ex post'!$W$52*1000),IF(AD100=('Základní vstupní data'!$F$81+12),('Provozní náklady VaK-ex post'!$W$52*1000),IF(AD100=('Základní vstupní data'!$F$81+13),('Provozní náklady VaK-ex post'!$W$52*1000),IF(AD100=('Základní vstupní data'!$F$81+14),('Provozní náklady VaK-ex post'!$W$52*1000),IF(AD100=('Základní vstupní data'!$F$81+15),('Provozní náklady VaK-ex post'!$W$52*1000),IF(AD100=('Základní vstupní data'!$F$81+16),('Provozní náklady VaK-ex post'!$W$52*1000),IF(AD100=('Základní vstupní data'!$F$81+17),('Provozní náklady VaK-ex post'!$W$52*1000),IF(AD100=('Základní vstupní data'!$F$81+18),('Provozní náklady VaK-ex post'!$W$52*1000),IF(AD100=('Základní vstupní data'!$F$81+19),('Provozní náklady VaK-ex post'!$W$52*1000),IF(AD100=('Základní vstupní data'!$F$81+20),('Provozní náklady VaK-ex post'!$W$52*1000),IF(AD100=('Základní vstupní data'!$F$81+21),('Provozní náklady VaK-ex post'!$W$52*1000),IF(AD100=('Základní vstupní data'!$F$81+22),('Provozní náklady VaK-ex post'!$W$52*1000),IF(AD100=('Základní vstupní data'!$F$81+23),('Provozní náklady VaK-ex post'!$W$52*1000),IF(AD100=('Základní vstupní data'!$F$81+24),('Provozní náklady VaK-ex post'!$W$52*1000),IF(AD100=('Základní vstupní data'!$F$81+25),('Provozní náklady VaK-ex post'!$W$52*1000),IF(AD100=('Základní vstupní data'!$F$81+26),('Provozní náklady VaK-ex post'!$W$52*1000),IF(AD100=('Základní vstupní data'!$F$81+27),('Provozní náklady VaK-ex post'!$W$52*1000),IF(AD100=('Základní vstupní data'!$F$81+28),('Provozní náklady VaK-ex post'!$W$52*1000),IF(AD100=('Základní vstupní data'!$F$81+29),('Provozní náklady VaK-ex post'!$W$52*1000),IF(AD100=('Základní vstupní data'!$F$81+30),('Provozní náklady VaK-ex post'!$W$52*1000),0)))))))))))))))))))))))))))))))</f>
        <v>0</v>
      </c>
      <c r="AE126" s="684">
        <f>IF(AE100&gt;='Základní vstupní data'!$F$81,IF($F$2=0,0,('Základní vstupní data'!$G$127*1000)),IF(AE100=('Základní vstupní data'!$F$81+1),('Provozní náklady VaK-ex post'!$G$52*1000),IF(AE100=('Základní vstupní data'!$F$81+2),('Provozní náklady VaK-ex post'!$I$52*1000),IF(AE100=('Základní vstupní data'!$F$81+3),('Provozní náklady VaK-ex post'!$K$52*1000),IF(AE100=('Základní vstupní data'!$F$81+4),('Provozní náklady VaK-ex post'!$M$52*1000),IF(AE100=('Základní vstupní data'!$F$81+5),('Provozní náklady VaK-ex post'!$O$52*1000),IF(AE100=('Základní vstupní data'!$F$81+6),('Provozní náklady VaK-ex post'!$Q$52*1000),IF(AE100=('Základní vstupní data'!$F$81+7),('Provozní náklady VaK-ex post'!$S$52*1000),IF(AE100=('Základní vstupní data'!$F$81+8),('Provozní náklady VaK-ex post'!$U$52*1000),IF(AE100=('Základní vstupní data'!$F$81+9),('Provozní náklady VaK-ex post'!$W$52*1000),IF(AE100=('Základní vstupní data'!$F$81+10),('Provozní náklady VaK-ex post'!$W$52*1000),IF(AE100=('Základní vstupní data'!$F$81+11),('Provozní náklady VaK-ex post'!$W$52*1000),IF(AE100=('Základní vstupní data'!$F$81+12),('Provozní náklady VaK-ex post'!$W$52*1000),IF(AE100=('Základní vstupní data'!$F$81+13),('Provozní náklady VaK-ex post'!$W$52*1000),IF(AE100=('Základní vstupní data'!$F$81+14),('Provozní náklady VaK-ex post'!$W$52*1000),IF(AE100=('Základní vstupní data'!$F$81+15),('Provozní náklady VaK-ex post'!$W$52*1000),IF(AE100=('Základní vstupní data'!$F$81+16),('Provozní náklady VaK-ex post'!$W$52*1000),IF(AE100=('Základní vstupní data'!$F$81+17),('Provozní náklady VaK-ex post'!$W$52*1000),IF(AE100=('Základní vstupní data'!$F$81+18),('Provozní náklady VaK-ex post'!$W$52*1000),IF(AE100=('Základní vstupní data'!$F$81+19),('Provozní náklady VaK-ex post'!$W$52*1000),IF(AE100=('Základní vstupní data'!$F$81+20),('Provozní náklady VaK-ex post'!$W$52*1000),IF(AE100=('Základní vstupní data'!$F$81+21),('Provozní náklady VaK-ex post'!$W$52*1000),IF(AE100=('Základní vstupní data'!$F$81+22),('Provozní náklady VaK-ex post'!$W$52*1000),IF(AE100=('Základní vstupní data'!$F$81+23),('Provozní náklady VaK-ex post'!$W$52*1000),IF(AE100=('Základní vstupní data'!$F$81+24),('Provozní náklady VaK-ex post'!$W$52*1000),IF(AE100=('Základní vstupní data'!$F$81+25),('Provozní náklady VaK-ex post'!$W$52*1000),IF(AE100=('Základní vstupní data'!$F$81+26),('Provozní náklady VaK-ex post'!$W$52*1000),IF(AE100=('Základní vstupní data'!$F$81+27),('Provozní náklady VaK-ex post'!$W$52*1000),IF(AE100=('Základní vstupní data'!$F$81+28),('Provozní náklady VaK-ex post'!$W$52*1000),IF(AE100=('Základní vstupní data'!$F$81+29),('Provozní náklady VaK-ex post'!$W$52*1000),IF(AE100=('Základní vstupní data'!$F$81+30),('Provozní náklady VaK-ex post'!$W$52*1000),0)))))))))))))))))))))))))))))))</f>
        <v>0</v>
      </c>
      <c r="AF126" s="684">
        <f>IF(AF100&gt;='Základní vstupní data'!$F$81,IF($F$2=0,0,('Základní vstupní data'!$G$127*1000)),IF(AF100=('Základní vstupní data'!$F$81+1),('Provozní náklady VaK-ex post'!$G$52*1000),IF(AF100=('Základní vstupní data'!$F$81+2),('Provozní náklady VaK-ex post'!$I$52*1000),IF(AF100=('Základní vstupní data'!$F$81+3),('Provozní náklady VaK-ex post'!$K$52*1000),IF(AF100=('Základní vstupní data'!$F$81+4),('Provozní náklady VaK-ex post'!$M$52*1000),IF(AF100=('Základní vstupní data'!$F$81+5),('Provozní náklady VaK-ex post'!$O$52*1000),IF(AF100=('Základní vstupní data'!$F$81+6),('Provozní náklady VaK-ex post'!$Q$52*1000),IF(AF100=('Základní vstupní data'!$F$81+7),('Provozní náklady VaK-ex post'!$S$52*1000),IF(AF100=('Základní vstupní data'!$F$81+8),('Provozní náklady VaK-ex post'!$U$52*1000),IF(AF100=('Základní vstupní data'!$F$81+9),('Provozní náklady VaK-ex post'!$W$52*1000),IF(AF100=('Základní vstupní data'!$F$81+10),('Provozní náklady VaK-ex post'!$W$52*1000),IF(AF100=('Základní vstupní data'!$F$81+11),('Provozní náklady VaK-ex post'!$W$52*1000),IF(AF100=('Základní vstupní data'!$F$81+12),('Provozní náklady VaK-ex post'!$W$52*1000),IF(AF100=('Základní vstupní data'!$F$81+13),('Provozní náklady VaK-ex post'!$W$52*1000),IF(AF100=('Základní vstupní data'!$F$81+14),('Provozní náklady VaK-ex post'!$W$52*1000),IF(AF100=('Základní vstupní data'!$F$81+15),('Provozní náklady VaK-ex post'!$W$52*1000),IF(AF100=('Základní vstupní data'!$F$81+16),('Provozní náklady VaK-ex post'!$W$52*1000),IF(AF100=('Základní vstupní data'!$F$81+17),('Provozní náklady VaK-ex post'!$W$52*1000),IF(AF100=('Základní vstupní data'!$F$81+18),('Provozní náklady VaK-ex post'!$W$52*1000),IF(AF100=('Základní vstupní data'!$F$81+19),('Provozní náklady VaK-ex post'!$W$52*1000),IF(AF100=('Základní vstupní data'!$F$81+20),('Provozní náklady VaK-ex post'!$W$52*1000),IF(AF100=('Základní vstupní data'!$F$81+21),('Provozní náklady VaK-ex post'!$W$52*1000),IF(AF100=('Základní vstupní data'!$F$81+22),('Provozní náklady VaK-ex post'!$W$52*1000),IF(AF100=('Základní vstupní data'!$F$81+23),('Provozní náklady VaK-ex post'!$W$52*1000),IF(AF100=('Základní vstupní data'!$F$81+24),('Provozní náklady VaK-ex post'!$W$52*1000),IF(AF100=('Základní vstupní data'!$F$81+25),('Provozní náklady VaK-ex post'!$W$52*1000),IF(AF100=('Základní vstupní data'!$F$81+26),('Provozní náklady VaK-ex post'!$W$52*1000),IF(AF100=('Základní vstupní data'!$F$81+27),('Provozní náklady VaK-ex post'!$W$52*1000),IF(AF100=('Základní vstupní data'!$F$81+28),('Provozní náklady VaK-ex post'!$W$52*1000),IF(AF100=('Základní vstupní data'!$F$81+29),('Provozní náklady VaK-ex post'!$W$52*1000),IF(AF100=('Základní vstupní data'!$F$81+30),('Provozní náklady VaK-ex post'!$W$52*1000),0)))))))))))))))))))))))))))))))</f>
        <v>0</v>
      </c>
      <c r="AG126" s="684">
        <f>IF(AG100&gt;='Základní vstupní data'!$F$81,IF($F$2=0,0,('Základní vstupní data'!$G$127*1000)),IF(AG100=('Základní vstupní data'!$F$81+1),('Provozní náklady VaK-ex post'!$G$52*1000),IF(AG100=('Základní vstupní data'!$F$81+2),('Provozní náklady VaK-ex post'!$I$52*1000),IF(AG100=('Základní vstupní data'!$F$81+3),('Provozní náklady VaK-ex post'!$K$52*1000),IF(AG100=('Základní vstupní data'!$F$81+4),('Provozní náklady VaK-ex post'!$M$52*1000),IF(AG100=('Základní vstupní data'!$F$81+5),('Provozní náklady VaK-ex post'!$O$52*1000),IF(AG100=('Základní vstupní data'!$F$81+6),('Provozní náklady VaK-ex post'!$Q$52*1000),IF(AG100=('Základní vstupní data'!$F$81+7),('Provozní náklady VaK-ex post'!$S$52*1000),IF(AG100=('Základní vstupní data'!$F$81+8),('Provozní náklady VaK-ex post'!$U$52*1000),IF(AG100=('Základní vstupní data'!$F$81+9),('Provozní náklady VaK-ex post'!$W$52*1000),IF(AG100=('Základní vstupní data'!$F$81+10),('Provozní náklady VaK-ex post'!$W$52*1000),IF(AG100=('Základní vstupní data'!$F$81+11),('Provozní náklady VaK-ex post'!$W$52*1000),IF(AG100=('Základní vstupní data'!$F$81+12),('Provozní náklady VaK-ex post'!$W$52*1000),IF(AG100=('Základní vstupní data'!$F$81+13),('Provozní náklady VaK-ex post'!$W$52*1000),IF(AG100=('Základní vstupní data'!$F$81+14),('Provozní náklady VaK-ex post'!$W$52*1000),IF(AG100=('Základní vstupní data'!$F$81+15),('Provozní náklady VaK-ex post'!$W$52*1000),IF(AG100=('Základní vstupní data'!$F$81+16),('Provozní náklady VaK-ex post'!$W$52*1000),IF(AG100=('Základní vstupní data'!$F$81+17),('Provozní náklady VaK-ex post'!$W$52*1000),IF(AG100=('Základní vstupní data'!$F$81+18),('Provozní náklady VaK-ex post'!$W$52*1000),IF(AG100=('Základní vstupní data'!$F$81+19),('Provozní náklady VaK-ex post'!$W$52*1000),IF(AG100=('Základní vstupní data'!$F$81+20),('Provozní náklady VaK-ex post'!$W$52*1000),IF(AG100=('Základní vstupní data'!$F$81+21),('Provozní náklady VaK-ex post'!$W$52*1000),IF(AG100=('Základní vstupní data'!$F$81+22),('Provozní náklady VaK-ex post'!$W$52*1000),IF(AG100=('Základní vstupní data'!$F$81+23),('Provozní náklady VaK-ex post'!$W$52*1000),IF(AG100=('Základní vstupní data'!$F$81+24),('Provozní náklady VaK-ex post'!$W$52*1000),IF(AG100=('Základní vstupní data'!$F$81+25),('Provozní náklady VaK-ex post'!$W$52*1000),IF(AG100=('Základní vstupní data'!$F$81+26),('Provozní náklady VaK-ex post'!$W$52*1000),IF(AG100=('Základní vstupní data'!$F$81+27),('Provozní náklady VaK-ex post'!$W$52*1000),IF(AG100=('Základní vstupní data'!$F$81+28),('Provozní náklady VaK-ex post'!$W$52*1000),IF(AG100=('Základní vstupní data'!$F$81+29),('Provozní náklady VaK-ex post'!$W$52*1000),IF(AG100=('Základní vstupní data'!$F$81+30),('Provozní náklady VaK-ex post'!$W$52*1000),0)))))))))))))))))))))))))))))))</f>
        <v>0</v>
      </c>
      <c r="AH126" s="684">
        <f>IF(AH100&gt;='Základní vstupní data'!$F$81,IF($F$2=0,0,('Základní vstupní data'!$G$127*1000)),IF(AH100=('Základní vstupní data'!$F$81+1),('Provozní náklady VaK-ex post'!$G$52*1000),IF(AH100=('Základní vstupní data'!$F$81+2),('Provozní náklady VaK-ex post'!$I$52*1000),IF(AH100=('Základní vstupní data'!$F$81+3),('Provozní náklady VaK-ex post'!$K$52*1000),IF(AH100=('Základní vstupní data'!$F$81+4),('Provozní náklady VaK-ex post'!$M$52*1000),IF(AH100=('Základní vstupní data'!$F$81+5),('Provozní náklady VaK-ex post'!$O$52*1000),IF(AH100=('Základní vstupní data'!$F$81+6),('Provozní náklady VaK-ex post'!$Q$52*1000),IF(AH100=('Základní vstupní data'!$F$81+7),('Provozní náklady VaK-ex post'!$S$52*1000),IF(AH100=('Základní vstupní data'!$F$81+8),('Provozní náklady VaK-ex post'!$U$52*1000),IF(AH100=('Základní vstupní data'!$F$81+9),('Provozní náklady VaK-ex post'!$W$52*1000),IF(AH100=('Základní vstupní data'!$F$81+10),('Provozní náklady VaK-ex post'!$W$52*1000),IF(AH100=('Základní vstupní data'!$F$81+11),('Provozní náklady VaK-ex post'!$W$52*1000),IF(AH100=('Základní vstupní data'!$F$81+12),('Provozní náklady VaK-ex post'!$W$52*1000),IF(AH100=('Základní vstupní data'!$F$81+13),('Provozní náklady VaK-ex post'!$W$52*1000),IF(AH100=('Základní vstupní data'!$F$81+14),('Provozní náklady VaK-ex post'!$W$52*1000),IF(AH100=('Základní vstupní data'!$F$81+15),('Provozní náklady VaK-ex post'!$W$52*1000),IF(AH100=('Základní vstupní data'!$F$81+16),('Provozní náklady VaK-ex post'!$W$52*1000),IF(AH100=('Základní vstupní data'!$F$81+17),('Provozní náklady VaK-ex post'!$W$52*1000),IF(AH100=('Základní vstupní data'!$F$81+18),('Provozní náklady VaK-ex post'!$W$52*1000),IF(AH100=('Základní vstupní data'!$F$81+19),('Provozní náklady VaK-ex post'!$W$52*1000),IF(AH100=('Základní vstupní data'!$F$81+20),('Provozní náklady VaK-ex post'!$W$52*1000),IF(AH100=('Základní vstupní data'!$F$81+21),('Provozní náklady VaK-ex post'!$W$52*1000),IF(AH100=('Základní vstupní data'!$F$81+22),('Provozní náklady VaK-ex post'!$W$52*1000),IF(AH100=('Základní vstupní data'!$F$81+23),('Provozní náklady VaK-ex post'!$W$52*1000),IF(AH100=('Základní vstupní data'!$F$81+24),('Provozní náklady VaK-ex post'!$W$52*1000),IF(AH100=('Základní vstupní data'!$F$81+25),('Provozní náklady VaK-ex post'!$W$52*1000),IF(AH100=('Základní vstupní data'!$F$81+26),('Provozní náklady VaK-ex post'!$W$52*1000),IF(AH100=('Základní vstupní data'!$F$81+27),('Provozní náklady VaK-ex post'!$W$52*1000),IF(AH100=('Základní vstupní data'!$F$81+28),('Provozní náklady VaK-ex post'!$W$52*1000),IF(AH100=('Základní vstupní data'!$F$81+29),('Provozní náklady VaK-ex post'!$W$52*1000),IF(AH100=('Základní vstupní data'!$F$81+30),('Provozní náklady VaK-ex post'!$W$52*1000),0)))))))))))))))))))))))))))))))</f>
        <v>0</v>
      </c>
    </row>
    <row r="127" spans="1:34" s="30" customFormat="1">
      <c r="B127" s="118"/>
      <c r="C127" s="531"/>
      <c r="D127" s="253"/>
      <c r="E127" s="528"/>
      <c r="F127" s="528"/>
      <c r="G127" s="528"/>
      <c r="H127" s="528"/>
      <c r="I127" s="528"/>
      <c r="J127" s="528"/>
      <c r="K127" s="528"/>
      <c r="L127" s="528"/>
      <c r="M127" s="528"/>
      <c r="N127" s="528"/>
      <c r="O127" s="413"/>
      <c r="P127" s="413"/>
      <c r="Q127" s="413"/>
      <c r="R127" s="413"/>
      <c r="S127" s="413"/>
      <c r="T127" s="413"/>
      <c r="U127" s="413"/>
      <c r="V127" s="413"/>
      <c r="W127" s="413"/>
      <c r="X127" s="413"/>
      <c r="Y127" s="413"/>
      <c r="Z127" s="413"/>
      <c r="AA127" s="413"/>
      <c r="AB127" s="413"/>
      <c r="AC127" s="413"/>
      <c r="AD127" s="413"/>
      <c r="AE127" s="413"/>
      <c r="AF127" s="413"/>
      <c r="AG127" s="413"/>
      <c r="AH127" s="413"/>
    </row>
    <row r="128" spans="1:34" s="405" customFormat="1">
      <c r="B128" s="429" t="s">
        <v>319</v>
      </c>
      <c r="C128" s="420" t="s">
        <v>277</v>
      </c>
      <c r="D128" s="429">
        <f>D112</f>
        <v>2020</v>
      </c>
      <c r="E128" s="456">
        <f>E112</f>
        <v>2016</v>
      </c>
      <c r="F128" s="456">
        <f t="shared" ref="F128:AH128" si="82">F112</f>
        <v>2017</v>
      </c>
      <c r="G128" s="456">
        <f t="shared" si="82"/>
        <v>2018</v>
      </c>
      <c r="H128" s="456">
        <f t="shared" si="82"/>
        <v>2019</v>
      </c>
      <c r="I128" s="456">
        <f t="shared" si="82"/>
        <v>2020</v>
      </c>
      <c r="J128" s="456">
        <f t="shared" si="82"/>
        <v>2021</v>
      </c>
      <c r="K128" s="456">
        <f t="shared" si="82"/>
        <v>2022</v>
      </c>
      <c r="L128" s="456">
        <f t="shared" si="82"/>
        <v>2023</v>
      </c>
      <c r="M128" s="456">
        <f t="shared" si="82"/>
        <v>2024</v>
      </c>
      <c r="N128" s="456">
        <f t="shared" si="82"/>
        <v>2025</v>
      </c>
      <c r="O128" s="456">
        <f t="shared" si="82"/>
        <v>2026</v>
      </c>
      <c r="P128" s="456">
        <f t="shared" si="82"/>
        <v>2027</v>
      </c>
      <c r="Q128" s="456">
        <f t="shared" si="82"/>
        <v>2028</v>
      </c>
      <c r="R128" s="456">
        <f t="shared" si="82"/>
        <v>2029</v>
      </c>
      <c r="S128" s="456">
        <f t="shared" si="82"/>
        <v>2030</v>
      </c>
      <c r="T128" s="456">
        <f t="shared" si="82"/>
        <v>2031</v>
      </c>
      <c r="U128" s="456">
        <f t="shared" si="82"/>
        <v>2032</v>
      </c>
      <c r="V128" s="456">
        <f t="shared" si="82"/>
        <v>2033</v>
      </c>
      <c r="W128" s="456">
        <f t="shared" si="82"/>
        <v>2034</v>
      </c>
      <c r="X128" s="456">
        <f t="shared" si="82"/>
        <v>2035</v>
      </c>
      <c r="Y128" s="456">
        <f t="shared" si="82"/>
        <v>2036</v>
      </c>
      <c r="Z128" s="456">
        <f t="shared" si="82"/>
        <v>2037</v>
      </c>
      <c r="AA128" s="456">
        <f t="shared" si="82"/>
        <v>2038</v>
      </c>
      <c r="AB128" s="456">
        <f t="shared" si="82"/>
        <v>2039</v>
      </c>
      <c r="AC128" s="456">
        <f t="shared" si="82"/>
        <v>2040</v>
      </c>
      <c r="AD128" s="456">
        <f t="shared" si="82"/>
        <v>2041</v>
      </c>
      <c r="AE128" s="456">
        <f t="shared" si="82"/>
        <v>2042</v>
      </c>
      <c r="AF128" s="456">
        <f t="shared" si="82"/>
        <v>2043</v>
      </c>
      <c r="AG128" s="456">
        <f t="shared" si="82"/>
        <v>2044</v>
      </c>
      <c r="AH128" s="456">
        <f t="shared" si="82"/>
        <v>2045</v>
      </c>
    </row>
    <row r="129" spans="2:36" s="119" customFormat="1">
      <c r="B129" s="715" t="str">
        <f>B121</f>
        <v>Pitná voda</v>
      </c>
      <c r="C129" s="739">
        <f>IF($F$2=0,0,IF('Základní vstupní data'!$F$127=0,0,'Základní vstupní data'!$F$127*1000))</f>
        <v>0</v>
      </c>
      <c r="D129" s="746" t="s">
        <v>278</v>
      </c>
      <c r="E129" s="739">
        <f>IF($F$2=0,0,IF('Základní vstupní data'!$F$127=0,0,'Základní vstupní data'!$F$127*1000))</f>
        <v>0</v>
      </c>
      <c r="F129" s="739">
        <f>IF($F$2=0,0,IF('Základní vstupní data'!$F$127=0,0,'Základní vstupní data'!$F$127*1000))</f>
        <v>0</v>
      </c>
      <c r="G129" s="739">
        <f>IF($F$2=0,0,IF('Základní vstupní data'!$F$127=0,0,'Základní vstupní data'!$F$127*1000))</f>
        <v>0</v>
      </c>
      <c r="H129" s="739">
        <f>IF($F$2=0,0,IF('Základní vstupní data'!$F$127=0,0,'Základní vstupní data'!$F$127*1000))</f>
        <v>0</v>
      </c>
      <c r="I129" s="739">
        <f>IF($F$2=0,0,IF('Základní vstupní data'!$F$127=0,0,'Základní vstupní data'!$F$127*1000))</f>
        <v>0</v>
      </c>
      <c r="J129" s="739">
        <f>IF($F$2=0,0,IF('Základní vstupní data'!$F$127=0,0,'Základní vstupní data'!$F$127*1000))</f>
        <v>0</v>
      </c>
      <c r="K129" s="739">
        <f>IF($F$2=0,0,IF('Základní vstupní data'!$F$127=0,0,'Základní vstupní data'!$F$127*1000))</f>
        <v>0</v>
      </c>
      <c r="L129" s="739">
        <f>IF($F$2=0,0,IF('Základní vstupní data'!$F$127=0,0,'Základní vstupní data'!$F$127*1000))</f>
        <v>0</v>
      </c>
      <c r="M129" s="739">
        <f>IF($F$2=0,0,IF('Základní vstupní data'!$F$127=0,0,'Základní vstupní data'!$F$127*1000))</f>
        <v>0</v>
      </c>
      <c r="N129" s="739">
        <f>IF($F$2=0,0,IF('Základní vstupní data'!$F$127=0,0,'Základní vstupní data'!$F$127*1000))</f>
        <v>0</v>
      </c>
      <c r="O129" s="739">
        <f>IF($F$2=0,0,IF('Základní vstupní data'!$F$127=0,0,'Základní vstupní data'!$F$127*1000))</f>
        <v>0</v>
      </c>
      <c r="P129" s="739">
        <f>IF($F$2=0,0,IF('Základní vstupní data'!$F$127=0,0,'Základní vstupní data'!$F$127*1000))</f>
        <v>0</v>
      </c>
      <c r="Q129" s="739">
        <f>IF($F$2=0,0,IF('Základní vstupní data'!$F$127=0,0,'Základní vstupní data'!$F$127*1000))</f>
        <v>0</v>
      </c>
      <c r="R129" s="739">
        <f>IF($F$2=0,0,IF('Základní vstupní data'!$F$127=0,0,'Základní vstupní data'!$F$127*1000))</f>
        <v>0</v>
      </c>
      <c r="S129" s="739">
        <f>IF($F$2=0,0,IF('Základní vstupní data'!$F$127=0,0,'Základní vstupní data'!$F$127*1000))</f>
        <v>0</v>
      </c>
      <c r="T129" s="739">
        <f>IF($F$2=0,0,IF('Základní vstupní data'!$F$127=0,0,'Základní vstupní data'!$F$127*1000))</f>
        <v>0</v>
      </c>
      <c r="U129" s="739">
        <f>IF($F$2=0,0,IF('Základní vstupní data'!$F$127=0,0,'Základní vstupní data'!$F$127*1000))</f>
        <v>0</v>
      </c>
      <c r="V129" s="739">
        <f>IF($F$2=0,0,IF('Základní vstupní data'!$F$127=0,0,'Základní vstupní data'!$F$127*1000))</f>
        <v>0</v>
      </c>
      <c r="W129" s="739">
        <f>IF($F$2=0,0,IF('Základní vstupní data'!$F$127=0,0,'Základní vstupní data'!$F$127*1000))</f>
        <v>0</v>
      </c>
      <c r="X129" s="739">
        <f>IF($F$2=0,0,IF('Základní vstupní data'!$F$127=0,0,'Základní vstupní data'!$F$127*1000))</f>
        <v>0</v>
      </c>
      <c r="Y129" s="739">
        <f>IF($F$2=0,0,IF('Základní vstupní data'!$F$127=0,0,'Základní vstupní data'!$F$127*1000))</f>
        <v>0</v>
      </c>
      <c r="Z129" s="739">
        <f>IF($F$2=0,0,IF('Základní vstupní data'!$F$127=0,0,'Základní vstupní data'!$F$127*1000))</f>
        <v>0</v>
      </c>
      <c r="AA129" s="739">
        <f>IF($F$2=0,0,IF('Základní vstupní data'!$F$127=0,0,'Základní vstupní data'!$F$127*1000))</f>
        <v>0</v>
      </c>
      <c r="AB129" s="739">
        <f>IF($F$2=0,0,IF('Základní vstupní data'!$F$127=0,0,'Základní vstupní data'!$F$127*1000))</f>
        <v>0</v>
      </c>
      <c r="AC129" s="739">
        <f>IF($F$2=0,0,IF('Základní vstupní data'!$F$127=0,0,'Základní vstupní data'!$F$127*1000))</f>
        <v>0</v>
      </c>
      <c r="AD129" s="739">
        <f>IF($F$2=0,0,IF('Základní vstupní data'!$F$127=0,0,'Základní vstupní data'!$F$127*1000))</f>
        <v>0</v>
      </c>
      <c r="AE129" s="739">
        <f>IF($F$2=0,0,IF('Základní vstupní data'!$F$127=0,0,'Základní vstupní data'!$F$127*1000))</f>
        <v>0</v>
      </c>
      <c r="AF129" s="739">
        <f>IF($F$2=0,0,IF('Základní vstupní data'!$F$127=0,0,'Základní vstupní data'!$F$127*1000))</f>
        <v>0</v>
      </c>
      <c r="AG129" s="739">
        <f>IF($F$2=0,0,IF('Základní vstupní data'!$F$127=0,0,'Základní vstupní data'!$F$127*1000))</f>
        <v>0</v>
      </c>
      <c r="AH129" s="739">
        <f>IF($F$2=0,0,IF('Základní vstupní data'!$F$127=0,0,'Základní vstupní data'!$F$127*1000))</f>
        <v>0</v>
      </c>
    </row>
    <row r="130" spans="2:36" s="119" customFormat="1">
      <c r="B130" s="304" t="str">
        <f>B122</f>
        <v>Odpadní voda</v>
      </c>
      <c r="C130" s="684">
        <f>IF($F$2=0,0,IF('Základní vstupní data'!$G$127=0,0,'Základní vstupní data'!$G$127*1000))</f>
        <v>0</v>
      </c>
      <c r="D130" s="435" t="s">
        <v>278</v>
      </c>
      <c r="E130" s="684">
        <f>IF($F$2=0,0,IF('Základní vstupní data'!$G$127=0,0,'Základní vstupní data'!$G$127*1000))</f>
        <v>0</v>
      </c>
      <c r="F130" s="684">
        <f>IF($F$2=0,0,IF('Základní vstupní data'!$G$127=0,0,'Základní vstupní data'!$G$127*1000))</f>
        <v>0</v>
      </c>
      <c r="G130" s="684">
        <f>IF($F$2=0,0,IF('Základní vstupní data'!$G$127=0,0,'Základní vstupní data'!$G$127*1000))</f>
        <v>0</v>
      </c>
      <c r="H130" s="684">
        <f>IF($F$2=0,0,IF('Základní vstupní data'!$G$127=0,0,'Základní vstupní data'!$G$127*1000))</f>
        <v>0</v>
      </c>
      <c r="I130" s="684">
        <f>IF($F$2=0,0,IF('Základní vstupní data'!$G$127=0,0,'Základní vstupní data'!$G$127*1000))</f>
        <v>0</v>
      </c>
      <c r="J130" s="684">
        <f>IF($F$2=0,0,IF('Základní vstupní data'!$G$127=0,0,'Základní vstupní data'!$G$127*1000))</f>
        <v>0</v>
      </c>
      <c r="K130" s="684">
        <f>IF($F$2=0,0,IF('Základní vstupní data'!$G$127=0,0,'Základní vstupní data'!$G$127*1000))</f>
        <v>0</v>
      </c>
      <c r="L130" s="684">
        <f>IF($F$2=0,0,IF('Základní vstupní data'!$G$127=0,0,'Základní vstupní data'!$G$127*1000))</f>
        <v>0</v>
      </c>
      <c r="M130" s="684">
        <f>IF($F$2=0,0,IF('Základní vstupní data'!$G$127=0,0,'Základní vstupní data'!$G$127*1000))</f>
        <v>0</v>
      </c>
      <c r="N130" s="684">
        <f>IF($F$2=0,0,IF('Základní vstupní data'!$G$127=0,0,'Základní vstupní data'!$G$127*1000))</f>
        <v>0</v>
      </c>
      <c r="O130" s="684">
        <f>IF($F$2=0,0,IF('Základní vstupní data'!$G$127=0,0,'Základní vstupní data'!$G$127*1000))</f>
        <v>0</v>
      </c>
      <c r="P130" s="684">
        <f>IF($F$2=0,0,IF('Základní vstupní data'!$G$127=0,0,'Základní vstupní data'!$G$127*1000))</f>
        <v>0</v>
      </c>
      <c r="Q130" s="684">
        <f>IF($F$2=0,0,IF('Základní vstupní data'!$G$127=0,0,'Základní vstupní data'!$G$127*1000))</f>
        <v>0</v>
      </c>
      <c r="R130" s="684">
        <f>IF($F$2=0,0,IF('Základní vstupní data'!$G$127=0,0,'Základní vstupní data'!$G$127*1000))</f>
        <v>0</v>
      </c>
      <c r="S130" s="684">
        <f>IF($F$2=0,0,IF('Základní vstupní data'!$G$127=0,0,'Základní vstupní data'!$G$127*1000))</f>
        <v>0</v>
      </c>
      <c r="T130" s="684">
        <f>IF($F$2=0,0,IF('Základní vstupní data'!$G$127=0,0,'Základní vstupní data'!$G$127*1000))</f>
        <v>0</v>
      </c>
      <c r="U130" s="684">
        <f>IF($F$2=0,0,IF('Základní vstupní data'!$G$127=0,0,'Základní vstupní data'!$G$127*1000))</f>
        <v>0</v>
      </c>
      <c r="V130" s="684">
        <f>IF($F$2=0,0,IF('Základní vstupní data'!$G$127=0,0,'Základní vstupní data'!$G$127*1000))</f>
        <v>0</v>
      </c>
      <c r="W130" s="684">
        <f>IF($F$2=0,0,IF('Základní vstupní data'!$G$127=0,0,'Základní vstupní data'!$G$127*1000))</f>
        <v>0</v>
      </c>
      <c r="X130" s="684">
        <f>IF($F$2=0,0,IF('Základní vstupní data'!$G$127=0,0,'Základní vstupní data'!$G$127*1000))</f>
        <v>0</v>
      </c>
      <c r="Y130" s="684">
        <f>IF($F$2=0,0,IF('Základní vstupní data'!$G$127=0,0,'Základní vstupní data'!$G$127*1000))</f>
        <v>0</v>
      </c>
      <c r="Z130" s="684">
        <f>IF($F$2=0,0,IF('Základní vstupní data'!$G$127=0,0,'Základní vstupní data'!$G$127*1000))</f>
        <v>0</v>
      </c>
      <c r="AA130" s="684">
        <f>IF($F$2=0,0,IF('Základní vstupní data'!$G$127=0,0,'Základní vstupní data'!$G$127*1000))</f>
        <v>0</v>
      </c>
      <c r="AB130" s="684">
        <f>IF($F$2=0,0,IF('Základní vstupní data'!$G$127=0,0,'Základní vstupní data'!$G$127*1000))</f>
        <v>0</v>
      </c>
      <c r="AC130" s="684">
        <f>IF($F$2=0,0,IF('Základní vstupní data'!$G$127=0,0,'Základní vstupní data'!$G$127*1000))</f>
        <v>0</v>
      </c>
      <c r="AD130" s="684">
        <f>IF($F$2=0,0,IF('Základní vstupní data'!$G$127=0,0,'Základní vstupní data'!$G$127*1000))</f>
        <v>0</v>
      </c>
      <c r="AE130" s="684">
        <f>IF($F$2=0,0,IF('Základní vstupní data'!$G$127=0,0,'Základní vstupní data'!$G$127*1000))</f>
        <v>0</v>
      </c>
      <c r="AF130" s="684">
        <f>IF($F$2=0,0,IF('Základní vstupní data'!$G$127=0,0,'Základní vstupní data'!$G$127*1000))</f>
        <v>0</v>
      </c>
      <c r="AG130" s="684">
        <f>IF($F$2=0,0,IF('Základní vstupní data'!$G$127=0,0,'Základní vstupní data'!$G$127*1000))</f>
        <v>0</v>
      </c>
      <c r="AH130" s="684">
        <f>IF($F$2=0,0,IF('Základní vstupní data'!$G$127=0,0,'Základní vstupní data'!$G$127*1000))</f>
        <v>0</v>
      </c>
    </row>
    <row r="131" spans="2:36">
      <c r="B131" s="267"/>
      <c r="C131" s="267"/>
      <c r="D131" s="118"/>
      <c r="E131" s="267"/>
      <c r="F131" s="418"/>
      <c r="G131" s="419"/>
      <c r="H131" s="361"/>
      <c r="I131" s="418"/>
      <c r="J131" s="419"/>
      <c r="K131" s="419"/>
      <c r="L131" s="361"/>
      <c r="M131" s="267"/>
      <c r="N131" s="267"/>
      <c r="O131" s="267"/>
      <c r="P131" s="26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</row>
    <row r="132" spans="2:36">
      <c r="B132" s="420"/>
      <c r="C132" s="420" t="s">
        <v>265</v>
      </c>
      <c r="D132" s="420"/>
      <c r="E132" s="267"/>
      <c r="F132" s="418"/>
      <c r="G132" s="419"/>
      <c r="H132" s="361"/>
      <c r="I132" s="418"/>
      <c r="J132" s="419"/>
      <c r="K132" s="419"/>
      <c r="L132" s="361"/>
      <c r="M132" s="267"/>
      <c r="N132" s="267"/>
      <c r="O132" s="267"/>
      <c r="P132" s="26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</row>
    <row r="133" spans="2:36">
      <c r="B133" s="338" t="str">
        <f>B109</f>
        <v>Pitná voda</v>
      </c>
      <c r="C133" s="748">
        <f>IF($F$2=0,0,IF(Info!$C$27="ANO",$L$85,$K$85))</f>
        <v>0</v>
      </c>
      <c r="D133" s="715" t="s">
        <v>97</v>
      </c>
      <c r="E133" s="790"/>
      <c r="F133" s="418"/>
      <c r="G133" s="419"/>
      <c r="H133" s="361"/>
      <c r="I133" s="418"/>
      <c r="J133" s="419"/>
      <c r="K133" s="419"/>
      <c r="L133" s="361"/>
      <c r="M133" s="267"/>
      <c r="N133" s="267"/>
      <c r="O133" s="267"/>
      <c r="P133" s="26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</row>
    <row r="134" spans="2:36">
      <c r="B134" s="349" t="str">
        <f>B110</f>
        <v>Odpadní voda</v>
      </c>
      <c r="C134" s="686">
        <f>IF($F$2=0,0,IF(Info!$C$27="ANO",$L$94,$K$94))</f>
        <v>2902.9841038939676</v>
      </c>
      <c r="D134" s="304" t="s">
        <v>97</v>
      </c>
      <c r="E134" s="267"/>
      <c r="F134" s="418"/>
      <c r="G134" s="419"/>
      <c r="H134" s="361"/>
      <c r="I134" s="418"/>
      <c r="J134" s="419"/>
      <c r="K134" s="419"/>
      <c r="L134" s="361"/>
      <c r="M134" s="267"/>
      <c r="N134" s="267"/>
      <c r="O134" s="267"/>
      <c r="P134" s="26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</row>
    <row r="135" spans="2:36">
      <c r="B135" s="267"/>
      <c r="C135" s="267"/>
      <c r="D135" s="118"/>
      <c r="E135" s="285"/>
      <c r="F135" s="248"/>
      <c r="G135" s="83"/>
      <c r="H135" s="554"/>
      <c r="I135" s="248"/>
      <c r="J135" s="83"/>
      <c r="K135" s="83"/>
      <c r="L135" s="554"/>
      <c r="M135" s="83"/>
      <c r="N135" s="83"/>
      <c r="O135" s="83"/>
      <c r="P135" s="83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</row>
    <row r="136" spans="2:36" s="405" customFormat="1">
      <c r="B136" s="420" t="s">
        <v>346</v>
      </c>
      <c r="C136" s="747" t="s">
        <v>333</v>
      </c>
      <c r="D136" s="747" t="s">
        <v>334</v>
      </c>
      <c r="E136" s="421">
        <f t="shared" ref="E136:N136" si="83">E124</f>
        <v>2016</v>
      </c>
      <c r="F136" s="421">
        <f t="shared" si="83"/>
        <v>2017</v>
      </c>
      <c r="G136" s="421">
        <f t="shared" si="83"/>
        <v>2018</v>
      </c>
      <c r="H136" s="421">
        <f t="shared" si="83"/>
        <v>2019</v>
      </c>
      <c r="I136" s="421">
        <f t="shared" si="83"/>
        <v>2020</v>
      </c>
      <c r="J136" s="421">
        <f t="shared" si="83"/>
        <v>2021</v>
      </c>
      <c r="K136" s="421">
        <f t="shared" si="83"/>
        <v>2022</v>
      </c>
      <c r="L136" s="421">
        <f t="shared" si="83"/>
        <v>2023</v>
      </c>
      <c r="M136" s="421">
        <f t="shared" si="83"/>
        <v>2024</v>
      </c>
      <c r="N136" s="421">
        <f t="shared" si="83"/>
        <v>2025</v>
      </c>
      <c r="O136" s="421">
        <f t="shared" ref="O136:AH136" si="84">O124</f>
        <v>2026</v>
      </c>
      <c r="P136" s="421">
        <f t="shared" si="84"/>
        <v>2027</v>
      </c>
      <c r="Q136" s="421">
        <f t="shared" si="84"/>
        <v>2028</v>
      </c>
      <c r="R136" s="421">
        <f t="shared" si="84"/>
        <v>2029</v>
      </c>
      <c r="S136" s="421">
        <f t="shared" si="84"/>
        <v>2030</v>
      </c>
      <c r="T136" s="421">
        <f t="shared" si="84"/>
        <v>2031</v>
      </c>
      <c r="U136" s="421">
        <f t="shared" si="84"/>
        <v>2032</v>
      </c>
      <c r="V136" s="421">
        <f t="shared" si="84"/>
        <v>2033</v>
      </c>
      <c r="W136" s="421">
        <f t="shared" si="84"/>
        <v>2034</v>
      </c>
      <c r="X136" s="421">
        <f t="shared" si="84"/>
        <v>2035</v>
      </c>
      <c r="Y136" s="421">
        <f t="shared" si="84"/>
        <v>2036</v>
      </c>
      <c r="Z136" s="421">
        <f t="shared" si="84"/>
        <v>2037</v>
      </c>
      <c r="AA136" s="421">
        <f t="shared" si="84"/>
        <v>2038</v>
      </c>
      <c r="AB136" s="421">
        <f t="shared" si="84"/>
        <v>2039</v>
      </c>
      <c r="AC136" s="421">
        <f t="shared" si="84"/>
        <v>2040</v>
      </c>
      <c r="AD136" s="421">
        <f t="shared" si="84"/>
        <v>2041</v>
      </c>
      <c r="AE136" s="421">
        <f t="shared" si="84"/>
        <v>2042</v>
      </c>
      <c r="AF136" s="421">
        <f t="shared" si="84"/>
        <v>2043</v>
      </c>
      <c r="AG136" s="421">
        <f t="shared" si="84"/>
        <v>2044</v>
      </c>
      <c r="AH136" s="421">
        <f t="shared" si="84"/>
        <v>2045</v>
      </c>
    </row>
    <row r="137" spans="2:36" s="119" customFormat="1">
      <c r="B137" s="715" t="str">
        <f>B133</f>
        <v>Pitná voda</v>
      </c>
      <c r="C137" s="749">
        <f>IF($C$133=0,0,IF($F$2=0,0,IF($C$105/$C$133&gt;=1,"Ano","Ne")))</f>
        <v>0</v>
      </c>
      <c r="D137" s="749"/>
      <c r="E137" s="749">
        <f>IF($C$133=0,0,IF($F$2=0,0,IF(E101=0,0,IF(E$105/$C$133&gt;=1,"Ano","Ne"))))</f>
        <v>0</v>
      </c>
      <c r="F137" s="749">
        <f>IF($C$133=0,0,IF($F$2=0,0,IF(F101=0,0,IF(F$105/$C$133&gt;=1,"Ano","Ne"))))</f>
        <v>0</v>
      </c>
      <c r="G137" s="749">
        <f>IF($C$133=0,0,IF($F$2=0,0,IF(G101=0,0,IF(G$105/$C$133&gt;=1,"Ano","Ne"))))</f>
        <v>0</v>
      </c>
      <c r="H137" s="749">
        <f>IF($C$133=0,0,IF($F$2=0,0,IF(H101=0,0,IF(H$105/$C$133&gt;=1,"Ano","Ne"))))</f>
        <v>0</v>
      </c>
      <c r="I137" s="749">
        <f t="shared" ref="I137:N137" si="85">IF($C$133=0,0,IF($F$2=0,0,IF(I101=0,0,IF(I$105/$C$133&gt;=1,"Ano","Ne"))))</f>
        <v>0</v>
      </c>
      <c r="J137" s="749">
        <f t="shared" si="85"/>
        <v>0</v>
      </c>
      <c r="K137" s="749">
        <f t="shared" si="85"/>
        <v>0</v>
      </c>
      <c r="L137" s="749">
        <f t="shared" si="85"/>
        <v>0</v>
      </c>
      <c r="M137" s="749">
        <f t="shared" si="85"/>
        <v>0</v>
      </c>
      <c r="N137" s="749">
        <f t="shared" si="85"/>
        <v>0</v>
      </c>
      <c r="O137" s="749">
        <f t="shared" ref="O137:AH137" si="86">IF($C$133=0,0,IF($F$2=0,0,IF(O101=0,0,IF(O$105/$C$133&gt;=1,"Ano","Ne"))))</f>
        <v>0</v>
      </c>
      <c r="P137" s="749">
        <f t="shared" si="86"/>
        <v>0</v>
      </c>
      <c r="Q137" s="749">
        <f t="shared" si="86"/>
        <v>0</v>
      </c>
      <c r="R137" s="749">
        <f t="shared" si="86"/>
        <v>0</v>
      </c>
      <c r="S137" s="749">
        <f t="shared" si="86"/>
        <v>0</v>
      </c>
      <c r="T137" s="749">
        <f t="shared" si="86"/>
        <v>0</v>
      </c>
      <c r="U137" s="749">
        <f t="shared" si="86"/>
        <v>0</v>
      </c>
      <c r="V137" s="749">
        <f t="shared" si="86"/>
        <v>0</v>
      </c>
      <c r="W137" s="749">
        <f t="shared" si="86"/>
        <v>0</v>
      </c>
      <c r="X137" s="749">
        <f t="shared" si="86"/>
        <v>0</v>
      </c>
      <c r="Y137" s="749">
        <f t="shared" si="86"/>
        <v>0</v>
      </c>
      <c r="Z137" s="749">
        <f t="shared" si="86"/>
        <v>0</v>
      </c>
      <c r="AA137" s="749">
        <f t="shared" si="86"/>
        <v>0</v>
      </c>
      <c r="AB137" s="749">
        <f t="shared" si="86"/>
        <v>0</v>
      </c>
      <c r="AC137" s="749">
        <f t="shared" si="86"/>
        <v>0</v>
      </c>
      <c r="AD137" s="749">
        <f t="shared" si="86"/>
        <v>0</v>
      </c>
      <c r="AE137" s="749">
        <f t="shared" si="86"/>
        <v>0</v>
      </c>
      <c r="AF137" s="749">
        <f t="shared" si="86"/>
        <v>0</v>
      </c>
      <c r="AG137" s="749">
        <f t="shared" si="86"/>
        <v>0</v>
      </c>
      <c r="AH137" s="749">
        <f t="shared" si="86"/>
        <v>0</v>
      </c>
    </row>
    <row r="138" spans="2:36" s="119" customFormat="1">
      <c r="B138" s="304" t="str">
        <f>B134</f>
        <v>Odpadní voda</v>
      </c>
      <c r="C138" s="687" t="str">
        <f>IF($C$134=0,0,IF($F$2=0,0,IF($C$106/$C$134&gt;=1,"Ano","Ne")))</f>
        <v>Ne</v>
      </c>
      <c r="D138" s="304"/>
      <c r="E138" s="687">
        <f>IF($C$134=0,0,IF($F$2=0,0,IF(E102=0,0,IF(E$106/$C$134&gt;=1,"Ano","Ne"))))</f>
        <v>0</v>
      </c>
      <c r="F138" s="687">
        <f>IF($C$134=0,0,IF($F$2=0,0,IF(F102=0,0,IF(F$106/$C$134&gt;=1,"Ano","Ne"))))</f>
        <v>0</v>
      </c>
      <c r="G138" s="687">
        <f>IF($C$134=0,0,IF($F$2=0,0,IF(G102=0,0,IF(G$106/$C$134&gt;=1,"Ano","Ne"))))</f>
        <v>0</v>
      </c>
      <c r="H138" s="687">
        <f>IF($C$134=0,0,IF($F$2=0,0,IF(H102=0,0,IF(H$106/$C$134&gt;=1,"Ano","Ne"))))</f>
        <v>0</v>
      </c>
      <c r="I138" s="687" t="str">
        <f t="shared" ref="I138:N138" si="87">IF($C$134=0,0,IF($F$2=0,0,IF(I102=0,0,IF(I$106/$C$134&gt;=1,"Ano","Ne"))))</f>
        <v>Ne</v>
      </c>
      <c r="J138" s="687" t="str">
        <f t="shared" si="87"/>
        <v>Ne</v>
      </c>
      <c r="K138" s="687" t="str">
        <f t="shared" si="87"/>
        <v>Ne</v>
      </c>
      <c r="L138" s="687" t="str">
        <f t="shared" si="87"/>
        <v>Ne</v>
      </c>
      <c r="M138" s="687" t="str">
        <f t="shared" si="87"/>
        <v>Ne</v>
      </c>
      <c r="N138" s="687" t="str">
        <f t="shared" si="87"/>
        <v>Ne</v>
      </c>
      <c r="O138" s="687" t="str">
        <f t="shared" ref="O138:AH138" si="88">IF($C$134=0,0,IF($F$2=0,0,IF(O102=0,0,IF(O$106/$C$134&gt;=1,"Ano","Ne"))))</f>
        <v>Ne</v>
      </c>
      <c r="P138" s="687" t="str">
        <f t="shared" si="88"/>
        <v>Ne</v>
      </c>
      <c r="Q138" s="687" t="str">
        <f t="shared" si="88"/>
        <v>Ne</v>
      </c>
      <c r="R138" s="687" t="str">
        <f t="shared" si="88"/>
        <v>Ne</v>
      </c>
      <c r="S138" s="687" t="str">
        <f t="shared" si="88"/>
        <v>Ne</v>
      </c>
      <c r="T138" s="687" t="str">
        <f t="shared" si="88"/>
        <v>Ne</v>
      </c>
      <c r="U138" s="687" t="str">
        <f t="shared" si="88"/>
        <v>Ne</v>
      </c>
      <c r="V138" s="687" t="str">
        <f t="shared" si="88"/>
        <v>Ne</v>
      </c>
      <c r="W138" s="687" t="str">
        <f t="shared" si="88"/>
        <v>Ne</v>
      </c>
      <c r="X138" s="687" t="str">
        <f t="shared" si="88"/>
        <v>Ne</v>
      </c>
      <c r="Y138" s="687" t="str">
        <f t="shared" si="88"/>
        <v>Ne</v>
      </c>
      <c r="Z138" s="687" t="str">
        <f t="shared" si="88"/>
        <v>Ne</v>
      </c>
      <c r="AA138" s="687" t="str">
        <f t="shared" si="88"/>
        <v>Ne</v>
      </c>
      <c r="AB138" s="687" t="str">
        <f t="shared" si="88"/>
        <v>Ne</v>
      </c>
      <c r="AC138" s="687" t="str">
        <f t="shared" si="88"/>
        <v>Ne</v>
      </c>
      <c r="AD138" s="687" t="str">
        <f t="shared" si="88"/>
        <v>Ne</v>
      </c>
      <c r="AE138" s="687" t="str">
        <f t="shared" si="88"/>
        <v>Ne</v>
      </c>
      <c r="AF138" s="687" t="str">
        <f t="shared" si="88"/>
        <v>Ne</v>
      </c>
      <c r="AG138" s="687" t="str">
        <f t="shared" si="88"/>
        <v>Ne</v>
      </c>
      <c r="AH138" s="687" t="str">
        <f t="shared" si="88"/>
        <v>Ne</v>
      </c>
    </row>
    <row r="139" spans="2:36">
      <c r="B139" s="267"/>
      <c r="C139" s="252"/>
      <c r="D139" s="118"/>
      <c r="E139" s="267"/>
      <c r="F139" s="418"/>
      <c r="G139" s="419"/>
      <c r="H139" s="361"/>
      <c r="I139" s="418"/>
      <c r="J139" s="419"/>
      <c r="K139" s="419"/>
      <c r="L139" s="361"/>
      <c r="M139" s="267"/>
      <c r="N139" s="267"/>
      <c r="O139" s="267"/>
      <c r="P139" s="26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</row>
    <row r="140" spans="2:36">
      <c r="B140" s="422"/>
      <c r="C140" s="420" t="s">
        <v>335</v>
      </c>
      <c r="D140" s="420"/>
      <c r="E140" s="267"/>
      <c r="F140" s="418"/>
      <c r="G140" s="419"/>
      <c r="H140" s="361"/>
      <c r="I140" s="418"/>
      <c r="J140" s="419"/>
      <c r="K140" s="419"/>
      <c r="L140" s="361"/>
      <c r="M140" s="267"/>
      <c r="N140" s="267"/>
      <c r="O140" s="267"/>
      <c r="P140" s="26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</row>
    <row r="141" spans="2:36">
      <c r="B141" s="338" t="str">
        <f>B137</f>
        <v>Pitná voda</v>
      </c>
      <c r="C141" s="750">
        <f>IF(($C$133-$C$105)&lt;0,0,$C$133-$C$105)</f>
        <v>0</v>
      </c>
      <c r="D141" s="715" t="s">
        <v>97</v>
      </c>
      <c r="E141" s="317"/>
      <c r="F141" s="263"/>
      <c r="G141" s="261"/>
      <c r="H141" s="262"/>
      <c r="I141" s="263"/>
      <c r="J141" s="261"/>
      <c r="K141" s="261"/>
      <c r="L141" s="262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</row>
    <row r="142" spans="2:36">
      <c r="B142" s="349" t="str">
        <f>B138</f>
        <v>Odpadní voda</v>
      </c>
      <c r="C142" s="688">
        <f>IF(($C$134-$C$106)&lt;0,0,$C$134-$C$106)</f>
        <v>2832.9841038939676</v>
      </c>
      <c r="D142" s="304" t="s">
        <v>97</v>
      </c>
      <c r="E142" s="317"/>
      <c r="F142" s="263"/>
      <c r="G142" s="261"/>
      <c r="H142" s="262"/>
      <c r="I142" s="263"/>
      <c r="J142" s="261"/>
      <c r="K142" s="261"/>
      <c r="L142" s="262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</row>
    <row r="143" spans="2:36">
      <c r="B143" s="267"/>
      <c r="C143" s="252"/>
      <c r="D143" s="118"/>
      <c r="E143" s="910"/>
      <c r="F143" s="910"/>
      <c r="G143" s="910"/>
      <c r="H143" s="910"/>
      <c r="I143" s="910"/>
      <c r="J143" s="910"/>
      <c r="K143" s="910"/>
      <c r="L143" s="910"/>
      <c r="M143" s="910"/>
      <c r="N143" s="910"/>
      <c r="O143" s="910"/>
      <c r="P143" s="910"/>
      <c r="Q143" s="910"/>
      <c r="R143" s="910"/>
      <c r="S143" s="910"/>
      <c r="T143" s="910"/>
      <c r="U143" s="910"/>
      <c r="V143" s="910"/>
      <c r="W143" s="910"/>
      <c r="X143" s="910"/>
      <c r="Y143" s="910"/>
      <c r="Z143" s="910"/>
      <c r="AA143" s="910"/>
      <c r="AB143" s="910"/>
      <c r="AC143" s="910"/>
      <c r="AD143" s="910"/>
      <c r="AE143" s="910"/>
      <c r="AF143" s="910"/>
      <c r="AG143" s="910"/>
      <c r="AH143" s="910"/>
    </row>
    <row r="144" spans="2:36">
      <c r="B144" s="422"/>
      <c r="C144" s="420" t="s">
        <v>336</v>
      </c>
      <c r="D144" s="423"/>
      <c r="E144" s="910"/>
      <c r="F144" s="910"/>
      <c r="G144" s="910"/>
      <c r="H144" s="910"/>
      <c r="I144" s="910"/>
      <c r="J144" s="910"/>
      <c r="K144" s="910"/>
      <c r="L144" s="910"/>
      <c r="M144" s="910"/>
      <c r="N144" s="910"/>
      <c r="O144" s="910"/>
      <c r="P144" s="910"/>
      <c r="Q144" s="910"/>
      <c r="R144" s="910"/>
      <c r="S144" s="910"/>
      <c r="T144" s="910"/>
      <c r="U144" s="910"/>
      <c r="V144" s="910"/>
      <c r="W144" s="910"/>
      <c r="X144" s="910"/>
      <c r="Y144" s="910"/>
      <c r="Z144" s="910"/>
      <c r="AA144" s="910"/>
      <c r="AB144" s="910"/>
      <c r="AC144" s="910"/>
      <c r="AD144" s="910"/>
      <c r="AE144" s="910"/>
      <c r="AF144" s="910"/>
      <c r="AG144" s="910"/>
      <c r="AH144" s="910"/>
    </row>
    <row r="145" spans="2:36">
      <c r="B145" s="338" t="str">
        <f>B141</f>
        <v>Pitná voda</v>
      </c>
      <c r="C145" s="750">
        <f>IF($F$2=0,0,$C$141/$D$4)</f>
        <v>0</v>
      </c>
      <c r="D145" s="715" t="s">
        <v>97</v>
      </c>
      <c r="E145" s="911"/>
      <c r="F145" s="418"/>
      <c r="G145" s="419"/>
      <c r="H145" s="361"/>
      <c r="I145" s="263"/>
      <c r="J145" s="261"/>
      <c r="K145" s="261"/>
      <c r="L145" s="262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</row>
    <row r="146" spans="2:36">
      <c r="B146" s="349" t="str">
        <f>B142</f>
        <v>Odpadní voda</v>
      </c>
      <c r="C146" s="688">
        <f>IF($F$2=0,0,$C$142/$D$4)</f>
        <v>94.432803463132259</v>
      </c>
      <c r="D146" s="304" t="s">
        <v>97</v>
      </c>
      <c r="E146" s="908"/>
      <c r="F146" s="908"/>
      <c r="G146" s="908"/>
      <c r="H146" s="908"/>
      <c r="I146" s="908"/>
      <c r="J146" s="908"/>
      <c r="K146" s="908"/>
      <c r="L146" s="908"/>
      <c r="M146" s="908"/>
      <c r="N146" s="908"/>
      <c r="O146" s="908"/>
      <c r="P146" s="908"/>
      <c r="Q146" s="908"/>
      <c r="R146" s="908"/>
      <c r="S146" s="908"/>
      <c r="T146" s="908"/>
      <c r="U146" s="908"/>
      <c r="V146" s="908"/>
      <c r="W146" s="908"/>
      <c r="X146" s="908"/>
      <c r="Y146" s="908"/>
      <c r="Z146" s="908"/>
      <c r="AA146" s="908"/>
      <c r="AB146" s="908"/>
      <c r="AC146" s="908"/>
      <c r="AD146" s="908"/>
      <c r="AE146" s="908"/>
      <c r="AF146" s="908"/>
      <c r="AG146" s="908"/>
      <c r="AH146" s="908"/>
    </row>
    <row r="147" spans="2:36">
      <c r="B147" s="29"/>
      <c r="C147" s="29"/>
      <c r="D147" s="275"/>
      <c r="E147" s="908"/>
      <c r="F147" s="908"/>
      <c r="G147" s="908"/>
      <c r="H147" s="908"/>
      <c r="I147" s="908"/>
      <c r="J147" s="908"/>
      <c r="K147" s="908"/>
      <c r="L147" s="908"/>
      <c r="M147" s="908"/>
      <c r="N147" s="908"/>
      <c r="O147" s="908"/>
      <c r="P147" s="908"/>
      <c r="Q147" s="908"/>
      <c r="R147" s="908"/>
      <c r="S147" s="908"/>
      <c r="T147" s="908"/>
      <c r="U147" s="908"/>
      <c r="V147" s="908"/>
      <c r="W147" s="908"/>
      <c r="X147" s="908"/>
      <c r="Y147" s="908"/>
      <c r="Z147" s="908"/>
      <c r="AA147" s="908"/>
      <c r="AB147" s="908"/>
      <c r="AC147" s="908"/>
      <c r="AD147" s="908"/>
      <c r="AE147" s="908"/>
      <c r="AF147" s="908"/>
      <c r="AG147" s="908"/>
      <c r="AH147" s="908"/>
    </row>
    <row r="148" spans="2:36" s="405" customFormat="1">
      <c r="B148" s="420" t="s">
        <v>356</v>
      </c>
      <c r="C148" s="421"/>
      <c r="D148" s="429">
        <f t="shared" ref="D148:AH148" si="89">D96</f>
        <v>2020</v>
      </c>
      <c r="E148" s="421">
        <f t="shared" si="89"/>
        <v>2016</v>
      </c>
      <c r="F148" s="421">
        <f t="shared" si="89"/>
        <v>2017</v>
      </c>
      <c r="G148" s="421">
        <f t="shared" si="89"/>
        <v>2018</v>
      </c>
      <c r="H148" s="424">
        <f t="shared" si="89"/>
        <v>2019</v>
      </c>
      <c r="I148" s="424">
        <f t="shared" si="89"/>
        <v>2020</v>
      </c>
      <c r="J148" s="424">
        <f t="shared" si="89"/>
        <v>2021</v>
      </c>
      <c r="K148" s="424">
        <f t="shared" si="89"/>
        <v>2022</v>
      </c>
      <c r="L148" s="424">
        <f t="shared" si="89"/>
        <v>2023</v>
      </c>
      <c r="M148" s="424">
        <f t="shared" si="89"/>
        <v>2024</v>
      </c>
      <c r="N148" s="424">
        <f t="shared" si="89"/>
        <v>2025</v>
      </c>
      <c r="O148" s="424">
        <f t="shared" si="89"/>
        <v>2026</v>
      </c>
      <c r="P148" s="424">
        <f t="shared" si="89"/>
        <v>2027</v>
      </c>
      <c r="Q148" s="424">
        <f t="shared" si="89"/>
        <v>2028</v>
      </c>
      <c r="R148" s="424">
        <f t="shared" si="89"/>
        <v>2029</v>
      </c>
      <c r="S148" s="424">
        <f t="shared" si="89"/>
        <v>2030</v>
      </c>
      <c r="T148" s="424">
        <f t="shared" si="89"/>
        <v>2031</v>
      </c>
      <c r="U148" s="424">
        <f t="shared" si="89"/>
        <v>2032</v>
      </c>
      <c r="V148" s="424">
        <f t="shared" si="89"/>
        <v>2033</v>
      </c>
      <c r="W148" s="424">
        <f t="shared" si="89"/>
        <v>2034</v>
      </c>
      <c r="X148" s="424">
        <f t="shared" si="89"/>
        <v>2035</v>
      </c>
      <c r="Y148" s="424">
        <f t="shared" si="89"/>
        <v>2036</v>
      </c>
      <c r="Z148" s="424">
        <f t="shared" si="89"/>
        <v>2037</v>
      </c>
      <c r="AA148" s="424">
        <f t="shared" si="89"/>
        <v>2038</v>
      </c>
      <c r="AB148" s="424">
        <f t="shared" si="89"/>
        <v>2039</v>
      </c>
      <c r="AC148" s="424">
        <f t="shared" si="89"/>
        <v>2040</v>
      </c>
      <c r="AD148" s="424">
        <f t="shared" si="89"/>
        <v>2041</v>
      </c>
      <c r="AE148" s="424">
        <f t="shared" si="89"/>
        <v>2042</v>
      </c>
      <c r="AF148" s="424">
        <f t="shared" si="89"/>
        <v>2043</v>
      </c>
      <c r="AG148" s="424">
        <f t="shared" si="89"/>
        <v>2044</v>
      </c>
      <c r="AH148" s="424">
        <f t="shared" si="89"/>
        <v>2045</v>
      </c>
      <c r="AI148" s="249"/>
    </row>
    <row r="149" spans="2:36" s="119" customFormat="1">
      <c r="B149" s="304" t="str">
        <f>B145</f>
        <v>Pitná voda</v>
      </c>
      <c r="C149" s="304"/>
      <c r="D149" s="304" t="s">
        <v>97</v>
      </c>
      <c r="E149" s="550" t="e">
        <f>IF($F$2=0,0,IF(E$105/$C$133&gt;=1,$C$133,E$105+$C$145))</f>
        <v>#DIV/0!</v>
      </c>
      <c r="F149" s="550" t="e">
        <f>IF($F$2=0,0,IF(F$105/$C$133&gt;=1,$C$133,E149+$C$145))</f>
        <v>#DIV/0!</v>
      </c>
      <c r="G149" s="550" t="e">
        <f t="shared" ref="G149:AH149" si="90">IF($F$2=0,0,IF(G$105/$C$133&gt;=1,$C$133,F149+$C$145))</f>
        <v>#DIV/0!</v>
      </c>
      <c r="H149" s="550" t="e">
        <f t="shared" si="90"/>
        <v>#DIV/0!</v>
      </c>
      <c r="I149" s="550" t="e">
        <f t="shared" si="90"/>
        <v>#DIV/0!</v>
      </c>
      <c r="J149" s="550" t="e">
        <f t="shared" si="90"/>
        <v>#DIV/0!</v>
      </c>
      <c r="K149" s="550" t="e">
        <f t="shared" si="90"/>
        <v>#DIV/0!</v>
      </c>
      <c r="L149" s="550" t="e">
        <f t="shared" si="90"/>
        <v>#DIV/0!</v>
      </c>
      <c r="M149" s="550" t="e">
        <f t="shared" si="90"/>
        <v>#DIV/0!</v>
      </c>
      <c r="N149" s="550" t="e">
        <f t="shared" si="90"/>
        <v>#DIV/0!</v>
      </c>
      <c r="O149" s="550" t="e">
        <f t="shared" si="90"/>
        <v>#DIV/0!</v>
      </c>
      <c r="P149" s="550" t="e">
        <f t="shared" si="90"/>
        <v>#DIV/0!</v>
      </c>
      <c r="Q149" s="550" t="e">
        <f t="shared" si="90"/>
        <v>#DIV/0!</v>
      </c>
      <c r="R149" s="550" t="e">
        <f t="shared" si="90"/>
        <v>#DIV/0!</v>
      </c>
      <c r="S149" s="550" t="e">
        <f t="shared" si="90"/>
        <v>#DIV/0!</v>
      </c>
      <c r="T149" s="550" t="e">
        <f t="shared" si="90"/>
        <v>#DIV/0!</v>
      </c>
      <c r="U149" s="550" t="e">
        <f t="shared" si="90"/>
        <v>#DIV/0!</v>
      </c>
      <c r="V149" s="550" t="e">
        <f t="shared" si="90"/>
        <v>#DIV/0!</v>
      </c>
      <c r="W149" s="550" t="e">
        <f t="shared" si="90"/>
        <v>#DIV/0!</v>
      </c>
      <c r="X149" s="550" t="e">
        <f t="shared" si="90"/>
        <v>#DIV/0!</v>
      </c>
      <c r="Y149" s="550" t="e">
        <f t="shared" si="90"/>
        <v>#DIV/0!</v>
      </c>
      <c r="Z149" s="550" t="e">
        <f t="shared" si="90"/>
        <v>#DIV/0!</v>
      </c>
      <c r="AA149" s="550" t="e">
        <f t="shared" si="90"/>
        <v>#DIV/0!</v>
      </c>
      <c r="AB149" s="550" t="e">
        <f t="shared" si="90"/>
        <v>#DIV/0!</v>
      </c>
      <c r="AC149" s="550" t="e">
        <f t="shared" si="90"/>
        <v>#DIV/0!</v>
      </c>
      <c r="AD149" s="550" t="e">
        <f t="shared" si="90"/>
        <v>#DIV/0!</v>
      </c>
      <c r="AE149" s="550" t="e">
        <f t="shared" si="90"/>
        <v>#DIV/0!</v>
      </c>
      <c r="AF149" s="550" t="e">
        <f t="shared" si="90"/>
        <v>#DIV/0!</v>
      </c>
      <c r="AG149" s="550" t="e">
        <f t="shared" si="90"/>
        <v>#DIV/0!</v>
      </c>
      <c r="AH149" s="550" t="e">
        <f t="shared" si="90"/>
        <v>#DIV/0!</v>
      </c>
      <c r="AI149" s="551"/>
      <c r="AJ149" s="552"/>
    </row>
    <row r="150" spans="2:36" s="119" customFormat="1">
      <c r="B150" s="304" t="str">
        <f>B146</f>
        <v>Odpadní voda</v>
      </c>
      <c r="C150" s="304"/>
      <c r="D150" s="304" t="s">
        <v>97</v>
      </c>
      <c r="E150" s="550">
        <f>IF($F$2=0,0,IF(E$106/$C$134&gt;=1,$C$134,E$106+$C$146))</f>
        <v>164.43280346313225</v>
      </c>
      <c r="F150" s="550">
        <f>IF($F$2=0,0,IF(F$106/$C$134&gt;=1,$C$134,E150+$C$146))</f>
        <v>258.86560692626449</v>
      </c>
      <c r="G150" s="550">
        <f t="shared" ref="G150:AH150" si="91">IF($F$2=0,0,IF(G$106/$C$134&gt;=1,$C$134,F150+$C$146))</f>
        <v>353.29841038939674</v>
      </c>
      <c r="H150" s="550">
        <f t="shared" si="91"/>
        <v>447.73121385252898</v>
      </c>
      <c r="I150" s="550">
        <f t="shared" si="91"/>
        <v>542.16401731566123</v>
      </c>
      <c r="J150" s="550">
        <f t="shared" si="91"/>
        <v>636.59682077879347</v>
      </c>
      <c r="K150" s="550">
        <f t="shared" si="91"/>
        <v>731.02962424192572</v>
      </c>
      <c r="L150" s="550">
        <f t="shared" si="91"/>
        <v>825.46242770505796</v>
      </c>
      <c r="M150" s="550">
        <f t="shared" si="91"/>
        <v>919.89523116819021</v>
      </c>
      <c r="N150" s="550">
        <f t="shared" si="91"/>
        <v>1014.3280346313225</v>
      </c>
      <c r="O150" s="550">
        <f t="shared" si="91"/>
        <v>1108.7608380944548</v>
      </c>
      <c r="P150" s="550">
        <f t="shared" si="91"/>
        <v>1203.1936415575872</v>
      </c>
      <c r="Q150" s="550">
        <f t="shared" si="91"/>
        <v>1297.6264450207195</v>
      </c>
      <c r="R150" s="550">
        <f t="shared" si="91"/>
        <v>1392.0592484838519</v>
      </c>
      <c r="S150" s="550">
        <f t="shared" si="91"/>
        <v>1486.4920519469842</v>
      </c>
      <c r="T150" s="550">
        <f t="shared" si="91"/>
        <v>1580.9248554101166</v>
      </c>
      <c r="U150" s="550">
        <f t="shared" si="91"/>
        <v>1675.357658873249</v>
      </c>
      <c r="V150" s="550">
        <f t="shared" si="91"/>
        <v>1769.7904623363813</v>
      </c>
      <c r="W150" s="550">
        <f t="shared" si="91"/>
        <v>1864.2232657995137</v>
      </c>
      <c r="X150" s="550">
        <f t="shared" si="91"/>
        <v>1958.656069262646</v>
      </c>
      <c r="Y150" s="550">
        <f t="shared" si="91"/>
        <v>2053.0888727257784</v>
      </c>
      <c r="Z150" s="550">
        <f t="shared" si="91"/>
        <v>2147.5216761889105</v>
      </c>
      <c r="AA150" s="550">
        <f t="shared" si="91"/>
        <v>2241.9544796520427</v>
      </c>
      <c r="AB150" s="550">
        <f t="shared" si="91"/>
        <v>2336.3872831151748</v>
      </c>
      <c r="AC150" s="550">
        <f t="shared" si="91"/>
        <v>2430.8200865783069</v>
      </c>
      <c r="AD150" s="550">
        <f t="shared" si="91"/>
        <v>2525.2528900414391</v>
      </c>
      <c r="AE150" s="550">
        <f t="shared" si="91"/>
        <v>2619.6856935045712</v>
      </c>
      <c r="AF150" s="550">
        <f t="shared" si="91"/>
        <v>2714.1184969677033</v>
      </c>
      <c r="AG150" s="550">
        <f t="shared" si="91"/>
        <v>2808.5513004308355</v>
      </c>
      <c r="AH150" s="550">
        <f t="shared" si="91"/>
        <v>2902.9841038939676</v>
      </c>
      <c r="AI150" s="551"/>
      <c r="AJ150" s="552"/>
    </row>
    <row r="151" spans="2:36" s="119" customFormat="1">
      <c r="B151" s="118"/>
      <c r="C151" s="248"/>
      <c r="E151" s="909"/>
      <c r="F151" s="909"/>
      <c r="G151" s="909"/>
      <c r="H151" s="909"/>
      <c r="I151" s="909"/>
      <c r="J151" s="909"/>
      <c r="K151" s="909"/>
      <c r="L151" s="909"/>
      <c r="M151" s="909"/>
      <c r="N151" s="909"/>
      <c r="O151" s="909"/>
      <c r="P151" s="909"/>
      <c r="Q151" s="909"/>
      <c r="R151" s="909"/>
      <c r="S151" s="909"/>
      <c r="T151" s="909"/>
      <c r="U151" s="909"/>
      <c r="V151" s="909"/>
      <c r="W151" s="909"/>
      <c r="X151" s="909"/>
      <c r="Y151" s="909"/>
      <c r="Z151" s="909"/>
      <c r="AA151" s="909"/>
      <c r="AB151" s="909"/>
      <c r="AC151" s="909"/>
      <c r="AD151" s="909"/>
      <c r="AE151" s="909"/>
      <c r="AF151" s="909"/>
      <c r="AG151" s="909"/>
      <c r="AH151" s="909"/>
      <c r="AI151" s="551"/>
      <c r="AJ151" s="552"/>
    </row>
    <row r="152" spans="2:36" s="30" customFormat="1">
      <c r="B152" s="248"/>
      <c r="C152" s="755"/>
      <c r="D152" s="756"/>
      <c r="E152" s="909"/>
      <c r="F152" s="909"/>
      <c r="G152" s="909"/>
      <c r="H152" s="909"/>
      <c r="I152" s="909"/>
      <c r="J152" s="909"/>
      <c r="K152" s="909"/>
      <c r="L152" s="909"/>
      <c r="M152" s="909"/>
      <c r="N152" s="909"/>
      <c r="O152" s="909"/>
      <c r="P152" s="909"/>
      <c r="Q152" s="909"/>
      <c r="R152" s="909"/>
      <c r="S152" s="909"/>
      <c r="T152" s="909"/>
      <c r="U152" s="909"/>
      <c r="V152" s="909"/>
      <c r="W152" s="909"/>
      <c r="X152" s="909"/>
      <c r="Y152" s="909"/>
      <c r="Z152" s="909"/>
      <c r="AA152" s="909"/>
      <c r="AB152" s="909"/>
      <c r="AC152" s="909"/>
      <c r="AD152" s="909"/>
      <c r="AE152" s="909"/>
      <c r="AF152" s="909"/>
      <c r="AG152" s="909"/>
      <c r="AH152" s="909"/>
      <c r="AI152" s="83"/>
    </row>
    <row r="153" spans="2:36" s="119" customFormat="1">
      <c r="B153" s="878"/>
      <c r="C153" s="248"/>
      <c r="D153" s="248"/>
      <c r="E153" s="515"/>
      <c r="F153" s="515"/>
      <c r="G153" s="515"/>
      <c r="H153" s="515"/>
      <c r="I153" s="515"/>
      <c r="J153" s="515"/>
      <c r="K153" s="515"/>
      <c r="L153" s="515"/>
      <c r="M153" s="515"/>
      <c r="N153" s="515"/>
      <c r="O153" s="515"/>
      <c r="P153" s="515"/>
      <c r="Q153" s="515"/>
      <c r="R153" s="515"/>
      <c r="S153" s="515"/>
      <c r="T153" s="515"/>
      <c r="U153" s="515"/>
      <c r="V153" s="515"/>
      <c r="W153" s="515"/>
      <c r="X153" s="515"/>
      <c r="Y153" s="515"/>
      <c r="Z153" s="515"/>
      <c r="AA153" s="515"/>
      <c r="AB153" s="515"/>
      <c r="AC153" s="515"/>
      <c r="AD153" s="515"/>
      <c r="AE153" s="515"/>
      <c r="AF153" s="515"/>
      <c r="AG153" s="515"/>
      <c r="AH153" s="515"/>
      <c r="AI153" s="551"/>
      <c r="AJ153" s="552"/>
    </row>
    <row r="154" spans="2:36" s="30" customFormat="1">
      <c r="C154" s="756"/>
      <c r="D154" s="756"/>
      <c r="E154" s="887"/>
      <c r="F154" s="515"/>
      <c r="G154" s="515"/>
      <c r="H154" s="515"/>
      <c r="I154" s="887"/>
      <c r="J154" s="887"/>
      <c r="K154" s="887"/>
      <c r="L154" s="887"/>
      <c r="M154" s="515"/>
      <c r="N154" s="515"/>
      <c r="O154" s="515"/>
      <c r="P154" s="515"/>
      <c r="Q154" s="515"/>
      <c r="R154" s="515"/>
      <c r="S154" s="515"/>
      <c r="T154" s="515"/>
      <c r="U154" s="515"/>
      <c r="V154" s="515"/>
      <c r="W154" s="515"/>
      <c r="X154" s="515"/>
      <c r="Y154" s="515"/>
      <c r="Z154" s="515"/>
      <c r="AA154" s="515"/>
      <c r="AB154" s="515"/>
      <c r="AC154" s="515"/>
      <c r="AD154" s="515"/>
      <c r="AE154" s="515"/>
      <c r="AF154" s="515"/>
      <c r="AG154" s="515"/>
      <c r="AH154" s="515"/>
      <c r="AI154" s="548"/>
      <c r="AJ154" s="549"/>
    </row>
    <row r="155" spans="2:36" s="119" customFormat="1">
      <c r="B155" s="118"/>
      <c r="C155" s="118"/>
      <c r="D155" s="118"/>
      <c r="E155" s="886"/>
      <c r="F155" s="886"/>
      <c r="G155" s="886"/>
      <c r="H155" s="886"/>
      <c r="I155" s="886"/>
      <c r="J155" s="886"/>
      <c r="K155" s="886"/>
      <c r="L155" s="886"/>
      <c r="M155" s="886"/>
      <c r="N155" s="886"/>
      <c r="O155" s="886"/>
      <c r="P155" s="886"/>
      <c r="Q155" s="886"/>
      <c r="R155" s="886"/>
      <c r="S155" s="886"/>
      <c r="T155" s="886"/>
      <c r="U155" s="886"/>
      <c r="V155" s="886"/>
      <c r="W155" s="886"/>
      <c r="X155" s="886"/>
      <c r="Y155" s="886"/>
      <c r="Z155" s="886"/>
      <c r="AA155" s="886"/>
      <c r="AB155" s="886"/>
      <c r="AC155" s="886"/>
      <c r="AD155" s="886"/>
      <c r="AE155" s="886"/>
      <c r="AF155" s="886"/>
      <c r="AG155" s="886"/>
      <c r="AH155" s="886"/>
      <c r="AI155" s="551"/>
      <c r="AJ155" s="552"/>
    </row>
    <row r="156" spans="2:36" s="406" customFormat="1">
      <c r="B156" s="372" t="s">
        <v>259</v>
      </c>
      <c r="C156" s="372"/>
      <c r="D156" s="427">
        <f>$D$7</f>
        <v>2020</v>
      </c>
      <c r="E156" s="900">
        <f>Info!J17</f>
        <v>2016</v>
      </c>
      <c r="F156" s="900">
        <f>E156+1</f>
        <v>2017</v>
      </c>
      <c r="G156" s="900">
        <f>F156+1</f>
        <v>2018</v>
      </c>
      <c r="H156" s="900">
        <f t="shared" ref="H156:AH156" si="92">G156+1</f>
        <v>2019</v>
      </c>
      <c r="I156" s="900">
        <f t="shared" si="92"/>
        <v>2020</v>
      </c>
      <c r="J156" s="900">
        <f t="shared" si="92"/>
        <v>2021</v>
      </c>
      <c r="K156" s="900">
        <f t="shared" si="92"/>
        <v>2022</v>
      </c>
      <c r="L156" s="900">
        <f t="shared" si="92"/>
        <v>2023</v>
      </c>
      <c r="M156" s="900">
        <f t="shared" si="92"/>
        <v>2024</v>
      </c>
      <c r="N156" s="900">
        <f t="shared" si="92"/>
        <v>2025</v>
      </c>
      <c r="O156" s="900">
        <f t="shared" si="92"/>
        <v>2026</v>
      </c>
      <c r="P156" s="900">
        <f t="shared" si="92"/>
        <v>2027</v>
      </c>
      <c r="Q156" s="900">
        <f t="shared" si="92"/>
        <v>2028</v>
      </c>
      <c r="R156" s="900">
        <f t="shared" si="92"/>
        <v>2029</v>
      </c>
      <c r="S156" s="900">
        <f t="shared" si="92"/>
        <v>2030</v>
      </c>
      <c r="T156" s="900">
        <f t="shared" si="92"/>
        <v>2031</v>
      </c>
      <c r="U156" s="900">
        <f t="shared" si="92"/>
        <v>2032</v>
      </c>
      <c r="V156" s="900">
        <f t="shared" si="92"/>
        <v>2033</v>
      </c>
      <c r="W156" s="900">
        <f t="shared" si="92"/>
        <v>2034</v>
      </c>
      <c r="X156" s="900">
        <f t="shared" si="92"/>
        <v>2035</v>
      </c>
      <c r="Y156" s="900">
        <f t="shared" si="92"/>
        <v>2036</v>
      </c>
      <c r="Z156" s="900">
        <f t="shared" si="92"/>
        <v>2037</v>
      </c>
      <c r="AA156" s="900">
        <f t="shared" si="92"/>
        <v>2038</v>
      </c>
      <c r="AB156" s="900">
        <f t="shared" si="92"/>
        <v>2039</v>
      </c>
      <c r="AC156" s="900">
        <f t="shared" si="92"/>
        <v>2040</v>
      </c>
      <c r="AD156" s="900">
        <f t="shared" si="92"/>
        <v>2041</v>
      </c>
      <c r="AE156" s="900">
        <f t="shared" si="92"/>
        <v>2042</v>
      </c>
      <c r="AF156" s="900">
        <f t="shared" si="92"/>
        <v>2043</v>
      </c>
      <c r="AG156" s="900">
        <f t="shared" si="92"/>
        <v>2044</v>
      </c>
      <c r="AH156" s="900">
        <f t="shared" si="92"/>
        <v>2045</v>
      </c>
    </row>
    <row r="157" spans="2:36" s="405" customFormat="1" hidden="1">
      <c r="B157" s="405" t="s">
        <v>139</v>
      </c>
      <c r="D157" s="31"/>
      <c r="E157" s="249">
        <v>1</v>
      </c>
      <c r="F157" s="249">
        <f t="shared" ref="F157:Q157" si="93">E157+1</f>
        <v>2</v>
      </c>
      <c r="G157" s="249">
        <f t="shared" si="93"/>
        <v>3</v>
      </c>
      <c r="H157" s="249">
        <f t="shared" si="93"/>
        <v>4</v>
      </c>
      <c r="I157" s="249">
        <f t="shared" si="93"/>
        <v>5</v>
      </c>
      <c r="J157" s="249">
        <f t="shared" si="93"/>
        <v>6</v>
      </c>
      <c r="K157" s="249">
        <f t="shared" si="93"/>
        <v>7</v>
      </c>
      <c r="L157" s="249">
        <f t="shared" si="93"/>
        <v>8</v>
      </c>
      <c r="M157" s="249">
        <f t="shared" si="93"/>
        <v>9</v>
      </c>
      <c r="N157" s="249">
        <f t="shared" si="93"/>
        <v>10</v>
      </c>
      <c r="O157" s="249">
        <f t="shared" si="93"/>
        <v>11</v>
      </c>
      <c r="P157" s="249">
        <f t="shared" si="93"/>
        <v>12</v>
      </c>
      <c r="Q157" s="249">
        <f t="shared" si="93"/>
        <v>13</v>
      </c>
      <c r="R157" s="249">
        <f t="shared" ref="R157" si="94">Q157+1</f>
        <v>14</v>
      </c>
      <c r="S157" s="249">
        <f t="shared" ref="S157" si="95">R157+1</f>
        <v>15</v>
      </c>
      <c r="T157" s="249">
        <f t="shared" ref="T157" si="96">S157+1</f>
        <v>16</v>
      </c>
      <c r="U157" s="249">
        <f t="shared" ref="U157" si="97">T157+1</f>
        <v>17</v>
      </c>
      <c r="V157" s="249">
        <f t="shared" ref="V157" si="98">U157+1</f>
        <v>18</v>
      </c>
      <c r="W157" s="249">
        <f t="shared" ref="W157" si="99">V157+1</f>
        <v>19</v>
      </c>
      <c r="X157" s="249">
        <f t="shared" ref="X157" si="100">W157+1</f>
        <v>20</v>
      </c>
      <c r="Y157" s="249">
        <f t="shared" ref="Y157" si="101">X157+1</f>
        <v>21</v>
      </c>
      <c r="Z157" s="249">
        <f t="shared" ref="Z157" si="102">Y157+1</f>
        <v>22</v>
      </c>
      <c r="AA157" s="249">
        <f t="shared" ref="AA157" si="103">Z157+1</f>
        <v>23</v>
      </c>
      <c r="AB157" s="249">
        <f t="shared" ref="AB157" si="104">AA157+1</f>
        <v>24</v>
      </c>
      <c r="AC157" s="249">
        <f t="shared" ref="AC157" si="105">AB157+1</f>
        <v>25</v>
      </c>
      <c r="AD157" s="249">
        <f t="shared" ref="AD157" si="106">AC157+1</f>
        <v>26</v>
      </c>
      <c r="AE157" s="249">
        <f t="shared" ref="AE157" si="107">AD157+1</f>
        <v>27</v>
      </c>
      <c r="AF157" s="249">
        <f t="shared" ref="AF157" si="108">AE157+1</f>
        <v>28</v>
      </c>
      <c r="AG157" s="249">
        <f t="shared" ref="AG157" si="109">AF157+1</f>
        <v>29</v>
      </c>
      <c r="AH157" s="249">
        <f t="shared" ref="AH157" si="110">AG157+1</f>
        <v>30</v>
      </c>
      <c r="AI157" s="249"/>
    </row>
    <row r="158" spans="2:36">
      <c r="B158" s="317"/>
      <c r="D158" s="884"/>
      <c r="E158" s="883"/>
      <c r="F158" s="883"/>
      <c r="G158" s="883"/>
      <c r="H158" s="883"/>
      <c r="I158" s="883"/>
      <c r="J158" s="883"/>
      <c r="K158" s="883"/>
      <c r="L158" s="883"/>
      <c r="M158" s="883"/>
      <c r="N158" s="883"/>
      <c r="O158" s="883"/>
      <c r="P158" s="883"/>
      <c r="Q158" s="883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</row>
    <row r="159" spans="2:36">
      <c r="B159" s="29" t="s">
        <v>113</v>
      </c>
      <c r="C159" s="29"/>
      <c r="D159" s="275"/>
      <c r="E159" s="883"/>
      <c r="F159" s="883"/>
      <c r="G159" s="883"/>
      <c r="H159" s="883"/>
      <c r="I159" s="883"/>
      <c r="J159" s="883"/>
      <c r="K159" s="883"/>
      <c r="L159" s="883"/>
      <c r="M159" s="883"/>
      <c r="N159" s="883"/>
      <c r="O159" s="883"/>
      <c r="P159" s="883"/>
      <c r="Q159" s="883"/>
      <c r="R159" s="883"/>
      <c r="S159" s="75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</row>
    <row r="160" spans="2:36" s="405" customFormat="1">
      <c r="B160" s="420" t="s">
        <v>281</v>
      </c>
      <c r="C160" s="420" t="s">
        <v>328</v>
      </c>
      <c r="D160" s="424"/>
      <c r="E160" s="456">
        <f>E156</f>
        <v>2016</v>
      </c>
      <c r="F160" s="456">
        <f t="shared" ref="F160:AH160" si="111">F156</f>
        <v>2017</v>
      </c>
      <c r="G160" s="456">
        <f t="shared" si="111"/>
        <v>2018</v>
      </c>
      <c r="H160" s="456">
        <f t="shared" si="111"/>
        <v>2019</v>
      </c>
      <c r="I160" s="456">
        <f t="shared" si="111"/>
        <v>2020</v>
      </c>
      <c r="J160" s="456">
        <f t="shared" si="111"/>
        <v>2021</v>
      </c>
      <c r="K160" s="456">
        <f t="shared" si="111"/>
        <v>2022</v>
      </c>
      <c r="L160" s="456">
        <f t="shared" si="111"/>
        <v>2023</v>
      </c>
      <c r="M160" s="456">
        <f t="shared" si="111"/>
        <v>2024</v>
      </c>
      <c r="N160" s="456">
        <f t="shared" si="111"/>
        <v>2025</v>
      </c>
      <c r="O160" s="456">
        <f t="shared" si="111"/>
        <v>2026</v>
      </c>
      <c r="P160" s="456">
        <f t="shared" si="111"/>
        <v>2027</v>
      </c>
      <c r="Q160" s="456">
        <f t="shared" si="111"/>
        <v>2028</v>
      </c>
      <c r="R160" s="456">
        <f t="shared" si="111"/>
        <v>2029</v>
      </c>
      <c r="S160" s="456">
        <f t="shared" si="111"/>
        <v>2030</v>
      </c>
      <c r="T160" s="456">
        <f t="shared" si="111"/>
        <v>2031</v>
      </c>
      <c r="U160" s="456">
        <f t="shared" si="111"/>
        <v>2032</v>
      </c>
      <c r="V160" s="456">
        <f t="shared" si="111"/>
        <v>2033</v>
      </c>
      <c r="W160" s="456">
        <f t="shared" si="111"/>
        <v>2034</v>
      </c>
      <c r="X160" s="456">
        <f t="shared" si="111"/>
        <v>2035</v>
      </c>
      <c r="Y160" s="456">
        <f t="shared" si="111"/>
        <v>2036</v>
      </c>
      <c r="Z160" s="456">
        <f t="shared" si="111"/>
        <v>2037</v>
      </c>
      <c r="AA160" s="456">
        <f t="shared" si="111"/>
        <v>2038</v>
      </c>
      <c r="AB160" s="456">
        <f t="shared" si="111"/>
        <v>2039</v>
      </c>
      <c r="AC160" s="456">
        <f t="shared" si="111"/>
        <v>2040</v>
      </c>
      <c r="AD160" s="456">
        <f t="shared" si="111"/>
        <v>2041</v>
      </c>
      <c r="AE160" s="456">
        <f t="shared" si="111"/>
        <v>2042</v>
      </c>
      <c r="AF160" s="456">
        <f t="shared" si="111"/>
        <v>2043</v>
      </c>
      <c r="AG160" s="456">
        <f t="shared" si="111"/>
        <v>2044</v>
      </c>
      <c r="AH160" s="456">
        <f t="shared" si="111"/>
        <v>2045</v>
      </c>
    </row>
    <row r="161" spans="1:36" s="119" customFormat="1">
      <c r="B161" s="715" t="s">
        <v>0</v>
      </c>
      <c r="C161" s="738"/>
      <c r="D161" s="715" t="s">
        <v>97</v>
      </c>
      <c r="E161" s="739">
        <f>IF(E160&gt;=Info!$C$17,IF($F$2=1,0,IF(E160=Info!$C$17,('Základní vstupní data'!$F$136*1000)*INDEX(Indexace!$C$23:$AV$23,MATCH($D$7,Indexace!$C$21:$AV$21)),IF(E160=(Info!$C$17+1),('Provozní náklady VaK-ex post'!$F$61*1000)*INDEX(Indexace!$C$24:$AV$24,MATCH($D$7,Indexace!$C$21:$AV$21)),IF(E160=(Info!$C$17+2),('Provozní náklady VaK-ex post'!$H$61*1000)*INDEX(Indexace!$C$25:$AV$25,MATCH($D$7,Indexace!$C$21:$AV$21)),IF(E160=(Info!$C$17+3),('Provozní náklady VaK-ex post'!$J$61*1000)*INDEX(Indexace!$C$26:$AV$26,MATCH($D$7,Indexace!$C$21:$AV$21)),IF(E160=(Info!$C$17+4),('Provozní náklady VaK-ex post'!$L$61*1000)*INDEX(Indexace!$C$27:$AV$27,MATCH($D$7,Indexace!$C$21:$AV$21)),IF(E160=(Info!$C$17+5),('Provozní náklady VaK-ex post'!$N$61*1000)*INDEX(Indexace!$C$28:$AV$28,MATCH($D$7,Indexace!$C$21:$AV$21)),IF(E160=(Info!$C$17+6),('Provozní náklady VaK-ex post'!$P$61*1000)*INDEX(Indexace!$C$29:$AV$29,MATCH($D$7,Indexace!$C$21:$AV$21)),IF(E160=(Info!$C$17+7),('Provozní náklady VaK-ex post'!$R$61*1000)*INDEX(Indexace!$C$30:$AV$30,MATCH($D$7,Indexace!$C$21:$AV$21)),IF(E160=(Info!$C$17+8),('Provozní náklady VaK-ex post'!$T$61*1000)*INDEX(Indexace!$C$31:$AV$31,MATCH($D$7,Indexace!$C$21:$AV$21)),IF(E160=(Info!$C$17+9),('Provozní náklady VaK-ex post'!$V$61*1000)*INDEX(Indexace!$C$32:$AV$32,MATCH($D$7,Indexace!$C$21:$AV$21)),IF(E160=(Info!$C$17+10),('Provozní náklady VaK-ex post'!$V$61*1000)*INDEX(Indexace!$C$33:$AV$33,MATCH($D$7,Indexace!$C$21:$AV$21)),IF(E160=(Info!$C$17+11),('Provozní náklady VaK-ex post'!$V$61*1000)*INDEX(Indexace!$C$34:$AV$34,MATCH($D$7,Indexace!$C$21:$AV$21)),IF(E160=(Info!$C$17+12),('Provozní náklady VaK-ex post'!$V$61*1000)*INDEX(Indexace!$C$35:$AV$35,MATCH($D$7,Indexace!$C$21:$AV$21)),IF(E160=(Info!$C$17+13),('Provozní náklady VaK-ex post'!$V$61*1000)*INDEX(Indexace!$C$36:$AV$36,MATCH($D$7,Indexace!$C$21:$AV$21)),IF(E160=(Info!$C$17+14),('Provozní náklady VaK-ex post'!$V$61*1000)*INDEX(Indexace!$C$37:$AV$37,MATCH($D$7,Indexace!$C$21:$AV$21)),IF(E160=(Info!$C$17+15),('Provozní náklady VaK-ex post'!$V$61*1000)*INDEX(Indexace!$C$38:$AV$38,MATCH($D$7,Indexace!$C$21:$AV$21)),IF(E160=(Info!$C$17+16),('Provozní náklady VaK-ex post'!$V$61*1000)*INDEX(Indexace!$C$39:$AV$39,MATCH($D$7,Indexace!$C$21:$AV$21)),IF(E160=(Info!$C$17+17),('Provozní náklady VaK-ex post'!$V$61*1000)*INDEX(Indexace!$C$40:$AV$40,MATCH($D$7,Indexace!$C$21:$AV$21)),IF(E160=(Info!$C$17+18),('Provozní náklady VaK-ex post'!$V$61*1000)*INDEX(Indexace!$C$41:$AV$41,MATCH($D$7,Indexace!$C$21:$AV$21)),IF(E160=(Info!$C$17+19),('Provozní náklady VaK-ex post'!$V$61*1000)*INDEX(Indexace!$C$42:$AV$42,MATCH($D$7,Indexace!$C$21:$AV$21)),IF(E160=(Info!$C$17+20),('Provozní náklady VaK-ex post'!$V$61*1000)*INDEX(Indexace!$C$43:$AV$43,MATCH($D$7,Indexace!$C$21:$AV$21)),IF(E160=(Info!$C$17+21),('Provozní náklady VaK-ex post'!$V$61*1000)*INDEX(Indexace!$C$44:$AV$44,MATCH($D$7,Indexace!$C$21:$AV$21)),IF(E160=(Info!$C$17+22),('Provozní náklady VaK-ex post'!$V$61*1000)*INDEX(Indexace!$C$45:$AV$45,MATCH($D$7,Indexace!$C$21:$AV$21)),IF(E160=(Info!$C$17+23),('Provozní náklady VaK-ex post'!$V$61*1000)*INDEX(Indexace!$C$46:$AV$46,MATCH($D$7,Indexace!$C$21:$AV$21)),IF(E160=(Info!$C$17+24),('Provozní náklady VaK-ex post'!$V$61*1000)*INDEX(Indexace!$C$47:$AV$47,MATCH($D$7,Indexace!$C$21:$AV$21)),IF(E160=(Info!$C$17+25),('Provozní náklady VaK-ex post'!$V$61*1000)*INDEX(Indexace!$C$48:$AV$48,MATCH($D$7,Indexace!$C$21:$AV$21)),IF(E160=(Info!$C$17+26),('Provozní náklady VaK-ex post'!$V$61*1000)*INDEX(Indexace!$C$49:$AV$49,MATCH($D$7,Indexace!$C$21:$AV$21)),IF(E160=(Info!$C$17+27),('Provozní náklady VaK-ex post'!$V$61*1000)*INDEX(Indexace!$C$50:$AV$50,MATCH($D$7,Indexace!$C$21:$AV$21)),IF(E160=(Info!$C$17+28),('Provozní náklady VaK-ex post'!$V$61*1000)*INDEX(Indexace!$C$51:$AV$51,MATCH($D$7,Indexace!$C$21:$AV$21)),IF(E160=(Info!$C$17+29),('Provozní náklady VaK-ex post'!$V$61*1000)*INDEX(Indexace!$C$52:$AV$52,MATCH($D$7,Indexace!$C$21:$AV$21)),IF(E160=(Info!$C$17+30),('Provozní náklady VaK-ex post'!$V$61*1000)*INDEX(Indexace!$C$53:$AV$53,MATCH($D$7,Indexace!$C$21:$AV$21)))))))))))))))))))))))))))))))))),0)</f>
        <v>0</v>
      </c>
      <c r="F161" s="739">
        <f>IF(F160&gt;=Info!$C$17,IF($F$2=1,0,IF(F160=Info!$C$17,('Základní vstupní data'!$F$136*1000)*INDEX(Indexace!$C$23:$AV$23,MATCH($D$7,Indexace!$C$21:$AV$21)),IF(F160=(Info!$C$17+1),('Provozní náklady VaK-ex post'!$F$61*1000)*INDEX(Indexace!$C$24:$AV$24,MATCH($D$7,Indexace!$C$21:$AV$21)),IF(F160=(Info!$C$17+2),('Provozní náklady VaK-ex post'!$H$61*1000)*INDEX(Indexace!$C$25:$AV$25,MATCH($D$7,Indexace!$C$21:$AV$21)),IF(F160=(Info!$C$17+3),('Provozní náklady VaK-ex post'!$J$61*1000)*INDEX(Indexace!$C$26:$AV$26,MATCH($D$7,Indexace!$C$21:$AV$21)),IF(F160=(Info!$C$17+4),('Provozní náklady VaK-ex post'!$L$61*1000)*INDEX(Indexace!$C$27:$AV$27,MATCH($D$7,Indexace!$C$21:$AV$21)),IF(F160=(Info!$C$17+5),('Provozní náklady VaK-ex post'!$N$61*1000)*INDEX(Indexace!$C$28:$AV$28,MATCH($D$7,Indexace!$C$21:$AV$21)),IF(F160=(Info!$C$17+6),('Provozní náklady VaK-ex post'!$P$61*1000)*INDEX(Indexace!$C$29:$AV$29,MATCH($D$7,Indexace!$C$21:$AV$21)),IF(F160=(Info!$C$17+7),('Provozní náklady VaK-ex post'!$R$61*1000)*INDEX(Indexace!$C$30:$AV$30,MATCH($D$7,Indexace!$C$21:$AV$21)),IF(F160=(Info!$C$17+8),('Provozní náklady VaK-ex post'!$T$61*1000)*INDEX(Indexace!$C$31:$AV$31,MATCH($D$7,Indexace!$C$21:$AV$21)),IF(F160=(Info!$C$17+9),('Provozní náklady VaK-ex post'!$V$61*1000)*INDEX(Indexace!$C$32:$AV$32,MATCH($D$7,Indexace!$C$21:$AV$21)),IF(F160=(Info!$C$17+10),('Provozní náklady VaK-ex post'!$V$61*1000)*INDEX(Indexace!$C$33:$AV$33,MATCH($D$7,Indexace!$C$21:$AV$21)),IF(F160=(Info!$C$17+11),('Provozní náklady VaK-ex post'!$V$61*1000)*INDEX(Indexace!$C$34:$AV$34,MATCH($D$7,Indexace!$C$21:$AV$21)),IF(F160=(Info!$C$17+12),('Provozní náklady VaK-ex post'!$V$61*1000)*INDEX(Indexace!$C$35:$AV$35,MATCH($D$7,Indexace!$C$21:$AV$21)),IF(F160=(Info!$C$17+13),('Provozní náklady VaK-ex post'!$V$61*1000)*INDEX(Indexace!$C$36:$AV$36,MATCH($D$7,Indexace!$C$21:$AV$21)),IF(F160=(Info!$C$17+14),('Provozní náklady VaK-ex post'!$V$61*1000)*INDEX(Indexace!$C$37:$AV$37,MATCH($D$7,Indexace!$C$21:$AV$21)),IF(F160=(Info!$C$17+15),('Provozní náklady VaK-ex post'!$V$61*1000)*INDEX(Indexace!$C$38:$AV$38,MATCH($D$7,Indexace!$C$21:$AV$21)),IF(F160=(Info!$C$17+16),('Provozní náklady VaK-ex post'!$V$61*1000)*INDEX(Indexace!$C$39:$AV$39,MATCH($D$7,Indexace!$C$21:$AV$21)),IF(F160=(Info!$C$17+17),('Provozní náklady VaK-ex post'!$V$61*1000)*INDEX(Indexace!$C$40:$AV$40,MATCH($D$7,Indexace!$C$21:$AV$21)),IF(F160=(Info!$C$17+18),('Provozní náklady VaK-ex post'!$V$61*1000)*INDEX(Indexace!$C$41:$AV$41,MATCH($D$7,Indexace!$C$21:$AV$21)),IF(F160=(Info!$C$17+19),('Provozní náklady VaK-ex post'!$V$61*1000)*INDEX(Indexace!$C$42:$AV$42,MATCH($D$7,Indexace!$C$21:$AV$21)),IF(F160=(Info!$C$17+20),('Provozní náklady VaK-ex post'!$V$61*1000)*INDEX(Indexace!$C$43:$AV$43,MATCH($D$7,Indexace!$C$21:$AV$21)),IF(F160=(Info!$C$17+21),('Provozní náklady VaK-ex post'!$V$61*1000)*INDEX(Indexace!$C$44:$AV$44,MATCH($D$7,Indexace!$C$21:$AV$21)),IF(F160=(Info!$C$17+22),('Provozní náklady VaK-ex post'!$V$61*1000)*INDEX(Indexace!$C$45:$AV$45,MATCH($D$7,Indexace!$C$21:$AV$21)),IF(F160=(Info!$C$17+23),('Provozní náklady VaK-ex post'!$V$61*1000)*INDEX(Indexace!$C$46:$AV$46,MATCH($D$7,Indexace!$C$21:$AV$21)),IF(F160=(Info!$C$17+24),('Provozní náklady VaK-ex post'!$V$61*1000)*INDEX(Indexace!$C$47:$AV$47,MATCH($D$7,Indexace!$C$21:$AV$21)),IF(F160=(Info!$C$17+25),('Provozní náklady VaK-ex post'!$V$61*1000)*INDEX(Indexace!$C$48:$AV$48,MATCH($D$7,Indexace!$C$21:$AV$21)),IF(F160=(Info!$C$17+26),('Provozní náklady VaK-ex post'!$V$61*1000)*INDEX(Indexace!$C$49:$AV$49,MATCH($D$7,Indexace!$C$21:$AV$21)),IF(F160=(Info!$C$17+27),('Provozní náklady VaK-ex post'!$V$61*1000)*INDEX(Indexace!$C$50:$AV$50,MATCH($D$7,Indexace!$C$21:$AV$21)),IF(F160=(Info!$C$17+28),('Provozní náklady VaK-ex post'!$V$61*1000)*INDEX(Indexace!$C$51:$AV$51,MATCH($D$7,Indexace!$C$21:$AV$21)),IF(F160=(Info!$C$17+29),('Provozní náklady VaK-ex post'!$V$61*1000)*INDEX(Indexace!$C$52:$AV$52,MATCH($D$7,Indexace!$C$21:$AV$21)),IF(F160=(Info!$C$17+30),('Provozní náklady VaK-ex post'!$V$61*1000)*INDEX(Indexace!$C$53:$AV$53,MATCH($D$7,Indexace!$C$21:$AV$21)))))))))))))))))))))))))))))))))),0)</f>
        <v>0</v>
      </c>
      <c r="G161" s="739">
        <f>IF(G160&gt;=Info!$C$17,IF($F$2=1,0,IF(G160=Info!$C$17,('Základní vstupní data'!$F$136*1000)*INDEX(Indexace!$C$23:$AV$23,MATCH($D$7,Indexace!$C$21:$AV$21)),IF(G160=(Info!$C$17+1),('Provozní náklady VaK-ex post'!$F$61*1000)*INDEX(Indexace!$C$24:$AV$24,MATCH($D$7,Indexace!$C$21:$AV$21)),IF(G160=(Info!$C$17+2),('Provozní náklady VaK-ex post'!$H$61*1000)*INDEX(Indexace!$C$25:$AV$25,MATCH($D$7,Indexace!$C$21:$AV$21)),IF(G160=(Info!$C$17+3),('Provozní náklady VaK-ex post'!$J$61*1000)*INDEX(Indexace!$C$26:$AV$26,MATCH($D$7,Indexace!$C$21:$AV$21)),IF(G160=(Info!$C$17+4),('Provozní náklady VaK-ex post'!$L$61*1000)*INDEX(Indexace!$C$27:$AV$27,MATCH($D$7,Indexace!$C$21:$AV$21)),IF(G160=(Info!$C$17+5),('Provozní náklady VaK-ex post'!$N$61*1000)*INDEX(Indexace!$C$28:$AV$28,MATCH($D$7,Indexace!$C$21:$AV$21)),IF(G160=(Info!$C$17+6),('Provozní náklady VaK-ex post'!$P$61*1000)*INDEX(Indexace!$C$29:$AV$29,MATCH($D$7,Indexace!$C$21:$AV$21)),IF(G160=(Info!$C$17+7),('Provozní náklady VaK-ex post'!$R$61*1000)*INDEX(Indexace!$C$30:$AV$30,MATCH($D$7,Indexace!$C$21:$AV$21)),IF(G160=(Info!$C$17+8),('Provozní náklady VaK-ex post'!$T$61*1000)*INDEX(Indexace!$C$31:$AV$31,MATCH($D$7,Indexace!$C$21:$AV$21)),IF(G160=(Info!$C$17+9),('Provozní náklady VaK-ex post'!$V$61*1000)*INDEX(Indexace!$C$32:$AV$32,MATCH($D$7,Indexace!$C$21:$AV$21)),IF(G160=(Info!$C$17+10),('Provozní náklady VaK-ex post'!$V$61*1000)*INDEX(Indexace!$C$33:$AV$33,MATCH($D$7,Indexace!$C$21:$AV$21)),IF(G160=(Info!$C$17+11),('Provozní náklady VaK-ex post'!$V$61*1000)*INDEX(Indexace!$C$34:$AV$34,MATCH($D$7,Indexace!$C$21:$AV$21)),IF(G160=(Info!$C$17+12),('Provozní náklady VaK-ex post'!$V$61*1000)*INDEX(Indexace!$C$35:$AV$35,MATCH($D$7,Indexace!$C$21:$AV$21)),IF(G160=(Info!$C$17+13),('Provozní náklady VaK-ex post'!$V$61*1000)*INDEX(Indexace!$C$36:$AV$36,MATCH($D$7,Indexace!$C$21:$AV$21)),IF(G160=(Info!$C$17+14),('Provozní náklady VaK-ex post'!$V$61*1000)*INDEX(Indexace!$C$37:$AV$37,MATCH($D$7,Indexace!$C$21:$AV$21)),IF(G160=(Info!$C$17+15),('Provozní náklady VaK-ex post'!$V$61*1000)*INDEX(Indexace!$C$38:$AV$38,MATCH($D$7,Indexace!$C$21:$AV$21)),IF(G160=(Info!$C$17+16),('Provozní náklady VaK-ex post'!$V$61*1000)*INDEX(Indexace!$C$39:$AV$39,MATCH($D$7,Indexace!$C$21:$AV$21)),IF(G160=(Info!$C$17+17),('Provozní náklady VaK-ex post'!$V$61*1000)*INDEX(Indexace!$C$40:$AV$40,MATCH($D$7,Indexace!$C$21:$AV$21)),IF(G160=(Info!$C$17+18),('Provozní náklady VaK-ex post'!$V$61*1000)*INDEX(Indexace!$C$41:$AV$41,MATCH($D$7,Indexace!$C$21:$AV$21)),IF(G160=(Info!$C$17+19),('Provozní náklady VaK-ex post'!$V$61*1000)*INDEX(Indexace!$C$42:$AV$42,MATCH($D$7,Indexace!$C$21:$AV$21)),IF(G160=(Info!$C$17+20),('Provozní náklady VaK-ex post'!$V$61*1000)*INDEX(Indexace!$C$43:$AV$43,MATCH($D$7,Indexace!$C$21:$AV$21)),IF(G160=(Info!$C$17+21),('Provozní náklady VaK-ex post'!$V$61*1000)*INDEX(Indexace!$C$44:$AV$44,MATCH($D$7,Indexace!$C$21:$AV$21)),IF(G160=(Info!$C$17+22),('Provozní náklady VaK-ex post'!$V$61*1000)*INDEX(Indexace!$C$45:$AV$45,MATCH($D$7,Indexace!$C$21:$AV$21)),IF(G160=(Info!$C$17+23),('Provozní náklady VaK-ex post'!$V$61*1000)*INDEX(Indexace!$C$46:$AV$46,MATCH($D$7,Indexace!$C$21:$AV$21)),IF(G160=(Info!$C$17+24),('Provozní náklady VaK-ex post'!$V$61*1000)*INDEX(Indexace!$C$47:$AV$47,MATCH($D$7,Indexace!$C$21:$AV$21)),IF(G160=(Info!$C$17+25),('Provozní náklady VaK-ex post'!$V$61*1000)*INDEX(Indexace!$C$48:$AV$48,MATCH($D$7,Indexace!$C$21:$AV$21)),IF(G160=(Info!$C$17+26),('Provozní náklady VaK-ex post'!$V$61*1000)*INDEX(Indexace!$C$49:$AV$49,MATCH($D$7,Indexace!$C$21:$AV$21)),IF(G160=(Info!$C$17+27),('Provozní náklady VaK-ex post'!$V$61*1000)*INDEX(Indexace!$C$50:$AV$50,MATCH($D$7,Indexace!$C$21:$AV$21)),IF(G160=(Info!$C$17+28),('Provozní náklady VaK-ex post'!$V$61*1000)*INDEX(Indexace!$C$51:$AV$51,MATCH($D$7,Indexace!$C$21:$AV$21)),IF(G160=(Info!$C$17+29),('Provozní náklady VaK-ex post'!$V$61*1000)*INDEX(Indexace!$C$52:$AV$52,MATCH($D$7,Indexace!$C$21:$AV$21)),IF(G160=(Info!$C$17+30),('Provozní náklady VaK-ex post'!$V$61*1000)*INDEX(Indexace!$C$53:$AV$53,MATCH($D$7,Indexace!$C$21:$AV$21)))))))))))))))))))))))))))))))))),0)</f>
        <v>0</v>
      </c>
      <c r="H161" s="739">
        <f>IF(H160&gt;=Info!$C$17,IF($F$2=1,0,IF(H160=Info!$C$17,('Základní vstupní data'!$F$136*1000)*INDEX(Indexace!$C$23:$AV$23,MATCH($D$7,Indexace!$C$21:$AV$21)),IF(H160=(Info!$C$17+1),('Provozní náklady VaK-ex post'!$F$61*1000)*INDEX(Indexace!$C$24:$AV$24,MATCH($D$7,Indexace!$C$21:$AV$21)),IF(H160=(Info!$C$17+2),('Provozní náklady VaK-ex post'!$H$61*1000)*INDEX(Indexace!$C$25:$AV$25,MATCH($D$7,Indexace!$C$21:$AV$21)),IF(H160=(Info!$C$17+3),('Provozní náklady VaK-ex post'!$J$61*1000)*INDEX(Indexace!$C$26:$AV$26,MATCH($D$7,Indexace!$C$21:$AV$21)),IF(H160=(Info!$C$17+4),('Provozní náklady VaK-ex post'!$L$61*1000)*INDEX(Indexace!$C$27:$AV$27,MATCH($D$7,Indexace!$C$21:$AV$21)),IF(H160=(Info!$C$17+5),('Provozní náklady VaK-ex post'!$N$61*1000)*INDEX(Indexace!$C$28:$AV$28,MATCH($D$7,Indexace!$C$21:$AV$21)),IF(H160=(Info!$C$17+6),('Provozní náklady VaK-ex post'!$P$61*1000)*INDEX(Indexace!$C$29:$AV$29,MATCH($D$7,Indexace!$C$21:$AV$21)),IF(H160=(Info!$C$17+7),('Provozní náklady VaK-ex post'!$R$61*1000)*INDEX(Indexace!$C$30:$AV$30,MATCH($D$7,Indexace!$C$21:$AV$21)),IF(H160=(Info!$C$17+8),('Provozní náklady VaK-ex post'!$T$61*1000)*INDEX(Indexace!$C$31:$AV$31,MATCH($D$7,Indexace!$C$21:$AV$21)),IF(H160=(Info!$C$17+9),('Provozní náklady VaK-ex post'!$V$61*1000)*INDEX(Indexace!$C$32:$AV$32,MATCH($D$7,Indexace!$C$21:$AV$21)),IF(H160=(Info!$C$17+10),('Provozní náklady VaK-ex post'!$V$61*1000)*INDEX(Indexace!$C$33:$AV$33,MATCH($D$7,Indexace!$C$21:$AV$21)),IF(H160=(Info!$C$17+11),('Provozní náklady VaK-ex post'!$V$61*1000)*INDEX(Indexace!$C$34:$AV$34,MATCH($D$7,Indexace!$C$21:$AV$21)),IF(H160=(Info!$C$17+12),('Provozní náklady VaK-ex post'!$V$61*1000)*INDEX(Indexace!$C$35:$AV$35,MATCH($D$7,Indexace!$C$21:$AV$21)),IF(H160=(Info!$C$17+13),('Provozní náklady VaK-ex post'!$V$61*1000)*INDEX(Indexace!$C$36:$AV$36,MATCH($D$7,Indexace!$C$21:$AV$21)),IF(H160=(Info!$C$17+14),('Provozní náklady VaK-ex post'!$V$61*1000)*INDEX(Indexace!$C$37:$AV$37,MATCH($D$7,Indexace!$C$21:$AV$21)),IF(H160=(Info!$C$17+15),('Provozní náklady VaK-ex post'!$V$61*1000)*INDEX(Indexace!$C$38:$AV$38,MATCH($D$7,Indexace!$C$21:$AV$21)),IF(H160=(Info!$C$17+16),('Provozní náklady VaK-ex post'!$V$61*1000)*INDEX(Indexace!$C$39:$AV$39,MATCH($D$7,Indexace!$C$21:$AV$21)),IF(H160=(Info!$C$17+17),('Provozní náklady VaK-ex post'!$V$61*1000)*INDEX(Indexace!$C$40:$AV$40,MATCH($D$7,Indexace!$C$21:$AV$21)),IF(H160=(Info!$C$17+18),('Provozní náklady VaK-ex post'!$V$61*1000)*INDEX(Indexace!$C$41:$AV$41,MATCH($D$7,Indexace!$C$21:$AV$21)),IF(H160=(Info!$C$17+19),('Provozní náklady VaK-ex post'!$V$61*1000)*INDEX(Indexace!$C$42:$AV$42,MATCH($D$7,Indexace!$C$21:$AV$21)),IF(H160=(Info!$C$17+20),('Provozní náklady VaK-ex post'!$V$61*1000)*INDEX(Indexace!$C$43:$AV$43,MATCH($D$7,Indexace!$C$21:$AV$21)),IF(H160=(Info!$C$17+21),('Provozní náklady VaK-ex post'!$V$61*1000)*INDEX(Indexace!$C$44:$AV$44,MATCH($D$7,Indexace!$C$21:$AV$21)),IF(H160=(Info!$C$17+22),('Provozní náklady VaK-ex post'!$V$61*1000)*INDEX(Indexace!$C$45:$AV$45,MATCH($D$7,Indexace!$C$21:$AV$21)),IF(H160=(Info!$C$17+23),('Provozní náklady VaK-ex post'!$V$61*1000)*INDEX(Indexace!$C$46:$AV$46,MATCH($D$7,Indexace!$C$21:$AV$21)),IF(H160=(Info!$C$17+24),('Provozní náklady VaK-ex post'!$V$61*1000)*INDEX(Indexace!$C$47:$AV$47,MATCH($D$7,Indexace!$C$21:$AV$21)),IF(H160=(Info!$C$17+25),('Provozní náklady VaK-ex post'!$V$61*1000)*INDEX(Indexace!$C$48:$AV$48,MATCH($D$7,Indexace!$C$21:$AV$21)),IF(H160=(Info!$C$17+26),('Provozní náklady VaK-ex post'!$V$61*1000)*INDEX(Indexace!$C$49:$AV$49,MATCH($D$7,Indexace!$C$21:$AV$21)),IF(H160=(Info!$C$17+27),('Provozní náklady VaK-ex post'!$V$61*1000)*INDEX(Indexace!$C$50:$AV$50,MATCH($D$7,Indexace!$C$21:$AV$21)),IF(H160=(Info!$C$17+28),('Provozní náklady VaK-ex post'!$V$61*1000)*INDEX(Indexace!$C$51:$AV$51,MATCH($D$7,Indexace!$C$21:$AV$21)),IF(H160=(Info!$C$17+29),('Provozní náklady VaK-ex post'!$V$61*1000)*INDEX(Indexace!$C$52:$AV$52,MATCH($D$7,Indexace!$C$21:$AV$21)),IF(H160=(Info!$C$17+30),('Provozní náklady VaK-ex post'!$V$61*1000)*INDEX(Indexace!$C$53:$AV$53,MATCH($D$7,Indexace!$C$21:$AV$21)))))))))))))))))))))))))))))))))),0)</f>
        <v>0</v>
      </c>
      <c r="I161" s="739">
        <f>IF(I160&gt;=Info!$C$17,IF($F$2=1,0,IF(I160=Info!$C$17,('Základní vstupní data'!$F$136*1000)*INDEX(Indexace!$C$23:$AV$23,MATCH($D$7,Indexace!$C$21:$AV$21)),IF(I160=(Info!$C$17+1),('Provozní náklady VaK-ex post'!$F$61*1000)*INDEX(Indexace!$C$24:$AV$24,MATCH($D$7,Indexace!$C$21:$AV$21)),IF(I160=(Info!$C$17+2),('Provozní náklady VaK-ex post'!$H$61*1000)*INDEX(Indexace!$C$25:$AV$25,MATCH($D$7,Indexace!$C$21:$AV$21)),IF(I160=(Info!$C$17+3),('Provozní náklady VaK-ex post'!$J$61*1000)*INDEX(Indexace!$C$26:$AV$26,MATCH($D$7,Indexace!$C$21:$AV$21)),IF(I160=(Info!$C$17+4),('Provozní náklady VaK-ex post'!$L$61*1000)*INDEX(Indexace!$C$27:$AV$27,MATCH($D$7,Indexace!$C$21:$AV$21)),IF(I160=(Info!$C$17+5),('Provozní náklady VaK-ex post'!$N$61*1000)*INDEX(Indexace!$C$28:$AV$28,MATCH($D$7,Indexace!$C$21:$AV$21)),IF(I160=(Info!$C$17+6),('Provozní náklady VaK-ex post'!$P$61*1000)*INDEX(Indexace!$C$29:$AV$29,MATCH($D$7,Indexace!$C$21:$AV$21)),IF(I160=(Info!$C$17+7),('Provozní náklady VaK-ex post'!$R$61*1000)*INDEX(Indexace!$C$30:$AV$30,MATCH($D$7,Indexace!$C$21:$AV$21)),IF(I160=(Info!$C$17+8),('Provozní náklady VaK-ex post'!$T$61*1000)*INDEX(Indexace!$C$31:$AV$31,MATCH($D$7,Indexace!$C$21:$AV$21)),IF(I160=(Info!$C$17+9),('Provozní náklady VaK-ex post'!$V$61*1000)*INDEX(Indexace!$C$32:$AV$32,MATCH($D$7,Indexace!$C$21:$AV$21)),IF(I160=(Info!$C$17+10),('Provozní náklady VaK-ex post'!$V$61*1000)*INDEX(Indexace!$C$33:$AV$33,MATCH($D$7,Indexace!$C$21:$AV$21)),IF(I160=(Info!$C$17+11),('Provozní náklady VaK-ex post'!$V$61*1000)*INDEX(Indexace!$C$34:$AV$34,MATCH($D$7,Indexace!$C$21:$AV$21)),IF(I160=(Info!$C$17+12),('Provozní náklady VaK-ex post'!$V$61*1000)*INDEX(Indexace!$C$35:$AV$35,MATCH($D$7,Indexace!$C$21:$AV$21)),IF(I160=(Info!$C$17+13),('Provozní náklady VaK-ex post'!$V$61*1000)*INDEX(Indexace!$C$36:$AV$36,MATCH($D$7,Indexace!$C$21:$AV$21)),IF(I160=(Info!$C$17+14),('Provozní náklady VaK-ex post'!$V$61*1000)*INDEX(Indexace!$C$37:$AV$37,MATCH($D$7,Indexace!$C$21:$AV$21)),IF(I160=(Info!$C$17+15),('Provozní náklady VaK-ex post'!$V$61*1000)*INDEX(Indexace!$C$38:$AV$38,MATCH($D$7,Indexace!$C$21:$AV$21)),IF(I160=(Info!$C$17+16),('Provozní náklady VaK-ex post'!$V$61*1000)*INDEX(Indexace!$C$39:$AV$39,MATCH($D$7,Indexace!$C$21:$AV$21)),IF(I160=(Info!$C$17+17),('Provozní náklady VaK-ex post'!$V$61*1000)*INDEX(Indexace!$C$40:$AV$40,MATCH($D$7,Indexace!$C$21:$AV$21)),IF(I160=(Info!$C$17+18),('Provozní náklady VaK-ex post'!$V$61*1000)*INDEX(Indexace!$C$41:$AV$41,MATCH($D$7,Indexace!$C$21:$AV$21)),IF(I160=(Info!$C$17+19),('Provozní náklady VaK-ex post'!$V$61*1000)*INDEX(Indexace!$C$42:$AV$42,MATCH($D$7,Indexace!$C$21:$AV$21)),IF(I160=(Info!$C$17+20),('Provozní náklady VaK-ex post'!$V$61*1000)*INDEX(Indexace!$C$43:$AV$43,MATCH($D$7,Indexace!$C$21:$AV$21)),IF(I160=(Info!$C$17+21),('Provozní náklady VaK-ex post'!$V$61*1000)*INDEX(Indexace!$C$44:$AV$44,MATCH($D$7,Indexace!$C$21:$AV$21)),IF(I160=(Info!$C$17+22),('Provozní náklady VaK-ex post'!$V$61*1000)*INDEX(Indexace!$C$45:$AV$45,MATCH($D$7,Indexace!$C$21:$AV$21)),IF(I160=(Info!$C$17+23),('Provozní náklady VaK-ex post'!$V$61*1000)*INDEX(Indexace!$C$46:$AV$46,MATCH($D$7,Indexace!$C$21:$AV$21)),IF(I160=(Info!$C$17+24),('Provozní náklady VaK-ex post'!$V$61*1000)*INDEX(Indexace!$C$47:$AV$47,MATCH($D$7,Indexace!$C$21:$AV$21)),IF(I160=(Info!$C$17+25),('Provozní náklady VaK-ex post'!$V$61*1000)*INDEX(Indexace!$C$48:$AV$48,MATCH($D$7,Indexace!$C$21:$AV$21)),IF(I160=(Info!$C$17+26),('Provozní náklady VaK-ex post'!$V$61*1000)*INDEX(Indexace!$C$49:$AV$49,MATCH($D$7,Indexace!$C$21:$AV$21)),IF(I160=(Info!$C$17+27),('Provozní náklady VaK-ex post'!$V$61*1000)*INDEX(Indexace!$C$50:$AV$50,MATCH($D$7,Indexace!$C$21:$AV$21)),IF(I160=(Info!$C$17+28),('Provozní náklady VaK-ex post'!$V$61*1000)*INDEX(Indexace!$C$51:$AV$51,MATCH($D$7,Indexace!$C$21:$AV$21)),IF(I160=(Info!$C$17+29),('Provozní náklady VaK-ex post'!$V$61*1000)*INDEX(Indexace!$C$52:$AV$52,MATCH($D$7,Indexace!$C$21:$AV$21)),IF(I160=(Info!$C$17+30),('Provozní náklady VaK-ex post'!$V$61*1000)*INDEX(Indexace!$C$53:$AV$53,MATCH($D$7,Indexace!$C$21:$AV$21)))))))))))))))))))))))))))))))))),0)</f>
        <v>0</v>
      </c>
      <c r="J161" s="739">
        <f>IF(J160&gt;=Info!$C$17,IF($F$2=1,0,IF(J160=Info!$C$17,('Základní vstupní data'!$F$136*1000)*INDEX(Indexace!$C$23:$AV$23,MATCH($D$7,Indexace!$C$21:$AV$21)),IF(J160=(Info!$C$17+1),('Provozní náklady VaK-ex post'!$F$61*1000)*INDEX(Indexace!$C$24:$AV$24,MATCH($D$7,Indexace!$C$21:$AV$21)),IF(J160=(Info!$C$17+2),('Provozní náklady VaK-ex post'!$H$61*1000)*INDEX(Indexace!$C$25:$AV$25,MATCH($D$7,Indexace!$C$21:$AV$21)),IF(J160=(Info!$C$17+3),('Provozní náklady VaK-ex post'!$J$61*1000)*INDEX(Indexace!$C$26:$AV$26,MATCH($D$7,Indexace!$C$21:$AV$21)),IF(J160=(Info!$C$17+4),('Provozní náklady VaK-ex post'!$L$61*1000)*INDEX(Indexace!$C$27:$AV$27,MATCH($D$7,Indexace!$C$21:$AV$21)),IF(J160=(Info!$C$17+5),('Provozní náklady VaK-ex post'!$N$61*1000)*INDEX(Indexace!$C$28:$AV$28,MATCH($D$7,Indexace!$C$21:$AV$21)),IF(J160=(Info!$C$17+6),('Provozní náklady VaK-ex post'!$P$61*1000)*INDEX(Indexace!$C$29:$AV$29,MATCH($D$7,Indexace!$C$21:$AV$21)),IF(J160=(Info!$C$17+7),('Provozní náklady VaK-ex post'!$R$61*1000)*INDEX(Indexace!$C$30:$AV$30,MATCH($D$7,Indexace!$C$21:$AV$21)),IF(J160=(Info!$C$17+8),('Provozní náklady VaK-ex post'!$T$61*1000)*INDEX(Indexace!$C$31:$AV$31,MATCH($D$7,Indexace!$C$21:$AV$21)),IF(J160=(Info!$C$17+9),('Provozní náklady VaK-ex post'!$V$61*1000)*INDEX(Indexace!$C$32:$AV$32,MATCH($D$7,Indexace!$C$21:$AV$21)),IF(J160=(Info!$C$17+10),('Provozní náklady VaK-ex post'!$V$61*1000)*INDEX(Indexace!$C$33:$AV$33,MATCH($D$7,Indexace!$C$21:$AV$21)),IF(J160=(Info!$C$17+11),('Provozní náklady VaK-ex post'!$V$61*1000)*INDEX(Indexace!$C$34:$AV$34,MATCH($D$7,Indexace!$C$21:$AV$21)),IF(J160=(Info!$C$17+12),('Provozní náklady VaK-ex post'!$V$61*1000)*INDEX(Indexace!$C$35:$AV$35,MATCH($D$7,Indexace!$C$21:$AV$21)),IF(J160=(Info!$C$17+13),('Provozní náklady VaK-ex post'!$V$61*1000)*INDEX(Indexace!$C$36:$AV$36,MATCH($D$7,Indexace!$C$21:$AV$21)),IF(J160=(Info!$C$17+14),('Provozní náklady VaK-ex post'!$V$61*1000)*INDEX(Indexace!$C$37:$AV$37,MATCH($D$7,Indexace!$C$21:$AV$21)),IF(J160=(Info!$C$17+15),('Provozní náklady VaK-ex post'!$V$61*1000)*INDEX(Indexace!$C$38:$AV$38,MATCH($D$7,Indexace!$C$21:$AV$21)),IF(J160=(Info!$C$17+16),('Provozní náklady VaK-ex post'!$V$61*1000)*INDEX(Indexace!$C$39:$AV$39,MATCH($D$7,Indexace!$C$21:$AV$21)),IF(J160=(Info!$C$17+17),('Provozní náklady VaK-ex post'!$V$61*1000)*INDEX(Indexace!$C$40:$AV$40,MATCH($D$7,Indexace!$C$21:$AV$21)),IF(J160=(Info!$C$17+18),('Provozní náklady VaK-ex post'!$V$61*1000)*INDEX(Indexace!$C$41:$AV$41,MATCH($D$7,Indexace!$C$21:$AV$21)),IF(J160=(Info!$C$17+19),('Provozní náklady VaK-ex post'!$V$61*1000)*INDEX(Indexace!$C$42:$AV$42,MATCH($D$7,Indexace!$C$21:$AV$21)),IF(J160=(Info!$C$17+20),('Provozní náklady VaK-ex post'!$V$61*1000)*INDEX(Indexace!$C$43:$AV$43,MATCH($D$7,Indexace!$C$21:$AV$21)),IF(J160=(Info!$C$17+21),('Provozní náklady VaK-ex post'!$V$61*1000)*INDEX(Indexace!$C$44:$AV$44,MATCH($D$7,Indexace!$C$21:$AV$21)),IF(J160=(Info!$C$17+22),('Provozní náklady VaK-ex post'!$V$61*1000)*INDEX(Indexace!$C$45:$AV$45,MATCH($D$7,Indexace!$C$21:$AV$21)),IF(J160=(Info!$C$17+23),('Provozní náklady VaK-ex post'!$V$61*1000)*INDEX(Indexace!$C$46:$AV$46,MATCH($D$7,Indexace!$C$21:$AV$21)),IF(J160=(Info!$C$17+24),('Provozní náklady VaK-ex post'!$V$61*1000)*INDEX(Indexace!$C$47:$AV$47,MATCH($D$7,Indexace!$C$21:$AV$21)),IF(J160=(Info!$C$17+25),('Provozní náklady VaK-ex post'!$V$61*1000)*INDEX(Indexace!$C$48:$AV$48,MATCH($D$7,Indexace!$C$21:$AV$21)),IF(J160=(Info!$C$17+26),('Provozní náklady VaK-ex post'!$V$61*1000)*INDEX(Indexace!$C$49:$AV$49,MATCH($D$7,Indexace!$C$21:$AV$21)),IF(J160=(Info!$C$17+27),('Provozní náklady VaK-ex post'!$V$61*1000)*INDEX(Indexace!$C$50:$AV$50,MATCH($D$7,Indexace!$C$21:$AV$21)),IF(J160=(Info!$C$17+28),('Provozní náklady VaK-ex post'!$V$61*1000)*INDEX(Indexace!$C$51:$AV$51,MATCH($D$7,Indexace!$C$21:$AV$21)),IF(J160=(Info!$C$17+29),('Provozní náklady VaK-ex post'!$V$61*1000)*INDEX(Indexace!$C$52:$AV$52,MATCH($D$7,Indexace!$C$21:$AV$21)),IF(J160=(Info!$C$17+30),('Provozní náklady VaK-ex post'!$V$61*1000)*INDEX(Indexace!$C$53:$AV$53,MATCH($D$7,Indexace!$C$21:$AV$21)))))))))))))))))))))))))))))))))),0)</f>
        <v>0</v>
      </c>
      <c r="K161" s="739">
        <f>IF(K160&gt;=Info!$C$17,IF($F$2=1,0,IF(K160=Info!$C$17,('Základní vstupní data'!$F$136*1000)*INDEX(Indexace!$C$23:$AV$23,MATCH($D$7,Indexace!$C$21:$AV$21)),IF(K160=(Info!$C$17+1),('Provozní náklady VaK-ex post'!$F$61*1000)*INDEX(Indexace!$C$24:$AV$24,MATCH($D$7,Indexace!$C$21:$AV$21)),IF(K160=(Info!$C$17+2),('Provozní náklady VaK-ex post'!$H$61*1000)*INDEX(Indexace!$C$25:$AV$25,MATCH($D$7,Indexace!$C$21:$AV$21)),IF(K160=(Info!$C$17+3),('Provozní náklady VaK-ex post'!$J$61*1000)*INDEX(Indexace!$C$26:$AV$26,MATCH($D$7,Indexace!$C$21:$AV$21)),IF(K160=(Info!$C$17+4),('Provozní náklady VaK-ex post'!$L$61*1000)*INDEX(Indexace!$C$27:$AV$27,MATCH($D$7,Indexace!$C$21:$AV$21)),IF(K160=(Info!$C$17+5),('Provozní náklady VaK-ex post'!$N$61*1000)*INDEX(Indexace!$C$28:$AV$28,MATCH($D$7,Indexace!$C$21:$AV$21)),IF(K160=(Info!$C$17+6),('Provozní náklady VaK-ex post'!$P$61*1000)*INDEX(Indexace!$C$29:$AV$29,MATCH($D$7,Indexace!$C$21:$AV$21)),IF(K160=(Info!$C$17+7),('Provozní náklady VaK-ex post'!$R$61*1000)*INDEX(Indexace!$C$30:$AV$30,MATCH($D$7,Indexace!$C$21:$AV$21)),IF(K160=(Info!$C$17+8),('Provozní náklady VaK-ex post'!$T$61*1000)*INDEX(Indexace!$C$31:$AV$31,MATCH($D$7,Indexace!$C$21:$AV$21)),IF(K160=(Info!$C$17+9),('Provozní náklady VaK-ex post'!$V$61*1000)*INDEX(Indexace!$C$32:$AV$32,MATCH($D$7,Indexace!$C$21:$AV$21)),IF(K160=(Info!$C$17+10),('Provozní náklady VaK-ex post'!$V$61*1000)*INDEX(Indexace!$C$33:$AV$33,MATCH($D$7,Indexace!$C$21:$AV$21)),IF(K160=(Info!$C$17+11),('Provozní náklady VaK-ex post'!$V$61*1000)*INDEX(Indexace!$C$34:$AV$34,MATCH($D$7,Indexace!$C$21:$AV$21)),IF(K160=(Info!$C$17+12),('Provozní náklady VaK-ex post'!$V$61*1000)*INDEX(Indexace!$C$35:$AV$35,MATCH($D$7,Indexace!$C$21:$AV$21)),IF(K160=(Info!$C$17+13),('Provozní náklady VaK-ex post'!$V$61*1000)*INDEX(Indexace!$C$36:$AV$36,MATCH($D$7,Indexace!$C$21:$AV$21)),IF(K160=(Info!$C$17+14),('Provozní náklady VaK-ex post'!$V$61*1000)*INDEX(Indexace!$C$37:$AV$37,MATCH($D$7,Indexace!$C$21:$AV$21)),IF(K160=(Info!$C$17+15),('Provozní náklady VaK-ex post'!$V$61*1000)*INDEX(Indexace!$C$38:$AV$38,MATCH($D$7,Indexace!$C$21:$AV$21)),IF(K160=(Info!$C$17+16),('Provozní náklady VaK-ex post'!$V$61*1000)*INDEX(Indexace!$C$39:$AV$39,MATCH($D$7,Indexace!$C$21:$AV$21)),IF(K160=(Info!$C$17+17),('Provozní náklady VaK-ex post'!$V$61*1000)*INDEX(Indexace!$C$40:$AV$40,MATCH($D$7,Indexace!$C$21:$AV$21)),IF(K160=(Info!$C$17+18),('Provozní náklady VaK-ex post'!$V$61*1000)*INDEX(Indexace!$C$41:$AV$41,MATCH($D$7,Indexace!$C$21:$AV$21)),IF(K160=(Info!$C$17+19),('Provozní náklady VaK-ex post'!$V$61*1000)*INDEX(Indexace!$C$42:$AV$42,MATCH($D$7,Indexace!$C$21:$AV$21)),IF(K160=(Info!$C$17+20),('Provozní náklady VaK-ex post'!$V$61*1000)*INDEX(Indexace!$C$43:$AV$43,MATCH($D$7,Indexace!$C$21:$AV$21)),IF(K160=(Info!$C$17+21),('Provozní náklady VaK-ex post'!$V$61*1000)*INDEX(Indexace!$C$44:$AV$44,MATCH($D$7,Indexace!$C$21:$AV$21)),IF(K160=(Info!$C$17+22),('Provozní náklady VaK-ex post'!$V$61*1000)*INDEX(Indexace!$C$45:$AV$45,MATCH($D$7,Indexace!$C$21:$AV$21)),IF(K160=(Info!$C$17+23),('Provozní náklady VaK-ex post'!$V$61*1000)*INDEX(Indexace!$C$46:$AV$46,MATCH($D$7,Indexace!$C$21:$AV$21)),IF(K160=(Info!$C$17+24),('Provozní náklady VaK-ex post'!$V$61*1000)*INDEX(Indexace!$C$47:$AV$47,MATCH($D$7,Indexace!$C$21:$AV$21)),IF(K160=(Info!$C$17+25),('Provozní náklady VaK-ex post'!$V$61*1000)*INDEX(Indexace!$C$48:$AV$48,MATCH($D$7,Indexace!$C$21:$AV$21)),IF(K160=(Info!$C$17+26),('Provozní náklady VaK-ex post'!$V$61*1000)*INDEX(Indexace!$C$49:$AV$49,MATCH($D$7,Indexace!$C$21:$AV$21)),IF(K160=(Info!$C$17+27),('Provozní náklady VaK-ex post'!$V$61*1000)*INDEX(Indexace!$C$50:$AV$50,MATCH($D$7,Indexace!$C$21:$AV$21)),IF(K160=(Info!$C$17+28),('Provozní náklady VaK-ex post'!$V$61*1000)*INDEX(Indexace!$C$51:$AV$51,MATCH($D$7,Indexace!$C$21:$AV$21)),IF(K160=(Info!$C$17+29),('Provozní náklady VaK-ex post'!$V$61*1000)*INDEX(Indexace!$C$52:$AV$52,MATCH($D$7,Indexace!$C$21:$AV$21)),IF(K160=(Info!$C$17+30),('Provozní náklady VaK-ex post'!$V$61*1000)*INDEX(Indexace!$C$53:$AV$53,MATCH($D$7,Indexace!$C$21:$AV$21)))))))))))))))))))))))))))))))))),0)</f>
        <v>0</v>
      </c>
      <c r="L161" s="739">
        <f>IF(L160&gt;=Info!$C$17,IF($F$2=1,0,IF(L160=Info!$C$17,('Základní vstupní data'!$F$136*1000)*INDEX(Indexace!$C$23:$AV$23,MATCH($D$7,Indexace!$C$21:$AV$21)),IF(L160=(Info!$C$17+1),('Provozní náklady VaK-ex post'!$F$61*1000)*INDEX(Indexace!$C$24:$AV$24,MATCH($D$7,Indexace!$C$21:$AV$21)),IF(L160=(Info!$C$17+2),('Provozní náklady VaK-ex post'!$H$61*1000)*INDEX(Indexace!$C$25:$AV$25,MATCH($D$7,Indexace!$C$21:$AV$21)),IF(L160=(Info!$C$17+3),('Provozní náklady VaK-ex post'!$J$61*1000)*INDEX(Indexace!$C$26:$AV$26,MATCH($D$7,Indexace!$C$21:$AV$21)),IF(L160=(Info!$C$17+4),('Provozní náklady VaK-ex post'!$L$61*1000)*INDEX(Indexace!$C$27:$AV$27,MATCH($D$7,Indexace!$C$21:$AV$21)),IF(L160=(Info!$C$17+5),('Provozní náklady VaK-ex post'!$N$61*1000)*INDEX(Indexace!$C$28:$AV$28,MATCH($D$7,Indexace!$C$21:$AV$21)),IF(L160=(Info!$C$17+6),('Provozní náklady VaK-ex post'!$P$61*1000)*INDEX(Indexace!$C$29:$AV$29,MATCH($D$7,Indexace!$C$21:$AV$21)),IF(L160=(Info!$C$17+7),('Provozní náklady VaK-ex post'!$R$61*1000)*INDEX(Indexace!$C$30:$AV$30,MATCH($D$7,Indexace!$C$21:$AV$21)),IF(L160=(Info!$C$17+8),('Provozní náklady VaK-ex post'!$T$61*1000)*INDEX(Indexace!$C$31:$AV$31,MATCH($D$7,Indexace!$C$21:$AV$21)),IF(L160=(Info!$C$17+9),('Provozní náklady VaK-ex post'!$V$61*1000)*INDEX(Indexace!$C$32:$AV$32,MATCH($D$7,Indexace!$C$21:$AV$21)),IF(L160=(Info!$C$17+10),('Provozní náklady VaK-ex post'!$V$61*1000)*INDEX(Indexace!$C$33:$AV$33,MATCH($D$7,Indexace!$C$21:$AV$21)),IF(L160=(Info!$C$17+11),('Provozní náklady VaK-ex post'!$V$61*1000)*INDEX(Indexace!$C$34:$AV$34,MATCH($D$7,Indexace!$C$21:$AV$21)),IF(L160=(Info!$C$17+12),('Provozní náklady VaK-ex post'!$V$61*1000)*INDEX(Indexace!$C$35:$AV$35,MATCH($D$7,Indexace!$C$21:$AV$21)),IF(L160=(Info!$C$17+13),('Provozní náklady VaK-ex post'!$V$61*1000)*INDEX(Indexace!$C$36:$AV$36,MATCH($D$7,Indexace!$C$21:$AV$21)),IF(L160=(Info!$C$17+14),('Provozní náklady VaK-ex post'!$V$61*1000)*INDEX(Indexace!$C$37:$AV$37,MATCH($D$7,Indexace!$C$21:$AV$21)),IF(L160=(Info!$C$17+15),('Provozní náklady VaK-ex post'!$V$61*1000)*INDEX(Indexace!$C$38:$AV$38,MATCH($D$7,Indexace!$C$21:$AV$21)),IF(L160=(Info!$C$17+16),('Provozní náklady VaK-ex post'!$V$61*1000)*INDEX(Indexace!$C$39:$AV$39,MATCH($D$7,Indexace!$C$21:$AV$21)),IF(L160=(Info!$C$17+17),('Provozní náklady VaK-ex post'!$V$61*1000)*INDEX(Indexace!$C$40:$AV$40,MATCH($D$7,Indexace!$C$21:$AV$21)),IF(L160=(Info!$C$17+18),('Provozní náklady VaK-ex post'!$V$61*1000)*INDEX(Indexace!$C$41:$AV$41,MATCH($D$7,Indexace!$C$21:$AV$21)),IF(L160=(Info!$C$17+19),('Provozní náklady VaK-ex post'!$V$61*1000)*INDEX(Indexace!$C$42:$AV$42,MATCH($D$7,Indexace!$C$21:$AV$21)),IF(L160=(Info!$C$17+20),('Provozní náklady VaK-ex post'!$V$61*1000)*INDEX(Indexace!$C$43:$AV$43,MATCH($D$7,Indexace!$C$21:$AV$21)),IF(L160=(Info!$C$17+21),('Provozní náklady VaK-ex post'!$V$61*1000)*INDEX(Indexace!$C$44:$AV$44,MATCH($D$7,Indexace!$C$21:$AV$21)),IF(L160=(Info!$C$17+22),('Provozní náklady VaK-ex post'!$V$61*1000)*INDEX(Indexace!$C$45:$AV$45,MATCH($D$7,Indexace!$C$21:$AV$21)),IF(L160=(Info!$C$17+23),('Provozní náklady VaK-ex post'!$V$61*1000)*INDEX(Indexace!$C$46:$AV$46,MATCH($D$7,Indexace!$C$21:$AV$21)),IF(L160=(Info!$C$17+24),('Provozní náklady VaK-ex post'!$V$61*1000)*INDEX(Indexace!$C$47:$AV$47,MATCH($D$7,Indexace!$C$21:$AV$21)),IF(L160=(Info!$C$17+25),('Provozní náklady VaK-ex post'!$V$61*1000)*INDEX(Indexace!$C$48:$AV$48,MATCH($D$7,Indexace!$C$21:$AV$21)),IF(L160=(Info!$C$17+26),('Provozní náklady VaK-ex post'!$V$61*1000)*INDEX(Indexace!$C$49:$AV$49,MATCH($D$7,Indexace!$C$21:$AV$21)),IF(L160=(Info!$C$17+27),('Provozní náklady VaK-ex post'!$V$61*1000)*INDEX(Indexace!$C$50:$AV$50,MATCH($D$7,Indexace!$C$21:$AV$21)),IF(L160=(Info!$C$17+28),('Provozní náklady VaK-ex post'!$V$61*1000)*INDEX(Indexace!$C$51:$AV$51,MATCH($D$7,Indexace!$C$21:$AV$21)),IF(L160=(Info!$C$17+29),('Provozní náklady VaK-ex post'!$V$61*1000)*INDEX(Indexace!$C$52:$AV$52,MATCH($D$7,Indexace!$C$21:$AV$21)),IF(L160=(Info!$C$17+30),('Provozní náklady VaK-ex post'!$V$61*1000)*INDEX(Indexace!$C$53:$AV$53,MATCH($D$7,Indexace!$C$21:$AV$21)))))))))))))))))))))))))))))))))),0)</f>
        <v>0</v>
      </c>
      <c r="M161" s="739">
        <f>IF(M160&gt;=Info!$C$17,IF($F$2=1,0,IF(M160=Info!$C$17,('Základní vstupní data'!$F$136*1000)*INDEX(Indexace!$C$23:$AV$23,MATCH($D$7,Indexace!$C$21:$AV$21)),IF(M160=(Info!$C$17+1),('Provozní náklady VaK-ex post'!$F$61*1000)*INDEX(Indexace!$C$24:$AV$24,MATCH($D$7,Indexace!$C$21:$AV$21)),IF(M160=(Info!$C$17+2),('Provozní náklady VaK-ex post'!$H$61*1000)*INDEX(Indexace!$C$25:$AV$25,MATCH($D$7,Indexace!$C$21:$AV$21)),IF(M160=(Info!$C$17+3),('Provozní náklady VaK-ex post'!$J$61*1000)*INDEX(Indexace!$C$26:$AV$26,MATCH($D$7,Indexace!$C$21:$AV$21)),IF(M160=(Info!$C$17+4),('Provozní náklady VaK-ex post'!$L$61*1000)*INDEX(Indexace!$C$27:$AV$27,MATCH($D$7,Indexace!$C$21:$AV$21)),IF(M160=(Info!$C$17+5),('Provozní náklady VaK-ex post'!$N$61*1000)*INDEX(Indexace!$C$28:$AV$28,MATCH($D$7,Indexace!$C$21:$AV$21)),IF(M160=(Info!$C$17+6),('Provozní náklady VaK-ex post'!$P$61*1000)*INDEX(Indexace!$C$29:$AV$29,MATCH($D$7,Indexace!$C$21:$AV$21)),IF(M160=(Info!$C$17+7),('Provozní náklady VaK-ex post'!$R$61*1000)*INDEX(Indexace!$C$30:$AV$30,MATCH($D$7,Indexace!$C$21:$AV$21)),IF(M160=(Info!$C$17+8),('Provozní náklady VaK-ex post'!$T$61*1000)*INDEX(Indexace!$C$31:$AV$31,MATCH($D$7,Indexace!$C$21:$AV$21)),IF(M160=(Info!$C$17+9),('Provozní náklady VaK-ex post'!$V$61*1000)*INDEX(Indexace!$C$32:$AV$32,MATCH($D$7,Indexace!$C$21:$AV$21)),IF(M160=(Info!$C$17+10),('Provozní náklady VaK-ex post'!$V$61*1000)*INDEX(Indexace!$C$33:$AV$33,MATCH($D$7,Indexace!$C$21:$AV$21)),IF(M160=(Info!$C$17+11),('Provozní náklady VaK-ex post'!$V$61*1000)*INDEX(Indexace!$C$34:$AV$34,MATCH($D$7,Indexace!$C$21:$AV$21)),IF(M160=(Info!$C$17+12),('Provozní náklady VaK-ex post'!$V$61*1000)*INDEX(Indexace!$C$35:$AV$35,MATCH($D$7,Indexace!$C$21:$AV$21)),IF(M160=(Info!$C$17+13),('Provozní náklady VaK-ex post'!$V$61*1000)*INDEX(Indexace!$C$36:$AV$36,MATCH($D$7,Indexace!$C$21:$AV$21)),IF(M160=(Info!$C$17+14),('Provozní náklady VaK-ex post'!$V$61*1000)*INDEX(Indexace!$C$37:$AV$37,MATCH($D$7,Indexace!$C$21:$AV$21)),IF(M160=(Info!$C$17+15),('Provozní náklady VaK-ex post'!$V$61*1000)*INDEX(Indexace!$C$38:$AV$38,MATCH($D$7,Indexace!$C$21:$AV$21)),IF(M160=(Info!$C$17+16),('Provozní náklady VaK-ex post'!$V$61*1000)*INDEX(Indexace!$C$39:$AV$39,MATCH($D$7,Indexace!$C$21:$AV$21)),IF(M160=(Info!$C$17+17),('Provozní náklady VaK-ex post'!$V$61*1000)*INDEX(Indexace!$C$40:$AV$40,MATCH($D$7,Indexace!$C$21:$AV$21)),IF(M160=(Info!$C$17+18),('Provozní náklady VaK-ex post'!$V$61*1000)*INDEX(Indexace!$C$41:$AV$41,MATCH($D$7,Indexace!$C$21:$AV$21)),IF(M160=(Info!$C$17+19),('Provozní náklady VaK-ex post'!$V$61*1000)*INDEX(Indexace!$C$42:$AV$42,MATCH($D$7,Indexace!$C$21:$AV$21)),IF(M160=(Info!$C$17+20),('Provozní náklady VaK-ex post'!$V$61*1000)*INDEX(Indexace!$C$43:$AV$43,MATCH($D$7,Indexace!$C$21:$AV$21)),IF(M160=(Info!$C$17+21),('Provozní náklady VaK-ex post'!$V$61*1000)*INDEX(Indexace!$C$44:$AV$44,MATCH($D$7,Indexace!$C$21:$AV$21)),IF(M160=(Info!$C$17+22),('Provozní náklady VaK-ex post'!$V$61*1000)*INDEX(Indexace!$C$45:$AV$45,MATCH($D$7,Indexace!$C$21:$AV$21)),IF(M160=(Info!$C$17+23),('Provozní náklady VaK-ex post'!$V$61*1000)*INDEX(Indexace!$C$46:$AV$46,MATCH($D$7,Indexace!$C$21:$AV$21)),IF(M160=(Info!$C$17+24),('Provozní náklady VaK-ex post'!$V$61*1000)*INDEX(Indexace!$C$47:$AV$47,MATCH($D$7,Indexace!$C$21:$AV$21)),IF(M160=(Info!$C$17+25),('Provozní náklady VaK-ex post'!$V$61*1000)*INDEX(Indexace!$C$48:$AV$48,MATCH($D$7,Indexace!$C$21:$AV$21)),IF(M160=(Info!$C$17+26),('Provozní náklady VaK-ex post'!$V$61*1000)*INDEX(Indexace!$C$49:$AV$49,MATCH($D$7,Indexace!$C$21:$AV$21)),IF(M160=(Info!$C$17+27),('Provozní náklady VaK-ex post'!$V$61*1000)*INDEX(Indexace!$C$50:$AV$50,MATCH($D$7,Indexace!$C$21:$AV$21)),IF(M160=(Info!$C$17+28),('Provozní náklady VaK-ex post'!$V$61*1000)*INDEX(Indexace!$C$51:$AV$51,MATCH($D$7,Indexace!$C$21:$AV$21)),IF(M160=(Info!$C$17+29),('Provozní náklady VaK-ex post'!$V$61*1000)*INDEX(Indexace!$C$52:$AV$52,MATCH($D$7,Indexace!$C$21:$AV$21)),IF(M160=(Info!$C$17+30),('Provozní náklady VaK-ex post'!$V$61*1000)*INDEX(Indexace!$C$53:$AV$53,MATCH($D$7,Indexace!$C$21:$AV$21)))))))))))))))))))))))))))))))))),0)</f>
        <v>0</v>
      </c>
      <c r="N161" s="739">
        <f>IF(N160&gt;=Info!$C$17,IF($F$2=1,0,IF(N160=Info!$C$17,('Základní vstupní data'!$F$136*1000)*INDEX(Indexace!$C$23:$AV$23,MATCH($D$7,Indexace!$C$21:$AV$21)),IF(N160=(Info!$C$17+1),('Provozní náklady VaK-ex post'!$F$61*1000)*INDEX(Indexace!$C$24:$AV$24,MATCH($D$7,Indexace!$C$21:$AV$21)),IF(N160=(Info!$C$17+2),('Provozní náklady VaK-ex post'!$H$61*1000)*INDEX(Indexace!$C$25:$AV$25,MATCH($D$7,Indexace!$C$21:$AV$21)),IF(N160=(Info!$C$17+3),('Provozní náklady VaK-ex post'!$J$61*1000)*INDEX(Indexace!$C$26:$AV$26,MATCH($D$7,Indexace!$C$21:$AV$21)),IF(N160=(Info!$C$17+4),('Provozní náklady VaK-ex post'!$L$61*1000)*INDEX(Indexace!$C$27:$AV$27,MATCH($D$7,Indexace!$C$21:$AV$21)),IF(N160=(Info!$C$17+5),('Provozní náklady VaK-ex post'!$N$61*1000)*INDEX(Indexace!$C$28:$AV$28,MATCH($D$7,Indexace!$C$21:$AV$21)),IF(N160=(Info!$C$17+6),('Provozní náklady VaK-ex post'!$P$61*1000)*INDEX(Indexace!$C$29:$AV$29,MATCH($D$7,Indexace!$C$21:$AV$21)),IF(N160=(Info!$C$17+7),('Provozní náklady VaK-ex post'!$R$61*1000)*INDEX(Indexace!$C$30:$AV$30,MATCH($D$7,Indexace!$C$21:$AV$21)),IF(N160=(Info!$C$17+8),('Provozní náklady VaK-ex post'!$T$61*1000)*INDEX(Indexace!$C$31:$AV$31,MATCH($D$7,Indexace!$C$21:$AV$21)),IF(N160=(Info!$C$17+9),('Provozní náklady VaK-ex post'!$V$61*1000)*INDEX(Indexace!$C$32:$AV$32,MATCH($D$7,Indexace!$C$21:$AV$21)),IF(N160=(Info!$C$17+10),('Provozní náklady VaK-ex post'!$V$61*1000)*INDEX(Indexace!$C$33:$AV$33,MATCH($D$7,Indexace!$C$21:$AV$21)),IF(N160=(Info!$C$17+11),('Provozní náklady VaK-ex post'!$V$61*1000)*INDEX(Indexace!$C$34:$AV$34,MATCH($D$7,Indexace!$C$21:$AV$21)),IF(N160=(Info!$C$17+12),('Provozní náklady VaK-ex post'!$V$61*1000)*INDEX(Indexace!$C$35:$AV$35,MATCH($D$7,Indexace!$C$21:$AV$21)),IF(N160=(Info!$C$17+13),('Provozní náklady VaK-ex post'!$V$61*1000)*INDEX(Indexace!$C$36:$AV$36,MATCH($D$7,Indexace!$C$21:$AV$21)),IF(N160=(Info!$C$17+14),('Provozní náklady VaK-ex post'!$V$61*1000)*INDEX(Indexace!$C$37:$AV$37,MATCH($D$7,Indexace!$C$21:$AV$21)),IF(N160=(Info!$C$17+15),('Provozní náklady VaK-ex post'!$V$61*1000)*INDEX(Indexace!$C$38:$AV$38,MATCH($D$7,Indexace!$C$21:$AV$21)),IF(N160=(Info!$C$17+16),('Provozní náklady VaK-ex post'!$V$61*1000)*INDEX(Indexace!$C$39:$AV$39,MATCH($D$7,Indexace!$C$21:$AV$21)),IF(N160=(Info!$C$17+17),('Provozní náklady VaK-ex post'!$V$61*1000)*INDEX(Indexace!$C$40:$AV$40,MATCH($D$7,Indexace!$C$21:$AV$21)),IF(N160=(Info!$C$17+18),('Provozní náklady VaK-ex post'!$V$61*1000)*INDEX(Indexace!$C$41:$AV$41,MATCH($D$7,Indexace!$C$21:$AV$21)),IF(N160=(Info!$C$17+19),('Provozní náklady VaK-ex post'!$V$61*1000)*INDEX(Indexace!$C$42:$AV$42,MATCH($D$7,Indexace!$C$21:$AV$21)),IF(N160=(Info!$C$17+20),('Provozní náklady VaK-ex post'!$V$61*1000)*INDEX(Indexace!$C$43:$AV$43,MATCH($D$7,Indexace!$C$21:$AV$21)),IF(N160=(Info!$C$17+21),('Provozní náklady VaK-ex post'!$V$61*1000)*INDEX(Indexace!$C$44:$AV$44,MATCH($D$7,Indexace!$C$21:$AV$21)),IF(N160=(Info!$C$17+22),('Provozní náklady VaK-ex post'!$V$61*1000)*INDEX(Indexace!$C$45:$AV$45,MATCH($D$7,Indexace!$C$21:$AV$21)),IF(N160=(Info!$C$17+23),('Provozní náklady VaK-ex post'!$V$61*1000)*INDEX(Indexace!$C$46:$AV$46,MATCH($D$7,Indexace!$C$21:$AV$21)),IF(N160=(Info!$C$17+24),('Provozní náklady VaK-ex post'!$V$61*1000)*INDEX(Indexace!$C$47:$AV$47,MATCH($D$7,Indexace!$C$21:$AV$21)),IF(N160=(Info!$C$17+25),('Provozní náklady VaK-ex post'!$V$61*1000)*INDEX(Indexace!$C$48:$AV$48,MATCH($D$7,Indexace!$C$21:$AV$21)),IF(N160=(Info!$C$17+26),('Provozní náklady VaK-ex post'!$V$61*1000)*INDEX(Indexace!$C$49:$AV$49,MATCH($D$7,Indexace!$C$21:$AV$21)),IF(N160=(Info!$C$17+27),('Provozní náklady VaK-ex post'!$V$61*1000)*INDEX(Indexace!$C$50:$AV$50,MATCH($D$7,Indexace!$C$21:$AV$21)),IF(N160=(Info!$C$17+28),('Provozní náklady VaK-ex post'!$V$61*1000)*INDEX(Indexace!$C$51:$AV$51,MATCH($D$7,Indexace!$C$21:$AV$21)),IF(N160=(Info!$C$17+29),('Provozní náklady VaK-ex post'!$V$61*1000)*INDEX(Indexace!$C$52:$AV$52,MATCH($D$7,Indexace!$C$21:$AV$21)),IF(N160=(Info!$C$17+30),('Provozní náklady VaK-ex post'!$V$61*1000)*INDEX(Indexace!$C$53:$AV$53,MATCH($D$7,Indexace!$C$21:$AV$21)))))))))))))))))))))))))))))))))),0)</f>
        <v>0</v>
      </c>
      <c r="O161" s="739">
        <f>IF(O160&gt;=Info!$C$17,IF($F$2=1,0,IF(O160=Info!$C$17,('Základní vstupní data'!$F$136*1000)*INDEX(Indexace!$C$23:$AV$23,MATCH($D$7,Indexace!$C$21:$AV$21)),IF(O160=(Info!$C$17+1),('Provozní náklady VaK-ex post'!$F$61*1000)*INDEX(Indexace!$C$24:$AV$24,MATCH($D$7,Indexace!$C$21:$AV$21)),IF(O160=(Info!$C$17+2),('Provozní náklady VaK-ex post'!$H$61*1000)*INDEX(Indexace!$C$25:$AV$25,MATCH($D$7,Indexace!$C$21:$AV$21)),IF(O160=(Info!$C$17+3),('Provozní náklady VaK-ex post'!$J$61*1000)*INDEX(Indexace!$C$26:$AV$26,MATCH($D$7,Indexace!$C$21:$AV$21)),IF(O160=(Info!$C$17+4),('Provozní náklady VaK-ex post'!$L$61*1000)*INDEX(Indexace!$C$27:$AV$27,MATCH($D$7,Indexace!$C$21:$AV$21)),IF(O160=(Info!$C$17+5),('Provozní náklady VaK-ex post'!$N$61*1000)*INDEX(Indexace!$C$28:$AV$28,MATCH($D$7,Indexace!$C$21:$AV$21)),IF(O160=(Info!$C$17+6),('Provozní náklady VaK-ex post'!$P$61*1000)*INDEX(Indexace!$C$29:$AV$29,MATCH($D$7,Indexace!$C$21:$AV$21)),IF(O160=(Info!$C$17+7),('Provozní náklady VaK-ex post'!$R$61*1000)*INDEX(Indexace!$C$30:$AV$30,MATCH($D$7,Indexace!$C$21:$AV$21)),IF(O160=(Info!$C$17+8),('Provozní náklady VaK-ex post'!$T$61*1000)*INDEX(Indexace!$C$31:$AV$31,MATCH($D$7,Indexace!$C$21:$AV$21)),IF(O160=(Info!$C$17+9),('Provozní náklady VaK-ex post'!$V$61*1000)*INDEX(Indexace!$C$32:$AV$32,MATCH($D$7,Indexace!$C$21:$AV$21)),IF(O160=(Info!$C$17+10),('Provozní náklady VaK-ex post'!$V$61*1000)*INDEX(Indexace!$C$33:$AV$33,MATCH($D$7,Indexace!$C$21:$AV$21)),IF(O160=(Info!$C$17+11),('Provozní náklady VaK-ex post'!$V$61*1000)*INDEX(Indexace!$C$34:$AV$34,MATCH($D$7,Indexace!$C$21:$AV$21)),IF(O160=(Info!$C$17+12),('Provozní náklady VaK-ex post'!$V$61*1000)*INDEX(Indexace!$C$35:$AV$35,MATCH($D$7,Indexace!$C$21:$AV$21)),IF(O160=(Info!$C$17+13),('Provozní náklady VaK-ex post'!$V$61*1000)*INDEX(Indexace!$C$36:$AV$36,MATCH($D$7,Indexace!$C$21:$AV$21)),IF(O160=(Info!$C$17+14),('Provozní náklady VaK-ex post'!$V$61*1000)*INDEX(Indexace!$C$37:$AV$37,MATCH($D$7,Indexace!$C$21:$AV$21)),IF(O160=(Info!$C$17+15),('Provozní náklady VaK-ex post'!$V$61*1000)*INDEX(Indexace!$C$38:$AV$38,MATCH($D$7,Indexace!$C$21:$AV$21)),IF(O160=(Info!$C$17+16),('Provozní náklady VaK-ex post'!$V$61*1000)*INDEX(Indexace!$C$39:$AV$39,MATCH($D$7,Indexace!$C$21:$AV$21)),IF(O160=(Info!$C$17+17),('Provozní náklady VaK-ex post'!$V$61*1000)*INDEX(Indexace!$C$40:$AV$40,MATCH($D$7,Indexace!$C$21:$AV$21)),IF(O160=(Info!$C$17+18),('Provozní náklady VaK-ex post'!$V$61*1000)*INDEX(Indexace!$C$41:$AV$41,MATCH($D$7,Indexace!$C$21:$AV$21)),IF(O160=(Info!$C$17+19),('Provozní náklady VaK-ex post'!$V$61*1000)*INDEX(Indexace!$C$42:$AV$42,MATCH($D$7,Indexace!$C$21:$AV$21)),IF(O160=(Info!$C$17+20),('Provozní náklady VaK-ex post'!$V$61*1000)*INDEX(Indexace!$C$43:$AV$43,MATCH($D$7,Indexace!$C$21:$AV$21)),IF(O160=(Info!$C$17+21),('Provozní náklady VaK-ex post'!$V$61*1000)*INDEX(Indexace!$C$44:$AV$44,MATCH($D$7,Indexace!$C$21:$AV$21)),IF(O160=(Info!$C$17+22),('Provozní náklady VaK-ex post'!$V$61*1000)*INDEX(Indexace!$C$45:$AV$45,MATCH($D$7,Indexace!$C$21:$AV$21)),IF(O160=(Info!$C$17+23),('Provozní náklady VaK-ex post'!$V$61*1000)*INDEX(Indexace!$C$46:$AV$46,MATCH($D$7,Indexace!$C$21:$AV$21)),IF(O160=(Info!$C$17+24),('Provozní náklady VaK-ex post'!$V$61*1000)*INDEX(Indexace!$C$47:$AV$47,MATCH($D$7,Indexace!$C$21:$AV$21)),IF(O160=(Info!$C$17+25),('Provozní náklady VaK-ex post'!$V$61*1000)*INDEX(Indexace!$C$48:$AV$48,MATCH($D$7,Indexace!$C$21:$AV$21)),IF(O160=(Info!$C$17+26),('Provozní náklady VaK-ex post'!$V$61*1000)*INDEX(Indexace!$C$49:$AV$49,MATCH($D$7,Indexace!$C$21:$AV$21)),IF(O160=(Info!$C$17+27),('Provozní náklady VaK-ex post'!$V$61*1000)*INDEX(Indexace!$C$50:$AV$50,MATCH($D$7,Indexace!$C$21:$AV$21)),IF(O160=(Info!$C$17+28),('Provozní náklady VaK-ex post'!$V$61*1000)*INDEX(Indexace!$C$51:$AV$51,MATCH($D$7,Indexace!$C$21:$AV$21)),IF(O160=(Info!$C$17+29),('Provozní náklady VaK-ex post'!$V$61*1000)*INDEX(Indexace!$C$52:$AV$52,MATCH($D$7,Indexace!$C$21:$AV$21)),IF(O160=(Info!$C$17+30),('Provozní náklady VaK-ex post'!$V$61*1000)*INDEX(Indexace!$C$53:$AV$53,MATCH($D$7,Indexace!$C$21:$AV$21)))))))))))))))))))))))))))))))))),0)</f>
        <v>0</v>
      </c>
      <c r="P161" s="739">
        <f>IF(P160&gt;=Info!$C$17,IF($F$2=1,0,IF(P160=Info!$C$17,('Základní vstupní data'!$F$136*1000)*INDEX(Indexace!$C$23:$AV$23,MATCH($D$7,Indexace!$C$21:$AV$21)),IF(P160=(Info!$C$17+1),('Provozní náklady VaK-ex post'!$F$61*1000)*INDEX(Indexace!$C$24:$AV$24,MATCH($D$7,Indexace!$C$21:$AV$21)),IF(P160=(Info!$C$17+2),('Provozní náklady VaK-ex post'!$H$61*1000)*INDEX(Indexace!$C$25:$AV$25,MATCH($D$7,Indexace!$C$21:$AV$21)),IF(P160=(Info!$C$17+3),('Provozní náklady VaK-ex post'!$J$61*1000)*INDEX(Indexace!$C$26:$AV$26,MATCH($D$7,Indexace!$C$21:$AV$21)),IF(P160=(Info!$C$17+4),('Provozní náklady VaK-ex post'!$L$61*1000)*INDEX(Indexace!$C$27:$AV$27,MATCH($D$7,Indexace!$C$21:$AV$21)),IF(P160=(Info!$C$17+5),('Provozní náklady VaK-ex post'!$N$61*1000)*INDEX(Indexace!$C$28:$AV$28,MATCH($D$7,Indexace!$C$21:$AV$21)),IF(P160=(Info!$C$17+6),('Provozní náklady VaK-ex post'!$P$61*1000)*INDEX(Indexace!$C$29:$AV$29,MATCH($D$7,Indexace!$C$21:$AV$21)),IF(P160=(Info!$C$17+7),('Provozní náklady VaK-ex post'!$R$61*1000)*INDEX(Indexace!$C$30:$AV$30,MATCH($D$7,Indexace!$C$21:$AV$21)),IF(P160=(Info!$C$17+8),('Provozní náklady VaK-ex post'!$T$61*1000)*INDEX(Indexace!$C$31:$AV$31,MATCH($D$7,Indexace!$C$21:$AV$21)),IF(P160=(Info!$C$17+9),('Provozní náklady VaK-ex post'!$V$61*1000)*INDEX(Indexace!$C$32:$AV$32,MATCH($D$7,Indexace!$C$21:$AV$21)),IF(P160=(Info!$C$17+10),('Provozní náklady VaK-ex post'!$V$61*1000)*INDEX(Indexace!$C$33:$AV$33,MATCH($D$7,Indexace!$C$21:$AV$21)),IF(P160=(Info!$C$17+11),('Provozní náklady VaK-ex post'!$V$61*1000)*INDEX(Indexace!$C$34:$AV$34,MATCH($D$7,Indexace!$C$21:$AV$21)),IF(P160=(Info!$C$17+12),('Provozní náklady VaK-ex post'!$V$61*1000)*INDEX(Indexace!$C$35:$AV$35,MATCH($D$7,Indexace!$C$21:$AV$21)),IF(P160=(Info!$C$17+13),('Provozní náklady VaK-ex post'!$V$61*1000)*INDEX(Indexace!$C$36:$AV$36,MATCH($D$7,Indexace!$C$21:$AV$21)),IF(P160=(Info!$C$17+14),('Provozní náklady VaK-ex post'!$V$61*1000)*INDEX(Indexace!$C$37:$AV$37,MATCH($D$7,Indexace!$C$21:$AV$21)),IF(P160=(Info!$C$17+15),('Provozní náklady VaK-ex post'!$V$61*1000)*INDEX(Indexace!$C$38:$AV$38,MATCH($D$7,Indexace!$C$21:$AV$21)),IF(P160=(Info!$C$17+16),('Provozní náklady VaK-ex post'!$V$61*1000)*INDEX(Indexace!$C$39:$AV$39,MATCH($D$7,Indexace!$C$21:$AV$21)),IF(P160=(Info!$C$17+17),('Provozní náklady VaK-ex post'!$V$61*1000)*INDEX(Indexace!$C$40:$AV$40,MATCH($D$7,Indexace!$C$21:$AV$21)),IF(P160=(Info!$C$17+18),('Provozní náklady VaK-ex post'!$V$61*1000)*INDEX(Indexace!$C$41:$AV$41,MATCH($D$7,Indexace!$C$21:$AV$21)),IF(P160=(Info!$C$17+19),('Provozní náklady VaK-ex post'!$V$61*1000)*INDEX(Indexace!$C$42:$AV$42,MATCH($D$7,Indexace!$C$21:$AV$21)),IF(P160=(Info!$C$17+20),('Provozní náklady VaK-ex post'!$V$61*1000)*INDEX(Indexace!$C$43:$AV$43,MATCH($D$7,Indexace!$C$21:$AV$21)),IF(P160=(Info!$C$17+21),('Provozní náklady VaK-ex post'!$V$61*1000)*INDEX(Indexace!$C$44:$AV$44,MATCH($D$7,Indexace!$C$21:$AV$21)),IF(P160=(Info!$C$17+22),('Provozní náklady VaK-ex post'!$V$61*1000)*INDEX(Indexace!$C$45:$AV$45,MATCH($D$7,Indexace!$C$21:$AV$21)),IF(P160=(Info!$C$17+23),('Provozní náklady VaK-ex post'!$V$61*1000)*INDEX(Indexace!$C$46:$AV$46,MATCH($D$7,Indexace!$C$21:$AV$21)),IF(P160=(Info!$C$17+24),('Provozní náklady VaK-ex post'!$V$61*1000)*INDEX(Indexace!$C$47:$AV$47,MATCH($D$7,Indexace!$C$21:$AV$21)),IF(P160=(Info!$C$17+25),('Provozní náklady VaK-ex post'!$V$61*1000)*INDEX(Indexace!$C$48:$AV$48,MATCH($D$7,Indexace!$C$21:$AV$21)),IF(P160=(Info!$C$17+26),('Provozní náklady VaK-ex post'!$V$61*1000)*INDEX(Indexace!$C$49:$AV$49,MATCH($D$7,Indexace!$C$21:$AV$21)),IF(P160=(Info!$C$17+27),('Provozní náklady VaK-ex post'!$V$61*1000)*INDEX(Indexace!$C$50:$AV$50,MATCH($D$7,Indexace!$C$21:$AV$21)),IF(P160=(Info!$C$17+28),('Provozní náklady VaK-ex post'!$V$61*1000)*INDEX(Indexace!$C$51:$AV$51,MATCH($D$7,Indexace!$C$21:$AV$21)),IF(P160=(Info!$C$17+29),('Provozní náklady VaK-ex post'!$V$61*1000)*INDEX(Indexace!$C$52:$AV$52,MATCH($D$7,Indexace!$C$21:$AV$21)),IF(P160=(Info!$C$17+30),('Provozní náklady VaK-ex post'!$V$61*1000)*INDEX(Indexace!$C$53:$AV$53,MATCH($D$7,Indexace!$C$21:$AV$21)))))))))))))))))))))))))))))))))),0)</f>
        <v>0</v>
      </c>
      <c r="Q161" s="739">
        <f>IF(Q160&gt;=Info!$C$17,IF($F$2=1,0,IF(Q160=Info!$C$17,('Základní vstupní data'!$F$136*1000)*INDEX(Indexace!$C$23:$AV$23,MATCH($D$7,Indexace!$C$21:$AV$21)),IF(Q160=(Info!$C$17+1),('Provozní náklady VaK-ex post'!$F$61*1000)*INDEX(Indexace!$C$24:$AV$24,MATCH($D$7,Indexace!$C$21:$AV$21)),IF(Q160=(Info!$C$17+2),('Provozní náklady VaK-ex post'!$H$61*1000)*INDEX(Indexace!$C$25:$AV$25,MATCH($D$7,Indexace!$C$21:$AV$21)),IF(Q160=(Info!$C$17+3),('Provozní náklady VaK-ex post'!$J$61*1000)*INDEX(Indexace!$C$26:$AV$26,MATCH($D$7,Indexace!$C$21:$AV$21)),IF(Q160=(Info!$C$17+4),('Provozní náklady VaK-ex post'!$L$61*1000)*INDEX(Indexace!$C$27:$AV$27,MATCH($D$7,Indexace!$C$21:$AV$21)),IF(Q160=(Info!$C$17+5),('Provozní náklady VaK-ex post'!$N$61*1000)*INDEX(Indexace!$C$28:$AV$28,MATCH($D$7,Indexace!$C$21:$AV$21)),IF(Q160=(Info!$C$17+6),('Provozní náklady VaK-ex post'!$P$61*1000)*INDEX(Indexace!$C$29:$AV$29,MATCH($D$7,Indexace!$C$21:$AV$21)),IF(Q160=(Info!$C$17+7),('Provozní náklady VaK-ex post'!$R$61*1000)*INDEX(Indexace!$C$30:$AV$30,MATCH($D$7,Indexace!$C$21:$AV$21)),IF(Q160=(Info!$C$17+8),('Provozní náklady VaK-ex post'!$T$61*1000)*INDEX(Indexace!$C$31:$AV$31,MATCH($D$7,Indexace!$C$21:$AV$21)),IF(Q160=(Info!$C$17+9),('Provozní náklady VaK-ex post'!$V$61*1000)*INDEX(Indexace!$C$32:$AV$32,MATCH($D$7,Indexace!$C$21:$AV$21)),IF(Q160=(Info!$C$17+10),('Provozní náklady VaK-ex post'!$V$61*1000)*INDEX(Indexace!$C$33:$AV$33,MATCH($D$7,Indexace!$C$21:$AV$21)),IF(Q160=(Info!$C$17+11),('Provozní náklady VaK-ex post'!$V$61*1000)*INDEX(Indexace!$C$34:$AV$34,MATCH($D$7,Indexace!$C$21:$AV$21)),IF(Q160=(Info!$C$17+12),('Provozní náklady VaK-ex post'!$V$61*1000)*INDEX(Indexace!$C$35:$AV$35,MATCH($D$7,Indexace!$C$21:$AV$21)),IF(Q160=(Info!$C$17+13),('Provozní náklady VaK-ex post'!$V$61*1000)*INDEX(Indexace!$C$36:$AV$36,MATCH($D$7,Indexace!$C$21:$AV$21)),IF(Q160=(Info!$C$17+14),('Provozní náklady VaK-ex post'!$V$61*1000)*INDEX(Indexace!$C$37:$AV$37,MATCH($D$7,Indexace!$C$21:$AV$21)),IF(Q160=(Info!$C$17+15),('Provozní náklady VaK-ex post'!$V$61*1000)*INDEX(Indexace!$C$38:$AV$38,MATCH($D$7,Indexace!$C$21:$AV$21)),IF(Q160=(Info!$C$17+16),('Provozní náklady VaK-ex post'!$V$61*1000)*INDEX(Indexace!$C$39:$AV$39,MATCH($D$7,Indexace!$C$21:$AV$21)),IF(Q160=(Info!$C$17+17),('Provozní náklady VaK-ex post'!$V$61*1000)*INDEX(Indexace!$C$40:$AV$40,MATCH($D$7,Indexace!$C$21:$AV$21)),IF(Q160=(Info!$C$17+18),('Provozní náklady VaK-ex post'!$V$61*1000)*INDEX(Indexace!$C$41:$AV$41,MATCH($D$7,Indexace!$C$21:$AV$21)),IF(Q160=(Info!$C$17+19),('Provozní náklady VaK-ex post'!$V$61*1000)*INDEX(Indexace!$C$42:$AV$42,MATCH($D$7,Indexace!$C$21:$AV$21)),IF(Q160=(Info!$C$17+20),('Provozní náklady VaK-ex post'!$V$61*1000)*INDEX(Indexace!$C$43:$AV$43,MATCH($D$7,Indexace!$C$21:$AV$21)),IF(Q160=(Info!$C$17+21),('Provozní náklady VaK-ex post'!$V$61*1000)*INDEX(Indexace!$C$44:$AV$44,MATCH($D$7,Indexace!$C$21:$AV$21)),IF(Q160=(Info!$C$17+22),('Provozní náklady VaK-ex post'!$V$61*1000)*INDEX(Indexace!$C$45:$AV$45,MATCH($D$7,Indexace!$C$21:$AV$21)),IF(Q160=(Info!$C$17+23),('Provozní náklady VaK-ex post'!$V$61*1000)*INDEX(Indexace!$C$46:$AV$46,MATCH($D$7,Indexace!$C$21:$AV$21)),IF(Q160=(Info!$C$17+24),('Provozní náklady VaK-ex post'!$V$61*1000)*INDEX(Indexace!$C$47:$AV$47,MATCH($D$7,Indexace!$C$21:$AV$21)),IF(Q160=(Info!$C$17+25),('Provozní náklady VaK-ex post'!$V$61*1000)*INDEX(Indexace!$C$48:$AV$48,MATCH($D$7,Indexace!$C$21:$AV$21)),IF(Q160=(Info!$C$17+26),('Provozní náklady VaK-ex post'!$V$61*1000)*INDEX(Indexace!$C$49:$AV$49,MATCH($D$7,Indexace!$C$21:$AV$21)),IF(Q160=(Info!$C$17+27),('Provozní náklady VaK-ex post'!$V$61*1000)*INDEX(Indexace!$C$50:$AV$50,MATCH($D$7,Indexace!$C$21:$AV$21)),IF(Q160=(Info!$C$17+28),('Provozní náklady VaK-ex post'!$V$61*1000)*INDEX(Indexace!$C$51:$AV$51,MATCH($D$7,Indexace!$C$21:$AV$21)),IF(Q160=(Info!$C$17+29),('Provozní náklady VaK-ex post'!$V$61*1000)*INDEX(Indexace!$C$52:$AV$52,MATCH($D$7,Indexace!$C$21:$AV$21)),IF(Q160=(Info!$C$17+30),('Provozní náklady VaK-ex post'!$V$61*1000)*INDEX(Indexace!$C$53:$AV$53,MATCH($D$7,Indexace!$C$21:$AV$21)))))))))))))))))))))))))))))))))),0)</f>
        <v>0</v>
      </c>
      <c r="R161" s="739">
        <f>IF(R160&gt;=Info!$C$17,IF($F$2=1,0,IF(R160=Info!$C$17,('Základní vstupní data'!$F$136*1000)*INDEX(Indexace!$C$23:$AV$23,MATCH($D$7,Indexace!$C$21:$AV$21)),IF(R160=(Info!$C$17+1),('Provozní náklady VaK-ex post'!$F$61*1000)*INDEX(Indexace!$C$24:$AV$24,MATCH($D$7,Indexace!$C$21:$AV$21)),IF(R160=(Info!$C$17+2),('Provozní náklady VaK-ex post'!$H$61*1000)*INDEX(Indexace!$C$25:$AV$25,MATCH($D$7,Indexace!$C$21:$AV$21)),IF(R160=(Info!$C$17+3),('Provozní náklady VaK-ex post'!$J$61*1000)*INDEX(Indexace!$C$26:$AV$26,MATCH($D$7,Indexace!$C$21:$AV$21)),IF(R160=(Info!$C$17+4),('Provozní náklady VaK-ex post'!$L$61*1000)*INDEX(Indexace!$C$27:$AV$27,MATCH($D$7,Indexace!$C$21:$AV$21)),IF(R160=(Info!$C$17+5),('Provozní náklady VaK-ex post'!$N$61*1000)*INDEX(Indexace!$C$28:$AV$28,MATCH($D$7,Indexace!$C$21:$AV$21)),IF(R160=(Info!$C$17+6),('Provozní náklady VaK-ex post'!$P$61*1000)*INDEX(Indexace!$C$29:$AV$29,MATCH($D$7,Indexace!$C$21:$AV$21)),IF(R160=(Info!$C$17+7),('Provozní náklady VaK-ex post'!$R$61*1000)*INDEX(Indexace!$C$30:$AV$30,MATCH($D$7,Indexace!$C$21:$AV$21)),IF(R160=(Info!$C$17+8),('Provozní náklady VaK-ex post'!$T$61*1000)*INDEX(Indexace!$C$31:$AV$31,MATCH($D$7,Indexace!$C$21:$AV$21)),IF(R160=(Info!$C$17+9),('Provozní náklady VaK-ex post'!$V$61*1000)*INDEX(Indexace!$C$32:$AV$32,MATCH($D$7,Indexace!$C$21:$AV$21)),IF(R160=(Info!$C$17+10),('Provozní náklady VaK-ex post'!$V$61*1000)*INDEX(Indexace!$C$33:$AV$33,MATCH($D$7,Indexace!$C$21:$AV$21)),IF(R160=(Info!$C$17+11),('Provozní náklady VaK-ex post'!$V$61*1000)*INDEX(Indexace!$C$34:$AV$34,MATCH($D$7,Indexace!$C$21:$AV$21)),IF(R160=(Info!$C$17+12),('Provozní náklady VaK-ex post'!$V$61*1000)*INDEX(Indexace!$C$35:$AV$35,MATCH($D$7,Indexace!$C$21:$AV$21)),IF(R160=(Info!$C$17+13),('Provozní náklady VaK-ex post'!$V$61*1000)*INDEX(Indexace!$C$36:$AV$36,MATCH($D$7,Indexace!$C$21:$AV$21)),IF(R160=(Info!$C$17+14),('Provozní náklady VaK-ex post'!$V$61*1000)*INDEX(Indexace!$C$37:$AV$37,MATCH($D$7,Indexace!$C$21:$AV$21)),IF(R160=(Info!$C$17+15),('Provozní náklady VaK-ex post'!$V$61*1000)*INDEX(Indexace!$C$38:$AV$38,MATCH($D$7,Indexace!$C$21:$AV$21)),IF(R160=(Info!$C$17+16),('Provozní náklady VaK-ex post'!$V$61*1000)*INDEX(Indexace!$C$39:$AV$39,MATCH($D$7,Indexace!$C$21:$AV$21)),IF(R160=(Info!$C$17+17),('Provozní náklady VaK-ex post'!$V$61*1000)*INDEX(Indexace!$C$40:$AV$40,MATCH($D$7,Indexace!$C$21:$AV$21)),IF(R160=(Info!$C$17+18),('Provozní náklady VaK-ex post'!$V$61*1000)*INDEX(Indexace!$C$41:$AV$41,MATCH($D$7,Indexace!$C$21:$AV$21)),IF(R160=(Info!$C$17+19),('Provozní náklady VaK-ex post'!$V$61*1000)*INDEX(Indexace!$C$42:$AV$42,MATCH($D$7,Indexace!$C$21:$AV$21)),IF(R160=(Info!$C$17+20),('Provozní náklady VaK-ex post'!$V$61*1000)*INDEX(Indexace!$C$43:$AV$43,MATCH($D$7,Indexace!$C$21:$AV$21)),IF(R160=(Info!$C$17+21),('Provozní náklady VaK-ex post'!$V$61*1000)*INDEX(Indexace!$C$44:$AV$44,MATCH($D$7,Indexace!$C$21:$AV$21)),IF(R160=(Info!$C$17+22),('Provozní náklady VaK-ex post'!$V$61*1000)*INDEX(Indexace!$C$45:$AV$45,MATCH($D$7,Indexace!$C$21:$AV$21)),IF(R160=(Info!$C$17+23),('Provozní náklady VaK-ex post'!$V$61*1000)*INDEX(Indexace!$C$46:$AV$46,MATCH($D$7,Indexace!$C$21:$AV$21)),IF(R160=(Info!$C$17+24),('Provozní náklady VaK-ex post'!$V$61*1000)*INDEX(Indexace!$C$47:$AV$47,MATCH($D$7,Indexace!$C$21:$AV$21)),IF(R160=(Info!$C$17+25),('Provozní náklady VaK-ex post'!$V$61*1000)*INDEX(Indexace!$C$48:$AV$48,MATCH($D$7,Indexace!$C$21:$AV$21)),IF(R160=(Info!$C$17+26),('Provozní náklady VaK-ex post'!$V$61*1000)*INDEX(Indexace!$C$49:$AV$49,MATCH($D$7,Indexace!$C$21:$AV$21)),IF(R160=(Info!$C$17+27),('Provozní náklady VaK-ex post'!$V$61*1000)*INDEX(Indexace!$C$50:$AV$50,MATCH($D$7,Indexace!$C$21:$AV$21)),IF(R160=(Info!$C$17+28),('Provozní náklady VaK-ex post'!$V$61*1000)*INDEX(Indexace!$C$51:$AV$51,MATCH($D$7,Indexace!$C$21:$AV$21)),IF(R160=(Info!$C$17+29),('Provozní náklady VaK-ex post'!$V$61*1000)*INDEX(Indexace!$C$52:$AV$52,MATCH($D$7,Indexace!$C$21:$AV$21)),IF(R160=(Info!$C$17+30),('Provozní náklady VaK-ex post'!$V$61*1000)*INDEX(Indexace!$C$53:$AV$53,MATCH($D$7,Indexace!$C$21:$AV$21)))))))))))))))))))))))))))))))))),0)</f>
        <v>0</v>
      </c>
      <c r="S161" s="739">
        <f>IF(S160&gt;=Info!$C$17,IF($F$2=1,0,IF(S160=Info!$C$17,('Základní vstupní data'!$F$136*1000)*INDEX(Indexace!$C$23:$AV$23,MATCH($D$7,Indexace!$C$21:$AV$21)),IF(S160=(Info!$C$17+1),('Provozní náklady VaK-ex post'!$F$61*1000)*INDEX(Indexace!$C$24:$AV$24,MATCH($D$7,Indexace!$C$21:$AV$21)),IF(S160=(Info!$C$17+2),('Provozní náklady VaK-ex post'!$H$61*1000)*INDEX(Indexace!$C$25:$AV$25,MATCH($D$7,Indexace!$C$21:$AV$21)),IF(S160=(Info!$C$17+3),('Provozní náklady VaK-ex post'!$J$61*1000)*INDEX(Indexace!$C$26:$AV$26,MATCH($D$7,Indexace!$C$21:$AV$21)),IF(S160=(Info!$C$17+4),('Provozní náklady VaK-ex post'!$L$61*1000)*INDEX(Indexace!$C$27:$AV$27,MATCH($D$7,Indexace!$C$21:$AV$21)),IF(S160=(Info!$C$17+5),('Provozní náklady VaK-ex post'!$N$61*1000)*INDEX(Indexace!$C$28:$AV$28,MATCH($D$7,Indexace!$C$21:$AV$21)),IF(S160=(Info!$C$17+6),('Provozní náklady VaK-ex post'!$P$61*1000)*INDEX(Indexace!$C$29:$AV$29,MATCH($D$7,Indexace!$C$21:$AV$21)),IF(S160=(Info!$C$17+7),('Provozní náklady VaK-ex post'!$R$61*1000)*INDEX(Indexace!$C$30:$AV$30,MATCH($D$7,Indexace!$C$21:$AV$21)),IF(S160=(Info!$C$17+8),('Provozní náklady VaK-ex post'!$T$61*1000)*INDEX(Indexace!$C$31:$AV$31,MATCH($D$7,Indexace!$C$21:$AV$21)),IF(S160=(Info!$C$17+9),('Provozní náklady VaK-ex post'!$V$61*1000)*INDEX(Indexace!$C$32:$AV$32,MATCH($D$7,Indexace!$C$21:$AV$21)),IF(S160=(Info!$C$17+10),('Provozní náklady VaK-ex post'!$V$61*1000)*INDEX(Indexace!$C$33:$AV$33,MATCH($D$7,Indexace!$C$21:$AV$21)),IF(S160=(Info!$C$17+11),('Provozní náklady VaK-ex post'!$V$61*1000)*INDEX(Indexace!$C$34:$AV$34,MATCH($D$7,Indexace!$C$21:$AV$21)),IF(S160=(Info!$C$17+12),('Provozní náklady VaK-ex post'!$V$61*1000)*INDEX(Indexace!$C$35:$AV$35,MATCH($D$7,Indexace!$C$21:$AV$21)),IF(S160=(Info!$C$17+13),('Provozní náklady VaK-ex post'!$V$61*1000)*INDEX(Indexace!$C$36:$AV$36,MATCH($D$7,Indexace!$C$21:$AV$21)),IF(S160=(Info!$C$17+14),('Provozní náklady VaK-ex post'!$V$61*1000)*INDEX(Indexace!$C$37:$AV$37,MATCH($D$7,Indexace!$C$21:$AV$21)),IF(S160=(Info!$C$17+15),('Provozní náklady VaK-ex post'!$V$61*1000)*INDEX(Indexace!$C$38:$AV$38,MATCH($D$7,Indexace!$C$21:$AV$21)),IF(S160=(Info!$C$17+16),('Provozní náklady VaK-ex post'!$V$61*1000)*INDEX(Indexace!$C$39:$AV$39,MATCH($D$7,Indexace!$C$21:$AV$21)),IF(S160=(Info!$C$17+17),('Provozní náklady VaK-ex post'!$V$61*1000)*INDEX(Indexace!$C$40:$AV$40,MATCH($D$7,Indexace!$C$21:$AV$21)),IF(S160=(Info!$C$17+18),('Provozní náklady VaK-ex post'!$V$61*1000)*INDEX(Indexace!$C$41:$AV$41,MATCH($D$7,Indexace!$C$21:$AV$21)),IF(S160=(Info!$C$17+19),('Provozní náklady VaK-ex post'!$V$61*1000)*INDEX(Indexace!$C$42:$AV$42,MATCH($D$7,Indexace!$C$21:$AV$21)),IF(S160=(Info!$C$17+20),('Provozní náklady VaK-ex post'!$V$61*1000)*INDEX(Indexace!$C$43:$AV$43,MATCH($D$7,Indexace!$C$21:$AV$21)),IF(S160=(Info!$C$17+21),('Provozní náklady VaK-ex post'!$V$61*1000)*INDEX(Indexace!$C$44:$AV$44,MATCH($D$7,Indexace!$C$21:$AV$21)),IF(S160=(Info!$C$17+22),('Provozní náklady VaK-ex post'!$V$61*1000)*INDEX(Indexace!$C$45:$AV$45,MATCH($D$7,Indexace!$C$21:$AV$21)),IF(S160=(Info!$C$17+23),('Provozní náklady VaK-ex post'!$V$61*1000)*INDEX(Indexace!$C$46:$AV$46,MATCH($D$7,Indexace!$C$21:$AV$21)),IF(S160=(Info!$C$17+24),('Provozní náklady VaK-ex post'!$V$61*1000)*INDEX(Indexace!$C$47:$AV$47,MATCH($D$7,Indexace!$C$21:$AV$21)),IF(S160=(Info!$C$17+25),('Provozní náklady VaK-ex post'!$V$61*1000)*INDEX(Indexace!$C$48:$AV$48,MATCH($D$7,Indexace!$C$21:$AV$21)),IF(S160=(Info!$C$17+26),('Provozní náklady VaK-ex post'!$V$61*1000)*INDEX(Indexace!$C$49:$AV$49,MATCH($D$7,Indexace!$C$21:$AV$21)),IF(S160=(Info!$C$17+27),('Provozní náklady VaK-ex post'!$V$61*1000)*INDEX(Indexace!$C$50:$AV$50,MATCH($D$7,Indexace!$C$21:$AV$21)),IF(S160=(Info!$C$17+28),('Provozní náklady VaK-ex post'!$V$61*1000)*INDEX(Indexace!$C$51:$AV$51,MATCH($D$7,Indexace!$C$21:$AV$21)),IF(S160=(Info!$C$17+29),('Provozní náklady VaK-ex post'!$V$61*1000)*INDEX(Indexace!$C$52:$AV$52,MATCH($D$7,Indexace!$C$21:$AV$21)),IF(S160=(Info!$C$17+30),('Provozní náklady VaK-ex post'!$V$61*1000)*INDEX(Indexace!$C$53:$AV$53,MATCH($D$7,Indexace!$C$21:$AV$21)))))))))))))))))))))))))))))))))),0)</f>
        <v>0</v>
      </c>
      <c r="T161" s="739">
        <f>IF(T160&gt;=Info!$C$17,IF($F$2=1,0,IF(T160=Info!$C$17,('Základní vstupní data'!$F$136*1000)*INDEX(Indexace!$C$23:$AV$23,MATCH($D$7,Indexace!$C$21:$AV$21)),IF(T160=(Info!$C$17+1),('Provozní náklady VaK-ex post'!$F$61*1000)*INDEX(Indexace!$C$24:$AV$24,MATCH($D$7,Indexace!$C$21:$AV$21)),IF(T160=(Info!$C$17+2),('Provozní náklady VaK-ex post'!$H$61*1000)*INDEX(Indexace!$C$25:$AV$25,MATCH($D$7,Indexace!$C$21:$AV$21)),IF(T160=(Info!$C$17+3),('Provozní náklady VaK-ex post'!$J$61*1000)*INDEX(Indexace!$C$26:$AV$26,MATCH($D$7,Indexace!$C$21:$AV$21)),IF(T160=(Info!$C$17+4),('Provozní náklady VaK-ex post'!$L$61*1000)*INDEX(Indexace!$C$27:$AV$27,MATCH($D$7,Indexace!$C$21:$AV$21)),IF(T160=(Info!$C$17+5),('Provozní náklady VaK-ex post'!$N$61*1000)*INDEX(Indexace!$C$28:$AV$28,MATCH($D$7,Indexace!$C$21:$AV$21)),IF(T160=(Info!$C$17+6),('Provozní náklady VaK-ex post'!$P$61*1000)*INDEX(Indexace!$C$29:$AV$29,MATCH($D$7,Indexace!$C$21:$AV$21)),IF(T160=(Info!$C$17+7),('Provozní náklady VaK-ex post'!$R$61*1000)*INDEX(Indexace!$C$30:$AV$30,MATCH($D$7,Indexace!$C$21:$AV$21)),IF(T160=(Info!$C$17+8),('Provozní náklady VaK-ex post'!$T$61*1000)*INDEX(Indexace!$C$31:$AV$31,MATCH($D$7,Indexace!$C$21:$AV$21)),IF(T160=(Info!$C$17+9),('Provozní náklady VaK-ex post'!$V$61*1000)*INDEX(Indexace!$C$32:$AV$32,MATCH($D$7,Indexace!$C$21:$AV$21)),IF(T160=(Info!$C$17+10),('Provozní náklady VaK-ex post'!$V$61*1000)*INDEX(Indexace!$C$33:$AV$33,MATCH($D$7,Indexace!$C$21:$AV$21)),IF(T160=(Info!$C$17+11),('Provozní náklady VaK-ex post'!$V$61*1000)*INDEX(Indexace!$C$34:$AV$34,MATCH($D$7,Indexace!$C$21:$AV$21)),IF(T160=(Info!$C$17+12),('Provozní náklady VaK-ex post'!$V$61*1000)*INDEX(Indexace!$C$35:$AV$35,MATCH($D$7,Indexace!$C$21:$AV$21)),IF(T160=(Info!$C$17+13),('Provozní náklady VaK-ex post'!$V$61*1000)*INDEX(Indexace!$C$36:$AV$36,MATCH($D$7,Indexace!$C$21:$AV$21)),IF(T160=(Info!$C$17+14),('Provozní náklady VaK-ex post'!$V$61*1000)*INDEX(Indexace!$C$37:$AV$37,MATCH($D$7,Indexace!$C$21:$AV$21)),IF(T160=(Info!$C$17+15),('Provozní náklady VaK-ex post'!$V$61*1000)*INDEX(Indexace!$C$38:$AV$38,MATCH($D$7,Indexace!$C$21:$AV$21)),IF(T160=(Info!$C$17+16),('Provozní náklady VaK-ex post'!$V$61*1000)*INDEX(Indexace!$C$39:$AV$39,MATCH($D$7,Indexace!$C$21:$AV$21)),IF(T160=(Info!$C$17+17),('Provozní náklady VaK-ex post'!$V$61*1000)*INDEX(Indexace!$C$40:$AV$40,MATCH($D$7,Indexace!$C$21:$AV$21)),IF(T160=(Info!$C$17+18),('Provozní náklady VaK-ex post'!$V$61*1000)*INDEX(Indexace!$C$41:$AV$41,MATCH($D$7,Indexace!$C$21:$AV$21)),IF(T160=(Info!$C$17+19),('Provozní náklady VaK-ex post'!$V$61*1000)*INDEX(Indexace!$C$42:$AV$42,MATCH($D$7,Indexace!$C$21:$AV$21)),IF(T160=(Info!$C$17+20),('Provozní náklady VaK-ex post'!$V$61*1000)*INDEX(Indexace!$C$43:$AV$43,MATCH($D$7,Indexace!$C$21:$AV$21)),IF(T160=(Info!$C$17+21),('Provozní náklady VaK-ex post'!$V$61*1000)*INDEX(Indexace!$C$44:$AV$44,MATCH($D$7,Indexace!$C$21:$AV$21)),IF(T160=(Info!$C$17+22),('Provozní náklady VaK-ex post'!$V$61*1000)*INDEX(Indexace!$C$45:$AV$45,MATCH($D$7,Indexace!$C$21:$AV$21)),IF(T160=(Info!$C$17+23),('Provozní náklady VaK-ex post'!$V$61*1000)*INDEX(Indexace!$C$46:$AV$46,MATCH($D$7,Indexace!$C$21:$AV$21)),IF(T160=(Info!$C$17+24),('Provozní náklady VaK-ex post'!$V$61*1000)*INDEX(Indexace!$C$47:$AV$47,MATCH($D$7,Indexace!$C$21:$AV$21)),IF(T160=(Info!$C$17+25),('Provozní náklady VaK-ex post'!$V$61*1000)*INDEX(Indexace!$C$48:$AV$48,MATCH($D$7,Indexace!$C$21:$AV$21)),IF(T160=(Info!$C$17+26),('Provozní náklady VaK-ex post'!$V$61*1000)*INDEX(Indexace!$C$49:$AV$49,MATCH($D$7,Indexace!$C$21:$AV$21)),IF(T160=(Info!$C$17+27),('Provozní náklady VaK-ex post'!$V$61*1000)*INDEX(Indexace!$C$50:$AV$50,MATCH($D$7,Indexace!$C$21:$AV$21)),IF(T160=(Info!$C$17+28),('Provozní náklady VaK-ex post'!$V$61*1000)*INDEX(Indexace!$C$51:$AV$51,MATCH($D$7,Indexace!$C$21:$AV$21)),IF(T160=(Info!$C$17+29),('Provozní náklady VaK-ex post'!$V$61*1000)*INDEX(Indexace!$C$52:$AV$52,MATCH($D$7,Indexace!$C$21:$AV$21)),IF(T160=(Info!$C$17+30),('Provozní náklady VaK-ex post'!$V$61*1000)*INDEX(Indexace!$C$53:$AV$53,MATCH($D$7,Indexace!$C$21:$AV$21)))))))))))))))))))))))))))))))))),0)</f>
        <v>0</v>
      </c>
      <c r="U161" s="739">
        <f>IF(U160&gt;=Info!$C$17,IF($F$2=1,0,IF(U160=Info!$C$17,('Základní vstupní data'!$F$136*1000)*INDEX(Indexace!$C$23:$AV$23,MATCH($D$7,Indexace!$C$21:$AV$21)),IF(U160=(Info!$C$17+1),('Provozní náklady VaK-ex post'!$F$61*1000)*INDEX(Indexace!$C$24:$AV$24,MATCH($D$7,Indexace!$C$21:$AV$21)),IF(U160=(Info!$C$17+2),('Provozní náklady VaK-ex post'!$H$61*1000)*INDEX(Indexace!$C$25:$AV$25,MATCH($D$7,Indexace!$C$21:$AV$21)),IF(U160=(Info!$C$17+3),('Provozní náklady VaK-ex post'!$J$61*1000)*INDEX(Indexace!$C$26:$AV$26,MATCH($D$7,Indexace!$C$21:$AV$21)),IF(U160=(Info!$C$17+4),('Provozní náklady VaK-ex post'!$L$61*1000)*INDEX(Indexace!$C$27:$AV$27,MATCH($D$7,Indexace!$C$21:$AV$21)),IF(U160=(Info!$C$17+5),('Provozní náklady VaK-ex post'!$N$61*1000)*INDEX(Indexace!$C$28:$AV$28,MATCH($D$7,Indexace!$C$21:$AV$21)),IF(U160=(Info!$C$17+6),('Provozní náklady VaK-ex post'!$P$61*1000)*INDEX(Indexace!$C$29:$AV$29,MATCH($D$7,Indexace!$C$21:$AV$21)),IF(U160=(Info!$C$17+7),('Provozní náklady VaK-ex post'!$R$61*1000)*INDEX(Indexace!$C$30:$AV$30,MATCH($D$7,Indexace!$C$21:$AV$21)),IF(U160=(Info!$C$17+8),('Provozní náklady VaK-ex post'!$T$61*1000)*INDEX(Indexace!$C$31:$AV$31,MATCH($D$7,Indexace!$C$21:$AV$21)),IF(U160=(Info!$C$17+9),('Provozní náklady VaK-ex post'!$V$61*1000)*INDEX(Indexace!$C$32:$AV$32,MATCH($D$7,Indexace!$C$21:$AV$21)),IF(U160=(Info!$C$17+10),('Provozní náklady VaK-ex post'!$V$61*1000)*INDEX(Indexace!$C$33:$AV$33,MATCH($D$7,Indexace!$C$21:$AV$21)),IF(U160=(Info!$C$17+11),('Provozní náklady VaK-ex post'!$V$61*1000)*INDEX(Indexace!$C$34:$AV$34,MATCH($D$7,Indexace!$C$21:$AV$21)),IF(U160=(Info!$C$17+12),('Provozní náklady VaK-ex post'!$V$61*1000)*INDEX(Indexace!$C$35:$AV$35,MATCH($D$7,Indexace!$C$21:$AV$21)),IF(U160=(Info!$C$17+13),('Provozní náklady VaK-ex post'!$V$61*1000)*INDEX(Indexace!$C$36:$AV$36,MATCH($D$7,Indexace!$C$21:$AV$21)),IF(U160=(Info!$C$17+14),('Provozní náklady VaK-ex post'!$V$61*1000)*INDEX(Indexace!$C$37:$AV$37,MATCH($D$7,Indexace!$C$21:$AV$21)),IF(U160=(Info!$C$17+15),('Provozní náklady VaK-ex post'!$V$61*1000)*INDEX(Indexace!$C$38:$AV$38,MATCH($D$7,Indexace!$C$21:$AV$21)),IF(U160=(Info!$C$17+16),('Provozní náklady VaK-ex post'!$V$61*1000)*INDEX(Indexace!$C$39:$AV$39,MATCH($D$7,Indexace!$C$21:$AV$21)),IF(U160=(Info!$C$17+17),('Provozní náklady VaK-ex post'!$V$61*1000)*INDEX(Indexace!$C$40:$AV$40,MATCH($D$7,Indexace!$C$21:$AV$21)),IF(U160=(Info!$C$17+18),('Provozní náklady VaK-ex post'!$V$61*1000)*INDEX(Indexace!$C$41:$AV$41,MATCH($D$7,Indexace!$C$21:$AV$21)),IF(U160=(Info!$C$17+19),('Provozní náklady VaK-ex post'!$V$61*1000)*INDEX(Indexace!$C$42:$AV$42,MATCH($D$7,Indexace!$C$21:$AV$21)),IF(U160=(Info!$C$17+20),('Provozní náklady VaK-ex post'!$V$61*1000)*INDEX(Indexace!$C$43:$AV$43,MATCH($D$7,Indexace!$C$21:$AV$21)),IF(U160=(Info!$C$17+21),('Provozní náklady VaK-ex post'!$V$61*1000)*INDEX(Indexace!$C$44:$AV$44,MATCH($D$7,Indexace!$C$21:$AV$21)),IF(U160=(Info!$C$17+22),('Provozní náklady VaK-ex post'!$V$61*1000)*INDEX(Indexace!$C$45:$AV$45,MATCH($D$7,Indexace!$C$21:$AV$21)),IF(U160=(Info!$C$17+23),('Provozní náklady VaK-ex post'!$V$61*1000)*INDEX(Indexace!$C$46:$AV$46,MATCH($D$7,Indexace!$C$21:$AV$21)),IF(U160=(Info!$C$17+24),('Provozní náklady VaK-ex post'!$V$61*1000)*INDEX(Indexace!$C$47:$AV$47,MATCH($D$7,Indexace!$C$21:$AV$21)),IF(U160=(Info!$C$17+25),('Provozní náklady VaK-ex post'!$V$61*1000)*INDEX(Indexace!$C$48:$AV$48,MATCH($D$7,Indexace!$C$21:$AV$21)),IF(U160=(Info!$C$17+26),('Provozní náklady VaK-ex post'!$V$61*1000)*INDEX(Indexace!$C$49:$AV$49,MATCH($D$7,Indexace!$C$21:$AV$21)),IF(U160=(Info!$C$17+27),('Provozní náklady VaK-ex post'!$V$61*1000)*INDEX(Indexace!$C$50:$AV$50,MATCH($D$7,Indexace!$C$21:$AV$21)),IF(U160=(Info!$C$17+28),('Provozní náklady VaK-ex post'!$V$61*1000)*INDEX(Indexace!$C$51:$AV$51,MATCH($D$7,Indexace!$C$21:$AV$21)),IF(U160=(Info!$C$17+29),('Provozní náklady VaK-ex post'!$V$61*1000)*INDEX(Indexace!$C$52:$AV$52,MATCH($D$7,Indexace!$C$21:$AV$21)),IF(U160=(Info!$C$17+30),('Provozní náklady VaK-ex post'!$V$61*1000)*INDEX(Indexace!$C$53:$AV$53,MATCH($D$7,Indexace!$C$21:$AV$21)))))))))))))))))))))))))))))))))),0)</f>
        <v>0</v>
      </c>
      <c r="V161" s="739">
        <f>IF(V160&gt;=Info!$C$17,IF($F$2=1,0,IF(V160=Info!$C$17,('Základní vstupní data'!$F$136*1000)*INDEX(Indexace!$C$23:$AV$23,MATCH($D$7,Indexace!$C$21:$AV$21)),IF(V160=(Info!$C$17+1),('Provozní náklady VaK-ex post'!$F$61*1000)*INDEX(Indexace!$C$24:$AV$24,MATCH($D$7,Indexace!$C$21:$AV$21)),IF(V160=(Info!$C$17+2),('Provozní náklady VaK-ex post'!$H$61*1000)*INDEX(Indexace!$C$25:$AV$25,MATCH($D$7,Indexace!$C$21:$AV$21)),IF(V160=(Info!$C$17+3),('Provozní náklady VaK-ex post'!$J$61*1000)*INDEX(Indexace!$C$26:$AV$26,MATCH($D$7,Indexace!$C$21:$AV$21)),IF(V160=(Info!$C$17+4),('Provozní náklady VaK-ex post'!$L$61*1000)*INDEX(Indexace!$C$27:$AV$27,MATCH($D$7,Indexace!$C$21:$AV$21)),IF(V160=(Info!$C$17+5),('Provozní náklady VaK-ex post'!$N$61*1000)*INDEX(Indexace!$C$28:$AV$28,MATCH($D$7,Indexace!$C$21:$AV$21)),IF(V160=(Info!$C$17+6),('Provozní náklady VaK-ex post'!$P$61*1000)*INDEX(Indexace!$C$29:$AV$29,MATCH($D$7,Indexace!$C$21:$AV$21)),IF(V160=(Info!$C$17+7),('Provozní náklady VaK-ex post'!$R$61*1000)*INDEX(Indexace!$C$30:$AV$30,MATCH($D$7,Indexace!$C$21:$AV$21)),IF(V160=(Info!$C$17+8),('Provozní náklady VaK-ex post'!$T$61*1000)*INDEX(Indexace!$C$31:$AV$31,MATCH($D$7,Indexace!$C$21:$AV$21)),IF(V160=(Info!$C$17+9),('Provozní náklady VaK-ex post'!$V$61*1000)*INDEX(Indexace!$C$32:$AV$32,MATCH($D$7,Indexace!$C$21:$AV$21)),IF(V160=(Info!$C$17+10),('Provozní náklady VaK-ex post'!$V$61*1000)*INDEX(Indexace!$C$33:$AV$33,MATCH($D$7,Indexace!$C$21:$AV$21)),IF(V160=(Info!$C$17+11),('Provozní náklady VaK-ex post'!$V$61*1000)*INDEX(Indexace!$C$34:$AV$34,MATCH($D$7,Indexace!$C$21:$AV$21)),IF(V160=(Info!$C$17+12),('Provozní náklady VaK-ex post'!$V$61*1000)*INDEX(Indexace!$C$35:$AV$35,MATCH($D$7,Indexace!$C$21:$AV$21)),IF(V160=(Info!$C$17+13),('Provozní náklady VaK-ex post'!$V$61*1000)*INDEX(Indexace!$C$36:$AV$36,MATCH($D$7,Indexace!$C$21:$AV$21)),IF(V160=(Info!$C$17+14),('Provozní náklady VaK-ex post'!$V$61*1000)*INDEX(Indexace!$C$37:$AV$37,MATCH($D$7,Indexace!$C$21:$AV$21)),IF(V160=(Info!$C$17+15),('Provozní náklady VaK-ex post'!$V$61*1000)*INDEX(Indexace!$C$38:$AV$38,MATCH($D$7,Indexace!$C$21:$AV$21)),IF(V160=(Info!$C$17+16),('Provozní náklady VaK-ex post'!$V$61*1000)*INDEX(Indexace!$C$39:$AV$39,MATCH($D$7,Indexace!$C$21:$AV$21)),IF(V160=(Info!$C$17+17),('Provozní náklady VaK-ex post'!$V$61*1000)*INDEX(Indexace!$C$40:$AV$40,MATCH($D$7,Indexace!$C$21:$AV$21)),IF(V160=(Info!$C$17+18),('Provozní náklady VaK-ex post'!$V$61*1000)*INDEX(Indexace!$C$41:$AV$41,MATCH($D$7,Indexace!$C$21:$AV$21)),IF(V160=(Info!$C$17+19),('Provozní náklady VaK-ex post'!$V$61*1000)*INDEX(Indexace!$C$42:$AV$42,MATCH($D$7,Indexace!$C$21:$AV$21)),IF(V160=(Info!$C$17+20),('Provozní náklady VaK-ex post'!$V$61*1000)*INDEX(Indexace!$C$43:$AV$43,MATCH($D$7,Indexace!$C$21:$AV$21)),IF(V160=(Info!$C$17+21),('Provozní náklady VaK-ex post'!$V$61*1000)*INDEX(Indexace!$C$44:$AV$44,MATCH($D$7,Indexace!$C$21:$AV$21)),IF(V160=(Info!$C$17+22),('Provozní náklady VaK-ex post'!$V$61*1000)*INDEX(Indexace!$C$45:$AV$45,MATCH($D$7,Indexace!$C$21:$AV$21)),IF(V160=(Info!$C$17+23),('Provozní náklady VaK-ex post'!$V$61*1000)*INDEX(Indexace!$C$46:$AV$46,MATCH($D$7,Indexace!$C$21:$AV$21)),IF(V160=(Info!$C$17+24),('Provozní náklady VaK-ex post'!$V$61*1000)*INDEX(Indexace!$C$47:$AV$47,MATCH($D$7,Indexace!$C$21:$AV$21)),IF(V160=(Info!$C$17+25),('Provozní náklady VaK-ex post'!$V$61*1000)*INDEX(Indexace!$C$48:$AV$48,MATCH($D$7,Indexace!$C$21:$AV$21)),IF(V160=(Info!$C$17+26),('Provozní náklady VaK-ex post'!$V$61*1000)*INDEX(Indexace!$C$49:$AV$49,MATCH($D$7,Indexace!$C$21:$AV$21)),IF(V160=(Info!$C$17+27),('Provozní náklady VaK-ex post'!$V$61*1000)*INDEX(Indexace!$C$50:$AV$50,MATCH($D$7,Indexace!$C$21:$AV$21)),IF(V160=(Info!$C$17+28),('Provozní náklady VaK-ex post'!$V$61*1000)*INDEX(Indexace!$C$51:$AV$51,MATCH($D$7,Indexace!$C$21:$AV$21)),IF(V160=(Info!$C$17+29),('Provozní náklady VaK-ex post'!$V$61*1000)*INDEX(Indexace!$C$52:$AV$52,MATCH($D$7,Indexace!$C$21:$AV$21)),IF(V160=(Info!$C$17+30),('Provozní náklady VaK-ex post'!$V$61*1000)*INDEX(Indexace!$C$53:$AV$53,MATCH($D$7,Indexace!$C$21:$AV$21)))))))))))))))))))))))))))))))))),0)</f>
        <v>0</v>
      </c>
      <c r="W161" s="739">
        <f>IF(W160&gt;=Info!$C$17,IF($F$2=1,0,IF(W160=Info!$C$17,('Základní vstupní data'!$F$136*1000)*INDEX(Indexace!$C$23:$AV$23,MATCH($D$7,Indexace!$C$21:$AV$21)),IF(W160=(Info!$C$17+1),('Provozní náklady VaK-ex post'!$F$61*1000)*INDEX(Indexace!$C$24:$AV$24,MATCH($D$7,Indexace!$C$21:$AV$21)),IF(W160=(Info!$C$17+2),('Provozní náklady VaK-ex post'!$H$61*1000)*INDEX(Indexace!$C$25:$AV$25,MATCH($D$7,Indexace!$C$21:$AV$21)),IF(W160=(Info!$C$17+3),('Provozní náklady VaK-ex post'!$J$61*1000)*INDEX(Indexace!$C$26:$AV$26,MATCH($D$7,Indexace!$C$21:$AV$21)),IF(W160=(Info!$C$17+4),('Provozní náklady VaK-ex post'!$L$61*1000)*INDEX(Indexace!$C$27:$AV$27,MATCH($D$7,Indexace!$C$21:$AV$21)),IF(W160=(Info!$C$17+5),('Provozní náklady VaK-ex post'!$N$61*1000)*INDEX(Indexace!$C$28:$AV$28,MATCH($D$7,Indexace!$C$21:$AV$21)),IF(W160=(Info!$C$17+6),('Provozní náklady VaK-ex post'!$P$61*1000)*INDEX(Indexace!$C$29:$AV$29,MATCH($D$7,Indexace!$C$21:$AV$21)),IF(W160=(Info!$C$17+7),('Provozní náklady VaK-ex post'!$R$61*1000)*INDEX(Indexace!$C$30:$AV$30,MATCH($D$7,Indexace!$C$21:$AV$21)),IF(W160=(Info!$C$17+8),('Provozní náklady VaK-ex post'!$T$61*1000)*INDEX(Indexace!$C$31:$AV$31,MATCH($D$7,Indexace!$C$21:$AV$21)),IF(W160=(Info!$C$17+9),('Provozní náklady VaK-ex post'!$V$61*1000)*INDEX(Indexace!$C$32:$AV$32,MATCH($D$7,Indexace!$C$21:$AV$21)),IF(W160=(Info!$C$17+10),('Provozní náklady VaK-ex post'!$V$61*1000)*INDEX(Indexace!$C$33:$AV$33,MATCH($D$7,Indexace!$C$21:$AV$21)),IF(W160=(Info!$C$17+11),('Provozní náklady VaK-ex post'!$V$61*1000)*INDEX(Indexace!$C$34:$AV$34,MATCH($D$7,Indexace!$C$21:$AV$21)),IF(W160=(Info!$C$17+12),('Provozní náklady VaK-ex post'!$V$61*1000)*INDEX(Indexace!$C$35:$AV$35,MATCH($D$7,Indexace!$C$21:$AV$21)),IF(W160=(Info!$C$17+13),('Provozní náklady VaK-ex post'!$V$61*1000)*INDEX(Indexace!$C$36:$AV$36,MATCH($D$7,Indexace!$C$21:$AV$21)),IF(W160=(Info!$C$17+14),('Provozní náklady VaK-ex post'!$V$61*1000)*INDEX(Indexace!$C$37:$AV$37,MATCH($D$7,Indexace!$C$21:$AV$21)),IF(W160=(Info!$C$17+15),('Provozní náklady VaK-ex post'!$V$61*1000)*INDEX(Indexace!$C$38:$AV$38,MATCH($D$7,Indexace!$C$21:$AV$21)),IF(W160=(Info!$C$17+16),('Provozní náklady VaK-ex post'!$V$61*1000)*INDEX(Indexace!$C$39:$AV$39,MATCH($D$7,Indexace!$C$21:$AV$21)),IF(W160=(Info!$C$17+17),('Provozní náklady VaK-ex post'!$V$61*1000)*INDEX(Indexace!$C$40:$AV$40,MATCH($D$7,Indexace!$C$21:$AV$21)),IF(W160=(Info!$C$17+18),('Provozní náklady VaK-ex post'!$V$61*1000)*INDEX(Indexace!$C$41:$AV$41,MATCH($D$7,Indexace!$C$21:$AV$21)),IF(W160=(Info!$C$17+19),('Provozní náklady VaK-ex post'!$V$61*1000)*INDEX(Indexace!$C$42:$AV$42,MATCH($D$7,Indexace!$C$21:$AV$21)),IF(W160=(Info!$C$17+20),('Provozní náklady VaK-ex post'!$V$61*1000)*INDEX(Indexace!$C$43:$AV$43,MATCH($D$7,Indexace!$C$21:$AV$21)),IF(W160=(Info!$C$17+21),('Provozní náklady VaK-ex post'!$V$61*1000)*INDEX(Indexace!$C$44:$AV$44,MATCH($D$7,Indexace!$C$21:$AV$21)),IF(W160=(Info!$C$17+22),('Provozní náklady VaK-ex post'!$V$61*1000)*INDEX(Indexace!$C$45:$AV$45,MATCH($D$7,Indexace!$C$21:$AV$21)),IF(W160=(Info!$C$17+23),('Provozní náklady VaK-ex post'!$V$61*1000)*INDEX(Indexace!$C$46:$AV$46,MATCH($D$7,Indexace!$C$21:$AV$21)),IF(W160=(Info!$C$17+24),('Provozní náklady VaK-ex post'!$V$61*1000)*INDEX(Indexace!$C$47:$AV$47,MATCH($D$7,Indexace!$C$21:$AV$21)),IF(W160=(Info!$C$17+25),('Provozní náklady VaK-ex post'!$V$61*1000)*INDEX(Indexace!$C$48:$AV$48,MATCH($D$7,Indexace!$C$21:$AV$21)),IF(W160=(Info!$C$17+26),('Provozní náklady VaK-ex post'!$V$61*1000)*INDEX(Indexace!$C$49:$AV$49,MATCH($D$7,Indexace!$C$21:$AV$21)),IF(W160=(Info!$C$17+27),('Provozní náklady VaK-ex post'!$V$61*1000)*INDEX(Indexace!$C$50:$AV$50,MATCH($D$7,Indexace!$C$21:$AV$21)),IF(W160=(Info!$C$17+28),('Provozní náklady VaK-ex post'!$V$61*1000)*INDEX(Indexace!$C$51:$AV$51,MATCH($D$7,Indexace!$C$21:$AV$21)),IF(W160=(Info!$C$17+29),('Provozní náklady VaK-ex post'!$V$61*1000)*INDEX(Indexace!$C$52:$AV$52,MATCH($D$7,Indexace!$C$21:$AV$21)),IF(W160=(Info!$C$17+30),('Provozní náklady VaK-ex post'!$V$61*1000)*INDEX(Indexace!$C$53:$AV$53,MATCH($D$7,Indexace!$C$21:$AV$21)))))))))))))))))))))))))))))))))),0)</f>
        <v>0</v>
      </c>
      <c r="X161" s="739">
        <f>IF(X160&gt;=Info!$C$17,IF($F$2=1,0,IF(X160=Info!$C$17,('Základní vstupní data'!$F$136*1000)*INDEX(Indexace!$C$23:$AV$23,MATCH($D$7,Indexace!$C$21:$AV$21)),IF(X160=(Info!$C$17+1),('Provozní náklady VaK-ex post'!$F$61*1000)*INDEX(Indexace!$C$24:$AV$24,MATCH($D$7,Indexace!$C$21:$AV$21)),IF(X160=(Info!$C$17+2),('Provozní náklady VaK-ex post'!$H$61*1000)*INDEX(Indexace!$C$25:$AV$25,MATCH($D$7,Indexace!$C$21:$AV$21)),IF(X160=(Info!$C$17+3),('Provozní náklady VaK-ex post'!$J$61*1000)*INDEX(Indexace!$C$26:$AV$26,MATCH($D$7,Indexace!$C$21:$AV$21)),IF(X160=(Info!$C$17+4),('Provozní náklady VaK-ex post'!$L$61*1000)*INDEX(Indexace!$C$27:$AV$27,MATCH($D$7,Indexace!$C$21:$AV$21)),IF(X160=(Info!$C$17+5),('Provozní náklady VaK-ex post'!$N$61*1000)*INDEX(Indexace!$C$28:$AV$28,MATCH($D$7,Indexace!$C$21:$AV$21)),IF(X160=(Info!$C$17+6),('Provozní náklady VaK-ex post'!$P$61*1000)*INDEX(Indexace!$C$29:$AV$29,MATCH($D$7,Indexace!$C$21:$AV$21)),IF(X160=(Info!$C$17+7),('Provozní náklady VaK-ex post'!$R$61*1000)*INDEX(Indexace!$C$30:$AV$30,MATCH($D$7,Indexace!$C$21:$AV$21)),IF(X160=(Info!$C$17+8),('Provozní náklady VaK-ex post'!$T$61*1000)*INDEX(Indexace!$C$31:$AV$31,MATCH($D$7,Indexace!$C$21:$AV$21)),IF(X160=(Info!$C$17+9),('Provozní náklady VaK-ex post'!$V$61*1000)*INDEX(Indexace!$C$32:$AV$32,MATCH($D$7,Indexace!$C$21:$AV$21)),IF(X160=(Info!$C$17+10),('Provozní náklady VaK-ex post'!$V$61*1000)*INDEX(Indexace!$C$33:$AV$33,MATCH($D$7,Indexace!$C$21:$AV$21)),IF(X160=(Info!$C$17+11),('Provozní náklady VaK-ex post'!$V$61*1000)*INDEX(Indexace!$C$34:$AV$34,MATCH($D$7,Indexace!$C$21:$AV$21)),IF(X160=(Info!$C$17+12),('Provozní náklady VaK-ex post'!$V$61*1000)*INDEX(Indexace!$C$35:$AV$35,MATCH($D$7,Indexace!$C$21:$AV$21)),IF(X160=(Info!$C$17+13),('Provozní náklady VaK-ex post'!$V$61*1000)*INDEX(Indexace!$C$36:$AV$36,MATCH($D$7,Indexace!$C$21:$AV$21)),IF(X160=(Info!$C$17+14),('Provozní náklady VaK-ex post'!$V$61*1000)*INDEX(Indexace!$C$37:$AV$37,MATCH($D$7,Indexace!$C$21:$AV$21)),IF(X160=(Info!$C$17+15),('Provozní náklady VaK-ex post'!$V$61*1000)*INDEX(Indexace!$C$38:$AV$38,MATCH($D$7,Indexace!$C$21:$AV$21)),IF(X160=(Info!$C$17+16),('Provozní náklady VaK-ex post'!$V$61*1000)*INDEX(Indexace!$C$39:$AV$39,MATCH($D$7,Indexace!$C$21:$AV$21)),IF(X160=(Info!$C$17+17),('Provozní náklady VaK-ex post'!$V$61*1000)*INDEX(Indexace!$C$40:$AV$40,MATCH($D$7,Indexace!$C$21:$AV$21)),IF(X160=(Info!$C$17+18),('Provozní náklady VaK-ex post'!$V$61*1000)*INDEX(Indexace!$C$41:$AV$41,MATCH($D$7,Indexace!$C$21:$AV$21)),IF(X160=(Info!$C$17+19),('Provozní náklady VaK-ex post'!$V$61*1000)*INDEX(Indexace!$C$42:$AV$42,MATCH($D$7,Indexace!$C$21:$AV$21)),IF(X160=(Info!$C$17+20),('Provozní náklady VaK-ex post'!$V$61*1000)*INDEX(Indexace!$C$43:$AV$43,MATCH($D$7,Indexace!$C$21:$AV$21)),IF(X160=(Info!$C$17+21),('Provozní náklady VaK-ex post'!$V$61*1000)*INDEX(Indexace!$C$44:$AV$44,MATCH($D$7,Indexace!$C$21:$AV$21)),IF(X160=(Info!$C$17+22),('Provozní náklady VaK-ex post'!$V$61*1000)*INDEX(Indexace!$C$45:$AV$45,MATCH($D$7,Indexace!$C$21:$AV$21)),IF(X160=(Info!$C$17+23),('Provozní náklady VaK-ex post'!$V$61*1000)*INDEX(Indexace!$C$46:$AV$46,MATCH($D$7,Indexace!$C$21:$AV$21)),IF(X160=(Info!$C$17+24),('Provozní náklady VaK-ex post'!$V$61*1000)*INDEX(Indexace!$C$47:$AV$47,MATCH($D$7,Indexace!$C$21:$AV$21)),IF(X160=(Info!$C$17+25),('Provozní náklady VaK-ex post'!$V$61*1000)*INDEX(Indexace!$C$48:$AV$48,MATCH($D$7,Indexace!$C$21:$AV$21)),IF(X160=(Info!$C$17+26),('Provozní náklady VaK-ex post'!$V$61*1000)*INDEX(Indexace!$C$49:$AV$49,MATCH($D$7,Indexace!$C$21:$AV$21)),IF(X160=(Info!$C$17+27),('Provozní náklady VaK-ex post'!$V$61*1000)*INDEX(Indexace!$C$50:$AV$50,MATCH($D$7,Indexace!$C$21:$AV$21)),IF(X160=(Info!$C$17+28),('Provozní náklady VaK-ex post'!$V$61*1000)*INDEX(Indexace!$C$51:$AV$51,MATCH($D$7,Indexace!$C$21:$AV$21)),IF(X160=(Info!$C$17+29),('Provozní náklady VaK-ex post'!$V$61*1000)*INDEX(Indexace!$C$52:$AV$52,MATCH($D$7,Indexace!$C$21:$AV$21)),IF(X160=(Info!$C$17+30),('Provozní náklady VaK-ex post'!$V$61*1000)*INDEX(Indexace!$C$53:$AV$53,MATCH($D$7,Indexace!$C$21:$AV$21)))))))))))))))))))))))))))))))))),0)</f>
        <v>0</v>
      </c>
      <c r="Y161" s="739">
        <f>IF(Y160&gt;=Info!$C$17,IF($F$2=1,0,IF(Y160=Info!$C$17,('Základní vstupní data'!$F$136*1000)*INDEX(Indexace!$C$23:$AV$23,MATCH($D$7,Indexace!$C$21:$AV$21)),IF(Y160=(Info!$C$17+1),('Provozní náklady VaK-ex post'!$F$61*1000)*INDEX(Indexace!$C$24:$AV$24,MATCH($D$7,Indexace!$C$21:$AV$21)),IF(Y160=(Info!$C$17+2),('Provozní náklady VaK-ex post'!$H$61*1000)*INDEX(Indexace!$C$25:$AV$25,MATCH($D$7,Indexace!$C$21:$AV$21)),IF(Y160=(Info!$C$17+3),('Provozní náklady VaK-ex post'!$J$61*1000)*INDEX(Indexace!$C$26:$AV$26,MATCH($D$7,Indexace!$C$21:$AV$21)),IF(Y160=(Info!$C$17+4),('Provozní náklady VaK-ex post'!$L$61*1000)*INDEX(Indexace!$C$27:$AV$27,MATCH($D$7,Indexace!$C$21:$AV$21)),IF(Y160=(Info!$C$17+5),('Provozní náklady VaK-ex post'!$N$61*1000)*INDEX(Indexace!$C$28:$AV$28,MATCH($D$7,Indexace!$C$21:$AV$21)),IF(Y160=(Info!$C$17+6),('Provozní náklady VaK-ex post'!$P$61*1000)*INDEX(Indexace!$C$29:$AV$29,MATCH($D$7,Indexace!$C$21:$AV$21)),IF(Y160=(Info!$C$17+7),('Provozní náklady VaK-ex post'!$R$61*1000)*INDEX(Indexace!$C$30:$AV$30,MATCH($D$7,Indexace!$C$21:$AV$21)),IF(Y160=(Info!$C$17+8),('Provozní náklady VaK-ex post'!$T$61*1000)*INDEX(Indexace!$C$31:$AV$31,MATCH($D$7,Indexace!$C$21:$AV$21)),IF(Y160=(Info!$C$17+9),('Provozní náklady VaK-ex post'!$V$61*1000)*INDEX(Indexace!$C$32:$AV$32,MATCH($D$7,Indexace!$C$21:$AV$21)),IF(Y160=(Info!$C$17+10),('Provozní náklady VaK-ex post'!$V$61*1000)*INDEX(Indexace!$C$33:$AV$33,MATCH($D$7,Indexace!$C$21:$AV$21)),IF(Y160=(Info!$C$17+11),('Provozní náklady VaK-ex post'!$V$61*1000)*INDEX(Indexace!$C$34:$AV$34,MATCH($D$7,Indexace!$C$21:$AV$21)),IF(Y160=(Info!$C$17+12),('Provozní náklady VaK-ex post'!$V$61*1000)*INDEX(Indexace!$C$35:$AV$35,MATCH($D$7,Indexace!$C$21:$AV$21)),IF(Y160=(Info!$C$17+13),('Provozní náklady VaK-ex post'!$V$61*1000)*INDEX(Indexace!$C$36:$AV$36,MATCH($D$7,Indexace!$C$21:$AV$21)),IF(Y160=(Info!$C$17+14),('Provozní náklady VaK-ex post'!$V$61*1000)*INDEX(Indexace!$C$37:$AV$37,MATCH($D$7,Indexace!$C$21:$AV$21)),IF(Y160=(Info!$C$17+15),('Provozní náklady VaK-ex post'!$V$61*1000)*INDEX(Indexace!$C$38:$AV$38,MATCH($D$7,Indexace!$C$21:$AV$21)),IF(Y160=(Info!$C$17+16),('Provozní náklady VaK-ex post'!$V$61*1000)*INDEX(Indexace!$C$39:$AV$39,MATCH($D$7,Indexace!$C$21:$AV$21)),IF(Y160=(Info!$C$17+17),('Provozní náklady VaK-ex post'!$V$61*1000)*INDEX(Indexace!$C$40:$AV$40,MATCH($D$7,Indexace!$C$21:$AV$21)),IF(Y160=(Info!$C$17+18),('Provozní náklady VaK-ex post'!$V$61*1000)*INDEX(Indexace!$C$41:$AV$41,MATCH($D$7,Indexace!$C$21:$AV$21)),IF(Y160=(Info!$C$17+19),('Provozní náklady VaK-ex post'!$V$61*1000)*INDEX(Indexace!$C$42:$AV$42,MATCH($D$7,Indexace!$C$21:$AV$21)),IF(Y160=(Info!$C$17+20),('Provozní náklady VaK-ex post'!$V$61*1000)*INDEX(Indexace!$C$43:$AV$43,MATCH($D$7,Indexace!$C$21:$AV$21)),IF(Y160=(Info!$C$17+21),('Provozní náklady VaK-ex post'!$V$61*1000)*INDEX(Indexace!$C$44:$AV$44,MATCH($D$7,Indexace!$C$21:$AV$21)),IF(Y160=(Info!$C$17+22),('Provozní náklady VaK-ex post'!$V$61*1000)*INDEX(Indexace!$C$45:$AV$45,MATCH($D$7,Indexace!$C$21:$AV$21)),IF(Y160=(Info!$C$17+23),('Provozní náklady VaK-ex post'!$V$61*1000)*INDEX(Indexace!$C$46:$AV$46,MATCH($D$7,Indexace!$C$21:$AV$21)),IF(Y160=(Info!$C$17+24),('Provozní náklady VaK-ex post'!$V$61*1000)*INDEX(Indexace!$C$47:$AV$47,MATCH($D$7,Indexace!$C$21:$AV$21)),IF(Y160=(Info!$C$17+25),('Provozní náklady VaK-ex post'!$V$61*1000)*INDEX(Indexace!$C$48:$AV$48,MATCH($D$7,Indexace!$C$21:$AV$21)),IF(Y160=(Info!$C$17+26),('Provozní náklady VaK-ex post'!$V$61*1000)*INDEX(Indexace!$C$49:$AV$49,MATCH($D$7,Indexace!$C$21:$AV$21)),IF(Y160=(Info!$C$17+27),('Provozní náklady VaK-ex post'!$V$61*1000)*INDEX(Indexace!$C$50:$AV$50,MATCH($D$7,Indexace!$C$21:$AV$21)),IF(Y160=(Info!$C$17+28),('Provozní náklady VaK-ex post'!$V$61*1000)*INDEX(Indexace!$C$51:$AV$51,MATCH($D$7,Indexace!$C$21:$AV$21)),IF(Y160=(Info!$C$17+29),('Provozní náklady VaK-ex post'!$V$61*1000)*INDEX(Indexace!$C$52:$AV$52,MATCH($D$7,Indexace!$C$21:$AV$21)),IF(Y160=(Info!$C$17+30),('Provozní náklady VaK-ex post'!$V$61*1000)*INDEX(Indexace!$C$53:$AV$53,MATCH($D$7,Indexace!$C$21:$AV$21)))))))))))))))))))))))))))))))))),0)</f>
        <v>0</v>
      </c>
      <c r="Z161" s="739">
        <f>IF(Z160&gt;=Info!$C$17,IF($F$2=1,0,IF(Z160=Info!$C$17,('Základní vstupní data'!$F$136*1000)*INDEX(Indexace!$C$23:$AV$23,MATCH($D$7,Indexace!$C$21:$AV$21)),IF(Z160=(Info!$C$17+1),('Provozní náklady VaK-ex post'!$F$61*1000)*INDEX(Indexace!$C$24:$AV$24,MATCH($D$7,Indexace!$C$21:$AV$21)),IF(Z160=(Info!$C$17+2),('Provozní náklady VaK-ex post'!$H$61*1000)*INDEX(Indexace!$C$25:$AV$25,MATCH($D$7,Indexace!$C$21:$AV$21)),IF(Z160=(Info!$C$17+3),('Provozní náklady VaK-ex post'!$J$61*1000)*INDEX(Indexace!$C$26:$AV$26,MATCH($D$7,Indexace!$C$21:$AV$21)),IF(Z160=(Info!$C$17+4),('Provozní náklady VaK-ex post'!$L$61*1000)*INDEX(Indexace!$C$27:$AV$27,MATCH($D$7,Indexace!$C$21:$AV$21)),IF(Z160=(Info!$C$17+5),('Provozní náklady VaK-ex post'!$N$61*1000)*INDEX(Indexace!$C$28:$AV$28,MATCH($D$7,Indexace!$C$21:$AV$21)),IF(Z160=(Info!$C$17+6),('Provozní náklady VaK-ex post'!$P$61*1000)*INDEX(Indexace!$C$29:$AV$29,MATCH($D$7,Indexace!$C$21:$AV$21)),IF(Z160=(Info!$C$17+7),('Provozní náklady VaK-ex post'!$R$61*1000)*INDEX(Indexace!$C$30:$AV$30,MATCH($D$7,Indexace!$C$21:$AV$21)),IF(Z160=(Info!$C$17+8),('Provozní náklady VaK-ex post'!$T$61*1000)*INDEX(Indexace!$C$31:$AV$31,MATCH($D$7,Indexace!$C$21:$AV$21)),IF(Z160=(Info!$C$17+9),('Provozní náklady VaK-ex post'!$V$61*1000)*INDEX(Indexace!$C$32:$AV$32,MATCH($D$7,Indexace!$C$21:$AV$21)),IF(Z160=(Info!$C$17+10),('Provozní náklady VaK-ex post'!$V$61*1000)*INDEX(Indexace!$C$33:$AV$33,MATCH($D$7,Indexace!$C$21:$AV$21)),IF(Z160=(Info!$C$17+11),('Provozní náklady VaK-ex post'!$V$61*1000)*INDEX(Indexace!$C$34:$AV$34,MATCH($D$7,Indexace!$C$21:$AV$21)),IF(Z160=(Info!$C$17+12),('Provozní náklady VaK-ex post'!$V$61*1000)*INDEX(Indexace!$C$35:$AV$35,MATCH($D$7,Indexace!$C$21:$AV$21)),IF(Z160=(Info!$C$17+13),('Provozní náklady VaK-ex post'!$V$61*1000)*INDEX(Indexace!$C$36:$AV$36,MATCH($D$7,Indexace!$C$21:$AV$21)),IF(Z160=(Info!$C$17+14),('Provozní náklady VaK-ex post'!$V$61*1000)*INDEX(Indexace!$C$37:$AV$37,MATCH($D$7,Indexace!$C$21:$AV$21)),IF(Z160=(Info!$C$17+15),('Provozní náklady VaK-ex post'!$V$61*1000)*INDEX(Indexace!$C$38:$AV$38,MATCH($D$7,Indexace!$C$21:$AV$21)),IF(Z160=(Info!$C$17+16),('Provozní náklady VaK-ex post'!$V$61*1000)*INDEX(Indexace!$C$39:$AV$39,MATCH($D$7,Indexace!$C$21:$AV$21)),IF(Z160=(Info!$C$17+17),('Provozní náklady VaK-ex post'!$V$61*1000)*INDEX(Indexace!$C$40:$AV$40,MATCH($D$7,Indexace!$C$21:$AV$21)),IF(Z160=(Info!$C$17+18),('Provozní náklady VaK-ex post'!$V$61*1000)*INDEX(Indexace!$C$41:$AV$41,MATCH($D$7,Indexace!$C$21:$AV$21)),IF(Z160=(Info!$C$17+19),('Provozní náklady VaK-ex post'!$V$61*1000)*INDEX(Indexace!$C$42:$AV$42,MATCH($D$7,Indexace!$C$21:$AV$21)),IF(Z160=(Info!$C$17+20),('Provozní náklady VaK-ex post'!$V$61*1000)*INDEX(Indexace!$C$43:$AV$43,MATCH($D$7,Indexace!$C$21:$AV$21)),IF(Z160=(Info!$C$17+21),('Provozní náklady VaK-ex post'!$V$61*1000)*INDEX(Indexace!$C$44:$AV$44,MATCH($D$7,Indexace!$C$21:$AV$21)),IF(Z160=(Info!$C$17+22),('Provozní náklady VaK-ex post'!$V$61*1000)*INDEX(Indexace!$C$45:$AV$45,MATCH($D$7,Indexace!$C$21:$AV$21)),IF(Z160=(Info!$C$17+23),('Provozní náklady VaK-ex post'!$V$61*1000)*INDEX(Indexace!$C$46:$AV$46,MATCH($D$7,Indexace!$C$21:$AV$21)),IF(Z160=(Info!$C$17+24),('Provozní náklady VaK-ex post'!$V$61*1000)*INDEX(Indexace!$C$47:$AV$47,MATCH($D$7,Indexace!$C$21:$AV$21)),IF(Z160=(Info!$C$17+25),('Provozní náklady VaK-ex post'!$V$61*1000)*INDEX(Indexace!$C$48:$AV$48,MATCH($D$7,Indexace!$C$21:$AV$21)),IF(Z160=(Info!$C$17+26),('Provozní náklady VaK-ex post'!$V$61*1000)*INDEX(Indexace!$C$49:$AV$49,MATCH($D$7,Indexace!$C$21:$AV$21)),IF(Z160=(Info!$C$17+27),('Provozní náklady VaK-ex post'!$V$61*1000)*INDEX(Indexace!$C$50:$AV$50,MATCH($D$7,Indexace!$C$21:$AV$21)),IF(Z160=(Info!$C$17+28),('Provozní náklady VaK-ex post'!$V$61*1000)*INDEX(Indexace!$C$51:$AV$51,MATCH($D$7,Indexace!$C$21:$AV$21)),IF(Z160=(Info!$C$17+29),('Provozní náklady VaK-ex post'!$V$61*1000)*INDEX(Indexace!$C$52:$AV$52,MATCH($D$7,Indexace!$C$21:$AV$21)),IF(Z160=(Info!$C$17+30),('Provozní náklady VaK-ex post'!$V$61*1000)*INDEX(Indexace!$C$53:$AV$53,MATCH($D$7,Indexace!$C$21:$AV$21)))))))))))))))))))))))))))))))))),0)</f>
        <v>0</v>
      </c>
      <c r="AA161" s="739">
        <f>IF(AA160&gt;=Info!$C$17,IF($F$2=1,0,IF(AA160=Info!$C$17,('Základní vstupní data'!$F$136*1000)*INDEX(Indexace!$C$23:$AV$23,MATCH($D$7,Indexace!$C$21:$AV$21)),IF(AA160=(Info!$C$17+1),('Provozní náklady VaK-ex post'!$F$61*1000)*INDEX(Indexace!$C$24:$AV$24,MATCH($D$7,Indexace!$C$21:$AV$21)),IF(AA160=(Info!$C$17+2),('Provozní náklady VaK-ex post'!$H$61*1000)*INDEX(Indexace!$C$25:$AV$25,MATCH($D$7,Indexace!$C$21:$AV$21)),IF(AA160=(Info!$C$17+3),('Provozní náklady VaK-ex post'!$J$61*1000)*INDEX(Indexace!$C$26:$AV$26,MATCH($D$7,Indexace!$C$21:$AV$21)),IF(AA160=(Info!$C$17+4),('Provozní náklady VaK-ex post'!$L$61*1000)*INDEX(Indexace!$C$27:$AV$27,MATCH($D$7,Indexace!$C$21:$AV$21)),IF(AA160=(Info!$C$17+5),('Provozní náklady VaK-ex post'!$N$61*1000)*INDEX(Indexace!$C$28:$AV$28,MATCH($D$7,Indexace!$C$21:$AV$21)),IF(AA160=(Info!$C$17+6),('Provozní náklady VaK-ex post'!$P$61*1000)*INDEX(Indexace!$C$29:$AV$29,MATCH($D$7,Indexace!$C$21:$AV$21)),IF(AA160=(Info!$C$17+7),('Provozní náklady VaK-ex post'!$R$61*1000)*INDEX(Indexace!$C$30:$AV$30,MATCH($D$7,Indexace!$C$21:$AV$21)),IF(AA160=(Info!$C$17+8),('Provozní náklady VaK-ex post'!$T$61*1000)*INDEX(Indexace!$C$31:$AV$31,MATCH($D$7,Indexace!$C$21:$AV$21)),IF(AA160=(Info!$C$17+9),('Provozní náklady VaK-ex post'!$V$61*1000)*INDEX(Indexace!$C$32:$AV$32,MATCH($D$7,Indexace!$C$21:$AV$21)),IF(AA160=(Info!$C$17+10),('Provozní náklady VaK-ex post'!$V$61*1000)*INDEX(Indexace!$C$33:$AV$33,MATCH($D$7,Indexace!$C$21:$AV$21)),IF(AA160=(Info!$C$17+11),('Provozní náklady VaK-ex post'!$V$61*1000)*INDEX(Indexace!$C$34:$AV$34,MATCH($D$7,Indexace!$C$21:$AV$21)),IF(AA160=(Info!$C$17+12),('Provozní náklady VaK-ex post'!$V$61*1000)*INDEX(Indexace!$C$35:$AV$35,MATCH($D$7,Indexace!$C$21:$AV$21)),IF(AA160=(Info!$C$17+13),('Provozní náklady VaK-ex post'!$V$61*1000)*INDEX(Indexace!$C$36:$AV$36,MATCH($D$7,Indexace!$C$21:$AV$21)),IF(AA160=(Info!$C$17+14),('Provozní náklady VaK-ex post'!$V$61*1000)*INDEX(Indexace!$C$37:$AV$37,MATCH($D$7,Indexace!$C$21:$AV$21)),IF(AA160=(Info!$C$17+15),('Provozní náklady VaK-ex post'!$V$61*1000)*INDEX(Indexace!$C$38:$AV$38,MATCH($D$7,Indexace!$C$21:$AV$21)),IF(AA160=(Info!$C$17+16),('Provozní náklady VaK-ex post'!$V$61*1000)*INDEX(Indexace!$C$39:$AV$39,MATCH($D$7,Indexace!$C$21:$AV$21)),IF(AA160=(Info!$C$17+17),('Provozní náklady VaK-ex post'!$V$61*1000)*INDEX(Indexace!$C$40:$AV$40,MATCH($D$7,Indexace!$C$21:$AV$21)),IF(AA160=(Info!$C$17+18),('Provozní náklady VaK-ex post'!$V$61*1000)*INDEX(Indexace!$C$41:$AV$41,MATCH($D$7,Indexace!$C$21:$AV$21)),IF(AA160=(Info!$C$17+19),('Provozní náklady VaK-ex post'!$V$61*1000)*INDEX(Indexace!$C$42:$AV$42,MATCH($D$7,Indexace!$C$21:$AV$21)),IF(AA160=(Info!$C$17+20),('Provozní náklady VaK-ex post'!$V$61*1000)*INDEX(Indexace!$C$43:$AV$43,MATCH($D$7,Indexace!$C$21:$AV$21)),IF(AA160=(Info!$C$17+21),('Provozní náklady VaK-ex post'!$V$61*1000)*INDEX(Indexace!$C$44:$AV$44,MATCH($D$7,Indexace!$C$21:$AV$21)),IF(AA160=(Info!$C$17+22),('Provozní náklady VaK-ex post'!$V$61*1000)*INDEX(Indexace!$C$45:$AV$45,MATCH($D$7,Indexace!$C$21:$AV$21)),IF(AA160=(Info!$C$17+23),('Provozní náklady VaK-ex post'!$V$61*1000)*INDEX(Indexace!$C$46:$AV$46,MATCH($D$7,Indexace!$C$21:$AV$21)),IF(AA160=(Info!$C$17+24),('Provozní náklady VaK-ex post'!$V$61*1000)*INDEX(Indexace!$C$47:$AV$47,MATCH($D$7,Indexace!$C$21:$AV$21)),IF(AA160=(Info!$C$17+25),('Provozní náklady VaK-ex post'!$V$61*1000)*INDEX(Indexace!$C$48:$AV$48,MATCH($D$7,Indexace!$C$21:$AV$21)),IF(AA160=(Info!$C$17+26),('Provozní náklady VaK-ex post'!$V$61*1000)*INDEX(Indexace!$C$49:$AV$49,MATCH($D$7,Indexace!$C$21:$AV$21)),IF(AA160=(Info!$C$17+27),('Provozní náklady VaK-ex post'!$V$61*1000)*INDEX(Indexace!$C$50:$AV$50,MATCH($D$7,Indexace!$C$21:$AV$21)),IF(AA160=(Info!$C$17+28),('Provozní náklady VaK-ex post'!$V$61*1000)*INDEX(Indexace!$C$51:$AV$51,MATCH($D$7,Indexace!$C$21:$AV$21)),IF(AA160=(Info!$C$17+29),('Provozní náklady VaK-ex post'!$V$61*1000)*INDEX(Indexace!$C$52:$AV$52,MATCH($D$7,Indexace!$C$21:$AV$21)),IF(AA160=(Info!$C$17+30),('Provozní náklady VaK-ex post'!$V$61*1000)*INDEX(Indexace!$C$53:$AV$53,MATCH($D$7,Indexace!$C$21:$AV$21)))))))))))))))))))))))))))))))))),0)</f>
        <v>0</v>
      </c>
      <c r="AB161" s="739">
        <f>IF(AB160&gt;=Info!$C$17,IF($F$2=1,0,IF(AB160=Info!$C$17,('Základní vstupní data'!$F$136*1000)*INDEX(Indexace!$C$23:$AV$23,MATCH($D$7,Indexace!$C$21:$AV$21)),IF(AB160=(Info!$C$17+1),('Provozní náklady VaK-ex post'!$F$61*1000)*INDEX(Indexace!$C$24:$AV$24,MATCH($D$7,Indexace!$C$21:$AV$21)),IF(AB160=(Info!$C$17+2),('Provozní náklady VaK-ex post'!$H$61*1000)*INDEX(Indexace!$C$25:$AV$25,MATCH($D$7,Indexace!$C$21:$AV$21)),IF(AB160=(Info!$C$17+3),('Provozní náklady VaK-ex post'!$J$61*1000)*INDEX(Indexace!$C$26:$AV$26,MATCH($D$7,Indexace!$C$21:$AV$21)),IF(AB160=(Info!$C$17+4),('Provozní náklady VaK-ex post'!$L$61*1000)*INDEX(Indexace!$C$27:$AV$27,MATCH($D$7,Indexace!$C$21:$AV$21)),IF(AB160=(Info!$C$17+5),('Provozní náklady VaK-ex post'!$N$61*1000)*INDEX(Indexace!$C$28:$AV$28,MATCH($D$7,Indexace!$C$21:$AV$21)),IF(AB160=(Info!$C$17+6),('Provozní náklady VaK-ex post'!$P$61*1000)*INDEX(Indexace!$C$29:$AV$29,MATCH($D$7,Indexace!$C$21:$AV$21)),IF(AB160=(Info!$C$17+7),('Provozní náklady VaK-ex post'!$R$61*1000)*INDEX(Indexace!$C$30:$AV$30,MATCH($D$7,Indexace!$C$21:$AV$21)),IF(AB160=(Info!$C$17+8),('Provozní náklady VaK-ex post'!$T$61*1000)*INDEX(Indexace!$C$31:$AV$31,MATCH($D$7,Indexace!$C$21:$AV$21)),IF(AB160=(Info!$C$17+9),('Provozní náklady VaK-ex post'!$V$61*1000)*INDEX(Indexace!$C$32:$AV$32,MATCH($D$7,Indexace!$C$21:$AV$21)),IF(AB160=(Info!$C$17+10),('Provozní náklady VaK-ex post'!$V$61*1000)*INDEX(Indexace!$C$33:$AV$33,MATCH($D$7,Indexace!$C$21:$AV$21)),IF(AB160=(Info!$C$17+11),('Provozní náklady VaK-ex post'!$V$61*1000)*INDEX(Indexace!$C$34:$AV$34,MATCH($D$7,Indexace!$C$21:$AV$21)),IF(AB160=(Info!$C$17+12),('Provozní náklady VaK-ex post'!$V$61*1000)*INDEX(Indexace!$C$35:$AV$35,MATCH($D$7,Indexace!$C$21:$AV$21)),IF(AB160=(Info!$C$17+13),('Provozní náklady VaK-ex post'!$V$61*1000)*INDEX(Indexace!$C$36:$AV$36,MATCH($D$7,Indexace!$C$21:$AV$21)),IF(AB160=(Info!$C$17+14),('Provozní náklady VaK-ex post'!$V$61*1000)*INDEX(Indexace!$C$37:$AV$37,MATCH($D$7,Indexace!$C$21:$AV$21)),IF(AB160=(Info!$C$17+15),('Provozní náklady VaK-ex post'!$V$61*1000)*INDEX(Indexace!$C$38:$AV$38,MATCH($D$7,Indexace!$C$21:$AV$21)),IF(AB160=(Info!$C$17+16),('Provozní náklady VaK-ex post'!$V$61*1000)*INDEX(Indexace!$C$39:$AV$39,MATCH($D$7,Indexace!$C$21:$AV$21)),IF(AB160=(Info!$C$17+17),('Provozní náklady VaK-ex post'!$V$61*1000)*INDEX(Indexace!$C$40:$AV$40,MATCH($D$7,Indexace!$C$21:$AV$21)),IF(AB160=(Info!$C$17+18),('Provozní náklady VaK-ex post'!$V$61*1000)*INDEX(Indexace!$C$41:$AV$41,MATCH($D$7,Indexace!$C$21:$AV$21)),IF(AB160=(Info!$C$17+19),('Provozní náklady VaK-ex post'!$V$61*1000)*INDEX(Indexace!$C$42:$AV$42,MATCH($D$7,Indexace!$C$21:$AV$21)),IF(AB160=(Info!$C$17+20),('Provozní náklady VaK-ex post'!$V$61*1000)*INDEX(Indexace!$C$43:$AV$43,MATCH($D$7,Indexace!$C$21:$AV$21)),IF(AB160=(Info!$C$17+21),('Provozní náklady VaK-ex post'!$V$61*1000)*INDEX(Indexace!$C$44:$AV$44,MATCH($D$7,Indexace!$C$21:$AV$21)),IF(AB160=(Info!$C$17+22),('Provozní náklady VaK-ex post'!$V$61*1000)*INDEX(Indexace!$C$45:$AV$45,MATCH($D$7,Indexace!$C$21:$AV$21)),IF(AB160=(Info!$C$17+23),('Provozní náklady VaK-ex post'!$V$61*1000)*INDEX(Indexace!$C$46:$AV$46,MATCH($D$7,Indexace!$C$21:$AV$21)),IF(AB160=(Info!$C$17+24),('Provozní náklady VaK-ex post'!$V$61*1000)*INDEX(Indexace!$C$47:$AV$47,MATCH($D$7,Indexace!$C$21:$AV$21)),IF(AB160=(Info!$C$17+25),('Provozní náklady VaK-ex post'!$V$61*1000)*INDEX(Indexace!$C$48:$AV$48,MATCH($D$7,Indexace!$C$21:$AV$21)),IF(AB160=(Info!$C$17+26),('Provozní náklady VaK-ex post'!$V$61*1000)*INDEX(Indexace!$C$49:$AV$49,MATCH($D$7,Indexace!$C$21:$AV$21)),IF(AB160=(Info!$C$17+27),('Provozní náklady VaK-ex post'!$V$61*1000)*INDEX(Indexace!$C$50:$AV$50,MATCH($D$7,Indexace!$C$21:$AV$21)),IF(AB160=(Info!$C$17+28),('Provozní náklady VaK-ex post'!$V$61*1000)*INDEX(Indexace!$C$51:$AV$51,MATCH($D$7,Indexace!$C$21:$AV$21)),IF(AB160=(Info!$C$17+29),('Provozní náklady VaK-ex post'!$V$61*1000)*INDEX(Indexace!$C$52:$AV$52,MATCH($D$7,Indexace!$C$21:$AV$21)),IF(AB160=(Info!$C$17+30),('Provozní náklady VaK-ex post'!$V$61*1000)*INDEX(Indexace!$C$53:$AV$53,MATCH($D$7,Indexace!$C$21:$AV$21)))))))))))))))))))))))))))))))))),0)</f>
        <v>0</v>
      </c>
      <c r="AC161" s="739">
        <f>IF(AC160&gt;=Info!$C$17,IF($F$2=1,0,IF(AC160=Info!$C$17,('Základní vstupní data'!$F$136*1000)*INDEX(Indexace!$C$23:$AV$23,MATCH($D$7,Indexace!$C$21:$AV$21)),IF(AC160=(Info!$C$17+1),('Provozní náklady VaK-ex post'!$F$61*1000)*INDEX(Indexace!$C$24:$AV$24,MATCH($D$7,Indexace!$C$21:$AV$21)),IF(AC160=(Info!$C$17+2),('Provozní náklady VaK-ex post'!$H$61*1000)*INDEX(Indexace!$C$25:$AV$25,MATCH($D$7,Indexace!$C$21:$AV$21)),IF(AC160=(Info!$C$17+3),('Provozní náklady VaK-ex post'!$J$61*1000)*INDEX(Indexace!$C$26:$AV$26,MATCH($D$7,Indexace!$C$21:$AV$21)),IF(AC160=(Info!$C$17+4),('Provozní náklady VaK-ex post'!$L$61*1000)*INDEX(Indexace!$C$27:$AV$27,MATCH($D$7,Indexace!$C$21:$AV$21)),IF(AC160=(Info!$C$17+5),('Provozní náklady VaK-ex post'!$N$61*1000)*INDEX(Indexace!$C$28:$AV$28,MATCH($D$7,Indexace!$C$21:$AV$21)),IF(AC160=(Info!$C$17+6),('Provozní náklady VaK-ex post'!$P$61*1000)*INDEX(Indexace!$C$29:$AV$29,MATCH($D$7,Indexace!$C$21:$AV$21)),IF(AC160=(Info!$C$17+7),('Provozní náklady VaK-ex post'!$R$61*1000)*INDEX(Indexace!$C$30:$AV$30,MATCH($D$7,Indexace!$C$21:$AV$21)),IF(AC160=(Info!$C$17+8),('Provozní náklady VaK-ex post'!$T$61*1000)*INDEX(Indexace!$C$31:$AV$31,MATCH($D$7,Indexace!$C$21:$AV$21)),IF(AC160=(Info!$C$17+9),('Provozní náklady VaK-ex post'!$V$61*1000)*INDEX(Indexace!$C$32:$AV$32,MATCH($D$7,Indexace!$C$21:$AV$21)),IF(AC160=(Info!$C$17+10),('Provozní náklady VaK-ex post'!$V$61*1000)*INDEX(Indexace!$C$33:$AV$33,MATCH($D$7,Indexace!$C$21:$AV$21)),IF(AC160=(Info!$C$17+11),('Provozní náklady VaK-ex post'!$V$61*1000)*INDEX(Indexace!$C$34:$AV$34,MATCH($D$7,Indexace!$C$21:$AV$21)),IF(AC160=(Info!$C$17+12),('Provozní náklady VaK-ex post'!$V$61*1000)*INDEX(Indexace!$C$35:$AV$35,MATCH($D$7,Indexace!$C$21:$AV$21)),IF(AC160=(Info!$C$17+13),('Provozní náklady VaK-ex post'!$V$61*1000)*INDEX(Indexace!$C$36:$AV$36,MATCH($D$7,Indexace!$C$21:$AV$21)),IF(AC160=(Info!$C$17+14),('Provozní náklady VaK-ex post'!$V$61*1000)*INDEX(Indexace!$C$37:$AV$37,MATCH($D$7,Indexace!$C$21:$AV$21)),IF(AC160=(Info!$C$17+15),('Provozní náklady VaK-ex post'!$V$61*1000)*INDEX(Indexace!$C$38:$AV$38,MATCH($D$7,Indexace!$C$21:$AV$21)),IF(AC160=(Info!$C$17+16),('Provozní náklady VaK-ex post'!$V$61*1000)*INDEX(Indexace!$C$39:$AV$39,MATCH($D$7,Indexace!$C$21:$AV$21)),IF(AC160=(Info!$C$17+17),('Provozní náklady VaK-ex post'!$V$61*1000)*INDEX(Indexace!$C$40:$AV$40,MATCH($D$7,Indexace!$C$21:$AV$21)),IF(AC160=(Info!$C$17+18),('Provozní náklady VaK-ex post'!$V$61*1000)*INDEX(Indexace!$C$41:$AV$41,MATCH($D$7,Indexace!$C$21:$AV$21)),IF(AC160=(Info!$C$17+19),('Provozní náklady VaK-ex post'!$V$61*1000)*INDEX(Indexace!$C$42:$AV$42,MATCH($D$7,Indexace!$C$21:$AV$21)),IF(AC160=(Info!$C$17+20),('Provozní náklady VaK-ex post'!$V$61*1000)*INDEX(Indexace!$C$43:$AV$43,MATCH($D$7,Indexace!$C$21:$AV$21)),IF(AC160=(Info!$C$17+21),('Provozní náklady VaK-ex post'!$V$61*1000)*INDEX(Indexace!$C$44:$AV$44,MATCH($D$7,Indexace!$C$21:$AV$21)),IF(AC160=(Info!$C$17+22),('Provozní náklady VaK-ex post'!$V$61*1000)*INDEX(Indexace!$C$45:$AV$45,MATCH($D$7,Indexace!$C$21:$AV$21)),IF(AC160=(Info!$C$17+23),('Provozní náklady VaK-ex post'!$V$61*1000)*INDEX(Indexace!$C$46:$AV$46,MATCH($D$7,Indexace!$C$21:$AV$21)),IF(AC160=(Info!$C$17+24),('Provozní náklady VaK-ex post'!$V$61*1000)*INDEX(Indexace!$C$47:$AV$47,MATCH($D$7,Indexace!$C$21:$AV$21)),IF(AC160=(Info!$C$17+25),('Provozní náklady VaK-ex post'!$V$61*1000)*INDEX(Indexace!$C$48:$AV$48,MATCH($D$7,Indexace!$C$21:$AV$21)),IF(AC160=(Info!$C$17+26),('Provozní náklady VaK-ex post'!$V$61*1000)*INDEX(Indexace!$C$49:$AV$49,MATCH($D$7,Indexace!$C$21:$AV$21)),IF(AC160=(Info!$C$17+27),('Provozní náklady VaK-ex post'!$V$61*1000)*INDEX(Indexace!$C$50:$AV$50,MATCH($D$7,Indexace!$C$21:$AV$21)),IF(AC160=(Info!$C$17+28),('Provozní náklady VaK-ex post'!$V$61*1000)*INDEX(Indexace!$C$51:$AV$51,MATCH($D$7,Indexace!$C$21:$AV$21)),IF(AC160=(Info!$C$17+29),('Provozní náklady VaK-ex post'!$V$61*1000)*INDEX(Indexace!$C$52:$AV$52,MATCH($D$7,Indexace!$C$21:$AV$21)),IF(AC160=(Info!$C$17+30),('Provozní náklady VaK-ex post'!$V$61*1000)*INDEX(Indexace!$C$53:$AV$53,MATCH($D$7,Indexace!$C$21:$AV$21)))))))))))))))))))))))))))))))))),0)</f>
        <v>0</v>
      </c>
      <c r="AD161" s="739">
        <f>IF(AD160&gt;=Info!$C$17,IF($F$2=1,0,IF(AD160=Info!$C$17,('Základní vstupní data'!$F$136*1000)*INDEX(Indexace!$C$23:$AV$23,MATCH($D$7,Indexace!$C$21:$AV$21)),IF(AD160=(Info!$C$17+1),('Provozní náklady VaK-ex post'!$F$61*1000)*INDEX(Indexace!$C$24:$AV$24,MATCH($D$7,Indexace!$C$21:$AV$21)),IF(AD160=(Info!$C$17+2),('Provozní náklady VaK-ex post'!$H$61*1000)*INDEX(Indexace!$C$25:$AV$25,MATCH($D$7,Indexace!$C$21:$AV$21)),IF(AD160=(Info!$C$17+3),('Provozní náklady VaK-ex post'!$J$61*1000)*INDEX(Indexace!$C$26:$AV$26,MATCH($D$7,Indexace!$C$21:$AV$21)),IF(AD160=(Info!$C$17+4),('Provozní náklady VaK-ex post'!$L$61*1000)*INDEX(Indexace!$C$27:$AV$27,MATCH($D$7,Indexace!$C$21:$AV$21)),IF(AD160=(Info!$C$17+5),('Provozní náklady VaK-ex post'!$N$61*1000)*INDEX(Indexace!$C$28:$AV$28,MATCH($D$7,Indexace!$C$21:$AV$21)),IF(AD160=(Info!$C$17+6),('Provozní náklady VaK-ex post'!$P$61*1000)*INDEX(Indexace!$C$29:$AV$29,MATCH($D$7,Indexace!$C$21:$AV$21)),IF(AD160=(Info!$C$17+7),('Provozní náklady VaK-ex post'!$R$61*1000)*INDEX(Indexace!$C$30:$AV$30,MATCH($D$7,Indexace!$C$21:$AV$21)),IF(AD160=(Info!$C$17+8),('Provozní náklady VaK-ex post'!$T$61*1000)*INDEX(Indexace!$C$31:$AV$31,MATCH($D$7,Indexace!$C$21:$AV$21)),IF(AD160=(Info!$C$17+9),('Provozní náklady VaK-ex post'!$V$61*1000)*INDEX(Indexace!$C$32:$AV$32,MATCH($D$7,Indexace!$C$21:$AV$21)),IF(AD160=(Info!$C$17+10),('Provozní náklady VaK-ex post'!$V$61*1000)*INDEX(Indexace!$C$33:$AV$33,MATCH($D$7,Indexace!$C$21:$AV$21)),IF(AD160=(Info!$C$17+11),('Provozní náklady VaK-ex post'!$V$61*1000)*INDEX(Indexace!$C$34:$AV$34,MATCH($D$7,Indexace!$C$21:$AV$21)),IF(AD160=(Info!$C$17+12),('Provozní náklady VaK-ex post'!$V$61*1000)*INDEX(Indexace!$C$35:$AV$35,MATCH($D$7,Indexace!$C$21:$AV$21)),IF(AD160=(Info!$C$17+13),('Provozní náklady VaK-ex post'!$V$61*1000)*INDEX(Indexace!$C$36:$AV$36,MATCH($D$7,Indexace!$C$21:$AV$21)),IF(AD160=(Info!$C$17+14),('Provozní náklady VaK-ex post'!$V$61*1000)*INDEX(Indexace!$C$37:$AV$37,MATCH($D$7,Indexace!$C$21:$AV$21)),IF(AD160=(Info!$C$17+15),('Provozní náklady VaK-ex post'!$V$61*1000)*INDEX(Indexace!$C$38:$AV$38,MATCH($D$7,Indexace!$C$21:$AV$21)),IF(AD160=(Info!$C$17+16),('Provozní náklady VaK-ex post'!$V$61*1000)*INDEX(Indexace!$C$39:$AV$39,MATCH($D$7,Indexace!$C$21:$AV$21)),IF(AD160=(Info!$C$17+17),('Provozní náklady VaK-ex post'!$V$61*1000)*INDEX(Indexace!$C$40:$AV$40,MATCH($D$7,Indexace!$C$21:$AV$21)),IF(AD160=(Info!$C$17+18),('Provozní náklady VaK-ex post'!$V$61*1000)*INDEX(Indexace!$C$41:$AV$41,MATCH($D$7,Indexace!$C$21:$AV$21)),IF(AD160=(Info!$C$17+19),('Provozní náklady VaK-ex post'!$V$61*1000)*INDEX(Indexace!$C$42:$AV$42,MATCH($D$7,Indexace!$C$21:$AV$21)),IF(AD160=(Info!$C$17+20),('Provozní náklady VaK-ex post'!$V$61*1000)*INDEX(Indexace!$C$43:$AV$43,MATCH($D$7,Indexace!$C$21:$AV$21)),IF(AD160=(Info!$C$17+21),('Provozní náklady VaK-ex post'!$V$61*1000)*INDEX(Indexace!$C$44:$AV$44,MATCH($D$7,Indexace!$C$21:$AV$21)),IF(AD160=(Info!$C$17+22),('Provozní náklady VaK-ex post'!$V$61*1000)*INDEX(Indexace!$C$45:$AV$45,MATCH($D$7,Indexace!$C$21:$AV$21)),IF(AD160=(Info!$C$17+23),('Provozní náklady VaK-ex post'!$V$61*1000)*INDEX(Indexace!$C$46:$AV$46,MATCH($D$7,Indexace!$C$21:$AV$21)),IF(AD160=(Info!$C$17+24),('Provozní náklady VaK-ex post'!$V$61*1000)*INDEX(Indexace!$C$47:$AV$47,MATCH($D$7,Indexace!$C$21:$AV$21)),IF(AD160=(Info!$C$17+25),('Provozní náklady VaK-ex post'!$V$61*1000)*INDEX(Indexace!$C$48:$AV$48,MATCH($D$7,Indexace!$C$21:$AV$21)),IF(AD160=(Info!$C$17+26),('Provozní náklady VaK-ex post'!$V$61*1000)*INDEX(Indexace!$C$49:$AV$49,MATCH($D$7,Indexace!$C$21:$AV$21)),IF(AD160=(Info!$C$17+27),('Provozní náklady VaK-ex post'!$V$61*1000)*INDEX(Indexace!$C$50:$AV$50,MATCH($D$7,Indexace!$C$21:$AV$21)),IF(AD160=(Info!$C$17+28),('Provozní náklady VaK-ex post'!$V$61*1000)*INDEX(Indexace!$C$51:$AV$51,MATCH($D$7,Indexace!$C$21:$AV$21)),IF(AD160=(Info!$C$17+29),('Provozní náklady VaK-ex post'!$V$61*1000)*INDEX(Indexace!$C$52:$AV$52,MATCH($D$7,Indexace!$C$21:$AV$21)),IF(AD160=(Info!$C$17+30),('Provozní náklady VaK-ex post'!$V$61*1000)*INDEX(Indexace!$C$53:$AV$53,MATCH($D$7,Indexace!$C$21:$AV$21)))))))))))))))))))))))))))))))))),0)</f>
        <v>0</v>
      </c>
      <c r="AE161" s="739">
        <f>IF(AE160&gt;=Info!$C$17,IF($F$2=1,0,IF(AE160=Info!$C$17,('Základní vstupní data'!$F$136*1000)*INDEX(Indexace!$C$23:$AV$23,MATCH($D$7,Indexace!$C$21:$AV$21)),IF(AE160=(Info!$C$17+1),('Provozní náklady VaK-ex post'!$F$61*1000)*INDEX(Indexace!$C$24:$AV$24,MATCH($D$7,Indexace!$C$21:$AV$21)),IF(AE160=(Info!$C$17+2),('Provozní náklady VaK-ex post'!$H$61*1000)*INDEX(Indexace!$C$25:$AV$25,MATCH($D$7,Indexace!$C$21:$AV$21)),IF(AE160=(Info!$C$17+3),('Provozní náklady VaK-ex post'!$J$61*1000)*INDEX(Indexace!$C$26:$AV$26,MATCH($D$7,Indexace!$C$21:$AV$21)),IF(AE160=(Info!$C$17+4),('Provozní náklady VaK-ex post'!$L$61*1000)*INDEX(Indexace!$C$27:$AV$27,MATCH($D$7,Indexace!$C$21:$AV$21)),IF(AE160=(Info!$C$17+5),('Provozní náklady VaK-ex post'!$N$61*1000)*INDEX(Indexace!$C$28:$AV$28,MATCH($D$7,Indexace!$C$21:$AV$21)),IF(AE160=(Info!$C$17+6),('Provozní náklady VaK-ex post'!$P$61*1000)*INDEX(Indexace!$C$29:$AV$29,MATCH($D$7,Indexace!$C$21:$AV$21)),IF(AE160=(Info!$C$17+7),('Provozní náklady VaK-ex post'!$R$61*1000)*INDEX(Indexace!$C$30:$AV$30,MATCH($D$7,Indexace!$C$21:$AV$21)),IF(AE160=(Info!$C$17+8),('Provozní náklady VaK-ex post'!$T$61*1000)*INDEX(Indexace!$C$31:$AV$31,MATCH($D$7,Indexace!$C$21:$AV$21)),IF(AE160=(Info!$C$17+9),('Provozní náklady VaK-ex post'!$V$61*1000)*INDEX(Indexace!$C$32:$AV$32,MATCH($D$7,Indexace!$C$21:$AV$21)),IF(AE160=(Info!$C$17+10),('Provozní náklady VaK-ex post'!$V$61*1000)*INDEX(Indexace!$C$33:$AV$33,MATCH($D$7,Indexace!$C$21:$AV$21)),IF(AE160=(Info!$C$17+11),('Provozní náklady VaK-ex post'!$V$61*1000)*INDEX(Indexace!$C$34:$AV$34,MATCH($D$7,Indexace!$C$21:$AV$21)),IF(AE160=(Info!$C$17+12),('Provozní náklady VaK-ex post'!$V$61*1000)*INDEX(Indexace!$C$35:$AV$35,MATCH($D$7,Indexace!$C$21:$AV$21)),IF(AE160=(Info!$C$17+13),('Provozní náklady VaK-ex post'!$V$61*1000)*INDEX(Indexace!$C$36:$AV$36,MATCH($D$7,Indexace!$C$21:$AV$21)),IF(AE160=(Info!$C$17+14),('Provozní náklady VaK-ex post'!$V$61*1000)*INDEX(Indexace!$C$37:$AV$37,MATCH($D$7,Indexace!$C$21:$AV$21)),IF(AE160=(Info!$C$17+15),('Provozní náklady VaK-ex post'!$V$61*1000)*INDEX(Indexace!$C$38:$AV$38,MATCH($D$7,Indexace!$C$21:$AV$21)),IF(AE160=(Info!$C$17+16),('Provozní náklady VaK-ex post'!$V$61*1000)*INDEX(Indexace!$C$39:$AV$39,MATCH($D$7,Indexace!$C$21:$AV$21)),IF(AE160=(Info!$C$17+17),('Provozní náklady VaK-ex post'!$V$61*1000)*INDEX(Indexace!$C$40:$AV$40,MATCH($D$7,Indexace!$C$21:$AV$21)),IF(AE160=(Info!$C$17+18),('Provozní náklady VaK-ex post'!$V$61*1000)*INDEX(Indexace!$C$41:$AV$41,MATCH($D$7,Indexace!$C$21:$AV$21)),IF(AE160=(Info!$C$17+19),('Provozní náklady VaK-ex post'!$V$61*1000)*INDEX(Indexace!$C$42:$AV$42,MATCH($D$7,Indexace!$C$21:$AV$21)),IF(AE160=(Info!$C$17+20),('Provozní náklady VaK-ex post'!$V$61*1000)*INDEX(Indexace!$C$43:$AV$43,MATCH($D$7,Indexace!$C$21:$AV$21)),IF(AE160=(Info!$C$17+21),('Provozní náklady VaK-ex post'!$V$61*1000)*INDEX(Indexace!$C$44:$AV$44,MATCH($D$7,Indexace!$C$21:$AV$21)),IF(AE160=(Info!$C$17+22),('Provozní náklady VaK-ex post'!$V$61*1000)*INDEX(Indexace!$C$45:$AV$45,MATCH($D$7,Indexace!$C$21:$AV$21)),IF(AE160=(Info!$C$17+23),('Provozní náklady VaK-ex post'!$V$61*1000)*INDEX(Indexace!$C$46:$AV$46,MATCH($D$7,Indexace!$C$21:$AV$21)),IF(AE160=(Info!$C$17+24),('Provozní náklady VaK-ex post'!$V$61*1000)*INDEX(Indexace!$C$47:$AV$47,MATCH($D$7,Indexace!$C$21:$AV$21)),IF(AE160=(Info!$C$17+25),('Provozní náklady VaK-ex post'!$V$61*1000)*INDEX(Indexace!$C$48:$AV$48,MATCH($D$7,Indexace!$C$21:$AV$21)),IF(AE160=(Info!$C$17+26),('Provozní náklady VaK-ex post'!$V$61*1000)*INDEX(Indexace!$C$49:$AV$49,MATCH($D$7,Indexace!$C$21:$AV$21)),IF(AE160=(Info!$C$17+27),('Provozní náklady VaK-ex post'!$V$61*1000)*INDEX(Indexace!$C$50:$AV$50,MATCH($D$7,Indexace!$C$21:$AV$21)),IF(AE160=(Info!$C$17+28),('Provozní náklady VaK-ex post'!$V$61*1000)*INDEX(Indexace!$C$51:$AV$51,MATCH($D$7,Indexace!$C$21:$AV$21)),IF(AE160=(Info!$C$17+29),('Provozní náklady VaK-ex post'!$V$61*1000)*INDEX(Indexace!$C$52:$AV$52,MATCH($D$7,Indexace!$C$21:$AV$21)),IF(AE160=(Info!$C$17+30),('Provozní náklady VaK-ex post'!$V$61*1000)*INDEX(Indexace!$C$53:$AV$53,MATCH($D$7,Indexace!$C$21:$AV$21)))))))))))))))))))))))))))))))))),0)</f>
        <v>0</v>
      </c>
      <c r="AF161" s="739">
        <f>IF(AF160&gt;=Info!$C$17,IF($F$2=1,0,IF(AF160=Info!$C$17,('Základní vstupní data'!$F$136*1000)*INDEX(Indexace!$C$23:$AV$23,MATCH($D$7,Indexace!$C$21:$AV$21)),IF(AF160=(Info!$C$17+1),('Provozní náklady VaK-ex post'!$F$61*1000)*INDEX(Indexace!$C$24:$AV$24,MATCH($D$7,Indexace!$C$21:$AV$21)),IF(AF160=(Info!$C$17+2),('Provozní náklady VaK-ex post'!$H$61*1000)*INDEX(Indexace!$C$25:$AV$25,MATCH($D$7,Indexace!$C$21:$AV$21)),IF(AF160=(Info!$C$17+3),('Provozní náklady VaK-ex post'!$J$61*1000)*INDEX(Indexace!$C$26:$AV$26,MATCH($D$7,Indexace!$C$21:$AV$21)),IF(AF160=(Info!$C$17+4),('Provozní náklady VaK-ex post'!$L$61*1000)*INDEX(Indexace!$C$27:$AV$27,MATCH($D$7,Indexace!$C$21:$AV$21)),IF(AF160=(Info!$C$17+5),('Provozní náklady VaK-ex post'!$N$61*1000)*INDEX(Indexace!$C$28:$AV$28,MATCH($D$7,Indexace!$C$21:$AV$21)),IF(AF160=(Info!$C$17+6),('Provozní náklady VaK-ex post'!$P$61*1000)*INDEX(Indexace!$C$29:$AV$29,MATCH($D$7,Indexace!$C$21:$AV$21)),IF(AF160=(Info!$C$17+7),('Provozní náklady VaK-ex post'!$R$61*1000)*INDEX(Indexace!$C$30:$AV$30,MATCH($D$7,Indexace!$C$21:$AV$21)),IF(AF160=(Info!$C$17+8),('Provozní náklady VaK-ex post'!$T$61*1000)*INDEX(Indexace!$C$31:$AV$31,MATCH($D$7,Indexace!$C$21:$AV$21)),IF(AF160=(Info!$C$17+9),('Provozní náklady VaK-ex post'!$V$61*1000)*INDEX(Indexace!$C$32:$AV$32,MATCH($D$7,Indexace!$C$21:$AV$21)),IF(AF160=(Info!$C$17+10),('Provozní náklady VaK-ex post'!$V$61*1000)*INDEX(Indexace!$C$33:$AV$33,MATCH($D$7,Indexace!$C$21:$AV$21)),IF(AF160=(Info!$C$17+11),('Provozní náklady VaK-ex post'!$V$61*1000)*INDEX(Indexace!$C$34:$AV$34,MATCH($D$7,Indexace!$C$21:$AV$21)),IF(AF160=(Info!$C$17+12),('Provozní náklady VaK-ex post'!$V$61*1000)*INDEX(Indexace!$C$35:$AV$35,MATCH($D$7,Indexace!$C$21:$AV$21)),IF(AF160=(Info!$C$17+13),('Provozní náklady VaK-ex post'!$V$61*1000)*INDEX(Indexace!$C$36:$AV$36,MATCH($D$7,Indexace!$C$21:$AV$21)),IF(AF160=(Info!$C$17+14),('Provozní náklady VaK-ex post'!$V$61*1000)*INDEX(Indexace!$C$37:$AV$37,MATCH($D$7,Indexace!$C$21:$AV$21)),IF(AF160=(Info!$C$17+15),('Provozní náklady VaK-ex post'!$V$61*1000)*INDEX(Indexace!$C$38:$AV$38,MATCH($D$7,Indexace!$C$21:$AV$21)),IF(AF160=(Info!$C$17+16),('Provozní náklady VaK-ex post'!$V$61*1000)*INDEX(Indexace!$C$39:$AV$39,MATCH($D$7,Indexace!$C$21:$AV$21)),IF(AF160=(Info!$C$17+17),('Provozní náklady VaK-ex post'!$V$61*1000)*INDEX(Indexace!$C$40:$AV$40,MATCH($D$7,Indexace!$C$21:$AV$21)),IF(AF160=(Info!$C$17+18),('Provozní náklady VaK-ex post'!$V$61*1000)*INDEX(Indexace!$C$41:$AV$41,MATCH($D$7,Indexace!$C$21:$AV$21)),IF(AF160=(Info!$C$17+19),('Provozní náklady VaK-ex post'!$V$61*1000)*INDEX(Indexace!$C$42:$AV$42,MATCH($D$7,Indexace!$C$21:$AV$21)),IF(AF160=(Info!$C$17+20),('Provozní náklady VaK-ex post'!$V$61*1000)*INDEX(Indexace!$C$43:$AV$43,MATCH($D$7,Indexace!$C$21:$AV$21)),IF(AF160=(Info!$C$17+21),('Provozní náklady VaK-ex post'!$V$61*1000)*INDEX(Indexace!$C$44:$AV$44,MATCH($D$7,Indexace!$C$21:$AV$21)),IF(AF160=(Info!$C$17+22),('Provozní náklady VaK-ex post'!$V$61*1000)*INDEX(Indexace!$C$45:$AV$45,MATCH($D$7,Indexace!$C$21:$AV$21)),IF(AF160=(Info!$C$17+23),('Provozní náklady VaK-ex post'!$V$61*1000)*INDEX(Indexace!$C$46:$AV$46,MATCH($D$7,Indexace!$C$21:$AV$21)),IF(AF160=(Info!$C$17+24),('Provozní náklady VaK-ex post'!$V$61*1000)*INDEX(Indexace!$C$47:$AV$47,MATCH($D$7,Indexace!$C$21:$AV$21)),IF(AF160=(Info!$C$17+25),('Provozní náklady VaK-ex post'!$V$61*1000)*INDEX(Indexace!$C$48:$AV$48,MATCH($D$7,Indexace!$C$21:$AV$21)),IF(AF160=(Info!$C$17+26),('Provozní náklady VaK-ex post'!$V$61*1000)*INDEX(Indexace!$C$49:$AV$49,MATCH($D$7,Indexace!$C$21:$AV$21)),IF(AF160=(Info!$C$17+27),('Provozní náklady VaK-ex post'!$V$61*1000)*INDEX(Indexace!$C$50:$AV$50,MATCH($D$7,Indexace!$C$21:$AV$21)),IF(AF160=(Info!$C$17+28),('Provozní náklady VaK-ex post'!$V$61*1000)*INDEX(Indexace!$C$51:$AV$51,MATCH($D$7,Indexace!$C$21:$AV$21)),IF(AF160=(Info!$C$17+29),('Provozní náklady VaK-ex post'!$V$61*1000)*INDEX(Indexace!$C$52:$AV$52,MATCH($D$7,Indexace!$C$21:$AV$21)),IF(AF160=(Info!$C$17+30),('Provozní náklady VaK-ex post'!$V$61*1000)*INDEX(Indexace!$C$53:$AV$53,MATCH($D$7,Indexace!$C$21:$AV$21)))))))))))))))))))))))))))))))))),0)</f>
        <v>0</v>
      </c>
      <c r="AG161" s="739">
        <f>IF(AG160&gt;=Info!$C$17,IF($F$2=1,0,IF(AG160=Info!$C$17,('Základní vstupní data'!$F$136*1000)*INDEX(Indexace!$C$23:$AV$23,MATCH($D$7,Indexace!$C$21:$AV$21)),IF(AG160=(Info!$C$17+1),('Provozní náklady VaK-ex post'!$F$61*1000)*INDEX(Indexace!$C$24:$AV$24,MATCH($D$7,Indexace!$C$21:$AV$21)),IF(AG160=(Info!$C$17+2),('Provozní náklady VaK-ex post'!$H$61*1000)*INDEX(Indexace!$C$25:$AV$25,MATCH($D$7,Indexace!$C$21:$AV$21)),IF(AG160=(Info!$C$17+3),('Provozní náklady VaK-ex post'!$J$61*1000)*INDEX(Indexace!$C$26:$AV$26,MATCH($D$7,Indexace!$C$21:$AV$21)),IF(AG160=(Info!$C$17+4),('Provozní náklady VaK-ex post'!$L$61*1000)*INDEX(Indexace!$C$27:$AV$27,MATCH($D$7,Indexace!$C$21:$AV$21)),IF(AG160=(Info!$C$17+5),('Provozní náklady VaK-ex post'!$N$61*1000)*INDEX(Indexace!$C$28:$AV$28,MATCH($D$7,Indexace!$C$21:$AV$21)),IF(AG160=(Info!$C$17+6),('Provozní náklady VaK-ex post'!$P$61*1000)*INDEX(Indexace!$C$29:$AV$29,MATCH($D$7,Indexace!$C$21:$AV$21)),IF(AG160=(Info!$C$17+7),('Provozní náklady VaK-ex post'!$R$61*1000)*INDEX(Indexace!$C$30:$AV$30,MATCH($D$7,Indexace!$C$21:$AV$21)),IF(AG160=(Info!$C$17+8),('Provozní náklady VaK-ex post'!$T$61*1000)*INDEX(Indexace!$C$31:$AV$31,MATCH($D$7,Indexace!$C$21:$AV$21)),IF(AG160=(Info!$C$17+9),('Provozní náklady VaK-ex post'!$V$61*1000)*INDEX(Indexace!$C$32:$AV$32,MATCH($D$7,Indexace!$C$21:$AV$21)),IF(AG160=(Info!$C$17+10),('Provozní náklady VaK-ex post'!$V$61*1000)*INDEX(Indexace!$C$33:$AV$33,MATCH($D$7,Indexace!$C$21:$AV$21)),IF(AG160=(Info!$C$17+11),('Provozní náklady VaK-ex post'!$V$61*1000)*INDEX(Indexace!$C$34:$AV$34,MATCH($D$7,Indexace!$C$21:$AV$21)),IF(AG160=(Info!$C$17+12),('Provozní náklady VaK-ex post'!$V$61*1000)*INDEX(Indexace!$C$35:$AV$35,MATCH($D$7,Indexace!$C$21:$AV$21)),IF(AG160=(Info!$C$17+13),('Provozní náklady VaK-ex post'!$V$61*1000)*INDEX(Indexace!$C$36:$AV$36,MATCH($D$7,Indexace!$C$21:$AV$21)),IF(AG160=(Info!$C$17+14),('Provozní náklady VaK-ex post'!$V$61*1000)*INDEX(Indexace!$C$37:$AV$37,MATCH($D$7,Indexace!$C$21:$AV$21)),IF(AG160=(Info!$C$17+15),('Provozní náklady VaK-ex post'!$V$61*1000)*INDEX(Indexace!$C$38:$AV$38,MATCH($D$7,Indexace!$C$21:$AV$21)),IF(AG160=(Info!$C$17+16),('Provozní náklady VaK-ex post'!$V$61*1000)*INDEX(Indexace!$C$39:$AV$39,MATCH($D$7,Indexace!$C$21:$AV$21)),IF(AG160=(Info!$C$17+17),('Provozní náklady VaK-ex post'!$V$61*1000)*INDEX(Indexace!$C$40:$AV$40,MATCH($D$7,Indexace!$C$21:$AV$21)),IF(AG160=(Info!$C$17+18),('Provozní náklady VaK-ex post'!$V$61*1000)*INDEX(Indexace!$C$41:$AV$41,MATCH($D$7,Indexace!$C$21:$AV$21)),IF(AG160=(Info!$C$17+19),('Provozní náklady VaK-ex post'!$V$61*1000)*INDEX(Indexace!$C$42:$AV$42,MATCH($D$7,Indexace!$C$21:$AV$21)),IF(AG160=(Info!$C$17+20),('Provozní náklady VaK-ex post'!$V$61*1000)*INDEX(Indexace!$C$43:$AV$43,MATCH($D$7,Indexace!$C$21:$AV$21)),IF(AG160=(Info!$C$17+21),('Provozní náklady VaK-ex post'!$V$61*1000)*INDEX(Indexace!$C$44:$AV$44,MATCH($D$7,Indexace!$C$21:$AV$21)),IF(AG160=(Info!$C$17+22),('Provozní náklady VaK-ex post'!$V$61*1000)*INDEX(Indexace!$C$45:$AV$45,MATCH($D$7,Indexace!$C$21:$AV$21)),IF(AG160=(Info!$C$17+23),('Provozní náklady VaK-ex post'!$V$61*1000)*INDEX(Indexace!$C$46:$AV$46,MATCH($D$7,Indexace!$C$21:$AV$21)),IF(AG160=(Info!$C$17+24),('Provozní náklady VaK-ex post'!$V$61*1000)*INDEX(Indexace!$C$47:$AV$47,MATCH($D$7,Indexace!$C$21:$AV$21)),IF(AG160=(Info!$C$17+25),('Provozní náklady VaK-ex post'!$V$61*1000)*INDEX(Indexace!$C$48:$AV$48,MATCH($D$7,Indexace!$C$21:$AV$21)),IF(AG160=(Info!$C$17+26),('Provozní náklady VaK-ex post'!$V$61*1000)*INDEX(Indexace!$C$49:$AV$49,MATCH($D$7,Indexace!$C$21:$AV$21)),IF(AG160=(Info!$C$17+27),('Provozní náklady VaK-ex post'!$V$61*1000)*INDEX(Indexace!$C$50:$AV$50,MATCH($D$7,Indexace!$C$21:$AV$21)),IF(AG160=(Info!$C$17+28),('Provozní náklady VaK-ex post'!$V$61*1000)*INDEX(Indexace!$C$51:$AV$51,MATCH($D$7,Indexace!$C$21:$AV$21)),IF(AG160=(Info!$C$17+29),('Provozní náklady VaK-ex post'!$V$61*1000)*INDEX(Indexace!$C$52:$AV$52,MATCH($D$7,Indexace!$C$21:$AV$21)),IF(AG160=(Info!$C$17+30),('Provozní náklady VaK-ex post'!$V$61*1000)*INDEX(Indexace!$C$53:$AV$53,MATCH($D$7,Indexace!$C$21:$AV$21)))))))))))))))))))))))))))))))))),0)</f>
        <v>0</v>
      </c>
      <c r="AH161" s="739">
        <f>IF(AH160&gt;=Info!$C$17,IF($F$2=1,0,IF(AH160=Info!$C$17,('Základní vstupní data'!$F$136*1000)*INDEX(Indexace!$C$23:$AV$23,MATCH($D$7,Indexace!$C$21:$AV$21)),IF(AH160=(Info!$C$17+1),('Provozní náklady VaK-ex post'!$F$61*1000)*INDEX(Indexace!$C$24:$AV$24,MATCH($D$7,Indexace!$C$21:$AV$21)),IF(AH160=(Info!$C$17+2),('Provozní náklady VaK-ex post'!$H$61*1000)*INDEX(Indexace!$C$25:$AV$25,MATCH($D$7,Indexace!$C$21:$AV$21)),IF(AH160=(Info!$C$17+3),('Provozní náklady VaK-ex post'!$J$61*1000)*INDEX(Indexace!$C$26:$AV$26,MATCH($D$7,Indexace!$C$21:$AV$21)),IF(AH160=(Info!$C$17+4),('Provozní náklady VaK-ex post'!$L$61*1000)*INDEX(Indexace!$C$27:$AV$27,MATCH($D$7,Indexace!$C$21:$AV$21)),IF(AH160=(Info!$C$17+5),('Provozní náklady VaK-ex post'!$N$61*1000)*INDEX(Indexace!$C$28:$AV$28,MATCH($D$7,Indexace!$C$21:$AV$21)),IF(AH160=(Info!$C$17+6),('Provozní náklady VaK-ex post'!$P$61*1000)*INDEX(Indexace!$C$29:$AV$29,MATCH($D$7,Indexace!$C$21:$AV$21)),IF(AH160=(Info!$C$17+7),('Provozní náklady VaK-ex post'!$R$61*1000)*INDEX(Indexace!$C$30:$AV$30,MATCH($D$7,Indexace!$C$21:$AV$21)),IF(AH160=(Info!$C$17+8),('Provozní náklady VaK-ex post'!$T$61*1000)*INDEX(Indexace!$C$31:$AV$31,MATCH($D$7,Indexace!$C$21:$AV$21)),IF(AH160=(Info!$C$17+9),('Provozní náklady VaK-ex post'!$V$61*1000)*INDEX(Indexace!$C$32:$AV$32,MATCH($D$7,Indexace!$C$21:$AV$21)),IF(AH160=(Info!$C$17+10),('Provozní náklady VaK-ex post'!$V$61*1000)*INDEX(Indexace!$C$33:$AV$33,MATCH($D$7,Indexace!$C$21:$AV$21)),IF(AH160=(Info!$C$17+11),('Provozní náklady VaK-ex post'!$V$61*1000)*INDEX(Indexace!$C$34:$AV$34,MATCH($D$7,Indexace!$C$21:$AV$21)),IF(AH160=(Info!$C$17+12),('Provozní náklady VaK-ex post'!$V$61*1000)*INDEX(Indexace!$C$35:$AV$35,MATCH($D$7,Indexace!$C$21:$AV$21)),IF(AH160=(Info!$C$17+13),('Provozní náklady VaK-ex post'!$V$61*1000)*INDEX(Indexace!$C$36:$AV$36,MATCH($D$7,Indexace!$C$21:$AV$21)),IF(AH160=(Info!$C$17+14),('Provozní náklady VaK-ex post'!$V$61*1000)*INDEX(Indexace!$C$37:$AV$37,MATCH($D$7,Indexace!$C$21:$AV$21)),IF(AH160=(Info!$C$17+15),('Provozní náklady VaK-ex post'!$V$61*1000)*INDEX(Indexace!$C$38:$AV$38,MATCH($D$7,Indexace!$C$21:$AV$21)),IF(AH160=(Info!$C$17+16),('Provozní náklady VaK-ex post'!$V$61*1000)*INDEX(Indexace!$C$39:$AV$39,MATCH($D$7,Indexace!$C$21:$AV$21)),IF(AH160=(Info!$C$17+17),('Provozní náklady VaK-ex post'!$V$61*1000)*INDEX(Indexace!$C$40:$AV$40,MATCH($D$7,Indexace!$C$21:$AV$21)),IF(AH160=(Info!$C$17+18),('Provozní náklady VaK-ex post'!$V$61*1000)*INDEX(Indexace!$C$41:$AV$41,MATCH($D$7,Indexace!$C$21:$AV$21)),IF(AH160=(Info!$C$17+19),('Provozní náklady VaK-ex post'!$V$61*1000)*INDEX(Indexace!$C$42:$AV$42,MATCH($D$7,Indexace!$C$21:$AV$21)),IF(AH160=(Info!$C$17+20),('Provozní náklady VaK-ex post'!$V$61*1000)*INDEX(Indexace!$C$43:$AV$43,MATCH($D$7,Indexace!$C$21:$AV$21)),IF(AH160=(Info!$C$17+21),('Provozní náklady VaK-ex post'!$V$61*1000)*INDEX(Indexace!$C$44:$AV$44,MATCH($D$7,Indexace!$C$21:$AV$21)),IF(AH160=(Info!$C$17+22),('Provozní náklady VaK-ex post'!$V$61*1000)*INDEX(Indexace!$C$45:$AV$45,MATCH($D$7,Indexace!$C$21:$AV$21)),IF(AH160=(Info!$C$17+23),('Provozní náklady VaK-ex post'!$V$61*1000)*INDEX(Indexace!$C$46:$AV$46,MATCH($D$7,Indexace!$C$21:$AV$21)),IF(AH160=(Info!$C$17+24),('Provozní náklady VaK-ex post'!$V$61*1000)*INDEX(Indexace!$C$47:$AV$47,MATCH($D$7,Indexace!$C$21:$AV$21)),IF(AH160=(Info!$C$17+25),('Provozní náklady VaK-ex post'!$V$61*1000)*INDEX(Indexace!$C$48:$AV$48,MATCH($D$7,Indexace!$C$21:$AV$21)),IF(AH160=(Info!$C$17+26),('Provozní náklady VaK-ex post'!$V$61*1000)*INDEX(Indexace!$C$49:$AV$49,MATCH($D$7,Indexace!$C$21:$AV$21)),IF(AH160=(Info!$C$17+27),('Provozní náklady VaK-ex post'!$V$61*1000)*INDEX(Indexace!$C$50:$AV$50,MATCH($D$7,Indexace!$C$21:$AV$21)),IF(AH160=(Info!$C$17+28),('Provozní náklady VaK-ex post'!$V$61*1000)*INDEX(Indexace!$C$51:$AV$51,MATCH($D$7,Indexace!$C$21:$AV$21)),IF(AH160=(Info!$C$17+29),('Provozní náklady VaK-ex post'!$V$61*1000)*INDEX(Indexace!$C$52:$AV$52,MATCH($D$7,Indexace!$C$21:$AV$21)),IF(AH160=(Info!$C$17+30),('Provozní náklady VaK-ex post'!$V$61*1000)*INDEX(Indexace!$C$53:$AV$53,MATCH($D$7,Indexace!$C$21:$AV$21)))))))))))))))))))))))))))))))))),0)</f>
        <v>0</v>
      </c>
    </row>
    <row r="162" spans="1:36" s="119" customFormat="1">
      <c r="B162" s="304" t="s">
        <v>6</v>
      </c>
      <c r="C162" s="683"/>
      <c r="D162" s="304" t="s">
        <v>97</v>
      </c>
      <c r="E162" s="740">
        <f>IF(E160&gt;=Info!$C$17,IF($F$2=1,0,IF(E160=Info!$C$17,('Základní vstupní data'!$G$136*1000)*INDEX(Indexace!$C$23:$AV$23,MATCH($D$7,Indexace!$C$21:$AV$21)),IF(E160=(Info!$C$17+1),('Provozní náklady VaK-ex post'!$G$61*1000)*INDEX(Indexace!$C$24:$AV$24,MATCH($D$7,Indexace!$C$21:$AV$21)),IF(E160=(Info!$C$17+2),('Provozní náklady VaK-ex post'!$I$61*1000)*INDEX(Indexace!$C$25:$AV$25,MATCH($D$7,Indexace!$C$21:$AV$21)),IF(E160=(Info!$C$17+3),('Provozní náklady VaK-ex post'!$K$61*1000)*INDEX(Indexace!$C$26:$AV$26,MATCH($D$7,Indexace!$C$21:$AV$21)),IF(E160=(Info!$C$17+4),('Provozní náklady VaK-ex post'!$M$61*1000)*INDEX(Indexace!$C$27:$AV$27,MATCH($D$7,Indexace!$C$21:$AV$21)),IF(E160=(Info!$C$17+5),('Provozní náklady VaK-ex post'!$O$61*1000)*INDEX(Indexace!$C$28:$AV$28,MATCH($D$7,Indexace!$C$21:$AV$21)),IF(E160=(Info!$C$17+6),('Provozní náklady VaK-ex post'!$Q$61*1000)*INDEX(Indexace!$C$29:$AV$29,MATCH($D$7,Indexace!$C$21:$AV$21)),IF(E160=(Info!$C$17+7),('Provozní náklady VaK-ex post'!$S$61*1000)*INDEX(Indexace!$C$30:$AV$30,MATCH($D$7,Indexace!$C$21:$AV$21)),IF(E160=(Info!$C$17+8),('Provozní náklady VaK-ex post'!$U$61*1000)*INDEX(Indexace!$C$31:$AV$31,MATCH($D$7,Indexace!$C$21:$AV$21)),IF(E160=(Info!$C$17+9),('Provozní náklady VaK-ex post'!$W$61*1000)*INDEX(Indexace!$C$32:$AV$32,MATCH($D$7,Indexace!$C$21:$AV$21)),IF(E160=(Info!$C$17+10),('Provozní náklady VaK-ex post'!$W$61*1000)*INDEX(Indexace!$C$33:$AV$33,MATCH($D$7,Indexace!$C$21:$AV$21)),IF(E160=(Info!$C$17+11),('Provozní náklady VaK-ex post'!$W$61*1000)*INDEX(Indexace!$C$34:$AV$34,MATCH($D$7,Indexace!$C$21:$AV$21)),IF(E160=(Info!$C$17+12),('Provozní náklady VaK-ex post'!$W$61*1000)*INDEX(Indexace!$C$35:$AV$35,MATCH($D$7,Indexace!$C$21:$AV$21)),IF(E160=(Info!$C$17+13),('Provozní náklady VaK-ex post'!$W$61*1000)*INDEX(Indexace!$C$36:$AV$36,MATCH($D$7,Indexace!$C$21:$AV$21)),IF(E160=(Info!$C$17+14),('Provozní náklady VaK-ex post'!$W$61*1000)*INDEX(Indexace!$C$37:$AV$37,MATCH($D$7,Indexace!$C$21:$AV$21)),IF(E160=(Info!$C$17+15),('Provozní náklady VaK-ex post'!$W$61*1000)*INDEX(Indexace!$C$38:$AV$38,MATCH($D$7,Indexace!$C$21:$AV$21)),IF(E160=(Info!$C$17+16),('Provozní náklady VaK-ex post'!$W$61*1000)*INDEX(Indexace!$C$39:$AV$39,MATCH($D$7,Indexace!$C$21:$AV$21)),IF(E160=(Info!$C$17+17),('Provozní náklady VaK-ex post'!$W$61*1000)*INDEX(Indexace!$C$40:$AV$40,MATCH($D$7,Indexace!$C$21:$AV$21)),IF(E160=(Info!$C$17+18),('Provozní náklady VaK-ex post'!$W$61*1000)*INDEX(Indexace!$C$41:$AV$41,MATCH($D$7,Indexace!$C$21:$AV$21)),IF(E160=(Info!$C$17+19),('Provozní náklady VaK-ex post'!$W$61*1000)*INDEX(Indexace!$C$42:$AV$42,MATCH($D$7,Indexace!$C$21:$AV$21)),IF(E160=(Info!$C$17+20),('Provozní náklady VaK-ex post'!$W$61*1000)*INDEX(Indexace!$C$43:$AV$43,MATCH($D$7,Indexace!$C$21:$AV$21)),IF(E160=(Info!$C$17+21),('Provozní náklady VaK-ex post'!$W$61*1000)*INDEX(Indexace!$C$44:$AV$44,MATCH($D$7,Indexace!$C$21:$AV$21)),IF(E160=(Info!$C$17+22),('Provozní náklady VaK-ex post'!$W$61*1000)*INDEX(Indexace!$C$45:$AV$45,MATCH($D$7,Indexace!$C$21:$AV$21)),IF(E160=(Info!$C$17+23),('Provozní náklady VaK-ex post'!$W$61*1000)*INDEX(Indexace!$C$46:$AV$46,MATCH($D$7,Indexace!$C$21:$AV$21)),IF(E160=(Info!$C$17+24),('Provozní náklady VaK-ex post'!$W$61*1000)*INDEX(Indexace!$C$47:$AV$47,MATCH($D$7,Indexace!$C$21:$AV$21)),IF(E160=(Info!$C$17+25),('Provozní náklady VaK-ex post'!$W$61*1000)*INDEX(Indexace!$C$48:$AV$48,MATCH($D$7,Indexace!$C$21:$AV$21)),IF(E160=(Info!$C$17+26),('Provozní náklady VaK-ex post'!$W$61*1000)*INDEX(Indexace!$C$49:$AV$49,MATCH($D$7,Indexace!$C$21:$AV$21)),IF(E160=(Info!$C$17+27),('Provozní náklady VaK-ex post'!$W$61*1000)*INDEX(Indexace!$C$50:$AV$50,MATCH($D$7,Indexace!$C$21:$AV$21)),IF(E160=(Info!$C$17+28),('Provozní náklady VaK-ex post'!$W$61*1000)*INDEX(Indexace!$C$51:$AV$51,MATCH($D$7,Indexace!$C$21:$AV$21)),IF(E160=(Info!$C$17+29),('Provozní náklady VaK-ex post'!$W$61*1000)*INDEX(Indexace!$C$52:$AV$52,MATCH($D$7,Indexace!$C$21:$AV$21)),IF(E160=(Info!$C$17+30),('Provozní náklady VaK-ex post'!$W$61*1000)*INDEX(Indexace!$C$53:$AV$53,MATCH($D$7,Indexace!$C$21:$AV$21)))))))))))))))))))))))))))))))))),0)</f>
        <v>0</v>
      </c>
      <c r="F162" s="740">
        <f>IF(F160&gt;=Info!$C$17,IF($F$2=1,0,IF(F160=Info!$C$17,('Základní vstupní data'!$G$136*1000)*INDEX(Indexace!$C$23:$AV$23,MATCH($D$7,Indexace!$C$21:$AV$21)),IF(F160=(Info!$C$17+1),('Provozní náklady VaK-ex post'!$G$61*1000)*INDEX(Indexace!$C$24:$AV$24,MATCH($D$7,Indexace!$C$21:$AV$21)),IF(F160=(Info!$C$17+2),('Provozní náklady VaK-ex post'!$I$61*1000)*INDEX(Indexace!$C$25:$AV$25,MATCH($D$7,Indexace!$C$21:$AV$21)),IF(F160=(Info!$C$17+3),('Provozní náklady VaK-ex post'!$K$61*1000)*INDEX(Indexace!$C$26:$AV$26,MATCH($D$7,Indexace!$C$21:$AV$21)),IF(F160=(Info!$C$17+4),('Provozní náklady VaK-ex post'!$M$61*1000)*INDEX(Indexace!$C$27:$AV$27,MATCH($D$7,Indexace!$C$21:$AV$21)),IF(F160=(Info!$C$17+5),('Provozní náklady VaK-ex post'!$O$61*1000)*INDEX(Indexace!$C$28:$AV$28,MATCH($D$7,Indexace!$C$21:$AV$21)),IF(F160=(Info!$C$17+6),('Provozní náklady VaK-ex post'!$Q$61*1000)*INDEX(Indexace!$C$29:$AV$29,MATCH($D$7,Indexace!$C$21:$AV$21)),IF(F160=(Info!$C$17+7),('Provozní náklady VaK-ex post'!$S$61*1000)*INDEX(Indexace!$C$30:$AV$30,MATCH($D$7,Indexace!$C$21:$AV$21)),IF(F160=(Info!$C$17+8),('Provozní náklady VaK-ex post'!$U$61*1000)*INDEX(Indexace!$C$31:$AV$31,MATCH($D$7,Indexace!$C$21:$AV$21)),IF(F160=(Info!$C$17+9),('Provozní náklady VaK-ex post'!$W$61*1000)*INDEX(Indexace!$C$32:$AV$32,MATCH($D$7,Indexace!$C$21:$AV$21)),IF(F160=(Info!$C$17+10),('Provozní náklady VaK-ex post'!$W$61*1000)*INDEX(Indexace!$C$33:$AV$33,MATCH($D$7,Indexace!$C$21:$AV$21)),IF(F160=(Info!$C$17+11),('Provozní náklady VaK-ex post'!$W$61*1000)*INDEX(Indexace!$C$34:$AV$34,MATCH($D$7,Indexace!$C$21:$AV$21)),IF(F160=(Info!$C$17+12),('Provozní náklady VaK-ex post'!$W$61*1000)*INDEX(Indexace!$C$35:$AV$35,MATCH($D$7,Indexace!$C$21:$AV$21)),IF(F160=(Info!$C$17+13),('Provozní náklady VaK-ex post'!$W$61*1000)*INDEX(Indexace!$C$36:$AV$36,MATCH($D$7,Indexace!$C$21:$AV$21)),IF(F160=(Info!$C$17+14),('Provozní náklady VaK-ex post'!$W$61*1000)*INDEX(Indexace!$C$37:$AV$37,MATCH($D$7,Indexace!$C$21:$AV$21)),IF(F160=(Info!$C$17+15),('Provozní náklady VaK-ex post'!$W$61*1000)*INDEX(Indexace!$C$38:$AV$38,MATCH($D$7,Indexace!$C$21:$AV$21)),IF(F160=(Info!$C$17+16),('Provozní náklady VaK-ex post'!$W$61*1000)*INDEX(Indexace!$C$39:$AV$39,MATCH($D$7,Indexace!$C$21:$AV$21)),IF(F160=(Info!$C$17+17),('Provozní náklady VaK-ex post'!$W$61*1000)*INDEX(Indexace!$C$40:$AV$40,MATCH($D$7,Indexace!$C$21:$AV$21)),IF(F160=(Info!$C$17+18),('Provozní náklady VaK-ex post'!$W$61*1000)*INDEX(Indexace!$C$41:$AV$41,MATCH($D$7,Indexace!$C$21:$AV$21)),IF(F160=(Info!$C$17+19),('Provozní náklady VaK-ex post'!$W$61*1000)*INDEX(Indexace!$C$42:$AV$42,MATCH($D$7,Indexace!$C$21:$AV$21)),IF(F160=(Info!$C$17+20),('Provozní náklady VaK-ex post'!$W$61*1000)*INDEX(Indexace!$C$43:$AV$43,MATCH($D$7,Indexace!$C$21:$AV$21)),IF(F160=(Info!$C$17+21),('Provozní náklady VaK-ex post'!$W$61*1000)*INDEX(Indexace!$C$44:$AV$44,MATCH($D$7,Indexace!$C$21:$AV$21)),IF(F160=(Info!$C$17+22),('Provozní náklady VaK-ex post'!$W$61*1000)*INDEX(Indexace!$C$45:$AV$45,MATCH($D$7,Indexace!$C$21:$AV$21)),IF(F160=(Info!$C$17+23),('Provozní náklady VaK-ex post'!$W$61*1000)*INDEX(Indexace!$C$46:$AV$46,MATCH($D$7,Indexace!$C$21:$AV$21)),IF(F160=(Info!$C$17+24),('Provozní náklady VaK-ex post'!$W$61*1000)*INDEX(Indexace!$C$47:$AV$47,MATCH($D$7,Indexace!$C$21:$AV$21)),IF(F160=(Info!$C$17+25),('Provozní náklady VaK-ex post'!$W$61*1000)*INDEX(Indexace!$C$48:$AV$48,MATCH($D$7,Indexace!$C$21:$AV$21)),IF(F160=(Info!$C$17+26),('Provozní náklady VaK-ex post'!$W$61*1000)*INDEX(Indexace!$C$49:$AV$49,MATCH($D$7,Indexace!$C$21:$AV$21)),IF(F160=(Info!$C$17+27),('Provozní náklady VaK-ex post'!$W$61*1000)*INDEX(Indexace!$C$50:$AV$50,MATCH($D$7,Indexace!$C$21:$AV$21)),IF(F160=(Info!$C$17+28),('Provozní náklady VaK-ex post'!$W$61*1000)*INDEX(Indexace!$C$51:$AV$51,MATCH($D$7,Indexace!$C$21:$AV$21)),IF(F160=(Info!$C$17+29),('Provozní náklady VaK-ex post'!$W$61*1000)*INDEX(Indexace!$C$52:$AV$52,MATCH($D$7,Indexace!$C$21:$AV$21)),IF(F160=(Info!$C$17+30),('Provozní náklady VaK-ex post'!$W$61*1000)*INDEX(Indexace!$C$53:$AV$53,MATCH($D$7,Indexace!$C$21:$AV$21)))))))))))))))))))))))))))))))))),0)</f>
        <v>0</v>
      </c>
      <c r="G162" s="740">
        <f>IF(G160&gt;=Info!$C$17,IF($F$2=1,0,IF(G160=Info!$C$17,('Základní vstupní data'!$G$136*1000)*INDEX(Indexace!$C$23:$AV$23,MATCH($D$7,Indexace!$C$21:$AV$21)),IF(G160=(Info!$C$17+1),('Provozní náklady VaK-ex post'!$G$61*1000)*INDEX(Indexace!$C$24:$AV$24,MATCH($D$7,Indexace!$C$21:$AV$21)),IF(G160=(Info!$C$17+2),('Provozní náklady VaK-ex post'!$I$61*1000)*INDEX(Indexace!$C$25:$AV$25,MATCH($D$7,Indexace!$C$21:$AV$21)),IF(G160=(Info!$C$17+3),('Provozní náklady VaK-ex post'!$K$61*1000)*INDEX(Indexace!$C$26:$AV$26,MATCH($D$7,Indexace!$C$21:$AV$21)),IF(G160=(Info!$C$17+4),('Provozní náklady VaK-ex post'!$M$61*1000)*INDEX(Indexace!$C$27:$AV$27,MATCH($D$7,Indexace!$C$21:$AV$21)),IF(G160=(Info!$C$17+5),('Provozní náklady VaK-ex post'!$O$61*1000)*INDEX(Indexace!$C$28:$AV$28,MATCH($D$7,Indexace!$C$21:$AV$21)),IF(G160=(Info!$C$17+6),('Provozní náklady VaK-ex post'!$Q$61*1000)*INDEX(Indexace!$C$29:$AV$29,MATCH($D$7,Indexace!$C$21:$AV$21)),IF(G160=(Info!$C$17+7),('Provozní náklady VaK-ex post'!$S$61*1000)*INDEX(Indexace!$C$30:$AV$30,MATCH($D$7,Indexace!$C$21:$AV$21)),IF(G160=(Info!$C$17+8),('Provozní náklady VaK-ex post'!$U$61*1000)*INDEX(Indexace!$C$31:$AV$31,MATCH($D$7,Indexace!$C$21:$AV$21)),IF(G160=(Info!$C$17+9),('Provozní náklady VaK-ex post'!$W$61*1000)*INDEX(Indexace!$C$32:$AV$32,MATCH($D$7,Indexace!$C$21:$AV$21)),IF(G160=(Info!$C$17+10),('Provozní náklady VaK-ex post'!$W$61*1000)*INDEX(Indexace!$C$33:$AV$33,MATCH($D$7,Indexace!$C$21:$AV$21)),IF(G160=(Info!$C$17+11),('Provozní náklady VaK-ex post'!$W$61*1000)*INDEX(Indexace!$C$34:$AV$34,MATCH($D$7,Indexace!$C$21:$AV$21)),IF(G160=(Info!$C$17+12),('Provozní náklady VaK-ex post'!$W$61*1000)*INDEX(Indexace!$C$35:$AV$35,MATCH($D$7,Indexace!$C$21:$AV$21)),IF(G160=(Info!$C$17+13),('Provozní náklady VaK-ex post'!$W$61*1000)*INDEX(Indexace!$C$36:$AV$36,MATCH($D$7,Indexace!$C$21:$AV$21)),IF(G160=(Info!$C$17+14),('Provozní náklady VaK-ex post'!$W$61*1000)*INDEX(Indexace!$C$37:$AV$37,MATCH($D$7,Indexace!$C$21:$AV$21)),IF(G160=(Info!$C$17+15),('Provozní náklady VaK-ex post'!$W$61*1000)*INDEX(Indexace!$C$38:$AV$38,MATCH($D$7,Indexace!$C$21:$AV$21)),IF(G160=(Info!$C$17+16),('Provozní náklady VaK-ex post'!$W$61*1000)*INDEX(Indexace!$C$39:$AV$39,MATCH($D$7,Indexace!$C$21:$AV$21)),IF(G160=(Info!$C$17+17),('Provozní náklady VaK-ex post'!$W$61*1000)*INDEX(Indexace!$C$40:$AV$40,MATCH($D$7,Indexace!$C$21:$AV$21)),IF(G160=(Info!$C$17+18),('Provozní náklady VaK-ex post'!$W$61*1000)*INDEX(Indexace!$C$41:$AV$41,MATCH($D$7,Indexace!$C$21:$AV$21)),IF(G160=(Info!$C$17+19),('Provozní náklady VaK-ex post'!$W$61*1000)*INDEX(Indexace!$C$42:$AV$42,MATCH($D$7,Indexace!$C$21:$AV$21)),IF(G160=(Info!$C$17+20),('Provozní náklady VaK-ex post'!$W$61*1000)*INDEX(Indexace!$C$43:$AV$43,MATCH($D$7,Indexace!$C$21:$AV$21)),IF(G160=(Info!$C$17+21),('Provozní náklady VaK-ex post'!$W$61*1000)*INDEX(Indexace!$C$44:$AV$44,MATCH($D$7,Indexace!$C$21:$AV$21)),IF(G160=(Info!$C$17+22),('Provozní náklady VaK-ex post'!$W$61*1000)*INDEX(Indexace!$C$45:$AV$45,MATCH($D$7,Indexace!$C$21:$AV$21)),IF(G160=(Info!$C$17+23),('Provozní náklady VaK-ex post'!$W$61*1000)*INDEX(Indexace!$C$46:$AV$46,MATCH($D$7,Indexace!$C$21:$AV$21)),IF(G160=(Info!$C$17+24),('Provozní náklady VaK-ex post'!$W$61*1000)*INDEX(Indexace!$C$47:$AV$47,MATCH($D$7,Indexace!$C$21:$AV$21)),IF(G160=(Info!$C$17+25),('Provozní náklady VaK-ex post'!$W$61*1000)*INDEX(Indexace!$C$48:$AV$48,MATCH($D$7,Indexace!$C$21:$AV$21)),IF(G160=(Info!$C$17+26),('Provozní náklady VaK-ex post'!$W$61*1000)*INDEX(Indexace!$C$49:$AV$49,MATCH($D$7,Indexace!$C$21:$AV$21)),IF(G160=(Info!$C$17+27),('Provozní náklady VaK-ex post'!$W$61*1000)*INDEX(Indexace!$C$50:$AV$50,MATCH($D$7,Indexace!$C$21:$AV$21)),IF(G160=(Info!$C$17+28),('Provozní náklady VaK-ex post'!$W$61*1000)*INDEX(Indexace!$C$51:$AV$51,MATCH($D$7,Indexace!$C$21:$AV$21)),IF(G160=(Info!$C$17+29),('Provozní náklady VaK-ex post'!$W$61*1000)*INDEX(Indexace!$C$52:$AV$52,MATCH($D$7,Indexace!$C$21:$AV$21)),IF(G160=(Info!$C$17+30),('Provozní náklady VaK-ex post'!$W$61*1000)*INDEX(Indexace!$C$53:$AV$53,MATCH($D$7,Indexace!$C$21:$AV$21)))))))))))))))))))))))))))))))))),0)</f>
        <v>0</v>
      </c>
      <c r="H162" s="740">
        <f>IF(H160&gt;=Info!$C$17,IF($F$2=1,0,IF(H160=Info!$C$17,('Základní vstupní data'!$G$136*1000)*INDEX(Indexace!$C$23:$AV$23,MATCH($D$7,Indexace!$C$21:$AV$21)),IF(H160=(Info!$C$17+1),('Provozní náklady VaK-ex post'!$G$61*1000)*INDEX(Indexace!$C$24:$AV$24,MATCH($D$7,Indexace!$C$21:$AV$21)),IF(H160=(Info!$C$17+2),('Provozní náklady VaK-ex post'!$I$61*1000)*INDEX(Indexace!$C$25:$AV$25,MATCH($D$7,Indexace!$C$21:$AV$21)),IF(H160=(Info!$C$17+3),('Provozní náklady VaK-ex post'!$K$61*1000)*INDEX(Indexace!$C$26:$AV$26,MATCH($D$7,Indexace!$C$21:$AV$21)),IF(H160=(Info!$C$17+4),('Provozní náklady VaK-ex post'!$M$61*1000)*INDEX(Indexace!$C$27:$AV$27,MATCH($D$7,Indexace!$C$21:$AV$21)),IF(H160=(Info!$C$17+5),('Provozní náklady VaK-ex post'!$O$61*1000)*INDEX(Indexace!$C$28:$AV$28,MATCH($D$7,Indexace!$C$21:$AV$21)),IF(H160=(Info!$C$17+6),('Provozní náklady VaK-ex post'!$Q$61*1000)*INDEX(Indexace!$C$29:$AV$29,MATCH($D$7,Indexace!$C$21:$AV$21)),IF(H160=(Info!$C$17+7),('Provozní náklady VaK-ex post'!$S$61*1000)*INDEX(Indexace!$C$30:$AV$30,MATCH($D$7,Indexace!$C$21:$AV$21)),IF(H160=(Info!$C$17+8),('Provozní náklady VaK-ex post'!$U$61*1000)*INDEX(Indexace!$C$31:$AV$31,MATCH($D$7,Indexace!$C$21:$AV$21)),IF(H160=(Info!$C$17+9),('Provozní náklady VaK-ex post'!$W$61*1000)*INDEX(Indexace!$C$32:$AV$32,MATCH($D$7,Indexace!$C$21:$AV$21)),IF(H160=(Info!$C$17+10),('Provozní náklady VaK-ex post'!$W$61*1000)*INDEX(Indexace!$C$33:$AV$33,MATCH($D$7,Indexace!$C$21:$AV$21)),IF(H160=(Info!$C$17+11),('Provozní náklady VaK-ex post'!$W$61*1000)*INDEX(Indexace!$C$34:$AV$34,MATCH($D$7,Indexace!$C$21:$AV$21)),IF(H160=(Info!$C$17+12),('Provozní náklady VaK-ex post'!$W$61*1000)*INDEX(Indexace!$C$35:$AV$35,MATCH($D$7,Indexace!$C$21:$AV$21)),IF(H160=(Info!$C$17+13),('Provozní náklady VaK-ex post'!$W$61*1000)*INDEX(Indexace!$C$36:$AV$36,MATCH($D$7,Indexace!$C$21:$AV$21)),IF(H160=(Info!$C$17+14),('Provozní náklady VaK-ex post'!$W$61*1000)*INDEX(Indexace!$C$37:$AV$37,MATCH($D$7,Indexace!$C$21:$AV$21)),IF(H160=(Info!$C$17+15),('Provozní náklady VaK-ex post'!$W$61*1000)*INDEX(Indexace!$C$38:$AV$38,MATCH($D$7,Indexace!$C$21:$AV$21)),IF(H160=(Info!$C$17+16),('Provozní náklady VaK-ex post'!$W$61*1000)*INDEX(Indexace!$C$39:$AV$39,MATCH($D$7,Indexace!$C$21:$AV$21)),IF(H160=(Info!$C$17+17),('Provozní náklady VaK-ex post'!$W$61*1000)*INDEX(Indexace!$C$40:$AV$40,MATCH($D$7,Indexace!$C$21:$AV$21)),IF(H160=(Info!$C$17+18),('Provozní náklady VaK-ex post'!$W$61*1000)*INDEX(Indexace!$C$41:$AV$41,MATCH($D$7,Indexace!$C$21:$AV$21)),IF(H160=(Info!$C$17+19),('Provozní náklady VaK-ex post'!$W$61*1000)*INDEX(Indexace!$C$42:$AV$42,MATCH($D$7,Indexace!$C$21:$AV$21)),IF(H160=(Info!$C$17+20),('Provozní náklady VaK-ex post'!$W$61*1000)*INDEX(Indexace!$C$43:$AV$43,MATCH($D$7,Indexace!$C$21:$AV$21)),IF(H160=(Info!$C$17+21),('Provozní náklady VaK-ex post'!$W$61*1000)*INDEX(Indexace!$C$44:$AV$44,MATCH($D$7,Indexace!$C$21:$AV$21)),IF(H160=(Info!$C$17+22),('Provozní náklady VaK-ex post'!$W$61*1000)*INDEX(Indexace!$C$45:$AV$45,MATCH($D$7,Indexace!$C$21:$AV$21)),IF(H160=(Info!$C$17+23),('Provozní náklady VaK-ex post'!$W$61*1000)*INDEX(Indexace!$C$46:$AV$46,MATCH($D$7,Indexace!$C$21:$AV$21)),IF(H160=(Info!$C$17+24),('Provozní náklady VaK-ex post'!$W$61*1000)*INDEX(Indexace!$C$47:$AV$47,MATCH($D$7,Indexace!$C$21:$AV$21)),IF(H160=(Info!$C$17+25),('Provozní náklady VaK-ex post'!$W$61*1000)*INDEX(Indexace!$C$48:$AV$48,MATCH($D$7,Indexace!$C$21:$AV$21)),IF(H160=(Info!$C$17+26),('Provozní náklady VaK-ex post'!$W$61*1000)*INDEX(Indexace!$C$49:$AV$49,MATCH($D$7,Indexace!$C$21:$AV$21)),IF(H160=(Info!$C$17+27),('Provozní náklady VaK-ex post'!$W$61*1000)*INDEX(Indexace!$C$50:$AV$50,MATCH($D$7,Indexace!$C$21:$AV$21)),IF(H160=(Info!$C$17+28),('Provozní náklady VaK-ex post'!$W$61*1000)*INDEX(Indexace!$C$51:$AV$51,MATCH($D$7,Indexace!$C$21:$AV$21)),IF(H160=(Info!$C$17+29),('Provozní náklady VaK-ex post'!$W$61*1000)*INDEX(Indexace!$C$52:$AV$52,MATCH($D$7,Indexace!$C$21:$AV$21)),IF(H160=(Info!$C$17+30),('Provozní náklady VaK-ex post'!$W$61*1000)*INDEX(Indexace!$C$53:$AV$53,MATCH($D$7,Indexace!$C$21:$AV$21)))))))))))))))))))))))))))))))))),0)</f>
        <v>0</v>
      </c>
      <c r="I162" s="740">
        <f>IF(I160&gt;=Info!$C$17,IF($F$2=1,0,IF(I160=Info!$C$17,('Základní vstupní data'!$G$136*1000)*INDEX(Indexace!$C$23:$AV$23,MATCH($D$7,Indexace!$C$21:$AV$21)),IF(I160=(Info!$C$17+1),('Provozní náklady VaK-ex post'!$G$61*1000)*INDEX(Indexace!$C$24:$AV$24,MATCH($D$7,Indexace!$C$21:$AV$21)),IF(I160=(Info!$C$17+2),('Provozní náklady VaK-ex post'!$I$61*1000)*INDEX(Indexace!$C$25:$AV$25,MATCH($D$7,Indexace!$C$21:$AV$21)),IF(I160=(Info!$C$17+3),('Provozní náklady VaK-ex post'!$K$61*1000)*INDEX(Indexace!$C$26:$AV$26,MATCH($D$7,Indexace!$C$21:$AV$21)),IF(I160=(Info!$C$17+4),('Provozní náklady VaK-ex post'!$M$61*1000)*INDEX(Indexace!$C$27:$AV$27,MATCH($D$7,Indexace!$C$21:$AV$21)),IF(I160=(Info!$C$17+5),('Provozní náklady VaK-ex post'!$O$61*1000)*INDEX(Indexace!$C$28:$AV$28,MATCH($D$7,Indexace!$C$21:$AV$21)),IF(I160=(Info!$C$17+6),('Provozní náklady VaK-ex post'!$Q$61*1000)*INDEX(Indexace!$C$29:$AV$29,MATCH($D$7,Indexace!$C$21:$AV$21)),IF(I160=(Info!$C$17+7),('Provozní náklady VaK-ex post'!$S$61*1000)*INDEX(Indexace!$C$30:$AV$30,MATCH($D$7,Indexace!$C$21:$AV$21)),IF(I160=(Info!$C$17+8),('Provozní náklady VaK-ex post'!$U$61*1000)*INDEX(Indexace!$C$31:$AV$31,MATCH($D$7,Indexace!$C$21:$AV$21)),IF(I160=(Info!$C$17+9),('Provozní náklady VaK-ex post'!$W$61*1000)*INDEX(Indexace!$C$32:$AV$32,MATCH($D$7,Indexace!$C$21:$AV$21)),IF(I160=(Info!$C$17+10),('Provozní náklady VaK-ex post'!$W$61*1000)*INDEX(Indexace!$C$33:$AV$33,MATCH($D$7,Indexace!$C$21:$AV$21)),IF(I160=(Info!$C$17+11),('Provozní náklady VaK-ex post'!$W$61*1000)*INDEX(Indexace!$C$34:$AV$34,MATCH($D$7,Indexace!$C$21:$AV$21)),IF(I160=(Info!$C$17+12),('Provozní náklady VaK-ex post'!$W$61*1000)*INDEX(Indexace!$C$35:$AV$35,MATCH($D$7,Indexace!$C$21:$AV$21)),IF(I160=(Info!$C$17+13),('Provozní náklady VaK-ex post'!$W$61*1000)*INDEX(Indexace!$C$36:$AV$36,MATCH($D$7,Indexace!$C$21:$AV$21)),IF(I160=(Info!$C$17+14),('Provozní náklady VaK-ex post'!$W$61*1000)*INDEX(Indexace!$C$37:$AV$37,MATCH($D$7,Indexace!$C$21:$AV$21)),IF(I160=(Info!$C$17+15),('Provozní náklady VaK-ex post'!$W$61*1000)*INDEX(Indexace!$C$38:$AV$38,MATCH($D$7,Indexace!$C$21:$AV$21)),IF(I160=(Info!$C$17+16),('Provozní náklady VaK-ex post'!$W$61*1000)*INDEX(Indexace!$C$39:$AV$39,MATCH($D$7,Indexace!$C$21:$AV$21)),IF(I160=(Info!$C$17+17),('Provozní náklady VaK-ex post'!$W$61*1000)*INDEX(Indexace!$C$40:$AV$40,MATCH($D$7,Indexace!$C$21:$AV$21)),IF(I160=(Info!$C$17+18),('Provozní náklady VaK-ex post'!$W$61*1000)*INDEX(Indexace!$C$41:$AV$41,MATCH($D$7,Indexace!$C$21:$AV$21)),IF(I160=(Info!$C$17+19),('Provozní náklady VaK-ex post'!$W$61*1000)*INDEX(Indexace!$C$42:$AV$42,MATCH($D$7,Indexace!$C$21:$AV$21)),IF(I160=(Info!$C$17+20),('Provozní náklady VaK-ex post'!$W$61*1000)*INDEX(Indexace!$C$43:$AV$43,MATCH($D$7,Indexace!$C$21:$AV$21)),IF(I160=(Info!$C$17+21),('Provozní náklady VaK-ex post'!$W$61*1000)*INDEX(Indexace!$C$44:$AV$44,MATCH($D$7,Indexace!$C$21:$AV$21)),IF(I160=(Info!$C$17+22),('Provozní náklady VaK-ex post'!$W$61*1000)*INDEX(Indexace!$C$45:$AV$45,MATCH($D$7,Indexace!$C$21:$AV$21)),IF(I160=(Info!$C$17+23),('Provozní náklady VaK-ex post'!$W$61*1000)*INDEX(Indexace!$C$46:$AV$46,MATCH($D$7,Indexace!$C$21:$AV$21)),IF(I160=(Info!$C$17+24),('Provozní náklady VaK-ex post'!$W$61*1000)*INDEX(Indexace!$C$47:$AV$47,MATCH($D$7,Indexace!$C$21:$AV$21)),IF(I160=(Info!$C$17+25),('Provozní náklady VaK-ex post'!$W$61*1000)*INDEX(Indexace!$C$48:$AV$48,MATCH($D$7,Indexace!$C$21:$AV$21)),IF(I160=(Info!$C$17+26),('Provozní náklady VaK-ex post'!$W$61*1000)*INDEX(Indexace!$C$49:$AV$49,MATCH($D$7,Indexace!$C$21:$AV$21)),IF(I160=(Info!$C$17+27),('Provozní náklady VaK-ex post'!$W$61*1000)*INDEX(Indexace!$C$50:$AV$50,MATCH($D$7,Indexace!$C$21:$AV$21)),IF(I160=(Info!$C$17+28),('Provozní náklady VaK-ex post'!$W$61*1000)*INDEX(Indexace!$C$51:$AV$51,MATCH($D$7,Indexace!$C$21:$AV$21)),IF(I160=(Info!$C$17+29),('Provozní náklady VaK-ex post'!$W$61*1000)*INDEX(Indexace!$C$52:$AV$52,MATCH($D$7,Indexace!$C$21:$AV$21)),IF(I160=(Info!$C$17+30),('Provozní náklady VaK-ex post'!$W$61*1000)*INDEX(Indexace!$C$53:$AV$53,MATCH($D$7,Indexace!$C$21:$AV$21)))))))))))))))))))))))))))))))))),0)</f>
        <v>0</v>
      </c>
      <c r="J162" s="740">
        <f>IF(J160&gt;=Info!$C$17,IF($F$2=1,0,IF(J160=Info!$C$17,('Základní vstupní data'!$G$136*1000)*INDEX(Indexace!$C$23:$AV$23,MATCH($D$7,Indexace!$C$21:$AV$21)),IF(J160=(Info!$C$17+1),('Provozní náklady VaK-ex post'!$G$61*1000)*INDEX(Indexace!$C$24:$AV$24,MATCH($D$7,Indexace!$C$21:$AV$21)),IF(J160=(Info!$C$17+2),('Provozní náklady VaK-ex post'!$I$61*1000)*INDEX(Indexace!$C$25:$AV$25,MATCH($D$7,Indexace!$C$21:$AV$21)),IF(J160=(Info!$C$17+3),('Provozní náklady VaK-ex post'!$K$61*1000)*INDEX(Indexace!$C$26:$AV$26,MATCH($D$7,Indexace!$C$21:$AV$21)),IF(J160=(Info!$C$17+4),('Provozní náklady VaK-ex post'!$M$61*1000)*INDEX(Indexace!$C$27:$AV$27,MATCH($D$7,Indexace!$C$21:$AV$21)),IF(J160=(Info!$C$17+5),('Provozní náklady VaK-ex post'!$O$61*1000)*INDEX(Indexace!$C$28:$AV$28,MATCH($D$7,Indexace!$C$21:$AV$21)),IF(J160=(Info!$C$17+6),('Provozní náklady VaK-ex post'!$Q$61*1000)*INDEX(Indexace!$C$29:$AV$29,MATCH($D$7,Indexace!$C$21:$AV$21)),IF(J160=(Info!$C$17+7),('Provozní náklady VaK-ex post'!$S$61*1000)*INDEX(Indexace!$C$30:$AV$30,MATCH($D$7,Indexace!$C$21:$AV$21)),IF(J160=(Info!$C$17+8),('Provozní náklady VaK-ex post'!$U$61*1000)*INDEX(Indexace!$C$31:$AV$31,MATCH($D$7,Indexace!$C$21:$AV$21)),IF(J160=(Info!$C$17+9),('Provozní náklady VaK-ex post'!$W$61*1000)*INDEX(Indexace!$C$32:$AV$32,MATCH($D$7,Indexace!$C$21:$AV$21)),IF(J160=(Info!$C$17+10),('Provozní náklady VaK-ex post'!$W$61*1000)*INDEX(Indexace!$C$33:$AV$33,MATCH($D$7,Indexace!$C$21:$AV$21)),IF(J160=(Info!$C$17+11),('Provozní náklady VaK-ex post'!$W$61*1000)*INDEX(Indexace!$C$34:$AV$34,MATCH($D$7,Indexace!$C$21:$AV$21)),IF(J160=(Info!$C$17+12),('Provozní náklady VaK-ex post'!$W$61*1000)*INDEX(Indexace!$C$35:$AV$35,MATCH($D$7,Indexace!$C$21:$AV$21)),IF(J160=(Info!$C$17+13),('Provozní náklady VaK-ex post'!$W$61*1000)*INDEX(Indexace!$C$36:$AV$36,MATCH($D$7,Indexace!$C$21:$AV$21)),IF(J160=(Info!$C$17+14),('Provozní náklady VaK-ex post'!$W$61*1000)*INDEX(Indexace!$C$37:$AV$37,MATCH($D$7,Indexace!$C$21:$AV$21)),IF(J160=(Info!$C$17+15),('Provozní náklady VaK-ex post'!$W$61*1000)*INDEX(Indexace!$C$38:$AV$38,MATCH($D$7,Indexace!$C$21:$AV$21)),IF(J160=(Info!$C$17+16),('Provozní náklady VaK-ex post'!$W$61*1000)*INDEX(Indexace!$C$39:$AV$39,MATCH($D$7,Indexace!$C$21:$AV$21)),IF(J160=(Info!$C$17+17),('Provozní náklady VaK-ex post'!$W$61*1000)*INDEX(Indexace!$C$40:$AV$40,MATCH($D$7,Indexace!$C$21:$AV$21)),IF(J160=(Info!$C$17+18),('Provozní náklady VaK-ex post'!$W$61*1000)*INDEX(Indexace!$C$41:$AV$41,MATCH($D$7,Indexace!$C$21:$AV$21)),IF(J160=(Info!$C$17+19),('Provozní náklady VaK-ex post'!$W$61*1000)*INDEX(Indexace!$C$42:$AV$42,MATCH($D$7,Indexace!$C$21:$AV$21)),IF(J160=(Info!$C$17+20),('Provozní náklady VaK-ex post'!$W$61*1000)*INDEX(Indexace!$C$43:$AV$43,MATCH($D$7,Indexace!$C$21:$AV$21)),IF(J160=(Info!$C$17+21),('Provozní náklady VaK-ex post'!$W$61*1000)*INDEX(Indexace!$C$44:$AV$44,MATCH($D$7,Indexace!$C$21:$AV$21)),IF(J160=(Info!$C$17+22),('Provozní náklady VaK-ex post'!$W$61*1000)*INDEX(Indexace!$C$45:$AV$45,MATCH($D$7,Indexace!$C$21:$AV$21)),IF(J160=(Info!$C$17+23),('Provozní náklady VaK-ex post'!$W$61*1000)*INDEX(Indexace!$C$46:$AV$46,MATCH($D$7,Indexace!$C$21:$AV$21)),IF(J160=(Info!$C$17+24),('Provozní náklady VaK-ex post'!$W$61*1000)*INDEX(Indexace!$C$47:$AV$47,MATCH($D$7,Indexace!$C$21:$AV$21)),IF(J160=(Info!$C$17+25),('Provozní náklady VaK-ex post'!$W$61*1000)*INDEX(Indexace!$C$48:$AV$48,MATCH($D$7,Indexace!$C$21:$AV$21)),IF(J160=(Info!$C$17+26),('Provozní náklady VaK-ex post'!$W$61*1000)*INDEX(Indexace!$C$49:$AV$49,MATCH($D$7,Indexace!$C$21:$AV$21)),IF(J160=(Info!$C$17+27),('Provozní náklady VaK-ex post'!$W$61*1000)*INDEX(Indexace!$C$50:$AV$50,MATCH($D$7,Indexace!$C$21:$AV$21)),IF(J160=(Info!$C$17+28),('Provozní náklady VaK-ex post'!$W$61*1000)*INDEX(Indexace!$C$51:$AV$51,MATCH($D$7,Indexace!$C$21:$AV$21)),IF(J160=(Info!$C$17+29),('Provozní náklady VaK-ex post'!$W$61*1000)*INDEX(Indexace!$C$52:$AV$52,MATCH($D$7,Indexace!$C$21:$AV$21)),IF(J160=(Info!$C$17+30),('Provozní náklady VaK-ex post'!$W$61*1000)*INDEX(Indexace!$C$53:$AV$53,MATCH($D$7,Indexace!$C$21:$AV$21)))))))))))))))))))))))))))))))))),0)</f>
        <v>0</v>
      </c>
      <c r="K162" s="740">
        <f>IF(K160&gt;=Info!$C$17,IF($F$2=1,0,IF(K160=Info!$C$17,('Základní vstupní data'!$G$136*1000)*INDEX(Indexace!$C$23:$AV$23,MATCH($D$7,Indexace!$C$21:$AV$21)),IF(K160=(Info!$C$17+1),('Provozní náklady VaK-ex post'!$G$61*1000)*INDEX(Indexace!$C$24:$AV$24,MATCH($D$7,Indexace!$C$21:$AV$21)),IF(K160=(Info!$C$17+2),('Provozní náklady VaK-ex post'!$I$61*1000)*INDEX(Indexace!$C$25:$AV$25,MATCH($D$7,Indexace!$C$21:$AV$21)),IF(K160=(Info!$C$17+3),('Provozní náklady VaK-ex post'!$K$61*1000)*INDEX(Indexace!$C$26:$AV$26,MATCH($D$7,Indexace!$C$21:$AV$21)),IF(K160=(Info!$C$17+4),('Provozní náklady VaK-ex post'!$M$61*1000)*INDEX(Indexace!$C$27:$AV$27,MATCH($D$7,Indexace!$C$21:$AV$21)),IF(K160=(Info!$C$17+5),('Provozní náklady VaK-ex post'!$O$61*1000)*INDEX(Indexace!$C$28:$AV$28,MATCH($D$7,Indexace!$C$21:$AV$21)),IF(K160=(Info!$C$17+6),('Provozní náklady VaK-ex post'!$Q$61*1000)*INDEX(Indexace!$C$29:$AV$29,MATCH($D$7,Indexace!$C$21:$AV$21)),IF(K160=(Info!$C$17+7),('Provozní náklady VaK-ex post'!$S$61*1000)*INDEX(Indexace!$C$30:$AV$30,MATCH($D$7,Indexace!$C$21:$AV$21)),IF(K160=(Info!$C$17+8),('Provozní náklady VaK-ex post'!$U$61*1000)*INDEX(Indexace!$C$31:$AV$31,MATCH($D$7,Indexace!$C$21:$AV$21)),IF(K160=(Info!$C$17+9),('Provozní náklady VaK-ex post'!$W$61*1000)*INDEX(Indexace!$C$32:$AV$32,MATCH($D$7,Indexace!$C$21:$AV$21)),IF(K160=(Info!$C$17+10),('Provozní náklady VaK-ex post'!$W$61*1000)*INDEX(Indexace!$C$33:$AV$33,MATCH($D$7,Indexace!$C$21:$AV$21)),IF(K160=(Info!$C$17+11),('Provozní náklady VaK-ex post'!$W$61*1000)*INDEX(Indexace!$C$34:$AV$34,MATCH($D$7,Indexace!$C$21:$AV$21)),IF(K160=(Info!$C$17+12),('Provozní náklady VaK-ex post'!$W$61*1000)*INDEX(Indexace!$C$35:$AV$35,MATCH($D$7,Indexace!$C$21:$AV$21)),IF(K160=(Info!$C$17+13),('Provozní náklady VaK-ex post'!$W$61*1000)*INDEX(Indexace!$C$36:$AV$36,MATCH($D$7,Indexace!$C$21:$AV$21)),IF(K160=(Info!$C$17+14),('Provozní náklady VaK-ex post'!$W$61*1000)*INDEX(Indexace!$C$37:$AV$37,MATCH($D$7,Indexace!$C$21:$AV$21)),IF(K160=(Info!$C$17+15),('Provozní náklady VaK-ex post'!$W$61*1000)*INDEX(Indexace!$C$38:$AV$38,MATCH($D$7,Indexace!$C$21:$AV$21)),IF(K160=(Info!$C$17+16),('Provozní náklady VaK-ex post'!$W$61*1000)*INDEX(Indexace!$C$39:$AV$39,MATCH($D$7,Indexace!$C$21:$AV$21)),IF(K160=(Info!$C$17+17),('Provozní náklady VaK-ex post'!$W$61*1000)*INDEX(Indexace!$C$40:$AV$40,MATCH($D$7,Indexace!$C$21:$AV$21)),IF(K160=(Info!$C$17+18),('Provozní náklady VaK-ex post'!$W$61*1000)*INDEX(Indexace!$C$41:$AV$41,MATCH($D$7,Indexace!$C$21:$AV$21)),IF(K160=(Info!$C$17+19),('Provozní náklady VaK-ex post'!$W$61*1000)*INDEX(Indexace!$C$42:$AV$42,MATCH($D$7,Indexace!$C$21:$AV$21)),IF(K160=(Info!$C$17+20),('Provozní náklady VaK-ex post'!$W$61*1000)*INDEX(Indexace!$C$43:$AV$43,MATCH($D$7,Indexace!$C$21:$AV$21)),IF(K160=(Info!$C$17+21),('Provozní náklady VaK-ex post'!$W$61*1000)*INDEX(Indexace!$C$44:$AV$44,MATCH($D$7,Indexace!$C$21:$AV$21)),IF(K160=(Info!$C$17+22),('Provozní náklady VaK-ex post'!$W$61*1000)*INDEX(Indexace!$C$45:$AV$45,MATCH($D$7,Indexace!$C$21:$AV$21)),IF(K160=(Info!$C$17+23),('Provozní náklady VaK-ex post'!$W$61*1000)*INDEX(Indexace!$C$46:$AV$46,MATCH($D$7,Indexace!$C$21:$AV$21)),IF(K160=(Info!$C$17+24),('Provozní náklady VaK-ex post'!$W$61*1000)*INDEX(Indexace!$C$47:$AV$47,MATCH($D$7,Indexace!$C$21:$AV$21)),IF(K160=(Info!$C$17+25),('Provozní náklady VaK-ex post'!$W$61*1000)*INDEX(Indexace!$C$48:$AV$48,MATCH($D$7,Indexace!$C$21:$AV$21)),IF(K160=(Info!$C$17+26),('Provozní náklady VaK-ex post'!$W$61*1000)*INDEX(Indexace!$C$49:$AV$49,MATCH($D$7,Indexace!$C$21:$AV$21)),IF(K160=(Info!$C$17+27),('Provozní náklady VaK-ex post'!$W$61*1000)*INDEX(Indexace!$C$50:$AV$50,MATCH($D$7,Indexace!$C$21:$AV$21)),IF(K160=(Info!$C$17+28),('Provozní náklady VaK-ex post'!$W$61*1000)*INDEX(Indexace!$C$51:$AV$51,MATCH($D$7,Indexace!$C$21:$AV$21)),IF(K160=(Info!$C$17+29),('Provozní náklady VaK-ex post'!$W$61*1000)*INDEX(Indexace!$C$52:$AV$52,MATCH($D$7,Indexace!$C$21:$AV$21)),IF(K160=(Info!$C$17+30),('Provozní náklady VaK-ex post'!$W$61*1000)*INDEX(Indexace!$C$53:$AV$53,MATCH($D$7,Indexace!$C$21:$AV$21)))))))))))))))))))))))))))))))))),0)</f>
        <v>0</v>
      </c>
      <c r="L162" s="740">
        <f>IF(L160&gt;=Info!$C$17,IF($F$2=1,0,IF(L160=Info!$C$17,('Základní vstupní data'!$G$136*1000)*INDEX(Indexace!$C$23:$AV$23,MATCH($D$7,Indexace!$C$21:$AV$21)),IF(L160=(Info!$C$17+1),('Provozní náklady VaK-ex post'!$G$61*1000)*INDEX(Indexace!$C$24:$AV$24,MATCH($D$7,Indexace!$C$21:$AV$21)),IF(L160=(Info!$C$17+2),('Provozní náklady VaK-ex post'!$I$61*1000)*INDEX(Indexace!$C$25:$AV$25,MATCH($D$7,Indexace!$C$21:$AV$21)),IF(L160=(Info!$C$17+3),('Provozní náklady VaK-ex post'!$K$61*1000)*INDEX(Indexace!$C$26:$AV$26,MATCH($D$7,Indexace!$C$21:$AV$21)),IF(L160=(Info!$C$17+4),('Provozní náklady VaK-ex post'!$M$61*1000)*INDEX(Indexace!$C$27:$AV$27,MATCH($D$7,Indexace!$C$21:$AV$21)),IF(L160=(Info!$C$17+5),('Provozní náklady VaK-ex post'!$O$61*1000)*INDEX(Indexace!$C$28:$AV$28,MATCH($D$7,Indexace!$C$21:$AV$21)),IF(L160=(Info!$C$17+6),('Provozní náklady VaK-ex post'!$Q$61*1000)*INDEX(Indexace!$C$29:$AV$29,MATCH($D$7,Indexace!$C$21:$AV$21)),IF(L160=(Info!$C$17+7),('Provozní náklady VaK-ex post'!$S$61*1000)*INDEX(Indexace!$C$30:$AV$30,MATCH($D$7,Indexace!$C$21:$AV$21)),IF(L160=(Info!$C$17+8),('Provozní náklady VaK-ex post'!$U$61*1000)*INDEX(Indexace!$C$31:$AV$31,MATCH($D$7,Indexace!$C$21:$AV$21)),IF(L160=(Info!$C$17+9),('Provozní náklady VaK-ex post'!$W$61*1000)*INDEX(Indexace!$C$32:$AV$32,MATCH($D$7,Indexace!$C$21:$AV$21)),IF(L160=(Info!$C$17+10),('Provozní náklady VaK-ex post'!$W$61*1000)*INDEX(Indexace!$C$33:$AV$33,MATCH($D$7,Indexace!$C$21:$AV$21)),IF(L160=(Info!$C$17+11),('Provozní náklady VaK-ex post'!$W$61*1000)*INDEX(Indexace!$C$34:$AV$34,MATCH($D$7,Indexace!$C$21:$AV$21)),IF(L160=(Info!$C$17+12),('Provozní náklady VaK-ex post'!$W$61*1000)*INDEX(Indexace!$C$35:$AV$35,MATCH($D$7,Indexace!$C$21:$AV$21)),IF(L160=(Info!$C$17+13),('Provozní náklady VaK-ex post'!$W$61*1000)*INDEX(Indexace!$C$36:$AV$36,MATCH($D$7,Indexace!$C$21:$AV$21)),IF(L160=(Info!$C$17+14),('Provozní náklady VaK-ex post'!$W$61*1000)*INDEX(Indexace!$C$37:$AV$37,MATCH($D$7,Indexace!$C$21:$AV$21)),IF(L160=(Info!$C$17+15),('Provozní náklady VaK-ex post'!$W$61*1000)*INDEX(Indexace!$C$38:$AV$38,MATCH($D$7,Indexace!$C$21:$AV$21)),IF(L160=(Info!$C$17+16),('Provozní náklady VaK-ex post'!$W$61*1000)*INDEX(Indexace!$C$39:$AV$39,MATCH($D$7,Indexace!$C$21:$AV$21)),IF(L160=(Info!$C$17+17),('Provozní náklady VaK-ex post'!$W$61*1000)*INDEX(Indexace!$C$40:$AV$40,MATCH($D$7,Indexace!$C$21:$AV$21)),IF(L160=(Info!$C$17+18),('Provozní náklady VaK-ex post'!$W$61*1000)*INDEX(Indexace!$C$41:$AV$41,MATCH($D$7,Indexace!$C$21:$AV$21)),IF(L160=(Info!$C$17+19),('Provozní náklady VaK-ex post'!$W$61*1000)*INDEX(Indexace!$C$42:$AV$42,MATCH($D$7,Indexace!$C$21:$AV$21)),IF(L160=(Info!$C$17+20),('Provozní náklady VaK-ex post'!$W$61*1000)*INDEX(Indexace!$C$43:$AV$43,MATCH($D$7,Indexace!$C$21:$AV$21)),IF(L160=(Info!$C$17+21),('Provozní náklady VaK-ex post'!$W$61*1000)*INDEX(Indexace!$C$44:$AV$44,MATCH($D$7,Indexace!$C$21:$AV$21)),IF(L160=(Info!$C$17+22),('Provozní náklady VaK-ex post'!$W$61*1000)*INDEX(Indexace!$C$45:$AV$45,MATCH($D$7,Indexace!$C$21:$AV$21)),IF(L160=(Info!$C$17+23),('Provozní náklady VaK-ex post'!$W$61*1000)*INDEX(Indexace!$C$46:$AV$46,MATCH($D$7,Indexace!$C$21:$AV$21)),IF(L160=(Info!$C$17+24),('Provozní náklady VaK-ex post'!$W$61*1000)*INDEX(Indexace!$C$47:$AV$47,MATCH($D$7,Indexace!$C$21:$AV$21)),IF(L160=(Info!$C$17+25),('Provozní náklady VaK-ex post'!$W$61*1000)*INDEX(Indexace!$C$48:$AV$48,MATCH($D$7,Indexace!$C$21:$AV$21)),IF(L160=(Info!$C$17+26),('Provozní náklady VaK-ex post'!$W$61*1000)*INDEX(Indexace!$C$49:$AV$49,MATCH($D$7,Indexace!$C$21:$AV$21)),IF(L160=(Info!$C$17+27),('Provozní náklady VaK-ex post'!$W$61*1000)*INDEX(Indexace!$C$50:$AV$50,MATCH($D$7,Indexace!$C$21:$AV$21)),IF(L160=(Info!$C$17+28),('Provozní náklady VaK-ex post'!$W$61*1000)*INDEX(Indexace!$C$51:$AV$51,MATCH($D$7,Indexace!$C$21:$AV$21)),IF(L160=(Info!$C$17+29),('Provozní náklady VaK-ex post'!$W$61*1000)*INDEX(Indexace!$C$52:$AV$52,MATCH($D$7,Indexace!$C$21:$AV$21)),IF(L160=(Info!$C$17+30),('Provozní náklady VaK-ex post'!$W$61*1000)*INDEX(Indexace!$C$53:$AV$53,MATCH($D$7,Indexace!$C$21:$AV$21)))))))))))))))))))))))))))))))))),0)</f>
        <v>0</v>
      </c>
      <c r="M162" s="740">
        <f>IF(M160&gt;=Info!$C$17,IF($F$2=1,0,IF(M160=Info!$C$17,('Základní vstupní data'!$G$136*1000)*INDEX(Indexace!$C$23:$AV$23,MATCH($D$7,Indexace!$C$21:$AV$21)),IF(M160=(Info!$C$17+1),('Provozní náklady VaK-ex post'!$G$61*1000)*INDEX(Indexace!$C$24:$AV$24,MATCH($D$7,Indexace!$C$21:$AV$21)),IF(M160=(Info!$C$17+2),('Provozní náklady VaK-ex post'!$I$61*1000)*INDEX(Indexace!$C$25:$AV$25,MATCH($D$7,Indexace!$C$21:$AV$21)),IF(M160=(Info!$C$17+3),('Provozní náklady VaK-ex post'!$K$61*1000)*INDEX(Indexace!$C$26:$AV$26,MATCH($D$7,Indexace!$C$21:$AV$21)),IF(M160=(Info!$C$17+4),('Provozní náklady VaK-ex post'!$M$61*1000)*INDEX(Indexace!$C$27:$AV$27,MATCH($D$7,Indexace!$C$21:$AV$21)),IF(M160=(Info!$C$17+5),('Provozní náklady VaK-ex post'!$O$61*1000)*INDEX(Indexace!$C$28:$AV$28,MATCH($D$7,Indexace!$C$21:$AV$21)),IF(M160=(Info!$C$17+6),('Provozní náklady VaK-ex post'!$Q$61*1000)*INDEX(Indexace!$C$29:$AV$29,MATCH($D$7,Indexace!$C$21:$AV$21)),IF(M160=(Info!$C$17+7),('Provozní náklady VaK-ex post'!$S$61*1000)*INDEX(Indexace!$C$30:$AV$30,MATCH($D$7,Indexace!$C$21:$AV$21)),IF(M160=(Info!$C$17+8),('Provozní náklady VaK-ex post'!$U$61*1000)*INDEX(Indexace!$C$31:$AV$31,MATCH($D$7,Indexace!$C$21:$AV$21)),IF(M160=(Info!$C$17+9),('Provozní náklady VaK-ex post'!$W$61*1000)*INDEX(Indexace!$C$32:$AV$32,MATCH($D$7,Indexace!$C$21:$AV$21)),IF(M160=(Info!$C$17+10),('Provozní náklady VaK-ex post'!$W$61*1000)*INDEX(Indexace!$C$33:$AV$33,MATCH($D$7,Indexace!$C$21:$AV$21)),IF(M160=(Info!$C$17+11),('Provozní náklady VaK-ex post'!$W$61*1000)*INDEX(Indexace!$C$34:$AV$34,MATCH($D$7,Indexace!$C$21:$AV$21)),IF(M160=(Info!$C$17+12),('Provozní náklady VaK-ex post'!$W$61*1000)*INDEX(Indexace!$C$35:$AV$35,MATCH($D$7,Indexace!$C$21:$AV$21)),IF(M160=(Info!$C$17+13),('Provozní náklady VaK-ex post'!$W$61*1000)*INDEX(Indexace!$C$36:$AV$36,MATCH($D$7,Indexace!$C$21:$AV$21)),IF(M160=(Info!$C$17+14),('Provozní náklady VaK-ex post'!$W$61*1000)*INDEX(Indexace!$C$37:$AV$37,MATCH($D$7,Indexace!$C$21:$AV$21)),IF(M160=(Info!$C$17+15),('Provozní náklady VaK-ex post'!$W$61*1000)*INDEX(Indexace!$C$38:$AV$38,MATCH($D$7,Indexace!$C$21:$AV$21)),IF(M160=(Info!$C$17+16),('Provozní náklady VaK-ex post'!$W$61*1000)*INDEX(Indexace!$C$39:$AV$39,MATCH($D$7,Indexace!$C$21:$AV$21)),IF(M160=(Info!$C$17+17),('Provozní náklady VaK-ex post'!$W$61*1000)*INDEX(Indexace!$C$40:$AV$40,MATCH($D$7,Indexace!$C$21:$AV$21)),IF(M160=(Info!$C$17+18),('Provozní náklady VaK-ex post'!$W$61*1000)*INDEX(Indexace!$C$41:$AV$41,MATCH($D$7,Indexace!$C$21:$AV$21)),IF(M160=(Info!$C$17+19),('Provozní náklady VaK-ex post'!$W$61*1000)*INDEX(Indexace!$C$42:$AV$42,MATCH($D$7,Indexace!$C$21:$AV$21)),IF(M160=(Info!$C$17+20),('Provozní náklady VaK-ex post'!$W$61*1000)*INDEX(Indexace!$C$43:$AV$43,MATCH($D$7,Indexace!$C$21:$AV$21)),IF(M160=(Info!$C$17+21),('Provozní náklady VaK-ex post'!$W$61*1000)*INDEX(Indexace!$C$44:$AV$44,MATCH($D$7,Indexace!$C$21:$AV$21)),IF(M160=(Info!$C$17+22),('Provozní náklady VaK-ex post'!$W$61*1000)*INDEX(Indexace!$C$45:$AV$45,MATCH($D$7,Indexace!$C$21:$AV$21)),IF(M160=(Info!$C$17+23),('Provozní náklady VaK-ex post'!$W$61*1000)*INDEX(Indexace!$C$46:$AV$46,MATCH($D$7,Indexace!$C$21:$AV$21)),IF(M160=(Info!$C$17+24),('Provozní náklady VaK-ex post'!$W$61*1000)*INDEX(Indexace!$C$47:$AV$47,MATCH($D$7,Indexace!$C$21:$AV$21)),IF(M160=(Info!$C$17+25),('Provozní náklady VaK-ex post'!$W$61*1000)*INDEX(Indexace!$C$48:$AV$48,MATCH($D$7,Indexace!$C$21:$AV$21)),IF(M160=(Info!$C$17+26),('Provozní náklady VaK-ex post'!$W$61*1000)*INDEX(Indexace!$C$49:$AV$49,MATCH($D$7,Indexace!$C$21:$AV$21)),IF(M160=(Info!$C$17+27),('Provozní náklady VaK-ex post'!$W$61*1000)*INDEX(Indexace!$C$50:$AV$50,MATCH($D$7,Indexace!$C$21:$AV$21)),IF(M160=(Info!$C$17+28),('Provozní náklady VaK-ex post'!$W$61*1000)*INDEX(Indexace!$C$51:$AV$51,MATCH($D$7,Indexace!$C$21:$AV$21)),IF(M160=(Info!$C$17+29),('Provozní náklady VaK-ex post'!$W$61*1000)*INDEX(Indexace!$C$52:$AV$52,MATCH($D$7,Indexace!$C$21:$AV$21)),IF(M160=(Info!$C$17+30),('Provozní náklady VaK-ex post'!$W$61*1000)*INDEX(Indexace!$C$53:$AV$53,MATCH($D$7,Indexace!$C$21:$AV$21)))))))))))))))))))))))))))))))))),0)</f>
        <v>0</v>
      </c>
      <c r="N162" s="740">
        <f>IF(N160&gt;=Info!$C$17,IF($F$2=1,0,IF(N160=Info!$C$17,('Základní vstupní data'!$G$136*1000)*INDEX(Indexace!$C$23:$AV$23,MATCH($D$7,Indexace!$C$21:$AV$21)),IF(N160=(Info!$C$17+1),('Provozní náklady VaK-ex post'!$G$61*1000)*INDEX(Indexace!$C$24:$AV$24,MATCH($D$7,Indexace!$C$21:$AV$21)),IF(N160=(Info!$C$17+2),('Provozní náklady VaK-ex post'!$I$61*1000)*INDEX(Indexace!$C$25:$AV$25,MATCH($D$7,Indexace!$C$21:$AV$21)),IF(N160=(Info!$C$17+3),('Provozní náklady VaK-ex post'!$K$61*1000)*INDEX(Indexace!$C$26:$AV$26,MATCH($D$7,Indexace!$C$21:$AV$21)),IF(N160=(Info!$C$17+4),('Provozní náklady VaK-ex post'!$M$61*1000)*INDEX(Indexace!$C$27:$AV$27,MATCH($D$7,Indexace!$C$21:$AV$21)),IF(N160=(Info!$C$17+5),('Provozní náklady VaK-ex post'!$O$61*1000)*INDEX(Indexace!$C$28:$AV$28,MATCH($D$7,Indexace!$C$21:$AV$21)),IF(N160=(Info!$C$17+6),('Provozní náklady VaK-ex post'!$Q$61*1000)*INDEX(Indexace!$C$29:$AV$29,MATCH($D$7,Indexace!$C$21:$AV$21)),IF(N160=(Info!$C$17+7),('Provozní náklady VaK-ex post'!$S$61*1000)*INDEX(Indexace!$C$30:$AV$30,MATCH($D$7,Indexace!$C$21:$AV$21)),IF(N160=(Info!$C$17+8),('Provozní náklady VaK-ex post'!$U$61*1000)*INDEX(Indexace!$C$31:$AV$31,MATCH($D$7,Indexace!$C$21:$AV$21)),IF(N160=(Info!$C$17+9),('Provozní náklady VaK-ex post'!$W$61*1000)*INDEX(Indexace!$C$32:$AV$32,MATCH($D$7,Indexace!$C$21:$AV$21)),IF(N160=(Info!$C$17+10),('Provozní náklady VaK-ex post'!$W$61*1000)*INDEX(Indexace!$C$33:$AV$33,MATCH($D$7,Indexace!$C$21:$AV$21)),IF(N160=(Info!$C$17+11),('Provozní náklady VaK-ex post'!$W$61*1000)*INDEX(Indexace!$C$34:$AV$34,MATCH($D$7,Indexace!$C$21:$AV$21)),IF(N160=(Info!$C$17+12),('Provozní náklady VaK-ex post'!$W$61*1000)*INDEX(Indexace!$C$35:$AV$35,MATCH($D$7,Indexace!$C$21:$AV$21)),IF(N160=(Info!$C$17+13),('Provozní náklady VaK-ex post'!$W$61*1000)*INDEX(Indexace!$C$36:$AV$36,MATCH($D$7,Indexace!$C$21:$AV$21)),IF(N160=(Info!$C$17+14),('Provozní náklady VaK-ex post'!$W$61*1000)*INDEX(Indexace!$C$37:$AV$37,MATCH($D$7,Indexace!$C$21:$AV$21)),IF(N160=(Info!$C$17+15),('Provozní náklady VaK-ex post'!$W$61*1000)*INDEX(Indexace!$C$38:$AV$38,MATCH($D$7,Indexace!$C$21:$AV$21)),IF(N160=(Info!$C$17+16),('Provozní náklady VaK-ex post'!$W$61*1000)*INDEX(Indexace!$C$39:$AV$39,MATCH($D$7,Indexace!$C$21:$AV$21)),IF(N160=(Info!$C$17+17),('Provozní náklady VaK-ex post'!$W$61*1000)*INDEX(Indexace!$C$40:$AV$40,MATCH($D$7,Indexace!$C$21:$AV$21)),IF(N160=(Info!$C$17+18),('Provozní náklady VaK-ex post'!$W$61*1000)*INDEX(Indexace!$C$41:$AV$41,MATCH($D$7,Indexace!$C$21:$AV$21)),IF(N160=(Info!$C$17+19),('Provozní náklady VaK-ex post'!$W$61*1000)*INDEX(Indexace!$C$42:$AV$42,MATCH($D$7,Indexace!$C$21:$AV$21)),IF(N160=(Info!$C$17+20),('Provozní náklady VaK-ex post'!$W$61*1000)*INDEX(Indexace!$C$43:$AV$43,MATCH($D$7,Indexace!$C$21:$AV$21)),IF(N160=(Info!$C$17+21),('Provozní náklady VaK-ex post'!$W$61*1000)*INDEX(Indexace!$C$44:$AV$44,MATCH($D$7,Indexace!$C$21:$AV$21)),IF(N160=(Info!$C$17+22),('Provozní náklady VaK-ex post'!$W$61*1000)*INDEX(Indexace!$C$45:$AV$45,MATCH($D$7,Indexace!$C$21:$AV$21)),IF(N160=(Info!$C$17+23),('Provozní náklady VaK-ex post'!$W$61*1000)*INDEX(Indexace!$C$46:$AV$46,MATCH($D$7,Indexace!$C$21:$AV$21)),IF(N160=(Info!$C$17+24),('Provozní náklady VaK-ex post'!$W$61*1000)*INDEX(Indexace!$C$47:$AV$47,MATCH($D$7,Indexace!$C$21:$AV$21)),IF(N160=(Info!$C$17+25),('Provozní náklady VaK-ex post'!$W$61*1000)*INDEX(Indexace!$C$48:$AV$48,MATCH($D$7,Indexace!$C$21:$AV$21)),IF(N160=(Info!$C$17+26),('Provozní náklady VaK-ex post'!$W$61*1000)*INDEX(Indexace!$C$49:$AV$49,MATCH($D$7,Indexace!$C$21:$AV$21)),IF(N160=(Info!$C$17+27),('Provozní náklady VaK-ex post'!$W$61*1000)*INDEX(Indexace!$C$50:$AV$50,MATCH($D$7,Indexace!$C$21:$AV$21)),IF(N160=(Info!$C$17+28),('Provozní náklady VaK-ex post'!$W$61*1000)*INDEX(Indexace!$C$51:$AV$51,MATCH($D$7,Indexace!$C$21:$AV$21)),IF(N160=(Info!$C$17+29),('Provozní náklady VaK-ex post'!$W$61*1000)*INDEX(Indexace!$C$52:$AV$52,MATCH($D$7,Indexace!$C$21:$AV$21)),IF(N160=(Info!$C$17+30),('Provozní náklady VaK-ex post'!$W$61*1000)*INDEX(Indexace!$C$53:$AV$53,MATCH($D$7,Indexace!$C$21:$AV$21)))))))))))))))))))))))))))))))))),0)</f>
        <v>0</v>
      </c>
      <c r="O162" s="740">
        <f>IF(O160&gt;=Info!$C$17,IF($F$2=1,0,IF(O160=Info!$C$17,('Základní vstupní data'!$G$136*1000)*INDEX(Indexace!$C$23:$AV$23,MATCH($D$7,Indexace!$C$21:$AV$21)),IF(O160=(Info!$C$17+1),('Provozní náklady VaK-ex post'!$G$61*1000)*INDEX(Indexace!$C$24:$AV$24,MATCH($D$7,Indexace!$C$21:$AV$21)),IF(O160=(Info!$C$17+2),('Provozní náklady VaK-ex post'!$I$61*1000)*INDEX(Indexace!$C$25:$AV$25,MATCH($D$7,Indexace!$C$21:$AV$21)),IF(O160=(Info!$C$17+3),('Provozní náklady VaK-ex post'!$K$61*1000)*INDEX(Indexace!$C$26:$AV$26,MATCH($D$7,Indexace!$C$21:$AV$21)),IF(O160=(Info!$C$17+4),('Provozní náklady VaK-ex post'!$M$61*1000)*INDEX(Indexace!$C$27:$AV$27,MATCH($D$7,Indexace!$C$21:$AV$21)),IF(O160=(Info!$C$17+5),('Provozní náklady VaK-ex post'!$O$61*1000)*INDEX(Indexace!$C$28:$AV$28,MATCH($D$7,Indexace!$C$21:$AV$21)),IF(O160=(Info!$C$17+6),('Provozní náklady VaK-ex post'!$Q$61*1000)*INDEX(Indexace!$C$29:$AV$29,MATCH($D$7,Indexace!$C$21:$AV$21)),IF(O160=(Info!$C$17+7),('Provozní náklady VaK-ex post'!$S$61*1000)*INDEX(Indexace!$C$30:$AV$30,MATCH($D$7,Indexace!$C$21:$AV$21)),IF(O160=(Info!$C$17+8),('Provozní náklady VaK-ex post'!$U$61*1000)*INDEX(Indexace!$C$31:$AV$31,MATCH($D$7,Indexace!$C$21:$AV$21)),IF(O160=(Info!$C$17+9),('Provozní náklady VaK-ex post'!$W$61*1000)*INDEX(Indexace!$C$32:$AV$32,MATCH($D$7,Indexace!$C$21:$AV$21)),IF(O160=(Info!$C$17+10),('Provozní náklady VaK-ex post'!$W$61*1000)*INDEX(Indexace!$C$33:$AV$33,MATCH($D$7,Indexace!$C$21:$AV$21)),IF(O160=(Info!$C$17+11),('Provozní náklady VaK-ex post'!$W$61*1000)*INDEX(Indexace!$C$34:$AV$34,MATCH($D$7,Indexace!$C$21:$AV$21)),IF(O160=(Info!$C$17+12),('Provozní náklady VaK-ex post'!$W$61*1000)*INDEX(Indexace!$C$35:$AV$35,MATCH($D$7,Indexace!$C$21:$AV$21)),IF(O160=(Info!$C$17+13),('Provozní náklady VaK-ex post'!$W$61*1000)*INDEX(Indexace!$C$36:$AV$36,MATCH($D$7,Indexace!$C$21:$AV$21)),IF(O160=(Info!$C$17+14),('Provozní náklady VaK-ex post'!$W$61*1000)*INDEX(Indexace!$C$37:$AV$37,MATCH($D$7,Indexace!$C$21:$AV$21)),IF(O160=(Info!$C$17+15),('Provozní náklady VaK-ex post'!$W$61*1000)*INDEX(Indexace!$C$38:$AV$38,MATCH($D$7,Indexace!$C$21:$AV$21)),IF(O160=(Info!$C$17+16),('Provozní náklady VaK-ex post'!$W$61*1000)*INDEX(Indexace!$C$39:$AV$39,MATCH($D$7,Indexace!$C$21:$AV$21)),IF(O160=(Info!$C$17+17),('Provozní náklady VaK-ex post'!$W$61*1000)*INDEX(Indexace!$C$40:$AV$40,MATCH($D$7,Indexace!$C$21:$AV$21)),IF(O160=(Info!$C$17+18),('Provozní náklady VaK-ex post'!$W$61*1000)*INDEX(Indexace!$C$41:$AV$41,MATCH($D$7,Indexace!$C$21:$AV$21)),IF(O160=(Info!$C$17+19),('Provozní náklady VaK-ex post'!$W$61*1000)*INDEX(Indexace!$C$42:$AV$42,MATCH($D$7,Indexace!$C$21:$AV$21)),IF(O160=(Info!$C$17+20),('Provozní náklady VaK-ex post'!$W$61*1000)*INDEX(Indexace!$C$43:$AV$43,MATCH($D$7,Indexace!$C$21:$AV$21)),IF(O160=(Info!$C$17+21),('Provozní náklady VaK-ex post'!$W$61*1000)*INDEX(Indexace!$C$44:$AV$44,MATCH($D$7,Indexace!$C$21:$AV$21)),IF(O160=(Info!$C$17+22),('Provozní náklady VaK-ex post'!$W$61*1000)*INDEX(Indexace!$C$45:$AV$45,MATCH($D$7,Indexace!$C$21:$AV$21)),IF(O160=(Info!$C$17+23),('Provozní náklady VaK-ex post'!$W$61*1000)*INDEX(Indexace!$C$46:$AV$46,MATCH($D$7,Indexace!$C$21:$AV$21)),IF(O160=(Info!$C$17+24),('Provozní náklady VaK-ex post'!$W$61*1000)*INDEX(Indexace!$C$47:$AV$47,MATCH($D$7,Indexace!$C$21:$AV$21)),IF(O160=(Info!$C$17+25),('Provozní náklady VaK-ex post'!$W$61*1000)*INDEX(Indexace!$C$48:$AV$48,MATCH($D$7,Indexace!$C$21:$AV$21)),IF(O160=(Info!$C$17+26),('Provozní náklady VaK-ex post'!$W$61*1000)*INDEX(Indexace!$C$49:$AV$49,MATCH($D$7,Indexace!$C$21:$AV$21)),IF(O160=(Info!$C$17+27),('Provozní náklady VaK-ex post'!$W$61*1000)*INDEX(Indexace!$C$50:$AV$50,MATCH($D$7,Indexace!$C$21:$AV$21)),IF(O160=(Info!$C$17+28),('Provozní náklady VaK-ex post'!$W$61*1000)*INDEX(Indexace!$C$51:$AV$51,MATCH($D$7,Indexace!$C$21:$AV$21)),IF(O160=(Info!$C$17+29),('Provozní náklady VaK-ex post'!$W$61*1000)*INDEX(Indexace!$C$52:$AV$52,MATCH($D$7,Indexace!$C$21:$AV$21)),IF(O160=(Info!$C$17+30),('Provozní náklady VaK-ex post'!$W$61*1000)*INDEX(Indexace!$C$53:$AV$53,MATCH($D$7,Indexace!$C$21:$AV$21)))))))))))))))))))))))))))))))))),0)</f>
        <v>0</v>
      </c>
      <c r="P162" s="740">
        <f>IF(P160&gt;=Info!$C$17,IF($F$2=1,0,IF(P160=Info!$C$17,('Základní vstupní data'!$G$136*1000)*INDEX(Indexace!$C$23:$AV$23,MATCH($D$7,Indexace!$C$21:$AV$21)),IF(P160=(Info!$C$17+1),('Provozní náklady VaK-ex post'!$G$61*1000)*INDEX(Indexace!$C$24:$AV$24,MATCH($D$7,Indexace!$C$21:$AV$21)),IF(P160=(Info!$C$17+2),('Provozní náklady VaK-ex post'!$I$61*1000)*INDEX(Indexace!$C$25:$AV$25,MATCH($D$7,Indexace!$C$21:$AV$21)),IF(P160=(Info!$C$17+3),('Provozní náklady VaK-ex post'!$K$61*1000)*INDEX(Indexace!$C$26:$AV$26,MATCH($D$7,Indexace!$C$21:$AV$21)),IF(P160=(Info!$C$17+4),('Provozní náklady VaK-ex post'!$M$61*1000)*INDEX(Indexace!$C$27:$AV$27,MATCH($D$7,Indexace!$C$21:$AV$21)),IF(P160=(Info!$C$17+5),('Provozní náklady VaK-ex post'!$O$61*1000)*INDEX(Indexace!$C$28:$AV$28,MATCH($D$7,Indexace!$C$21:$AV$21)),IF(P160=(Info!$C$17+6),('Provozní náklady VaK-ex post'!$Q$61*1000)*INDEX(Indexace!$C$29:$AV$29,MATCH($D$7,Indexace!$C$21:$AV$21)),IF(P160=(Info!$C$17+7),('Provozní náklady VaK-ex post'!$S$61*1000)*INDEX(Indexace!$C$30:$AV$30,MATCH($D$7,Indexace!$C$21:$AV$21)),IF(P160=(Info!$C$17+8),('Provozní náklady VaK-ex post'!$U$61*1000)*INDEX(Indexace!$C$31:$AV$31,MATCH($D$7,Indexace!$C$21:$AV$21)),IF(P160=(Info!$C$17+9),('Provozní náklady VaK-ex post'!$W$61*1000)*INDEX(Indexace!$C$32:$AV$32,MATCH($D$7,Indexace!$C$21:$AV$21)),IF(P160=(Info!$C$17+10),('Provozní náklady VaK-ex post'!$W$61*1000)*INDEX(Indexace!$C$33:$AV$33,MATCH($D$7,Indexace!$C$21:$AV$21)),IF(P160=(Info!$C$17+11),('Provozní náklady VaK-ex post'!$W$61*1000)*INDEX(Indexace!$C$34:$AV$34,MATCH($D$7,Indexace!$C$21:$AV$21)),IF(P160=(Info!$C$17+12),('Provozní náklady VaK-ex post'!$W$61*1000)*INDEX(Indexace!$C$35:$AV$35,MATCH($D$7,Indexace!$C$21:$AV$21)),IF(P160=(Info!$C$17+13),('Provozní náklady VaK-ex post'!$W$61*1000)*INDEX(Indexace!$C$36:$AV$36,MATCH($D$7,Indexace!$C$21:$AV$21)),IF(P160=(Info!$C$17+14),('Provozní náklady VaK-ex post'!$W$61*1000)*INDEX(Indexace!$C$37:$AV$37,MATCH($D$7,Indexace!$C$21:$AV$21)),IF(P160=(Info!$C$17+15),('Provozní náklady VaK-ex post'!$W$61*1000)*INDEX(Indexace!$C$38:$AV$38,MATCH($D$7,Indexace!$C$21:$AV$21)),IF(P160=(Info!$C$17+16),('Provozní náklady VaK-ex post'!$W$61*1000)*INDEX(Indexace!$C$39:$AV$39,MATCH($D$7,Indexace!$C$21:$AV$21)),IF(P160=(Info!$C$17+17),('Provozní náklady VaK-ex post'!$W$61*1000)*INDEX(Indexace!$C$40:$AV$40,MATCH($D$7,Indexace!$C$21:$AV$21)),IF(P160=(Info!$C$17+18),('Provozní náklady VaK-ex post'!$W$61*1000)*INDEX(Indexace!$C$41:$AV$41,MATCH($D$7,Indexace!$C$21:$AV$21)),IF(P160=(Info!$C$17+19),('Provozní náklady VaK-ex post'!$W$61*1000)*INDEX(Indexace!$C$42:$AV$42,MATCH($D$7,Indexace!$C$21:$AV$21)),IF(P160=(Info!$C$17+20),('Provozní náklady VaK-ex post'!$W$61*1000)*INDEX(Indexace!$C$43:$AV$43,MATCH($D$7,Indexace!$C$21:$AV$21)),IF(P160=(Info!$C$17+21),('Provozní náklady VaK-ex post'!$W$61*1000)*INDEX(Indexace!$C$44:$AV$44,MATCH($D$7,Indexace!$C$21:$AV$21)),IF(P160=(Info!$C$17+22),('Provozní náklady VaK-ex post'!$W$61*1000)*INDEX(Indexace!$C$45:$AV$45,MATCH($D$7,Indexace!$C$21:$AV$21)),IF(P160=(Info!$C$17+23),('Provozní náklady VaK-ex post'!$W$61*1000)*INDEX(Indexace!$C$46:$AV$46,MATCH($D$7,Indexace!$C$21:$AV$21)),IF(P160=(Info!$C$17+24),('Provozní náklady VaK-ex post'!$W$61*1000)*INDEX(Indexace!$C$47:$AV$47,MATCH($D$7,Indexace!$C$21:$AV$21)),IF(P160=(Info!$C$17+25),('Provozní náklady VaK-ex post'!$W$61*1000)*INDEX(Indexace!$C$48:$AV$48,MATCH($D$7,Indexace!$C$21:$AV$21)),IF(P160=(Info!$C$17+26),('Provozní náklady VaK-ex post'!$W$61*1000)*INDEX(Indexace!$C$49:$AV$49,MATCH($D$7,Indexace!$C$21:$AV$21)),IF(P160=(Info!$C$17+27),('Provozní náklady VaK-ex post'!$W$61*1000)*INDEX(Indexace!$C$50:$AV$50,MATCH($D$7,Indexace!$C$21:$AV$21)),IF(P160=(Info!$C$17+28),('Provozní náklady VaK-ex post'!$W$61*1000)*INDEX(Indexace!$C$51:$AV$51,MATCH($D$7,Indexace!$C$21:$AV$21)),IF(P160=(Info!$C$17+29),('Provozní náklady VaK-ex post'!$W$61*1000)*INDEX(Indexace!$C$52:$AV$52,MATCH($D$7,Indexace!$C$21:$AV$21)),IF(P160=(Info!$C$17+30),('Provozní náklady VaK-ex post'!$W$61*1000)*INDEX(Indexace!$C$53:$AV$53,MATCH($D$7,Indexace!$C$21:$AV$21)))))))))))))))))))))))))))))))))),0)</f>
        <v>0</v>
      </c>
      <c r="Q162" s="740">
        <f>IF(Q160&gt;=Info!$C$17,IF($F$2=1,0,IF(Q160=Info!$C$17,('Základní vstupní data'!$G$136*1000)*INDEX(Indexace!$C$23:$AV$23,MATCH($D$7,Indexace!$C$21:$AV$21)),IF(Q160=(Info!$C$17+1),('Provozní náklady VaK-ex post'!$G$61*1000)*INDEX(Indexace!$C$24:$AV$24,MATCH($D$7,Indexace!$C$21:$AV$21)),IF(Q160=(Info!$C$17+2),('Provozní náklady VaK-ex post'!$I$61*1000)*INDEX(Indexace!$C$25:$AV$25,MATCH($D$7,Indexace!$C$21:$AV$21)),IF(Q160=(Info!$C$17+3),('Provozní náklady VaK-ex post'!$K$61*1000)*INDEX(Indexace!$C$26:$AV$26,MATCH($D$7,Indexace!$C$21:$AV$21)),IF(Q160=(Info!$C$17+4),('Provozní náklady VaK-ex post'!$M$61*1000)*INDEX(Indexace!$C$27:$AV$27,MATCH($D$7,Indexace!$C$21:$AV$21)),IF(Q160=(Info!$C$17+5),('Provozní náklady VaK-ex post'!$O$61*1000)*INDEX(Indexace!$C$28:$AV$28,MATCH($D$7,Indexace!$C$21:$AV$21)),IF(Q160=(Info!$C$17+6),('Provozní náklady VaK-ex post'!$Q$61*1000)*INDEX(Indexace!$C$29:$AV$29,MATCH($D$7,Indexace!$C$21:$AV$21)),IF(Q160=(Info!$C$17+7),('Provozní náklady VaK-ex post'!$S$61*1000)*INDEX(Indexace!$C$30:$AV$30,MATCH($D$7,Indexace!$C$21:$AV$21)),IF(Q160=(Info!$C$17+8),('Provozní náklady VaK-ex post'!$U$61*1000)*INDEX(Indexace!$C$31:$AV$31,MATCH($D$7,Indexace!$C$21:$AV$21)),IF(Q160=(Info!$C$17+9),('Provozní náklady VaK-ex post'!$W$61*1000)*INDEX(Indexace!$C$32:$AV$32,MATCH($D$7,Indexace!$C$21:$AV$21)),IF(Q160=(Info!$C$17+10),('Provozní náklady VaK-ex post'!$W$61*1000)*INDEX(Indexace!$C$33:$AV$33,MATCH($D$7,Indexace!$C$21:$AV$21)),IF(Q160=(Info!$C$17+11),('Provozní náklady VaK-ex post'!$W$61*1000)*INDEX(Indexace!$C$34:$AV$34,MATCH($D$7,Indexace!$C$21:$AV$21)),IF(Q160=(Info!$C$17+12),('Provozní náklady VaK-ex post'!$W$61*1000)*INDEX(Indexace!$C$35:$AV$35,MATCH($D$7,Indexace!$C$21:$AV$21)),IF(Q160=(Info!$C$17+13),('Provozní náklady VaK-ex post'!$W$61*1000)*INDEX(Indexace!$C$36:$AV$36,MATCH($D$7,Indexace!$C$21:$AV$21)),IF(Q160=(Info!$C$17+14),('Provozní náklady VaK-ex post'!$W$61*1000)*INDEX(Indexace!$C$37:$AV$37,MATCH($D$7,Indexace!$C$21:$AV$21)),IF(Q160=(Info!$C$17+15),('Provozní náklady VaK-ex post'!$W$61*1000)*INDEX(Indexace!$C$38:$AV$38,MATCH($D$7,Indexace!$C$21:$AV$21)),IF(Q160=(Info!$C$17+16),('Provozní náklady VaK-ex post'!$W$61*1000)*INDEX(Indexace!$C$39:$AV$39,MATCH($D$7,Indexace!$C$21:$AV$21)),IF(Q160=(Info!$C$17+17),('Provozní náklady VaK-ex post'!$W$61*1000)*INDEX(Indexace!$C$40:$AV$40,MATCH($D$7,Indexace!$C$21:$AV$21)),IF(Q160=(Info!$C$17+18),('Provozní náklady VaK-ex post'!$W$61*1000)*INDEX(Indexace!$C$41:$AV$41,MATCH($D$7,Indexace!$C$21:$AV$21)),IF(Q160=(Info!$C$17+19),('Provozní náklady VaK-ex post'!$W$61*1000)*INDEX(Indexace!$C$42:$AV$42,MATCH($D$7,Indexace!$C$21:$AV$21)),IF(Q160=(Info!$C$17+20),('Provozní náklady VaK-ex post'!$W$61*1000)*INDEX(Indexace!$C$43:$AV$43,MATCH($D$7,Indexace!$C$21:$AV$21)),IF(Q160=(Info!$C$17+21),('Provozní náklady VaK-ex post'!$W$61*1000)*INDEX(Indexace!$C$44:$AV$44,MATCH($D$7,Indexace!$C$21:$AV$21)),IF(Q160=(Info!$C$17+22),('Provozní náklady VaK-ex post'!$W$61*1000)*INDEX(Indexace!$C$45:$AV$45,MATCH($D$7,Indexace!$C$21:$AV$21)),IF(Q160=(Info!$C$17+23),('Provozní náklady VaK-ex post'!$W$61*1000)*INDEX(Indexace!$C$46:$AV$46,MATCH($D$7,Indexace!$C$21:$AV$21)),IF(Q160=(Info!$C$17+24),('Provozní náklady VaK-ex post'!$W$61*1000)*INDEX(Indexace!$C$47:$AV$47,MATCH($D$7,Indexace!$C$21:$AV$21)),IF(Q160=(Info!$C$17+25),('Provozní náklady VaK-ex post'!$W$61*1000)*INDEX(Indexace!$C$48:$AV$48,MATCH($D$7,Indexace!$C$21:$AV$21)),IF(Q160=(Info!$C$17+26),('Provozní náklady VaK-ex post'!$W$61*1000)*INDEX(Indexace!$C$49:$AV$49,MATCH($D$7,Indexace!$C$21:$AV$21)),IF(Q160=(Info!$C$17+27),('Provozní náklady VaK-ex post'!$W$61*1000)*INDEX(Indexace!$C$50:$AV$50,MATCH($D$7,Indexace!$C$21:$AV$21)),IF(Q160=(Info!$C$17+28),('Provozní náklady VaK-ex post'!$W$61*1000)*INDEX(Indexace!$C$51:$AV$51,MATCH($D$7,Indexace!$C$21:$AV$21)),IF(Q160=(Info!$C$17+29),('Provozní náklady VaK-ex post'!$W$61*1000)*INDEX(Indexace!$C$52:$AV$52,MATCH($D$7,Indexace!$C$21:$AV$21)),IF(Q160=(Info!$C$17+30),('Provozní náklady VaK-ex post'!$W$61*1000)*INDEX(Indexace!$C$53:$AV$53,MATCH($D$7,Indexace!$C$21:$AV$21)))))))))))))))))))))))))))))))))),0)</f>
        <v>0</v>
      </c>
      <c r="R162" s="740">
        <f>IF(R160&gt;=Info!$C$17,IF($F$2=1,0,IF(R160=Info!$C$17,('Základní vstupní data'!$G$136*1000)*INDEX(Indexace!$C$23:$AV$23,MATCH($D$7,Indexace!$C$21:$AV$21)),IF(R160=(Info!$C$17+1),('Provozní náklady VaK-ex post'!$G$61*1000)*INDEX(Indexace!$C$24:$AV$24,MATCH($D$7,Indexace!$C$21:$AV$21)),IF(R160=(Info!$C$17+2),('Provozní náklady VaK-ex post'!$I$61*1000)*INDEX(Indexace!$C$25:$AV$25,MATCH($D$7,Indexace!$C$21:$AV$21)),IF(R160=(Info!$C$17+3),('Provozní náklady VaK-ex post'!$K$61*1000)*INDEX(Indexace!$C$26:$AV$26,MATCH($D$7,Indexace!$C$21:$AV$21)),IF(R160=(Info!$C$17+4),('Provozní náklady VaK-ex post'!$M$61*1000)*INDEX(Indexace!$C$27:$AV$27,MATCH($D$7,Indexace!$C$21:$AV$21)),IF(R160=(Info!$C$17+5),('Provozní náklady VaK-ex post'!$O$61*1000)*INDEX(Indexace!$C$28:$AV$28,MATCH($D$7,Indexace!$C$21:$AV$21)),IF(R160=(Info!$C$17+6),('Provozní náklady VaK-ex post'!$Q$61*1000)*INDEX(Indexace!$C$29:$AV$29,MATCH($D$7,Indexace!$C$21:$AV$21)),IF(R160=(Info!$C$17+7),('Provozní náklady VaK-ex post'!$S$61*1000)*INDEX(Indexace!$C$30:$AV$30,MATCH($D$7,Indexace!$C$21:$AV$21)),IF(R160=(Info!$C$17+8),('Provozní náklady VaK-ex post'!$U$61*1000)*INDEX(Indexace!$C$31:$AV$31,MATCH($D$7,Indexace!$C$21:$AV$21)),IF(R160=(Info!$C$17+9),('Provozní náklady VaK-ex post'!$W$61*1000)*INDEX(Indexace!$C$32:$AV$32,MATCH($D$7,Indexace!$C$21:$AV$21)),IF(R160=(Info!$C$17+10),('Provozní náklady VaK-ex post'!$W$61*1000)*INDEX(Indexace!$C$33:$AV$33,MATCH($D$7,Indexace!$C$21:$AV$21)),IF(R160=(Info!$C$17+11),('Provozní náklady VaK-ex post'!$W$61*1000)*INDEX(Indexace!$C$34:$AV$34,MATCH($D$7,Indexace!$C$21:$AV$21)),IF(R160=(Info!$C$17+12),('Provozní náklady VaK-ex post'!$W$61*1000)*INDEX(Indexace!$C$35:$AV$35,MATCH($D$7,Indexace!$C$21:$AV$21)),IF(R160=(Info!$C$17+13),('Provozní náklady VaK-ex post'!$W$61*1000)*INDEX(Indexace!$C$36:$AV$36,MATCH($D$7,Indexace!$C$21:$AV$21)),IF(R160=(Info!$C$17+14),('Provozní náklady VaK-ex post'!$W$61*1000)*INDEX(Indexace!$C$37:$AV$37,MATCH($D$7,Indexace!$C$21:$AV$21)),IF(R160=(Info!$C$17+15),('Provozní náklady VaK-ex post'!$W$61*1000)*INDEX(Indexace!$C$38:$AV$38,MATCH($D$7,Indexace!$C$21:$AV$21)),IF(R160=(Info!$C$17+16),('Provozní náklady VaK-ex post'!$W$61*1000)*INDEX(Indexace!$C$39:$AV$39,MATCH($D$7,Indexace!$C$21:$AV$21)),IF(R160=(Info!$C$17+17),('Provozní náklady VaK-ex post'!$W$61*1000)*INDEX(Indexace!$C$40:$AV$40,MATCH($D$7,Indexace!$C$21:$AV$21)),IF(R160=(Info!$C$17+18),('Provozní náklady VaK-ex post'!$W$61*1000)*INDEX(Indexace!$C$41:$AV$41,MATCH($D$7,Indexace!$C$21:$AV$21)),IF(R160=(Info!$C$17+19),('Provozní náklady VaK-ex post'!$W$61*1000)*INDEX(Indexace!$C$42:$AV$42,MATCH($D$7,Indexace!$C$21:$AV$21)),IF(R160=(Info!$C$17+20),('Provozní náklady VaK-ex post'!$W$61*1000)*INDEX(Indexace!$C$43:$AV$43,MATCH($D$7,Indexace!$C$21:$AV$21)),IF(R160=(Info!$C$17+21),('Provozní náklady VaK-ex post'!$W$61*1000)*INDEX(Indexace!$C$44:$AV$44,MATCH($D$7,Indexace!$C$21:$AV$21)),IF(R160=(Info!$C$17+22),('Provozní náklady VaK-ex post'!$W$61*1000)*INDEX(Indexace!$C$45:$AV$45,MATCH($D$7,Indexace!$C$21:$AV$21)),IF(R160=(Info!$C$17+23),('Provozní náklady VaK-ex post'!$W$61*1000)*INDEX(Indexace!$C$46:$AV$46,MATCH($D$7,Indexace!$C$21:$AV$21)),IF(R160=(Info!$C$17+24),('Provozní náklady VaK-ex post'!$W$61*1000)*INDEX(Indexace!$C$47:$AV$47,MATCH($D$7,Indexace!$C$21:$AV$21)),IF(R160=(Info!$C$17+25),('Provozní náklady VaK-ex post'!$W$61*1000)*INDEX(Indexace!$C$48:$AV$48,MATCH($D$7,Indexace!$C$21:$AV$21)),IF(R160=(Info!$C$17+26),('Provozní náklady VaK-ex post'!$W$61*1000)*INDEX(Indexace!$C$49:$AV$49,MATCH($D$7,Indexace!$C$21:$AV$21)),IF(R160=(Info!$C$17+27),('Provozní náklady VaK-ex post'!$W$61*1000)*INDEX(Indexace!$C$50:$AV$50,MATCH($D$7,Indexace!$C$21:$AV$21)),IF(R160=(Info!$C$17+28),('Provozní náklady VaK-ex post'!$W$61*1000)*INDEX(Indexace!$C$51:$AV$51,MATCH($D$7,Indexace!$C$21:$AV$21)),IF(R160=(Info!$C$17+29),('Provozní náklady VaK-ex post'!$W$61*1000)*INDEX(Indexace!$C$52:$AV$52,MATCH($D$7,Indexace!$C$21:$AV$21)),IF(R160=(Info!$C$17+30),('Provozní náklady VaK-ex post'!$W$61*1000)*INDEX(Indexace!$C$53:$AV$53,MATCH($D$7,Indexace!$C$21:$AV$21)))))))))))))))))))))))))))))))))),0)</f>
        <v>0</v>
      </c>
      <c r="S162" s="740">
        <f>IF(S160&gt;=Info!$C$17,IF($F$2=1,0,IF(S160=Info!$C$17,('Základní vstupní data'!$G$136*1000)*INDEX(Indexace!$C$23:$AV$23,MATCH($D$7,Indexace!$C$21:$AV$21)),IF(S160=(Info!$C$17+1),('Provozní náklady VaK-ex post'!$G$61*1000)*INDEX(Indexace!$C$24:$AV$24,MATCH($D$7,Indexace!$C$21:$AV$21)),IF(S160=(Info!$C$17+2),('Provozní náklady VaK-ex post'!$I$61*1000)*INDEX(Indexace!$C$25:$AV$25,MATCH($D$7,Indexace!$C$21:$AV$21)),IF(S160=(Info!$C$17+3),('Provozní náklady VaK-ex post'!$K$61*1000)*INDEX(Indexace!$C$26:$AV$26,MATCH($D$7,Indexace!$C$21:$AV$21)),IF(S160=(Info!$C$17+4),('Provozní náklady VaK-ex post'!$M$61*1000)*INDEX(Indexace!$C$27:$AV$27,MATCH($D$7,Indexace!$C$21:$AV$21)),IF(S160=(Info!$C$17+5),('Provozní náklady VaK-ex post'!$O$61*1000)*INDEX(Indexace!$C$28:$AV$28,MATCH($D$7,Indexace!$C$21:$AV$21)),IF(S160=(Info!$C$17+6),('Provozní náklady VaK-ex post'!$Q$61*1000)*INDEX(Indexace!$C$29:$AV$29,MATCH($D$7,Indexace!$C$21:$AV$21)),IF(S160=(Info!$C$17+7),('Provozní náklady VaK-ex post'!$S$61*1000)*INDEX(Indexace!$C$30:$AV$30,MATCH($D$7,Indexace!$C$21:$AV$21)),IF(S160=(Info!$C$17+8),('Provozní náklady VaK-ex post'!$U$61*1000)*INDEX(Indexace!$C$31:$AV$31,MATCH($D$7,Indexace!$C$21:$AV$21)),IF(S160=(Info!$C$17+9),('Provozní náklady VaK-ex post'!$W$61*1000)*INDEX(Indexace!$C$32:$AV$32,MATCH($D$7,Indexace!$C$21:$AV$21)),IF(S160=(Info!$C$17+10),('Provozní náklady VaK-ex post'!$W$61*1000)*INDEX(Indexace!$C$33:$AV$33,MATCH($D$7,Indexace!$C$21:$AV$21)),IF(S160=(Info!$C$17+11),('Provozní náklady VaK-ex post'!$W$61*1000)*INDEX(Indexace!$C$34:$AV$34,MATCH($D$7,Indexace!$C$21:$AV$21)),IF(S160=(Info!$C$17+12),('Provozní náklady VaK-ex post'!$W$61*1000)*INDEX(Indexace!$C$35:$AV$35,MATCH($D$7,Indexace!$C$21:$AV$21)),IF(S160=(Info!$C$17+13),('Provozní náklady VaK-ex post'!$W$61*1000)*INDEX(Indexace!$C$36:$AV$36,MATCH($D$7,Indexace!$C$21:$AV$21)),IF(S160=(Info!$C$17+14),('Provozní náklady VaK-ex post'!$W$61*1000)*INDEX(Indexace!$C$37:$AV$37,MATCH($D$7,Indexace!$C$21:$AV$21)),IF(S160=(Info!$C$17+15),('Provozní náklady VaK-ex post'!$W$61*1000)*INDEX(Indexace!$C$38:$AV$38,MATCH($D$7,Indexace!$C$21:$AV$21)),IF(S160=(Info!$C$17+16),('Provozní náklady VaK-ex post'!$W$61*1000)*INDEX(Indexace!$C$39:$AV$39,MATCH($D$7,Indexace!$C$21:$AV$21)),IF(S160=(Info!$C$17+17),('Provozní náklady VaK-ex post'!$W$61*1000)*INDEX(Indexace!$C$40:$AV$40,MATCH($D$7,Indexace!$C$21:$AV$21)),IF(S160=(Info!$C$17+18),('Provozní náklady VaK-ex post'!$W$61*1000)*INDEX(Indexace!$C$41:$AV$41,MATCH($D$7,Indexace!$C$21:$AV$21)),IF(S160=(Info!$C$17+19),('Provozní náklady VaK-ex post'!$W$61*1000)*INDEX(Indexace!$C$42:$AV$42,MATCH($D$7,Indexace!$C$21:$AV$21)),IF(S160=(Info!$C$17+20),('Provozní náklady VaK-ex post'!$W$61*1000)*INDEX(Indexace!$C$43:$AV$43,MATCH($D$7,Indexace!$C$21:$AV$21)),IF(S160=(Info!$C$17+21),('Provozní náklady VaK-ex post'!$W$61*1000)*INDEX(Indexace!$C$44:$AV$44,MATCH($D$7,Indexace!$C$21:$AV$21)),IF(S160=(Info!$C$17+22),('Provozní náklady VaK-ex post'!$W$61*1000)*INDEX(Indexace!$C$45:$AV$45,MATCH($D$7,Indexace!$C$21:$AV$21)),IF(S160=(Info!$C$17+23),('Provozní náklady VaK-ex post'!$W$61*1000)*INDEX(Indexace!$C$46:$AV$46,MATCH($D$7,Indexace!$C$21:$AV$21)),IF(S160=(Info!$C$17+24),('Provozní náklady VaK-ex post'!$W$61*1000)*INDEX(Indexace!$C$47:$AV$47,MATCH($D$7,Indexace!$C$21:$AV$21)),IF(S160=(Info!$C$17+25),('Provozní náklady VaK-ex post'!$W$61*1000)*INDEX(Indexace!$C$48:$AV$48,MATCH($D$7,Indexace!$C$21:$AV$21)),IF(S160=(Info!$C$17+26),('Provozní náklady VaK-ex post'!$W$61*1000)*INDEX(Indexace!$C$49:$AV$49,MATCH($D$7,Indexace!$C$21:$AV$21)),IF(S160=(Info!$C$17+27),('Provozní náklady VaK-ex post'!$W$61*1000)*INDEX(Indexace!$C$50:$AV$50,MATCH($D$7,Indexace!$C$21:$AV$21)),IF(S160=(Info!$C$17+28),('Provozní náklady VaK-ex post'!$W$61*1000)*INDEX(Indexace!$C$51:$AV$51,MATCH($D$7,Indexace!$C$21:$AV$21)),IF(S160=(Info!$C$17+29),('Provozní náklady VaK-ex post'!$W$61*1000)*INDEX(Indexace!$C$52:$AV$52,MATCH($D$7,Indexace!$C$21:$AV$21)),IF(S160=(Info!$C$17+30),('Provozní náklady VaK-ex post'!$W$61*1000)*INDEX(Indexace!$C$53:$AV$53,MATCH($D$7,Indexace!$C$21:$AV$21)))))))))))))))))))))))))))))))))),0)</f>
        <v>0</v>
      </c>
      <c r="T162" s="740">
        <f>IF(T160&gt;=Info!$C$17,IF($F$2=1,0,IF(T160=Info!$C$17,('Základní vstupní data'!$G$136*1000)*INDEX(Indexace!$C$23:$AV$23,MATCH($D$7,Indexace!$C$21:$AV$21)),IF(T160=(Info!$C$17+1),('Provozní náklady VaK-ex post'!$G$61*1000)*INDEX(Indexace!$C$24:$AV$24,MATCH($D$7,Indexace!$C$21:$AV$21)),IF(T160=(Info!$C$17+2),('Provozní náklady VaK-ex post'!$I$61*1000)*INDEX(Indexace!$C$25:$AV$25,MATCH($D$7,Indexace!$C$21:$AV$21)),IF(T160=(Info!$C$17+3),('Provozní náklady VaK-ex post'!$K$61*1000)*INDEX(Indexace!$C$26:$AV$26,MATCH($D$7,Indexace!$C$21:$AV$21)),IF(T160=(Info!$C$17+4),('Provozní náklady VaK-ex post'!$M$61*1000)*INDEX(Indexace!$C$27:$AV$27,MATCH($D$7,Indexace!$C$21:$AV$21)),IF(T160=(Info!$C$17+5),('Provozní náklady VaK-ex post'!$O$61*1000)*INDEX(Indexace!$C$28:$AV$28,MATCH($D$7,Indexace!$C$21:$AV$21)),IF(T160=(Info!$C$17+6),('Provozní náklady VaK-ex post'!$Q$61*1000)*INDEX(Indexace!$C$29:$AV$29,MATCH($D$7,Indexace!$C$21:$AV$21)),IF(T160=(Info!$C$17+7),('Provozní náklady VaK-ex post'!$S$61*1000)*INDEX(Indexace!$C$30:$AV$30,MATCH($D$7,Indexace!$C$21:$AV$21)),IF(T160=(Info!$C$17+8),('Provozní náklady VaK-ex post'!$U$61*1000)*INDEX(Indexace!$C$31:$AV$31,MATCH($D$7,Indexace!$C$21:$AV$21)),IF(T160=(Info!$C$17+9),('Provozní náklady VaK-ex post'!$W$61*1000)*INDEX(Indexace!$C$32:$AV$32,MATCH($D$7,Indexace!$C$21:$AV$21)),IF(T160=(Info!$C$17+10),('Provozní náklady VaK-ex post'!$W$61*1000)*INDEX(Indexace!$C$33:$AV$33,MATCH($D$7,Indexace!$C$21:$AV$21)),IF(T160=(Info!$C$17+11),('Provozní náklady VaK-ex post'!$W$61*1000)*INDEX(Indexace!$C$34:$AV$34,MATCH($D$7,Indexace!$C$21:$AV$21)),IF(T160=(Info!$C$17+12),('Provozní náklady VaK-ex post'!$W$61*1000)*INDEX(Indexace!$C$35:$AV$35,MATCH($D$7,Indexace!$C$21:$AV$21)),IF(T160=(Info!$C$17+13),('Provozní náklady VaK-ex post'!$W$61*1000)*INDEX(Indexace!$C$36:$AV$36,MATCH($D$7,Indexace!$C$21:$AV$21)),IF(T160=(Info!$C$17+14),('Provozní náklady VaK-ex post'!$W$61*1000)*INDEX(Indexace!$C$37:$AV$37,MATCH($D$7,Indexace!$C$21:$AV$21)),IF(T160=(Info!$C$17+15),('Provozní náklady VaK-ex post'!$W$61*1000)*INDEX(Indexace!$C$38:$AV$38,MATCH($D$7,Indexace!$C$21:$AV$21)),IF(T160=(Info!$C$17+16),('Provozní náklady VaK-ex post'!$W$61*1000)*INDEX(Indexace!$C$39:$AV$39,MATCH($D$7,Indexace!$C$21:$AV$21)),IF(T160=(Info!$C$17+17),('Provozní náklady VaK-ex post'!$W$61*1000)*INDEX(Indexace!$C$40:$AV$40,MATCH($D$7,Indexace!$C$21:$AV$21)),IF(T160=(Info!$C$17+18),('Provozní náklady VaK-ex post'!$W$61*1000)*INDEX(Indexace!$C$41:$AV$41,MATCH($D$7,Indexace!$C$21:$AV$21)),IF(T160=(Info!$C$17+19),('Provozní náklady VaK-ex post'!$W$61*1000)*INDEX(Indexace!$C$42:$AV$42,MATCH($D$7,Indexace!$C$21:$AV$21)),IF(T160=(Info!$C$17+20),('Provozní náklady VaK-ex post'!$W$61*1000)*INDEX(Indexace!$C$43:$AV$43,MATCH($D$7,Indexace!$C$21:$AV$21)),IF(T160=(Info!$C$17+21),('Provozní náklady VaK-ex post'!$W$61*1000)*INDEX(Indexace!$C$44:$AV$44,MATCH($D$7,Indexace!$C$21:$AV$21)),IF(T160=(Info!$C$17+22),('Provozní náklady VaK-ex post'!$W$61*1000)*INDEX(Indexace!$C$45:$AV$45,MATCH($D$7,Indexace!$C$21:$AV$21)),IF(T160=(Info!$C$17+23),('Provozní náklady VaK-ex post'!$W$61*1000)*INDEX(Indexace!$C$46:$AV$46,MATCH($D$7,Indexace!$C$21:$AV$21)),IF(T160=(Info!$C$17+24),('Provozní náklady VaK-ex post'!$W$61*1000)*INDEX(Indexace!$C$47:$AV$47,MATCH($D$7,Indexace!$C$21:$AV$21)),IF(T160=(Info!$C$17+25),('Provozní náklady VaK-ex post'!$W$61*1000)*INDEX(Indexace!$C$48:$AV$48,MATCH($D$7,Indexace!$C$21:$AV$21)),IF(T160=(Info!$C$17+26),('Provozní náklady VaK-ex post'!$W$61*1000)*INDEX(Indexace!$C$49:$AV$49,MATCH($D$7,Indexace!$C$21:$AV$21)),IF(T160=(Info!$C$17+27),('Provozní náklady VaK-ex post'!$W$61*1000)*INDEX(Indexace!$C$50:$AV$50,MATCH($D$7,Indexace!$C$21:$AV$21)),IF(T160=(Info!$C$17+28),('Provozní náklady VaK-ex post'!$W$61*1000)*INDEX(Indexace!$C$51:$AV$51,MATCH($D$7,Indexace!$C$21:$AV$21)),IF(T160=(Info!$C$17+29),('Provozní náklady VaK-ex post'!$W$61*1000)*INDEX(Indexace!$C$52:$AV$52,MATCH($D$7,Indexace!$C$21:$AV$21)),IF(T160=(Info!$C$17+30),('Provozní náklady VaK-ex post'!$W$61*1000)*INDEX(Indexace!$C$53:$AV$53,MATCH($D$7,Indexace!$C$21:$AV$21)))))))))))))))))))))))))))))))))),0)</f>
        <v>0</v>
      </c>
      <c r="U162" s="740">
        <f>IF(U160&gt;=Info!$C$17,IF($F$2=1,0,IF(U160=Info!$C$17,('Základní vstupní data'!$G$136*1000)*INDEX(Indexace!$C$23:$AV$23,MATCH($D$7,Indexace!$C$21:$AV$21)),IF(U160=(Info!$C$17+1),('Provozní náklady VaK-ex post'!$G$61*1000)*INDEX(Indexace!$C$24:$AV$24,MATCH($D$7,Indexace!$C$21:$AV$21)),IF(U160=(Info!$C$17+2),('Provozní náklady VaK-ex post'!$I$61*1000)*INDEX(Indexace!$C$25:$AV$25,MATCH($D$7,Indexace!$C$21:$AV$21)),IF(U160=(Info!$C$17+3),('Provozní náklady VaK-ex post'!$K$61*1000)*INDEX(Indexace!$C$26:$AV$26,MATCH($D$7,Indexace!$C$21:$AV$21)),IF(U160=(Info!$C$17+4),('Provozní náklady VaK-ex post'!$M$61*1000)*INDEX(Indexace!$C$27:$AV$27,MATCH($D$7,Indexace!$C$21:$AV$21)),IF(U160=(Info!$C$17+5),('Provozní náklady VaK-ex post'!$O$61*1000)*INDEX(Indexace!$C$28:$AV$28,MATCH($D$7,Indexace!$C$21:$AV$21)),IF(U160=(Info!$C$17+6),('Provozní náklady VaK-ex post'!$Q$61*1000)*INDEX(Indexace!$C$29:$AV$29,MATCH($D$7,Indexace!$C$21:$AV$21)),IF(U160=(Info!$C$17+7),('Provozní náklady VaK-ex post'!$S$61*1000)*INDEX(Indexace!$C$30:$AV$30,MATCH($D$7,Indexace!$C$21:$AV$21)),IF(U160=(Info!$C$17+8),('Provozní náklady VaK-ex post'!$U$61*1000)*INDEX(Indexace!$C$31:$AV$31,MATCH($D$7,Indexace!$C$21:$AV$21)),IF(U160=(Info!$C$17+9),('Provozní náklady VaK-ex post'!$W$61*1000)*INDEX(Indexace!$C$32:$AV$32,MATCH($D$7,Indexace!$C$21:$AV$21)),IF(U160=(Info!$C$17+10),('Provozní náklady VaK-ex post'!$W$61*1000)*INDEX(Indexace!$C$33:$AV$33,MATCH($D$7,Indexace!$C$21:$AV$21)),IF(U160=(Info!$C$17+11),('Provozní náklady VaK-ex post'!$W$61*1000)*INDEX(Indexace!$C$34:$AV$34,MATCH($D$7,Indexace!$C$21:$AV$21)),IF(U160=(Info!$C$17+12),('Provozní náklady VaK-ex post'!$W$61*1000)*INDEX(Indexace!$C$35:$AV$35,MATCH($D$7,Indexace!$C$21:$AV$21)),IF(U160=(Info!$C$17+13),('Provozní náklady VaK-ex post'!$W$61*1000)*INDEX(Indexace!$C$36:$AV$36,MATCH($D$7,Indexace!$C$21:$AV$21)),IF(U160=(Info!$C$17+14),('Provozní náklady VaK-ex post'!$W$61*1000)*INDEX(Indexace!$C$37:$AV$37,MATCH($D$7,Indexace!$C$21:$AV$21)),IF(U160=(Info!$C$17+15),('Provozní náklady VaK-ex post'!$W$61*1000)*INDEX(Indexace!$C$38:$AV$38,MATCH($D$7,Indexace!$C$21:$AV$21)),IF(U160=(Info!$C$17+16),('Provozní náklady VaK-ex post'!$W$61*1000)*INDEX(Indexace!$C$39:$AV$39,MATCH($D$7,Indexace!$C$21:$AV$21)),IF(U160=(Info!$C$17+17),('Provozní náklady VaK-ex post'!$W$61*1000)*INDEX(Indexace!$C$40:$AV$40,MATCH($D$7,Indexace!$C$21:$AV$21)),IF(U160=(Info!$C$17+18),('Provozní náklady VaK-ex post'!$W$61*1000)*INDEX(Indexace!$C$41:$AV$41,MATCH($D$7,Indexace!$C$21:$AV$21)),IF(U160=(Info!$C$17+19),('Provozní náklady VaK-ex post'!$W$61*1000)*INDEX(Indexace!$C$42:$AV$42,MATCH($D$7,Indexace!$C$21:$AV$21)),IF(U160=(Info!$C$17+20),('Provozní náklady VaK-ex post'!$W$61*1000)*INDEX(Indexace!$C$43:$AV$43,MATCH($D$7,Indexace!$C$21:$AV$21)),IF(U160=(Info!$C$17+21),('Provozní náklady VaK-ex post'!$W$61*1000)*INDEX(Indexace!$C$44:$AV$44,MATCH($D$7,Indexace!$C$21:$AV$21)),IF(U160=(Info!$C$17+22),('Provozní náklady VaK-ex post'!$W$61*1000)*INDEX(Indexace!$C$45:$AV$45,MATCH($D$7,Indexace!$C$21:$AV$21)),IF(U160=(Info!$C$17+23),('Provozní náklady VaK-ex post'!$W$61*1000)*INDEX(Indexace!$C$46:$AV$46,MATCH($D$7,Indexace!$C$21:$AV$21)),IF(U160=(Info!$C$17+24),('Provozní náklady VaK-ex post'!$W$61*1000)*INDEX(Indexace!$C$47:$AV$47,MATCH($D$7,Indexace!$C$21:$AV$21)),IF(U160=(Info!$C$17+25),('Provozní náklady VaK-ex post'!$W$61*1000)*INDEX(Indexace!$C$48:$AV$48,MATCH($D$7,Indexace!$C$21:$AV$21)),IF(U160=(Info!$C$17+26),('Provozní náklady VaK-ex post'!$W$61*1000)*INDEX(Indexace!$C$49:$AV$49,MATCH($D$7,Indexace!$C$21:$AV$21)),IF(U160=(Info!$C$17+27),('Provozní náklady VaK-ex post'!$W$61*1000)*INDEX(Indexace!$C$50:$AV$50,MATCH($D$7,Indexace!$C$21:$AV$21)),IF(U160=(Info!$C$17+28),('Provozní náklady VaK-ex post'!$W$61*1000)*INDEX(Indexace!$C$51:$AV$51,MATCH($D$7,Indexace!$C$21:$AV$21)),IF(U160=(Info!$C$17+29),('Provozní náklady VaK-ex post'!$W$61*1000)*INDEX(Indexace!$C$52:$AV$52,MATCH($D$7,Indexace!$C$21:$AV$21)),IF(U160=(Info!$C$17+30),('Provozní náklady VaK-ex post'!$W$61*1000)*INDEX(Indexace!$C$53:$AV$53,MATCH($D$7,Indexace!$C$21:$AV$21)))))))))))))))))))))))))))))))))),0)</f>
        <v>0</v>
      </c>
      <c r="V162" s="740">
        <f>IF(V160&gt;=Info!$C$17,IF($F$2=1,0,IF(V160=Info!$C$17,('Základní vstupní data'!$G$136*1000)*INDEX(Indexace!$C$23:$AV$23,MATCH($D$7,Indexace!$C$21:$AV$21)),IF(V160=(Info!$C$17+1),('Provozní náklady VaK-ex post'!$G$61*1000)*INDEX(Indexace!$C$24:$AV$24,MATCH($D$7,Indexace!$C$21:$AV$21)),IF(V160=(Info!$C$17+2),('Provozní náklady VaK-ex post'!$I$61*1000)*INDEX(Indexace!$C$25:$AV$25,MATCH($D$7,Indexace!$C$21:$AV$21)),IF(V160=(Info!$C$17+3),('Provozní náklady VaK-ex post'!$K$61*1000)*INDEX(Indexace!$C$26:$AV$26,MATCH($D$7,Indexace!$C$21:$AV$21)),IF(V160=(Info!$C$17+4),('Provozní náklady VaK-ex post'!$M$61*1000)*INDEX(Indexace!$C$27:$AV$27,MATCH($D$7,Indexace!$C$21:$AV$21)),IF(V160=(Info!$C$17+5),('Provozní náklady VaK-ex post'!$O$61*1000)*INDEX(Indexace!$C$28:$AV$28,MATCH($D$7,Indexace!$C$21:$AV$21)),IF(V160=(Info!$C$17+6),('Provozní náklady VaK-ex post'!$Q$61*1000)*INDEX(Indexace!$C$29:$AV$29,MATCH($D$7,Indexace!$C$21:$AV$21)),IF(V160=(Info!$C$17+7),('Provozní náklady VaK-ex post'!$S$61*1000)*INDEX(Indexace!$C$30:$AV$30,MATCH($D$7,Indexace!$C$21:$AV$21)),IF(V160=(Info!$C$17+8),('Provozní náklady VaK-ex post'!$U$61*1000)*INDEX(Indexace!$C$31:$AV$31,MATCH($D$7,Indexace!$C$21:$AV$21)),IF(V160=(Info!$C$17+9),('Provozní náklady VaK-ex post'!$W$61*1000)*INDEX(Indexace!$C$32:$AV$32,MATCH($D$7,Indexace!$C$21:$AV$21)),IF(V160=(Info!$C$17+10),('Provozní náklady VaK-ex post'!$W$61*1000)*INDEX(Indexace!$C$33:$AV$33,MATCH($D$7,Indexace!$C$21:$AV$21)),IF(V160=(Info!$C$17+11),('Provozní náklady VaK-ex post'!$W$61*1000)*INDEX(Indexace!$C$34:$AV$34,MATCH($D$7,Indexace!$C$21:$AV$21)),IF(V160=(Info!$C$17+12),('Provozní náklady VaK-ex post'!$W$61*1000)*INDEX(Indexace!$C$35:$AV$35,MATCH($D$7,Indexace!$C$21:$AV$21)),IF(V160=(Info!$C$17+13),('Provozní náklady VaK-ex post'!$W$61*1000)*INDEX(Indexace!$C$36:$AV$36,MATCH($D$7,Indexace!$C$21:$AV$21)),IF(V160=(Info!$C$17+14),('Provozní náklady VaK-ex post'!$W$61*1000)*INDEX(Indexace!$C$37:$AV$37,MATCH($D$7,Indexace!$C$21:$AV$21)),IF(V160=(Info!$C$17+15),('Provozní náklady VaK-ex post'!$W$61*1000)*INDEX(Indexace!$C$38:$AV$38,MATCH($D$7,Indexace!$C$21:$AV$21)),IF(V160=(Info!$C$17+16),('Provozní náklady VaK-ex post'!$W$61*1000)*INDEX(Indexace!$C$39:$AV$39,MATCH($D$7,Indexace!$C$21:$AV$21)),IF(V160=(Info!$C$17+17),('Provozní náklady VaK-ex post'!$W$61*1000)*INDEX(Indexace!$C$40:$AV$40,MATCH($D$7,Indexace!$C$21:$AV$21)),IF(V160=(Info!$C$17+18),('Provozní náklady VaK-ex post'!$W$61*1000)*INDEX(Indexace!$C$41:$AV$41,MATCH($D$7,Indexace!$C$21:$AV$21)),IF(V160=(Info!$C$17+19),('Provozní náklady VaK-ex post'!$W$61*1000)*INDEX(Indexace!$C$42:$AV$42,MATCH($D$7,Indexace!$C$21:$AV$21)),IF(V160=(Info!$C$17+20),('Provozní náklady VaK-ex post'!$W$61*1000)*INDEX(Indexace!$C$43:$AV$43,MATCH($D$7,Indexace!$C$21:$AV$21)),IF(V160=(Info!$C$17+21),('Provozní náklady VaK-ex post'!$W$61*1000)*INDEX(Indexace!$C$44:$AV$44,MATCH($D$7,Indexace!$C$21:$AV$21)),IF(V160=(Info!$C$17+22),('Provozní náklady VaK-ex post'!$W$61*1000)*INDEX(Indexace!$C$45:$AV$45,MATCH($D$7,Indexace!$C$21:$AV$21)),IF(V160=(Info!$C$17+23),('Provozní náklady VaK-ex post'!$W$61*1000)*INDEX(Indexace!$C$46:$AV$46,MATCH($D$7,Indexace!$C$21:$AV$21)),IF(V160=(Info!$C$17+24),('Provozní náklady VaK-ex post'!$W$61*1000)*INDEX(Indexace!$C$47:$AV$47,MATCH($D$7,Indexace!$C$21:$AV$21)),IF(V160=(Info!$C$17+25),('Provozní náklady VaK-ex post'!$W$61*1000)*INDEX(Indexace!$C$48:$AV$48,MATCH($D$7,Indexace!$C$21:$AV$21)),IF(V160=(Info!$C$17+26),('Provozní náklady VaK-ex post'!$W$61*1000)*INDEX(Indexace!$C$49:$AV$49,MATCH($D$7,Indexace!$C$21:$AV$21)),IF(V160=(Info!$C$17+27),('Provozní náklady VaK-ex post'!$W$61*1000)*INDEX(Indexace!$C$50:$AV$50,MATCH($D$7,Indexace!$C$21:$AV$21)),IF(V160=(Info!$C$17+28),('Provozní náklady VaK-ex post'!$W$61*1000)*INDEX(Indexace!$C$51:$AV$51,MATCH($D$7,Indexace!$C$21:$AV$21)),IF(V160=(Info!$C$17+29),('Provozní náklady VaK-ex post'!$W$61*1000)*INDEX(Indexace!$C$52:$AV$52,MATCH($D$7,Indexace!$C$21:$AV$21)),IF(V160=(Info!$C$17+30),('Provozní náklady VaK-ex post'!$W$61*1000)*INDEX(Indexace!$C$53:$AV$53,MATCH($D$7,Indexace!$C$21:$AV$21)))))))))))))))))))))))))))))))))),0)</f>
        <v>0</v>
      </c>
      <c r="W162" s="740">
        <f>IF(W160&gt;=Info!$C$17,IF($F$2=1,0,IF(W160=Info!$C$17,('Základní vstupní data'!$G$136*1000)*INDEX(Indexace!$C$23:$AV$23,MATCH($D$7,Indexace!$C$21:$AV$21)),IF(W160=(Info!$C$17+1),('Provozní náklady VaK-ex post'!$G$61*1000)*INDEX(Indexace!$C$24:$AV$24,MATCH($D$7,Indexace!$C$21:$AV$21)),IF(W160=(Info!$C$17+2),('Provozní náklady VaK-ex post'!$I$61*1000)*INDEX(Indexace!$C$25:$AV$25,MATCH($D$7,Indexace!$C$21:$AV$21)),IF(W160=(Info!$C$17+3),('Provozní náklady VaK-ex post'!$K$61*1000)*INDEX(Indexace!$C$26:$AV$26,MATCH($D$7,Indexace!$C$21:$AV$21)),IF(W160=(Info!$C$17+4),('Provozní náklady VaK-ex post'!$M$61*1000)*INDEX(Indexace!$C$27:$AV$27,MATCH($D$7,Indexace!$C$21:$AV$21)),IF(W160=(Info!$C$17+5),('Provozní náklady VaK-ex post'!$O$61*1000)*INDEX(Indexace!$C$28:$AV$28,MATCH($D$7,Indexace!$C$21:$AV$21)),IF(W160=(Info!$C$17+6),('Provozní náklady VaK-ex post'!$Q$61*1000)*INDEX(Indexace!$C$29:$AV$29,MATCH($D$7,Indexace!$C$21:$AV$21)),IF(W160=(Info!$C$17+7),('Provozní náklady VaK-ex post'!$S$61*1000)*INDEX(Indexace!$C$30:$AV$30,MATCH($D$7,Indexace!$C$21:$AV$21)),IF(W160=(Info!$C$17+8),('Provozní náklady VaK-ex post'!$U$61*1000)*INDEX(Indexace!$C$31:$AV$31,MATCH($D$7,Indexace!$C$21:$AV$21)),IF(W160=(Info!$C$17+9),('Provozní náklady VaK-ex post'!$W$61*1000)*INDEX(Indexace!$C$32:$AV$32,MATCH($D$7,Indexace!$C$21:$AV$21)),IF(W160=(Info!$C$17+10),('Provozní náklady VaK-ex post'!$W$61*1000)*INDEX(Indexace!$C$33:$AV$33,MATCH($D$7,Indexace!$C$21:$AV$21)),IF(W160=(Info!$C$17+11),('Provozní náklady VaK-ex post'!$W$61*1000)*INDEX(Indexace!$C$34:$AV$34,MATCH($D$7,Indexace!$C$21:$AV$21)),IF(W160=(Info!$C$17+12),('Provozní náklady VaK-ex post'!$W$61*1000)*INDEX(Indexace!$C$35:$AV$35,MATCH($D$7,Indexace!$C$21:$AV$21)),IF(W160=(Info!$C$17+13),('Provozní náklady VaK-ex post'!$W$61*1000)*INDEX(Indexace!$C$36:$AV$36,MATCH($D$7,Indexace!$C$21:$AV$21)),IF(W160=(Info!$C$17+14),('Provozní náklady VaK-ex post'!$W$61*1000)*INDEX(Indexace!$C$37:$AV$37,MATCH($D$7,Indexace!$C$21:$AV$21)),IF(W160=(Info!$C$17+15),('Provozní náklady VaK-ex post'!$W$61*1000)*INDEX(Indexace!$C$38:$AV$38,MATCH($D$7,Indexace!$C$21:$AV$21)),IF(W160=(Info!$C$17+16),('Provozní náklady VaK-ex post'!$W$61*1000)*INDEX(Indexace!$C$39:$AV$39,MATCH($D$7,Indexace!$C$21:$AV$21)),IF(W160=(Info!$C$17+17),('Provozní náklady VaK-ex post'!$W$61*1000)*INDEX(Indexace!$C$40:$AV$40,MATCH($D$7,Indexace!$C$21:$AV$21)),IF(W160=(Info!$C$17+18),('Provozní náklady VaK-ex post'!$W$61*1000)*INDEX(Indexace!$C$41:$AV$41,MATCH($D$7,Indexace!$C$21:$AV$21)),IF(W160=(Info!$C$17+19),('Provozní náklady VaK-ex post'!$W$61*1000)*INDEX(Indexace!$C$42:$AV$42,MATCH($D$7,Indexace!$C$21:$AV$21)),IF(W160=(Info!$C$17+20),('Provozní náklady VaK-ex post'!$W$61*1000)*INDEX(Indexace!$C$43:$AV$43,MATCH($D$7,Indexace!$C$21:$AV$21)),IF(W160=(Info!$C$17+21),('Provozní náklady VaK-ex post'!$W$61*1000)*INDEX(Indexace!$C$44:$AV$44,MATCH($D$7,Indexace!$C$21:$AV$21)),IF(W160=(Info!$C$17+22),('Provozní náklady VaK-ex post'!$W$61*1000)*INDEX(Indexace!$C$45:$AV$45,MATCH($D$7,Indexace!$C$21:$AV$21)),IF(W160=(Info!$C$17+23),('Provozní náklady VaK-ex post'!$W$61*1000)*INDEX(Indexace!$C$46:$AV$46,MATCH($D$7,Indexace!$C$21:$AV$21)),IF(W160=(Info!$C$17+24),('Provozní náklady VaK-ex post'!$W$61*1000)*INDEX(Indexace!$C$47:$AV$47,MATCH($D$7,Indexace!$C$21:$AV$21)),IF(W160=(Info!$C$17+25),('Provozní náklady VaK-ex post'!$W$61*1000)*INDEX(Indexace!$C$48:$AV$48,MATCH($D$7,Indexace!$C$21:$AV$21)),IF(W160=(Info!$C$17+26),('Provozní náklady VaK-ex post'!$W$61*1000)*INDEX(Indexace!$C$49:$AV$49,MATCH($D$7,Indexace!$C$21:$AV$21)),IF(W160=(Info!$C$17+27),('Provozní náklady VaK-ex post'!$W$61*1000)*INDEX(Indexace!$C$50:$AV$50,MATCH($D$7,Indexace!$C$21:$AV$21)),IF(W160=(Info!$C$17+28),('Provozní náklady VaK-ex post'!$W$61*1000)*INDEX(Indexace!$C$51:$AV$51,MATCH($D$7,Indexace!$C$21:$AV$21)),IF(W160=(Info!$C$17+29),('Provozní náklady VaK-ex post'!$W$61*1000)*INDEX(Indexace!$C$52:$AV$52,MATCH($D$7,Indexace!$C$21:$AV$21)),IF(W160=(Info!$C$17+30),('Provozní náklady VaK-ex post'!$W$61*1000)*INDEX(Indexace!$C$53:$AV$53,MATCH($D$7,Indexace!$C$21:$AV$21)))))))))))))))))))))))))))))))))),0)</f>
        <v>0</v>
      </c>
      <c r="X162" s="740">
        <f>IF(X160&gt;=Info!$C$17,IF($F$2=1,0,IF(X160=Info!$C$17,('Základní vstupní data'!$G$136*1000)*INDEX(Indexace!$C$23:$AV$23,MATCH($D$7,Indexace!$C$21:$AV$21)),IF(X160=(Info!$C$17+1),('Provozní náklady VaK-ex post'!$G$61*1000)*INDEX(Indexace!$C$24:$AV$24,MATCH($D$7,Indexace!$C$21:$AV$21)),IF(X160=(Info!$C$17+2),('Provozní náklady VaK-ex post'!$I$61*1000)*INDEX(Indexace!$C$25:$AV$25,MATCH($D$7,Indexace!$C$21:$AV$21)),IF(X160=(Info!$C$17+3),('Provozní náklady VaK-ex post'!$K$61*1000)*INDEX(Indexace!$C$26:$AV$26,MATCH($D$7,Indexace!$C$21:$AV$21)),IF(X160=(Info!$C$17+4),('Provozní náklady VaK-ex post'!$M$61*1000)*INDEX(Indexace!$C$27:$AV$27,MATCH($D$7,Indexace!$C$21:$AV$21)),IF(X160=(Info!$C$17+5),('Provozní náklady VaK-ex post'!$O$61*1000)*INDEX(Indexace!$C$28:$AV$28,MATCH($D$7,Indexace!$C$21:$AV$21)),IF(X160=(Info!$C$17+6),('Provozní náklady VaK-ex post'!$Q$61*1000)*INDEX(Indexace!$C$29:$AV$29,MATCH($D$7,Indexace!$C$21:$AV$21)),IF(X160=(Info!$C$17+7),('Provozní náklady VaK-ex post'!$S$61*1000)*INDEX(Indexace!$C$30:$AV$30,MATCH($D$7,Indexace!$C$21:$AV$21)),IF(X160=(Info!$C$17+8),('Provozní náklady VaK-ex post'!$U$61*1000)*INDEX(Indexace!$C$31:$AV$31,MATCH($D$7,Indexace!$C$21:$AV$21)),IF(X160=(Info!$C$17+9),('Provozní náklady VaK-ex post'!$W$61*1000)*INDEX(Indexace!$C$32:$AV$32,MATCH($D$7,Indexace!$C$21:$AV$21)),IF(X160=(Info!$C$17+10),('Provozní náklady VaK-ex post'!$W$61*1000)*INDEX(Indexace!$C$33:$AV$33,MATCH($D$7,Indexace!$C$21:$AV$21)),IF(X160=(Info!$C$17+11),('Provozní náklady VaK-ex post'!$W$61*1000)*INDEX(Indexace!$C$34:$AV$34,MATCH($D$7,Indexace!$C$21:$AV$21)),IF(X160=(Info!$C$17+12),('Provozní náklady VaK-ex post'!$W$61*1000)*INDEX(Indexace!$C$35:$AV$35,MATCH($D$7,Indexace!$C$21:$AV$21)),IF(X160=(Info!$C$17+13),('Provozní náklady VaK-ex post'!$W$61*1000)*INDEX(Indexace!$C$36:$AV$36,MATCH($D$7,Indexace!$C$21:$AV$21)),IF(X160=(Info!$C$17+14),('Provozní náklady VaK-ex post'!$W$61*1000)*INDEX(Indexace!$C$37:$AV$37,MATCH($D$7,Indexace!$C$21:$AV$21)),IF(X160=(Info!$C$17+15),('Provozní náklady VaK-ex post'!$W$61*1000)*INDEX(Indexace!$C$38:$AV$38,MATCH($D$7,Indexace!$C$21:$AV$21)),IF(X160=(Info!$C$17+16),('Provozní náklady VaK-ex post'!$W$61*1000)*INDEX(Indexace!$C$39:$AV$39,MATCH($D$7,Indexace!$C$21:$AV$21)),IF(X160=(Info!$C$17+17),('Provozní náklady VaK-ex post'!$W$61*1000)*INDEX(Indexace!$C$40:$AV$40,MATCH($D$7,Indexace!$C$21:$AV$21)),IF(X160=(Info!$C$17+18),('Provozní náklady VaK-ex post'!$W$61*1000)*INDEX(Indexace!$C$41:$AV$41,MATCH($D$7,Indexace!$C$21:$AV$21)),IF(X160=(Info!$C$17+19),('Provozní náklady VaK-ex post'!$W$61*1000)*INDEX(Indexace!$C$42:$AV$42,MATCH($D$7,Indexace!$C$21:$AV$21)),IF(X160=(Info!$C$17+20),('Provozní náklady VaK-ex post'!$W$61*1000)*INDEX(Indexace!$C$43:$AV$43,MATCH($D$7,Indexace!$C$21:$AV$21)),IF(X160=(Info!$C$17+21),('Provozní náklady VaK-ex post'!$W$61*1000)*INDEX(Indexace!$C$44:$AV$44,MATCH($D$7,Indexace!$C$21:$AV$21)),IF(X160=(Info!$C$17+22),('Provozní náklady VaK-ex post'!$W$61*1000)*INDEX(Indexace!$C$45:$AV$45,MATCH($D$7,Indexace!$C$21:$AV$21)),IF(X160=(Info!$C$17+23),('Provozní náklady VaK-ex post'!$W$61*1000)*INDEX(Indexace!$C$46:$AV$46,MATCH($D$7,Indexace!$C$21:$AV$21)),IF(X160=(Info!$C$17+24),('Provozní náklady VaK-ex post'!$W$61*1000)*INDEX(Indexace!$C$47:$AV$47,MATCH($D$7,Indexace!$C$21:$AV$21)),IF(X160=(Info!$C$17+25),('Provozní náklady VaK-ex post'!$W$61*1000)*INDEX(Indexace!$C$48:$AV$48,MATCH($D$7,Indexace!$C$21:$AV$21)),IF(X160=(Info!$C$17+26),('Provozní náklady VaK-ex post'!$W$61*1000)*INDEX(Indexace!$C$49:$AV$49,MATCH($D$7,Indexace!$C$21:$AV$21)),IF(X160=(Info!$C$17+27),('Provozní náklady VaK-ex post'!$W$61*1000)*INDEX(Indexace!$C$50:$AV$50,MATCH($D$7,Indexace!$C$21:$AV$21)),IF(X160=(Info!$C$17+28),('Provozní náklady VaK-ex post'!$W$61*1000)*INDEX(Indexace!$C$51:$AV$51,MATCH($D$7,Indexace!$C$21:$AV$21)),IF(X160=(Info!$C$17+29),('Provozní náklady VaK-ex post'!$W$61*1000)*INDEX(Indexace!$C$52:$AV$52,MATCH($D$7,Indexace!$C$21:$AV$21)),IF(X160=(Info!$C$17+30),('Provozní náklady VaK-ex post'!$W$61*1000)*INDEX(Indexace!$C$53:$AV$53,MATCH($D$7,Indexace!$C$21:$AV$21)))))))))))))))))))))))))))))))))),0)</f>
        <v>0</v>
      </c>
      <c r="Y162" s="740">
        <f>IF(Y160&gt;=Info!$C$17,IF($F$2=1,0,IF(Y160=Info!$C$17,('Základní vstupní data'!$G$136*1000)*INDEX(Indexace!$C$23:$AV$23,MATCH($D$7,Indexace!$C$21:$AV$21)),IF(Y160=(Info!$C$17+1),('Provozní náklady VaK-ex post'!$G$61*1000)*INDEX(Indexace!$C$24:$AV$24,MATCH($D$7,Indexace!$C$21:$AV$21)),IF(Y160=(Info!$C$17+2),('Provozní náklady VaK-ex post'!$I$61*1000)*INDEX(Indexace!$C$25:$AV$25,MATCH($D$7,Indexace!$C$21:$AV$21)),IF(Y160=(Info!$C$17+3),('Provozní náklady VaK-ex post'!$K$61*1000)*INDEX(Indexace!$C$26:$AV$26,MATCH($D$7,Indexace!$C$21:$AV$21)),IF(Y160=(Info!$C$17+4),('Provozní náklady VaK-ex post'!$M$61*1000)*INDEX(Indexace!$C$27:$AV$27,MATCH($D$7,Indexace!$C$21:$AV$21)),IF(Y160=(Info!$C$17+5),('Provozní náklady VaK-ex post'!$O$61*1000)*INDEX(Indexace!$C$28:$AV$28,MATCH($D$7,Indexace!$C$21:$AV$21)),IF(Y160=(Info!$C$17+6),('Provozní náklady VaK-ex post'!$Q$61*1000)*INDEX(Indexace!$C$29:$AV$29,MATCH($D$7,Indexace!$C$21:$AV$21)),IF(Y160=(Info!$C$17+7),('Provozní náklady VaK-ex post'!$S$61*1000)*INDEX(Indexace!$C$30:$AV$30,MATCH($D$7,Indexace!$C$21:$AV$21)),IF(Y160=(Info!$C$17+8),('Provozní náklady VaK-ex post'!$U$61*1000)*INDEX(Indexace!$C$31:$AV$31,MATCH($D$7,Indexace!$C$21:$AV$21)),IF(Y160=(Info!$C$17+9),('Provozní náklady VaK-ex post'!$W$61*1000)*INDEX(Indexace!$C$32:$AV$32,MATCH($D$7,Indexace!$C$21:$AV$21)),IF(Y160=(Info!$C$17+10),('Provozní náklady VaK-ex post'!$W$61*1000)*INDEX(Indexace!$C$33:$AV$33,MATCH($D$7,Indexace!$C$21:$AV$21)),IF(Y160=(Info!$C$17+11),('Provozní náklady VaK-ex post'!$W$61*1000)*INDEX(Indexace!$C$34:$AV$34,MATCH($D$7,Indexace!$C$21:$AV$21)),IF(Y160=(Info!$C$17+12),('Provozní náklady VaK-ex post'!$W$61*1000)*INDEX(Indexace!$C$35:$AV$35,MATCH($D$7,Indexace!$C$21:$AV$21)),IF(Y160=(Info!$C$17+13),('Provozní náklady VaK-ex post'!$W$61*1000)*INDEX(Indexace!$C$36:$AV$36,MATCH($D$7,Indexace!$C$21:$AV$21)),IF(Y160=(Info!$C$17+14),('Provozní náklady VaK-ex post'!$W$61*1000)*INDEX(Indexace!$C$37:$AV$37,MATCH($D$7,Indexace!$C$21:$AV$21)),IF(Y160=(Info!$C$17+15),('Provozní náklady VaK-ex post'!$W$61*1000)*INDEX(Indexace!$C$38:$AV$38,MATCH($D$7,Indexace!$C$21:$AV$21)),IF(Y160=(Info!$C$17+16),('Provozní náklady VaK-ex post'!$W$61*1000)*INDEX(Indexace!$C$39:$AV$39,MATCH($D$7,Indexace!$C$21:$AV$21)),IF(Y160=(Info!$C$17+17),('Provozní náklady VaK-ex post'!$W$61*1000)*INDEX(Indexace!$C$40:$AV$40,MATCH($D$7,Indexace!$C$21:$AV$21)),IF(Y160=(Info!$C$17+18),('Provozní náklady VaK-ex post'!$W$61*1000)*INDEX(Indexace!$C$41:$AV$41,MATCH($D$7,Indexace!$C$21:$AV$21)),IF(Y160=(Info!$C$17+19),('Provozní náklady VaK-ex post'!$W$61*1000)*INDEX(Indexace!$C$42:$AV$42,MATCH($D$7,Indexace!$C$21:$AV$21)),IF(Y160=(Info!$C$17+20),('Provozní náklady VaK-ex post'!$W$61*1000)*INDEX(Indexace!$C$43:$AV$43,MATCH($D$7,Indexace!$C$21:$AV$21)),IF(Y160=(Info!$C$17+21),('Provozní náklady VaK-ex post'!$W$61*1000)*INDEX(Indexace!$C$44:$AV$44,MATCH($D$7,Indexace!$C$21:$AV$21)),IF(Y160=(Info!$C$17+22),('Provozní náklady VaK-ex post'!$W$61*1000)*INDEX(Indexace!$C$45:$AV$45,MATCH($D$7,Indexace!$C$21:$AV$21)),IF(Y160=(Info!$C$17+23),('Provozní náklady VaK-ex post'!$W$61*1000)*INDEX(Indexace!$C$46:$AV$46,MATCH($D$7,Indexace!$C$21:$AV$21)),IF(Y160=(Info!$C$17+24),('Provozní náklady VaK-ex post'!$W$61*1000)*INDEX(Indexace!$C$47:$AV$47,MATCH($D$7,Indexace!$C$21:$AV$21)),IF(Y160=(Info!$C$17+25),('Provozní náklady VaK-ex post'!$W$61*1000)*INDEX(Indexace!$C$48:$AV$48,MATCH($D$7,Indexace!$C$21:$AV$21)),IF(Y160=(Info!$C$17+26),('Provozní náklady VaK-ex post'!$W$61*1000)*INDEX(Indexace!$C$49:$AV$49,MATCH($D$7,Indexace!$C$21:$AV$21)),IF(Y160=(Info!$C$17+27),('Provozní náklady VaK-ex post'!$W$61*1000)*INDEX(Indexace!$C$50:$AV$50,MATCH($D$7,Indexace!$C$21:$AV$21)),IF(Y160=(Info!$C$17+28),('Provozní náklady VaK-ex post'!$W$61*1000)*INDEX(Indexace!$C$51:$AV$51,MATCH($D$7,Indexace!$C$21:$AV$21)),IF(Y160=(Info!$C$17+29),('Provozní náklady VaK-ex post'!$W$61*1000)*INDEX(Indexace!$C$52:$AV$52,MATCH($D$7,Indexace!$C$21:$AV$21)),IF(Y160=(Info!$C$17+30),('Provozní náklady VaK-ex post'!$W$61*1000)*INDEX(Indexace!$C$53:$AV$53,MATCH($D$7,Indexace!$C$21:$AV$21)))))))))))))))))))))))))))))))))),0)</f>
        <v>0</v>
      </c>
      <c r="Z162" s="740">
        <f>IF(Z160&gt;=Info!$C$17,IF($F$2=1,0,IF(Z160=Info!$C$17,('Základní vstupní data'!$G$136*1000)*INDEX(Indexace!$C$23:$AV$23,MATCH($D$7,Indexace!$C$21:$AV$21)),IF(Z160=(Info!$C$17+1),('Provozní náklady VaK-ex post'!$G$61*1000)*INDEX(Indexace!$C$24:$AV$24,MATCH($D$7,Indexace!$C$21:$AV$21)),IF(Z160=(Info!$C$17+2),('Provozní náklady VaK-ex post'!$I$61*1000)*INDEX(Indexace!$C$25:$AV$25,MATCH($D$7,Indexace!$C$21:$AV$21)),IF(Z160=(Info!$C$17+3),('Provozní náklady VaK-ex post'!$K$61*1000)*INDEX(Indexace!$C$26:$AV$26,MATCH($D$7,Indexace!$C$21:$AV$21)),IF(Z160=(Info!$C$17+4),('Provozní náklady VaK-ex post'!$M$61*1000)*INDEX(Indexace!$C$27:$AV$27,MATCH($D$7,Indexace!$C$21:$AV$21)),IF(Z160=(Info!$C$17+5),('Provozní náklady VaK-ex post'!$O$61*1000)*INDEX(Indexace!$C$28:$AV$28,MATCH($D$7,Indexace!$C$21:$AV$21)),IF(Z160=(Info!$C$17+6),('Provozní náklady VaK-ex post'!$Q$61*1000)*INDEX(Indexace!$C$29:$AV$29,MATCH($D$7,Indexace!$C$21:$AV$21)),IF(Z160=(Info!$C$17+7),('Provozní náklady VaK-ex post'!$S$61*1000)*INDEX(Indexace!$C$30:$AV$30,MATCH($D$7,Indexace!$C$21:$AV$21)),IF(Z160=(Info!$C$17+8),('Provozní náklady VaK-ex post'!$U$61*1000)*INDEX(Indexace!$C$31:$AV$31,MATCH($D$7,Indexace!$C$21:$AV$21)),IF(Z160=(Info!$C$17+9),('Provozní náklady VaK-ex post'!$W$61*1000)*INDEX(Indexace!$C$32:$AV$32,MATCH($D$7,Indexace!$C$21:$AV$21)),IF(Z160=(Info!$C$17+10),('Provozní náklady VaK-ex post'!$W$61*1000)*INDEX(Indexace!$C$33:$AV$33,MATCH($D$7,Indexace!$C$21:$AV$21)),IF(Z160=(Info!$C$17+11),('Provozní náklady VaK-ex post'!$W$61*1000)*INDEX(Indexace!$C$34:$AV$34,MATCH($D$7,Indexace!$C$21:$AV$21)),IF(Z160=(Info!$C$17+12),('Provozní náklady VaK-ex post'!$W$61*1000)*INDEX(Indexace!$C$35:$AV$35,MATCH($D$7,Indexace!$C$21:$AV$21)),IF(Z160=(Info!$C$17+13),('Provozní náklady VaK-ex post'!$W$61*1000)*INDEX(Indexace!$C$36:$AV$36,MATCH($D$7,Indexace!$C$21:$AV$21)),IF(Z160=(Info!$C$17+14),('Provozní náklady VaK-ex post'!$W$61*1000)*INDEX(Indexace!$C$37:$AV$37,MATCH($D$7,Indexace!$C$21:$AV$21)),IF(Z160=(Info!$C$17+15),('Provozní náklady VaK-ex post'!$W$61*1000)*INDEX(Indexace!$C$38:$AV$38,MATCH($D$7,Indexace!$C$21:$AV$21)),IF(Z160=(Info!$C$17+16),('Provozní náklady VaK-ex post'!$W$61*1000)*INDEX(Indexace!$C$39:$AV$39,MATCH($D$7,Indexace!$C$21:$AV$21)),IF(Z160=(Info!$C$17+17),('Provozní náklady VaK-ex post'!$W$61*1000)*INDEX(Indexace!$C$40:$AV$40,MATCH($D$7,Indexace!$C$21:$AV$21)),IF(Z160=(Info!$C$17+18),('Provozní náklady VaK-ex post'!$W$61*1000)*INDEX(Indexace!$C$41:$AV$41,MATCH($D$7,Indexace!$C$21:$AV$21)),IF(Z160=(Info!$C$17+19),('Provozní náklady VaK-ex post'!$W$61*1000)*INDEX(Indexace!$C$42:$AV$42,MATCH($D$7,Indexace!$C$21:$AV$21)),IF(Z160=(Info!$C$17+20),('Provozní náklady VaK-ex post'!$W$61*1000)*INDEX(Indexace!$C$43:$AV$43,MATCH($D$7,Indexace!$C$21:$AV$21)),IF(Z160=(Info!$C$17+21),('Provozní náklady VaK-ex post'!$W$61*1000)*INDEX(Indexace!$C$44:$AV$44,MATCH($D$7,Indexace!$C$21:$AV$21)),IF(Z160=(Info!$C$17+22),('Provozní náklady VaK-ex post'!$W$61*1000)*INDEX(Indexace!$C$45:$AV$45,MATCH($D$7,Indexace!$C$21:$AV$21)),IF(Z160=(Info!$C$17+23),('Provozní náklady VaK-ex post'!$W$61*1000)*INDEX(Indexace!$C$46:$AV$46,MATCH($D$7,Indexace!$C$21:$AV$21)),IF(Z160=(Info!$C$17+24),('Provozní náklady VaK-ex post'!$W$61*1000)*INDEX(Indexace!$C$47:$AV$47,MATCH($D$7,Indexace!$C$21:$AV$21)),IF(Z160=(Info!$C$17+25),('Provozní náklady VaK-ex post'!$W$61*1000)*INDEX(Indexace!$C$48:$AV$48,MATCH($D$7,Indexace!$C$21:$AV$21)),IF(Z160=(Info!$C$17+26),('Provozní náklady VaK-ex post'!$W$61*1000)*INDEX(Indexace!$C$49:$AV$49,MATCH($D$7,Indexace!$C$21:$AV$21)),IF(Z160=(Info!$C$17+27),('Provozní náklady VaK-ex post'!$W$61*1000)*INDEX(Indexace!$C$50:$AV$50,MATCH($D$7,Indexace!$C$21:$AV$21)),IF(Z160=(Info!$C$17+28),('Provozní náklady VaK-ex post'!$W$61*1000)*INDEX(Indexace!$C$51:$AV$51,MATCH($D$7,Indexace!$C$21:$AV$21)),IF(Z160=(Info!$C$17+29),('Provozní náklady VaK-ex post'!$W$61*1000)*INDEX(Indexace!$C$52:$AV$52,MATCH($D$7,Indexace!$C$21:$AV$21)),IF(Z160=(Info!$C$17+30),('Provozní náklady VaK-ex post'!$W$61*1000)*INDEX(Indexace!$C$53:$AV$53,MATCH($D$7,Indexace!$C$21:$AV$21)))))))))))))))))))))))))))))))))),0)</f>
        <v>0</v>
      </c>
      <c r="AA162" s="740">
        <f>IF(AA160&gt;=Info!$C$17,IF($F$2=1,0,IF(AA160=Info!$C$17,('Základní vstupní data'!$G$136*1000)*INDEX(Indexace!$C$23:$AV$23,MATCH($D$7,Indexace!$C$21:$AV$21)),IF(AA160=(Info!$C$17+1),('Provozní náklady VaK-ex post'!$G$61*1000)*INDEX(Indexace!$C$24:$AV$24,MATCH($D$7,Indexace!$C$21:$AV$21)),IF(AA160=(Info!$C$17+2),('Provozní náklady VaK-ex post'!$I$61*1000)*INDEX(Indexace!$C$25:$AV$25,MATCH($D$7,Indexace!$C$21:$AV$21)),IF(AA160=(Info!$C$17+3),('Provozní náklady VaK-ex post'!$K$61*1000)*INDEX(Indexace!$C$26:$AV$26,MATCH($D$7,Indexace!$C$21:$AV$21)),IF(AA160=(Info!$C$17+4),('Provozní náklady VaK-ex post'!$M$61*1000)*INDEX(Indexace!$C$27:$AV$27,MATCH($D$7,Indexace!$C$21:$AV$21)),IF(AA160=(Info!$C$17+5),('Provozní náklady VaK-ex post'!$O$61*1000)*INDEX(Indexace!$C$28:$AV$28,MATCH($D$7,Indexace!$C$21:$AV$21)),IF(AA160=(Info!$C$17+6),('Provozní náklady VaK-ex post'!$Q$61*1000)*INDEX(Indexace!$C$29:$AV$29,MATCH($D$7,Indexace!$C$21:$AV$21)),IF(AA160=(Info!$C$17+7),('Provozní náklady VaK-ex post'!$S$61*1000)*INDEX(Indexace!$C$30:$AV$30,MATCH($D$7,Indexace!$C$21:$AV$21)),IF(AA160=(Info!$C$17+8),('Provozní náklady VaK-ex post'!$U$61*1000)*INDEX(Indexace!$C$31:$AV$31,MATCH($D$7,Indexace!$C$21:$AV$21)),IF(AA160=(Info!$C$17+9),('Provozní náklady VaK-ex post'!$W$61*1000)*INDEX(Indexace!$C$32:$AV$32,MATCH($D$7,Indexace!$C$21:$AV$21)),IF(AA160=(Info!$C$17+10),('Provozní náklady VaK-ex post'!$W$61*1000)*INDEX(Indexace!$C$33:$AV$33,MATCH($D$7,Indexace!$C$21:$AV$21)),IF(AA160=(Info!$C$17+11),('Provozní náklady VaK-ex post'!$W$61*1000)*INDEX(Indexace!$C$34:$AV$34,MATCH($D$7,Indexace!$C$21:$AV$21)),IF(AA160=(Info!$C$17+12),('Provozní náklady VaK-ex post'!$W$61*1000)*INDEX(Indexace!$C$35:$AV$35,MATCH($D$7,Indexace!$C$21:$AV$21)),IF(AA160=(Info!$C$17+13),('Provozní náklady VaK-ex post'!$W$61*1000)*INDEX(Indexace!$C$36:$AV$36,MATCH($D$7,Indexace!$C$21:$AV$21)),IF(AA160=(Info!$C$17+14),('Provozní náklady VaK-ex post'!$W$61*1000)*INDEX(Indexace!$C$37:$AV$37,MATCH($D$7,Indexace!$C$21:$AV$21)),IF(AA160=(Info!$C$17+15),('Provozní náklady VaK-ex post'!$W$61*1000)*INDEX(Indexace!$C$38:$AV$38,MATCH($D$7,Indexace!$C$21:$AV$21)),IF(AA160=(Info!$C$17+16),('Provozní náklady VaK-ex post'!$W$61*1000)*INDEX(Indexace!$C$39:$AV$39,MATCH($D$7,Indexace!$C$21:$AV$21)),IF(AA160=(Info!$C$17+17),('Provozní náklady VaK-ex post'!$W$61*1000)*INDEX(Indexace!$C$40:$AV$40,MATCH($D$7,Indexace!$C$21:$AV$21)),IF(AA160=(Info!$C$17+18),('Provozní náklady VaK-ex post'!$W$61*1000)*INDEX(Indexace!$C$41:$AV$41,MATCH($D$7,Indexace!$C$21:$AV$21)),IF(AA160=(Info!$C$17+19),('Provozní náklady VaK-ex post'!$W$61*1000)*INDEX(Indexace!$C$42:$AV$42,MATCH($D$7,Indexace!$C$21:$AV$21)),IF(AA160=(Info!$C$17+20),('Provozní náklady VaK-ex post'!$W$61*1000)*INDEX(Indexace!$C$43:$AV$43,MATCH($D$7,Indexace!$C$21:$AV$21)),IF(AA160=(Info!$C$17+21),('Provozní náklady VaK-ex post'!$W$61*1000)*INDEX(Indexace!$C$44:$AV$44,MATCH($D$7,Indexace!$C$21:$AV$21)),IF(AA160=(Info!$C$17+22),('Provozní náklady VaK-ex post'!$W$61*1000)*INDEX(Indexace!$C$45:$AV$45,MATCH($D$7,Indexace!$C$21:$AV$21)),IF(AA160=(Info!$C$17+23),('Provozní náklady VaK-ex post'!$W$61*1000)*INDEX(Indexace!$C$46:$AV$46,MATCH($D$7,Indexace!$C$21:$AV$21)),IF(AA160=(Info!$C$17+24),('Provozní náklady VaK-ex post'!$W$61*1000)*INDEX(Indexace!$C$47:$AV$47,MATCH($D$7,Indexace!$C$21:$AV$21)),IF(AA160=(Info!$C$17+25),('Provozní náklady VaK-ex post'!$W$61*1000)*INDEX(Indexace!$C$48:$AV$48,MATCH($D$7,Indexace!$C$21:$AV$21)),IF(AA160=(Info!$C$17+26),('Provozní náklady VaK-ex post'!$W$61*1000)*INDEX(Indexace!$C$49:$AV$49,MATCH($D$7,Indexace!$C$21:$AV$21)),IF(AA160=(Info!$C$17+27),('Provozní náklady VaK-ex post'!$W$61*1000)*INDEX(Indexace!$C$50:$AV$50,MATCH($D$7,Indexace!$C$21:$AV$21)),IF(AA160=(Info!$C$17+28),('Provozní náklady VaK-ex post'!$W$61*1000)*INDEX(Indexace!$C$51:$AV$51,MATCH($D$7,Indexace!$C$21:$AV$21)),IF(AA160=(Info!$C$17+29),('Provozní náklady VaK-ex post'!$W$61*1000)*INDEX(Indexace!$C$52:$AV$52,MATCH($D$7,Indexace!$C$21:$AV$21)),IF(AA160=(Info!$C$17+30),('Provozní náklady VaK-ex post'!$W$61*1000)*INDEX(Indexace!$C$53:$AV$53,MATCH($D$7,Indexace!$C$21:$AV$21)))))))))))))))))))))))))))))))))),0)</f>
        <v>0</v>
      </c>
      <c r="AB162" s="740">
        <f>IF(AB160&gt;=Info!$C$17,IF($F$2=1,0,IF(AB160=Info!$C$17,('Základní vstupní data'!$G$136*1000)*INDEX(Indexace!$C$23:$AV$23,MATCH($D$7,Indexace!$C$21:$AV$21)),IF(AB160=(Info!$C$17+1),('Provozní náklady VaK-ex post'!$G$61*1000)*INDEX(Indexace!$C$24:$AV$24,MATCH($D$7,Indexace!$C$21:$AV$21)),IF(AB160=(Info!$C$17+2),('Provozní náklady VaK-ex post'!$I$61*1000)*INDEX(Indexace!$C$25:$AV$25,MATCH($D$7,Indexace!$C$21:$AV$21)),IF(AB160=(Info!$C$17+3),('Provozní náklady VaK-ex post'!$K$61*1000)*INDEX(Indexace!$C$26:$AV$26,MATCH($D$7,Indexace!$C$21:$AV$21)),IF(AB160=(Info!$C$17+4),('Provozní náklady VaK-ex post'!$M$61*1000)*INDEX(Indexace!$C$27:$AV$27,MATCH($D$7,Indexace!$C$21:$AV$21)),IF(AB160=(Info!$C$17+5),('Provozní náklady VaK-ex post'!$O$61*1000)*INDEX(Indexace!$C$28:$AV$28,MATCH($D$7,Indexace!$C$21:$AV$21)),IF(AB160=(Info!$C$17+6),('Provozní náklady VaK-ex post'!$Q$61*1000)*INDEX(Indexace!$C$29:$AV$29,MATCH($D$7,Indexace!$C$21:$AV$21)),IF(AB160=(Info!$C$17+7),('Provozní náklady VaK-ex post'!$S$61*1000)*INDEX(Indexace!$C$30:$AV$30,MATCH($D$7,Indexace!$C$21:$AV$21)),IF(AB160=(Info!$C$17+8),('Provozní náklady VaK-ex post'!$U$61*1000)*INDEX(Indexace!$C$31:$AV$31,MATCH($D$7,Indexace!$C$21:$AV$21)),IF(AB160=(Info!$C$17+9),('Provozní náklady VaK-ex post'!$W$61*1000)*INDEX(Indexace!$C$32:$AV$32,MATCH($D$7,Indexace!$C$21:$AV$21)),IF(AB160=(Info!$C$17+10),('Provozní náklady VaK-ex post'!$W$61*1000)*INDEX(Indexace!$C$33:$AV$33,MATCH($D$7,Indexace!$C$21:$AV$21)),IF(AB160=(Info!$C$17+11),('Provozní náklady VaK-ex post'!$W$61*1000)*INDEX(Indexace!$C$34:$AV$34,MATCH($D$7,Indexace!$C$21:$AV$21)),IF(AB160=(Info!$C$17+12),('Provozní náklady VaK-ex post'!$W$61*1000)*INDEX(Indexace!$C$35:$AV$35,MATCH($D$7,Indexace!$C$21:$AV$21)),IF(AB160=(Info!$C$17+13),('Provozní náklady VaK-ex post'!$W$61*1000)*INDEX(Indexace!$C$36:$AV$36,MATCH($D$7,Indexace!$C$21:$AV$21)),IF(AB160=(Info!$C$17+14),('Provozní náklady VaK-ex post'!$W$61*1000)*INDEX(Indexace!$C$37:$AV$37,MATCH($D$7,Indexace!$C$21:$AV$21)),IF(AB160=(Info!$C$17+15),('Provozní náklady VaK-ex post'!$W$61*1000)*INDEX(Indexace!$C$38:$AV$38,MATCH($D$7,Indexace!$C$21:$AV$21)),IF(AB160=(Info!$C$17+16),('Provozní náklady VaK-ex post'!$W$61*1000)*INDEX(Indexace!$C$39:$AV$39,MATCH($D$7,Indexace!$C$21:$AV$21)),IF(AB160=(Info!$C$17+17),('Provozní náklady VaK-ex post'!$W$61*1000)*INDEX(Indexace!$C$40:$AV$40,MATCH($D$7,Indexace!$C$21:$AV$21)),IF(AB160=(Info!$C$17+18),('Provozní náklady VaK-ex post'!$W$61*1000)*INDEX(Indexace!$C$41:$AV$41,MATCH($D$7,Indexace!$C$21:$AV$21)),IF(AB160=(Info!$C$17+19),('Provozní náklady VaK-ex post'!$W$61*1000)*INDEX(Indexace!$C$42:$AV$42,MATCH($D$7,Indexace!$C$21:$AV$21)),IF(AB160=(Info!$C$17+20),('Provozní náklady VaK-ex post'!$W$61*1000)*INDEX(Indexace!$C$43:$AV$43,MATCH($D$7,Indexace!$C$21:$AV$21)),IF(AB160=(Info!$C$17+21),('Provozní náklady VaK-ex post'!$W$61*1000)*INDEX(Indexace!$C$44:$AV$44,MATCH($D$7,Indexace!$C$21:$AV$21)),IF(AB160=(Info!$C$17+22),('Provozní náklady VaK-ex post'!$W$61*1000)*INDEX(Indexace!$C$45:$AV$45,MATCH($D$7,Indexace!$C$21:$AV$21)),IF(AB160=(Info!$C$17+23),('Provozní náklady VaK-ex post'!$W$61*1000)*INDEX(Indexace!$C$46:$AV$46,MATCH($D$7,Indexace!$C$21:$AV$21)),IF(AB160=(Info!$C$17+24),('Provozní náklady VaK-ex post'!$W$61*1000)*INDEX(Indexace!$C$47:$AV$47,MATCH($D$7,Indexace!$C$21:$AV$21)),IF(AB160=(Info!$C$17+25),('Provozní náklady VaK-ex post'!$W$61*1000)*INDEX(Indexace!$C$48:$AV$48,MATCH($D$7,Indexace!$C$21:$AV$21)),IF(AB160=(Info!$C$17+26),('Provozní náklady VaK-ex post'!$W$61*1000)*INDEX(Indexace!$C$49:$AV$49,MATCH($D$7,Indexace!$C$21:$AV$21)),IF(AB160=(Info!$C$17+27),('Provozní náklady VaK-ex post'!$W$61*1000)*INDEX(Indexace!$C$50:$AV$50,MATCH($D$7,Indexace!$C$21:$AV$21)),IF(AB160=(Info!$C$17+28),('Provozní náklady VaK-ex post'!$W$61*1000)*INDEX(Indexace!$C$51:$AV$51,MATCH($D$7,Indexace!$C$21:$AV$21)),IF(AB160=(Info!$C$17+29),('Provozní náklady VaK-ex post'!$W$61*1000)*INDEX(Indexace!$C$52:$AV$52,MATCH($D$7,Indexace!$C$21:$AV$21)),IF(AB160=(Info!$C$17+30),('Provozní náklady VaK-ex post'!$W$61*1000)*INDEX(Indexace!$C$53:$AV$53,MATCH($D$7,Indexace!$C$21:$AV$21)))))))))))))))))))))))))))))))))),0)</f>
        <v>0</v>
      </c>
      <c r="AC162" s="740">
        <f>IF(AC160&gt;=Info!$C$17,IF($F$2=1,0,IF(AC160=Info!$C$17,('Základní vstupní data'!$G$136*1000)*INDEX(Indexace!$C$23:$AV$23,MATCH($D$7,Indexace!$C$21:$AV$21)),IF(AC160=(Info!$C$17+1),('Provozní náklady VaK-ex post'!$G$61*1000)*INDEX(Indexace!$C$24:$AV$24,MATCH($D$7,Indexace!$C$21:$AV$21)),IF(AC160=(Info!$C$17+2),('Provozní náklady VaK-ex post'!$I$61*1000)*INDEX(Indexace!$C$25:$AV$25,MATCH($D$7,Indexace!$C$21:$AV$21)),IF(AC160=(Info!$C$17+3),('Provozní náklady VaK-ex post'!$K$61*1000)*INDEX(Indexace!$C$26:$AV$26,MATCH($D$7,Indexace!$C$21:$AV$21)),IF(AC160=(Info!$C$17+4),('Provozní náklady VaK-ex post'!$M$61*1000)*INDEX(Indexace!$C$27:$AV$27,MATCH($D$7,Indexace!$C$21:$AV$21)),IF(AC160=(Info!$C$17+5),('Provozní náklady VaK-ex post'!$O$61*1000)*INDEX(Indexace!$C$28:$AV$28,MATCH($D$7,Indexace!$C$21:$AV$21)),IF(AC160=(Info!$C$17+6),('Provozní náklady VaK-ex post'!$Q$61*1000)*INDEX(Indexace!$C$29:$AV$29,MATCH($D$7,Indexace!$C$21:$AV$21)),IF(AC160=(Info!$C$17+7),('Provozní náklady VaK-ex post'!$S$61*1000)*INDEX(Indexace!$C$30:$AV$30,MATCH($D$7,Indexace!$C$21:$AV$21)),IF(AC160=(Info!$C$17+8),('Provozní náklady VaK-ex post'!$U$61*1000)*INDEX(Indexace!$C$31:$AV$31,MATCH($D$7,Indexace!$C$21:$AV$21)),IF(AC160=(Info!$C$17+9),('Provozní náklady VaK-ex post'!$W$61*1000)*INDEX(Indexace!$C$32:$AV$32,MATCH($D$7,Indexace!$C$21:$AV$21)),IF(AC160=(Info!$C$17+10),('Provozní náklady VaK-ex post'!$W$61*1000)*INDEX(Indexace!$C$33:$AV$33,MATCH($D$7,Indexace!$C$21:$AV$21)),IF(AC160=(Info!$C$17+11),('Provozní náklady VaK-ex post'!$W$61*1000)*INDEX(Indexace!$C$34:$AV$34,MATCH($D$7,Indexace!$C$21:$AV$21)),IF(AC160=(Info!$C$17+12),('Provozní náklady VaK-ex post'!$W$61*1000)*INDEX(Indexace!$C$35:$AV$35,MATCH($D$7,Indexace!$C$21:$AV$21)),IF(AC160=(Info!$C$17+13),('Provozní náklady VaK-ex post'!$W$61*1000)*INDEX(Indexace!$C$36:$AV$36,MATCH($D$7,Indexace!$C$21:$AV$21)),IF(AC160=(Info!$C$17+14),('Provozní náklady VaK-ex post'!$W$61*1000)*INDEX(Indexace!$C$37:$AV$37,MATCH($D$7,Indexace!$C$21:$AV$21)),IF(AC160=(Info!$C$17+15),('Provozní náklady VaK-ex post'!$W$61*1000)*INDEX(Indexace!$C$38:$AV$38,MATCH($D$7,Indexace!$C$21:$AV$21)),IF(AC160=(Info!$C$17+16),('Provozní náklady VaK-ex post'!$W$61*1000)*INDEX(Indexace!$C$39:$AV$39,MATCH($D$7,Indexace!$C$21:$AV$21)),IF(AC160=(Info!$C$17+17),('Provozní náklady VaK-ex post'!$W$61*1000)*INDEX(Indexace!$C$40:$AV$40,MATCH($D$7,Indexace!$C$21:$AV$21)),IF(AC160=(Info!$C$17+18),('Provozní náklady VaK-ex post'!$W$61*1000)*INDEX(Indexace!$C$41:$AV$41,MATCH($D$7,Indexace!$C$21:$AV$21)),IF(AC160=(Info!$C$17+19),('Provozní náklady VaK-ex post'!$W$61*1000)*INDEX(Indexace!$C$42:$AV$42,MATCH($D$7,Indexace!$C$21:$AV$21)),IF(AC160=(Info!$C$17+20),('Provozní náklady VaK-ex post'!$W$61*1000)*INDEX(Indexace!$C$43:$AV$43,MATCH($D$7,Indexace!$C$21:$AV$21)),IF(AC160=(Info!$C$17+21),('Provozní náklady VaK-ex post'!$W$61*1000)*INDEX(Indexace!$C$44:$AV$44,MATCH($D$7,Indexace!$C$21:$AV$21)),IF(AC160=(Info!$C$17+22),('Provozní náklady VaK-ex post'!$W$61*1000)*INDEX(Indexace!$C$45:$AV$45,MATCH($D$7,Indexace!$C$21:$AV$21)),IF(AC160=(Info!$C$17+23),('Provozní náklady VaK-ex post'!$W$61*1000)*INDEX(Indexace!$C$46:$AV$46,MATCH($D$7,Indexace!$C$21:$AV$21)),IF(AC160=(Info!$C$17+24),('Provozní náklady VaK-ex post'!$W$61*1000)*INDEX(Indexace!$C$47:$AV$47,MATCH($D$7,Indexace!$C$21:$AV$21)),IF(AC160=(Info!$C$17+25),('Provozní náklady VaK-ex post'!$W$61*1000)*INDEX(Indexace!$C$48:$AV$48,MATCH($D$7,Indexace!$C$21:$AV$21)),IF(AC160=(Info!$C$17+26),('Provozní náklady VaK-ex post'!$W$61*1000)*INDEX(Indexace!$C$49:$AV$49,MATCH($D$7,Indexace!$C$21:$AV$21)),IF(AC160=(Info!$C$17+27),('Provozní náklady VaK-ex post'!$W$61*1000)*INDEX(Indexace!$C$50:$AV$50,MATCH($D$7,Indexace!$C$21:$AV$21)),IF(AC160=(Info!$C$17+28),('Provozní náklady VaK-ex post'!$W$61*1000)*INDEX(Indexace!$C$51:$AV$51,MATCH($D$7,Indexace!$C$21:$AV$21)),IF(AC160=(Info!$C$17+29),('Provozní náklady VaK-ex post'!$W$61*1000)*INDEX(Indexace!$C$52:$AV$52,MATCH($D$7,Indexace!$C$21:$AV$21)),IF(AC160=(Info!$C$17+30),('Provozní náklady VaK-ex post'!$W$61*1000)*INDEX(Indexace!$C$53:$AV$53,MATCH($D$7,Indexace!$C$21:$AV$21)))))))))))))))))))))))))))))))))),0)</f>
        <v>0</v>
      </c>
      <c r="AD162" s="740">
        <f>IF(AD160&gt;=Info!$C$17,IF($F$2=1,0,IF(AD160=Info!$C$17,('Základní vstupní data'!$G$136*1000)*INDEX(Indexace!$C$23:$AV$23,MATCH($D$7,Indexace!$C$21:$AV$21)),IF(AD160=(Info!$C$17+1),('Provozní náklady VaK-ex post'!$G$61*1000)*INDEX(Indexace!$C$24:$AV$24,MATCH($D$7,Indexace!$C$21:$AV$21)),IF(AD160=(Info!$C$17+2),('Provozní náklady VaK-ex post'!$I$61*1000)*INDEX(Indexace!$C$25:$AV$25,MATCH($D$7,Indexace!$C$21:$AV$21)),IF(AD160=(Info!$C$17+3),('Provozní náklady VaK-ex post'!$K$61*1000)*INDEX(Indexace!$C$26:$AV$26,MATCH($D$7,Indexace!$C$21:$AV$21)),IF(AD160=(Info!$C$17+4),('Provozní náklady VaK-ex post'!$M$61*1000)*INDEX(Indexace!$C$27:$AV$27,MATCH($D$7,Indexace!$C$21:$AV$21)),IF(AD160=(Info!$C$17+5),('Provozní náklady VaK-ex post'!$O$61*1000)*INDEX(Indexace!$C$28:$AV$28,MATCH($D$7,Indexace!$C$21:$AV$21)),IF(AD160=(Info!$C$17+6),('Provozní náklady VaK-ex post'!$Q$61*1000)*INDEX(Indexace!$C$29:$AV$29,MATCH($D$7,Indexace!$C$21:$AV$21)),IF(AD160=(Info!$C$17+7),('Provozní náklady VaK-ex post'!$S$61*1000)*INDEX(Indexace!$C$30:$AV$30,MATCH($D$7,Indexace!$C$21:$AV$21)),IF(AD160=(Info!$C$17+8),('Provozní náklady VaK-ex post'!$U$61*1000)*INDEX(Indexace!$C$31:$AV$31,MATCH($D$7,Indexace!$C$21:$AV$21)),IF(AD160=(Info!$C$17+9),('Provozní náklady VaK-ex post'!$W$61*1000)*INDEX(Indexace!$C$32:$AV$32,MATCH($D$7,Indexace!$C$21:$AV$21)),IF(AD160=(Info!$C$17+10),('Provozní náklady VaK-ex post'!$W$61*1000)*INDEX(Indexace!$C$33:$AV$33,MATCH($D$7,Indexace!$C$21:$AV$21)),IF(AD160=(Info!$C$17+11),('Provozní náklady VaK-ex post'!$W$61*1000)*INDEX(Indexace!$C$34:$AV$34,MATCH($D$7,Indexace!$C$21:$AV$21)),IF(AD160=(Info!$C$17+12),('Provozní náklady VaK-ex post'!$W$61*1000)*INDEX(Indexace!$C$35:$AV$35,MATCH($D$7,Indexace!$C$21:$AV$21)),IF(AD160=(Info!$C$17+13),('Provozní náklady VaK-ex post'!$W$61*1000)*INDEX(Indexace!$C$36:$AV$36,MATCH($D$7,Indexace!$C$21:$AV$21)),IF(AD160=(Info!$C$17+14),('Provozní náklady VaK-ex post'!$W$61*1000)*INDEX(Indexace!$C$37:$AV$37,MATCH($D$7,Indexace!$C$21:$AV$21)),IF(AD160=(Info!$C$17+15),('Provozní náklady VaK-ex post'!$W$61*1000)*INDEX(Indexace!$C$38:$AV$38,MATCH($D$7,Indexace!$C$21:$AV$21)),IF(AD160=(Info!$C$17+16),('Provozní náklady VaK-ex post'!$W$61*1000)*INDEX(Indexace!$C$39:$AV$39,MATCH($D$7,Indexace!$C$21:$AV$21)),IF(AD160=(Info!$C$17+17),('Provozní náklady VaK-ex post'!$W$61*1000)*INDEX(Indexace!$C$40:$AV$40,MATCH($D$7,Indexace!$C$21:$AV$21)),IF(AD160=(Info!$C$17+18),('Provozní náklady VaK-ex post'!$W$61*1000)*INDEX(Indexace!$C$41:$AV$41,MATCH($D$7,Indexace!$C$21:$AV$21)),IF(AD160=(Info!$C$17+19),('Provozní náklady VaK-ex post'!$W$61*1000)*INDEX(Indexace!$C$42:$AV$42,MATCH($D$7,Indexace!$C$21:$AV$21)),IF(AD160=(Info!$C$17+20),('Provozní náklady VaK-ex post'!$W$61*1000)*INDEX(Indexace!$C$43:$AV$43,MATCH($D$7,Indexace!$C$21:$AV$21)),IF(AD160=(Info!$C$17+21),('Provozní náklady VaK-ex post'!$W$61*1000)*INDEX(Indexace!$C$44:$AV$44,MATCH($D$7,Indexace!$C$21:$AV$21)),IF(AD160=(Info!$C$17+22),('Provozní náklady VaK-ex post'!$W$61*1000)*INDEX(Indexace!$C$45:$AV$45,MATCH($D$7,Indexace!$C$21:$AV$21)),IF(AD160=(Info!$C$17+23),('Provozní náklady VaK-ex post'!$W$61*1000)*INDEX(Indexace!$C$46:$AV$46,MATCH($D$7,Indexace!$C$21:$AV$21)),IF(AD160=(Info!$C$17+24),('Provozní náklady VaK-ex post'!$W$61*1000)*INDEX(Indexace!$C$47:$AV$47,MATCH($D$7,Indexace!$C$21:$AV$21)),IF(AD160=(Info!$C$17+25),('Provozní náklady VaK-ex post'!$W$61*1000)*INDEX(Indexace!$C$48:$AV$48,MATCH($D$7,Indexace!$C$21:$AV$21)),IF(AD160=(Info!$C$17+26),('Provozní náklady VaK-ex post'!$W$61*1000)*INDEX(Indexace!$C$49:$AV$49,MATCH($D$7,Indexace!$C$21:$AV$21)),IF(AD160=(Info!$C$17+27),('Provozní náklady VaK-ex post'!$W$61*1000)*INDEX(Indexace!$C$50:$AV$50,MATCH($D$7,Indexace!$C$21:$AV$21)),IF(AD160=(Info!$C$17+28),('Provozní náklady VaK-ex post'!$W$61*1000)*INDEX(Indexace!$C$51:$AV$51,MATCH($D$7,Indexace!$C$21:$AV$21)),IF(AD160=(Info!$C$17+29),('Provozní náklady VaK-ex post'!$W$61*1000)*INDEX(Indexace!$C$52:$AV$52,MATCH($D$7,Indexace!$C$21:$AV$21)),IF(AD160=(Info!$C$17+30),('Provozní náklady VaK-ex post'!$W$61*1000)*INDEX(Indexace!$C$53:$AV$53,MATCH($D$7,Indexace!$C$21:$AV$21)))))))))))))))))))))))))))))))))),0)</f>
        <v>0</v>
      </c>
      <c r="AE162" s="740">
        <f>IF(AE160&gt;=Info!$C$17,IF($F$2=1,0,IF(AE160=Info!$C$17,('Základní vstupní data'!$G$136*1000)*INDEX(Indexace!$C$23:$AV$23,MATCH($D$7,Indexace!$C$21:$AV$21)),IF(AE160=(Info!$C$17+1),('Provozní náklady VaK-ex post'!$G$61*1000)*INDEX(Indexace!$C$24:$AV$24,MATCH($D$7,Indexace!$C$21:$AV$21)),IF(AE160=(Info!$C$17+2),('Provozní náklady VaK-ex post'!$I$61*1000)*INDEX(Indexace!$C$25:$AV$25,MATCH($D$7,Indexace!$C$21:$AV$21)),IF(AE160=(Info!$C$17+3),('Provozní náklady VaK-ex post'!$K$61*1000)*INDEX(Indexace!$C$26:$AV$26,MATCH($D$7,Indexace!$C$21:$AV$21)),IF(AE160=(Info!$C$17+4),('Provozní náklady VaK-ex post'!$M$61*1000)*INDEX(Indexace!$C$27:$AV$27,MATCH($D$7,Indexace!$C$21:$AV$21)),IF(AE160=(Info!$C$17+5),('Provozní náklady VaK-ex post'!$O$61*1000)*INDEX(Indexace!$C$28:$AV$28,MATCH($D$7,Indexace!$C$21:$AV$21)),IF(AE160=(Info!$C$17+6),('Provozní náklady VaK-ex post'!$Q$61*1000)*INDEX(Indexace!$C$29:$AV$29,MATCH($D$7,Indexace!$C$21:$AV$21)),IF(AE160=(Info!$C$17+7),('Provozní náklady VaK-ex post'!$S$61*1000)*INDEX(Indexace!$C$30:$AV$30,MATCH($D$7,Indexace!$C$21:$AV$21)),IF(AE160=(Info!$C$17+8),('Provozní náklady VaK-ex post'!$U$61*1000)*INDEX(Indexace!$C$31:$AV$31,MATCH($D$7,Indexace!$C$21:$AV$21)),IF(AE160=(Info!$C$17+9),('Provozní náklady VaK-ex post'!$W$61*1000)*INDEX(Indexace!$C$32:$AV$32,MATCH($D$7,Indexace!$C$21:$AV$21)),IF(AE160=(Info!$C$17+10),('Provozní náklady VaK-ex post'!$W$61*1000)*INDEX(Indexace!$C$33:$AV$33,MATCH($D$7,Indexace!$C$21:$AV$21)),IF(AE160=(Info!$C$17+11),('Provozní náklady VaK-ex post'!$W$61*1000)*INDEX(Indexace!$C$34:$AV$34,MATCH($D$7,Indexace!$C$21:$AV$21)),IF(AE160=(Info!$C$17+12),('Provozní náklady VaK-ex post'!$W$61*1000)*INDEX(Indexace!$C$35:$AV$35,MATCH($D$7,Indexace!$C$21:$AV$21)),IF(AE160=(Info!$C$17+13),('Provozní náklady VaK-ex post'!$W$61*1000)*INDEX(Indexace!$C$36:$AV$36,MATCH($D$7,Indexace!$C$21:$AV$21)),IF(AE160=(Info!$C$17+14),('Provozní náklady VaK-ex post'!$W$61*1000)*INDEX(Indexace!$C$37:$AV$37,MATCH($D$7,Indexace!$C$21:$AV$21)),IF(AE160=(Info!$C$17+15),('Provozní náklady VaK-ex post'!$W$61*1000)*INDEX(Indexace!$C$38:$AV$38,MATCH($D$7,Indexace!$C$21:$AV$21)),IF(AE160=(Info!$C$17+16),('Provozní náklady VaK-ex post'!$W$61*1000)*INDEX(Indexace!$C$39:$AV$39,MATCH($D$7,Indexace!$C$21:$AV$21)),IF(AE160=(Info!$C$17+17),('Provozní náklady VaK-ex post'!$W$61*1000)*INDEX(Indexace!$C$40:$AV$40,MATCH($D$7,Indexace!$C$21:$AV$21)),IF(AE160=(Info!$C$17+18),('Provozní náklady VaK-ex post'!$W$61*1000)*INDEX(Indexace!$C$41:$AV$41,MATCH($D$7,Indexace!$C$21:$AV$21)),IF(AE160=(Info!$C$17+19),('Provozní náklady VaK-ex post'!$W$61*1000)*INDEX(Indexace!$C$42:$AV$42,MATCH($D$7,Indexace!$C$21:$AV$21)),IF(AE160=(Info!$C$17+20),('Provozní náklady VaK-ex post'!$W$61*1000)*INDEX(Indexace!$C$43:$AV$43,MATCH($D$7,Indexace!$C$21:$AV$21)),IF(AE160=(Info!$C$17+21),('Provozní náklady VaK-ex post'!$W$61*1000)*INDEX(Indexace!$C$44:$AV$44,MATCH($D$7,Indexace!$C$21:$AV$21)),IF(AE160=(Info!$C$17+22),('Provozní náklady VaK-ex post'!$W$61*1000)*INDEX(Indexace!$C$45:$AV$45,MATCH($D$7,Indexace!$C$21:$AV$21)),IF(AE160=(Info!$C$17+23),('Provozní náklady VaK-ex post'!$W$61*1000)*INDEX(Indexace!$C$46:$AV$46,MATCH($D$7,Indexace!$C$21:$AV$21)),IF(AE160=(Info!$C$17+24),('Provozní náklady VaK-ex post'!$W$61*1000)*INDEX(Indexace!$C$47:$AV$47,MATCH($D$7,Indexace!$C$21:$AV$21)),IF(AE160=(Info!$C$17+25),('Provozní náklady VaK-ex post'!$W$61*1000)*INDEX(Indexace!$C$48:$AV$48,MATCH($D$7,Indexace!$C$21:$AV$21)),IF(AE160=(Info!$C$17+26),('Provozní náklady VaK-ex post'!$W$61*1000)*INDEX(Indexace!$C$49:$AV$49,MATCH($D$7,Indexace!$C$21:$AV$21)),IF(AE160=(Info!$C$17+27),('Provozní náklady VaK-ex post'!$W$61*1000)*INDEX(Indexace!$C$50:$AV$50,MATCH($D$7,Indexace!$C$21:$AV$21)),IF(AE160=(Info!$C$17+28),('Provozní náklady VaK-ex post'!$W$61*1000)*INDEX(Indexace!$C$51:$AV$51,MATCH($D$7,Indexace!$C$21:$AV$21)),IF(AE160=(Info!$C$17+29),('Provozní náklady VaK-ex post'!$W$61*1000)*INDEX(Indexace!$C$52:$AV$52,MATCH($D$7,Indexace!$C$21:$AV$21)),IF(AE160=(Info!$C$17+30),('Provozní náklady VaK-ex post'!$W$61*1000)*INDEX(Indexace!$C$53:$AV$53,MATCH($D$7,Indexace!$C$21:$AV$21)))))))))))))))))))))))))))))))))),0)</f>
        <v>0</v>
      </c>
      <c r="AF162" s="740">
        <f>IF(AF160&gt;=Info!$C$17,IF($F$2=1,0,IF(AF160=Info!$C$17,('Základní vstupní data'!$G$136*1000)*INDEX(Indexace!$C$23:$AV$23,MATCH($D$7,Indexace!$C$21:$AV$21)),IF(AF160=(Info!$C$17+1),('Provozní náklady VaK-ex post'!$G$61*1000)*INDEX(Indexace!$C$24:$AV$24,MATCH($D$7,Indexace!$C$21:$AV$21)),IF(AF160=(Info!$C$17+2),('Provozní náklady VaK-ex post'!$I$61*1000)*INDEX(Indexace!$C$25:$AV$25,MATCH($D$7,Indexace!$C$21:$AV$21)),IF(AF160=(Info!$C$17+3),('Provozní náklady VaK-ex post'!$K$61*1000)*INDEX(Indexace!$C$26:$AV$26,MATCH($D$7,Indexace!$C$21:$AV$21)),IF(AF160=(Info!$C$17+4),('Provozní náklady VaK-ex post'!$M$61*1000)*INDEX(Indexace!$C$27:$AV$27,MATCH($D$7,Indexace!$C$21:$AV$21)),IF(AF160=(Info!$C$17+5),('Provozní náklady VaK-ex post'!$O$61*1000)*INDEX(Indexace!$C$28:$AV$28,MATCH($D$7,Indexace!$C$21:$AV$21)),IF(AF160=(Info!$C$17+6),('Provozní náklady VaK-ex post'!$Q$61*1000)*INDEX(Indexace!$C$29:$AV$29,MATCH($D$7,Indexace!$C$21:$AV$21)),IF(AF160=(Info!$C$17+7),('Provozní náklady VaK-ex post'!$S$61*1000)*INDEX(Indexace!$C$30:$AV$30,MATCH($D$7,Indexace!$C$21:$AV$21)),IF(AF160=(Info!$C$17+8),('Provozní náklady VaK-ex post'!$U$61*1000)*INDEX(Indexace!$C$31:$AV$31,MATCH($D$7,Indexace!$C$21:$AV$21)),IF(AF160=(Info!$C$17+9),('Provozní náklady VaK-ex post'!$W$61*1000)*INDEX(Indexace!$C$32:$AV$32,MATCH($D$7,Indexace!$C$21:$AV$21)),IF(AF160=(Info!$C$17+10),('Provozní náklady VaK-ex post'!$W$61*1000)*INDEX(Indexace!$C$33:$AV$33,MATCH($D$7,Indexace!$C$21:$AV$21)),IF(AF160=(Info!$C$17+11),('Provozní náklady VaK-ex post'!$W$61*1000)*INDEX(Indexace!$C$34:$AV$34,MATCH($D$7,Indexace!$C$21:$AV$21)),IF(AF160=(Info!$C$17+12),('Provozní náklady VaK-ex post'!$W$61*1000)*INDEX(Indexace!$C$35:$AV$35,MATCH($D$7,Indexace!$C$21:$AV$21)),IF(AF160=(Info!$C$17+13),('Provozní náklady VaK-ex post'!$W$61*1000)*INDEX(Indexace!$C$36:$AV$36,MATCH($D$7,Indexace!$C$21:$AV$21)),IF(AF160=(Info!$C$17+14),('Provozní náklady VaK-ex post'!$W$61*1000)*INDEX(Indexace!$C$37:$AV$37,MATCH($D$7,Indexace!$C$21:$AV$21)),IF(AF160=(Info!$C$17+15),('Provozní náklady VaK-ex post'!$W$61*1000)*INDEX(Indexace!$C$38:$AV$38,MATCH($D$7,Indexace!$C$21:$AV$21)),IF(AF160=(Info!$C$17+16),('Provozní náklady VaK-ex post'!$W$61*1000)*INDEX(Indexace!$C$39:$AV$39,MATCH($D$7,Indexace!$C$21:$AV$21)),IF(AF160=(Info!$C$17+17),('Provozní náklady VaK-ex post'!$W$61*1000)*INDEX(Indexace!$C$40:$AV$40,MATCH($D$7,Indexace!$C$21:$AV$21)),IF(AF160=(Info!$C$17+18),('Provozní náklady VaK-ex post'!$W$61*1000)*INDEX(Indexace!$C$41:$AV$41,MATCH($D$7,Indexace!$C$21:$AV$21)),IF(AF160=(Info!$C$17+19),('Provozní náklady VaK-ex post'!$W$61*1000)*INDEX(Indexace!$C$42:$AV$42,MATCH($D$7,Indexace!$C$21:$AV$21)),IF(AF160=(Info!$C$17+20),('Provozní náklady VaK-ex post'!$W$61*1000)*INDEX(Indexace!$C$43:$AV$43,MATCH($D$7,Indexace!$C$21:$AV$21)),IF(AF160=(Info!$C$17+21),('Provozní náklady VaK-ex post'!$W$61*1000)*INDEX(Indexace!$C$44:$AV$44,MATCH($D$7,Indexace!$C$21:$AV$21)),IF(AF160=(Info!$C$17+22),('Provozní náklady VaK-ex post'!$W$61*1000)*INDEX(Indexace!$C$45:$AV$45,MATCH($D$7,Indexace!$C$21:$AV$21)),IF(AF160=(Info!$C$17+23),('Provozní náklady VaK-ex post'!$W$61*1000)*INDEX(Indexace!$C$46:$AV$46,MATCH($D$7,Indexace!$C$21:$AV$21)),IF(AF160=(Info!$C$17+24),('Provozní náklady VaK-ex post'!$W$61*1000)*INDEX(Indexace!$C$47:$AV$47,MATCH($D$7,Indexace!$C$21:$AV$21)),IF(AF160=(Info!$C$17+25),('Provozní náklady VaK-ex post'!$W$61*1000)*INDEX(Indexace!$C$48:$AV$48,MATCH($D$7,Indexace!$C$21:$AV$21)),IF(AF160=(Info!$C$17+26),('Provozní náklady VaK-ex post'!$W$61*1000)*INDEX(Indexace!$C$49:$AV$49,MATCH($D$7,Indexace!$C$21:$AV$21)),IF(AF160=(Info!$C$17+27),('Provozní náklady VaK-ex post'!$W$61*1000)*INDEX(Indexace!$C$50:$AV$50,MATCH($D$7,Indexace!$C$21:$AV$21)),IF(AF160=(Info!$C$17+28),('Provozní náklady VaK-ex post'!$W$61*1000)*INDEX(Indexace!$C$51:$AV$51,MATCH($D$7,Indexace!$C$21:$AV$21)),IF(AF160=(Info!$C$17+29),('Provozní náklady VaK-ex post'!$W$61*1000)*INDEX(Indexace!$C$52:$AV$52,MATCH($D$7,Indexace!$C$21:$AV$21)),IF(AF160=(Info!$C$17+30),('Provozní náklady VaK-ex post'!$W$61*1000)*INDEX(Indexace!$C$53:$AV$53,MATCH($D$7,Indexace!$C$21:$AV$21)))))))))))))))))))))))))))))))))),0)</f>
        <v>0</v>
      </c>
      <c r="AG162" s="740">
        <f>IF(AG160&gt;=Info!$C$17,IF($F$2=1,0,IF(AG160=Info!$C$17,('Základní vstupní data'!$G$136*1000)*INDEX(Indexace!$C$23:$AV$23,MATCH($D$7,Indexace!$C$21:$AV$21)),IF(AG160=(Info!$C$17+1),('Provozní náklady VaK-ex post'!$G$61*1000)*INDEX(Indexace!$C$24:$AV$24,MATCH($D$7,Indexace!$C$21:$AV$21)),IF(AG160=(Info!$C$17+2),('Provozní náklady VaK-ex post'!$I$61*1000)*INDEX(Indexace!$C$25:$AV$25,MATCH($D$7,Indexace!$C$21:$AV$21)),IF(AG160=(Info!$C$17+3),('Provozní náklady VaK-ex post'!$K$61*1000)*INDEX(Indexace!$C$26:$AV$26,MATCH($D$7,Indexace!$C$21:$AV$21)),IF(AG160=(Info!$C$17+4),('Provozní náklady VaK-ex post'!$M$61*1000)*INDEX(Indexace!$C$27:$AV$27,MATCH($D$7,Indexace!$C$21:$AV$21)),IF(AG160=(Info!$C$17+5),('Provozní náklady VaK-ex post'!$O$61*1000)*INDEX(Indexace!$C$28:$AV$28,MATCH($D$7,Indexace!$C$21:$AV$21)),IF(AG160=(Info!$C$17+6),('Provozní náklady VaK-ex post'!$Q$61*1000)*INDEX(Indexace!$C$29:$AV$29,MATCH($D$7,Indexace!$C$21:$AV$21)),IF(AG160=(Info!$C$17+7),('Provozní náklady VaK-ex post'!$S$61*1000)*INDEX(Indexace!$C$30:$AV$30,MATCH($D$7,Indexace!$C$21:$AV$21)),IF(AG160=(Info!$C$17+8),('Provozní náklady VaK-ex post'!$U$61*1000)*INDEX(Indexace!$C$31:$AV$31,MATCH($D$7,Indexace!$C$21:$AV$21)),IF(AG160=(Info!$C$17+9),('Provozní náklady VaK-ex post'!$W$61*1000)*INDEX(Indexace!$C$32:$AV$32,MATCH($D$7,Indexace!$C$21:$AV$21)),IF(AG160=(Info!$C$17+10),('Provozní náklady VaK-ex post'!$W$61*1000)*INDEX(Indexace!$C$33:$AV$33,MATCH($D$7,Indexace!$C$21:$AV$21)),IF(AG160=(Info!$C$17+11),('Provozní náklady VaK-ex post'!$W$61*1000)*INDEX(Indexace!$C$34:$AV$34,MATCH($D$7,Indexace!$C$21:$AV$21)),IF(AG160=(Info!$C$17+12),('Provozní náklady VaK-ex post'!$W$61*1000)*INDEX(Indexace!$C$35:$AV$35,MATCH($D$7,Indexace!$C$21:$AV$21)),IF(AG160=(Info!$C$17+13),('Provozní náklady VaK-ex post'!$W$61*1000)*INDEX(Indexace!$C$36:$AV$36,MATCH($D$7,Indexace!$C$21:$AV$21)),IF(AG160=(Info!$C$17+14),('Provozní náklady VaK-ex post'!$W$61*1000)*INDEX(Indexace!$C$37:$AV$37,MATCH($D$7,Indexace!$C$21:$AV$21)),IF(AG160=(Info!$C$17+15),('Provozní náklady VaK-ex post'!$W$61*1000)*INDEX(Indexace!$C$38:$AV$38,MATCH($D$7,Indexace!$C$21:$AV$21)),IF(AG160=(Info!$C$17+16),('Provozní náklady VaK-ex post'!$W$61*1000)*INDEX(Indexace!$C$39:$AV$39,MATCH($D$7,Indexace!$C$21:$AV$21)),IF(AG160=(Info!$C$17+17),('Provozní náklady VaK-ex post'!$W$61*1000)*INDEX(Indexace!$C$40:$AV$40,MATCH($D$7,Indexace!$C$21:$AV$21)),IF(AG160=(Info!$C$17+18),('Provozní náklady VaK-ex post'!$W$61*1000)*INDEX(Indexace!$C$41:$AV$41,MATCH($D$7,Indexace!$C$21:$AV$21)),IF(AG160=(Info!$C$17+19),('Provozní náklady VaK-ex post'!$W$61*1000)*INDEX(Indexace!$C$42:$AV$42,MATCH($D$7,Indexace!$C$21:$AV$21)),IF(AG160=(Info!$C$17+20),('Provozní náklady VaK-ex post'!$W$61*1000)*INDEX(Indexace!$C$43:$AV$43,MATCH($D$7,Indexace!$C$21:$AV$21)),IF(AG160=(Info!$C$17+21),('Provozní náklady VaK-ex post'!$W$61*1000)*INDEX(Indexace!$C$44:$AV$44,MATCH($D$7,Indexace!$C$21:$AV$21)),IF(AG160=(Info!$C$17+22),('Provozní náklady VaK-ex post'!$W$61*1000)*INDEX(Indexace!$C$45:$AV$45,MATCH($D$7,Indexace!$C$21:$AV$21)),IF(AG160=(Info!$C$17+23),('Provozní náklady VaK-ex post'!$W$61*1000)*INDEX(Indexace!$C$46:$AV$46,MATCH($D$7,Indexace!$C$21:$AV$21)),IF(AG160=(Info!$C$17+24),('Provozní náklady VaK-ex post'!$W$61*1000)*INDEX(Indexace!$C$47:$AV$47,MATCH($D$7,Indexace!$C$21:$AV$21)),IF(AG160=(Info!$C$17+25),('Provozní náklady VaK-ex post'!$W$61*1000)*INDEX(Indexace!$C$48:$AV$48,MATCH($D$7,Indexace!$C$21:$AV$21)),IF(AG160=(Info!$C$17+26),('Provozní náklady VaK-ex post'!$W$61*1000)*INDEX(Indexace!$C$49:$AV$49,MATCH($D$7,Indexace!$C$21:$AV$21)),IF(AG160=(Info!$C$17+27),('Provozní náklady VaK-ex post'!$W$61*1000)*INDEX(Indexace!$C$50:$AV$50,MATCH($D$7,Indexace!$C$21:$AV$21)),IF(AG160=(Info!$C$17+28),('Provozní náklady VaK-ex post'!$W$61*1000)*INDEX(Indexace!$C$51:$AV$51,MATCH($D$7,Indexace!$C$21:$AV$21)),IF(AG160=(Info!$C$17+29),('Provozní náklady VaK-ex post'!$W$61*1000)*INDEX(Indexace!$C$52:$AV$52,MATCH($D$7,Indexace!$C$21:$AV$21)),IF(AG160=(Info!$C$17+30),('Provozní náklady VaK-ex post'!$W$61*1000)*INDEX(Indexace!$C$53:$AV$53,MATCH($D$7,Indexace!$C$21:$AV$21)))))))))))))))))))))))))))))))))),0)</f>
        <v>0</v>
      </c>
      <c r="AH162" s="740">
        <f>IF(AH160&gt;=Info!$C$17,IF($F$2=1,0,IF(AH160=Info!$C$17,('Základní vstupní data'!$G$136*1000)*INDEX(Indexace!$C$23:$AV$23,MATCH($D$7,Indexace!$C$21:$AV$21)),IF(AH160=(Info!$C$17+1),('Provozní náklady VaK-ex post'!$G$61*1000)*INDEX(Indexace!$C$24:$AV$24,MATCH($D$7,Indexace!$C$21:$AV$21)),IF(AH160=(Info!$C$17+2),('Provozní náklady VaK-ex post'!$I$61*1000)*INDEX(Indexace!$C$25:$AV$25,MATCH($D$7,Indexace!$C$21:$AV$21)),IF(AH160=(Info!$C$17+3),('Provozní náklady VaK-ex post'!$K$61*1000)*INDEX(Indexace!$C$26:$AV$26,MATCH($D$7,Indexace!$C$21:$AV$21)),IF(AH160=(Info!$C$17+4),('Provozní náklady VaK-ex post'!$M$61*1000)*INDEX(Indexace!$C$27:$AV$27,MATCH($D$7,Indexace!$C$21:$AV$21)),IF(AH160=(Info!$C$17+5),('Provozní náklady VaK-ex post'!$O$61*1000)*INDEX(Indexace!$C$28:$AV$28,MATCH($D$7,Indexace!$C$21:$AV$21)),IF(AH160=(Info!$C$17+6),('Provozní náklady VaK-ex post'!$Q$61*1000)*INDEX(Indexace!$C$29:$AV$29,MATCH($D$7,Indexace!$C$21:$AV$21)),IF(AH160=(Info!$C$17+7),('Provozní náklady VaK-ex post'!$S$61*1000)*INDEX(Indexace!$C$30:$AV$30,MATCH($D$7,Indexace!$C$21:$AV$21)),IF(AH160=(Info!$C$17+8),('Provozní náklady VaK-ex post'!$U$61*1000)*INDEX(Indexace!$C$31:$AV$31,MATCH($D$7,Indexace!$C$21:$AV$21)),IF(AH160=(Info!$C$17+9),('Provozní náklady VaK-ex post'!$W$61*1000)*INDEX(Indexace!$C$32:$AV$32,MATCH($D$7,Indexace!$C$21:$AV$21)),IF(AH160=(Info!$C$17+10),('Provozní náklady VaK-ex post'!$W$61*1000)*INDEX(Indexace!$C$33:$AV$33,MATCH($D$7,Indexace!$C$21:$AV$21)),IF(AH160=(Info!$C$17+11),('Provozní náklady VaK-ex post'!$W$61*1000)*INDEX(Indexace!$C$34:$AV$34,MATCH($D$7,Indexace!$C$21:$AV$21)),IF(AH160=(Info!$C$17+12),('Provozní náklady VaK-ex post'!$W$61*1000)*INDEX(Indexace!$C$35:$AV$35,MATCH($D$7,Indexace!$C$21:$AV$21)),IF(AH160=(Info!$C$17+13),('Provozní náklady VaK-ex post'!$W$61*1000)*INDEX(Indexace!$C$36:$AV$36,MATCH($D$7,Indexace!$C$21:$AV$21)),IF(AH160=(Info!$C$17+14),('Provozní náklady VaK-ex post'!$W$61*1000)*INDEX(Indexace!$C$37:$AV$37,MATCH($D$7,Indexace!$C$21:$AV$21)),IF(AH160=(Info!$C$17+15),('Provozní náklady VaK-ex post'!$W$61*1000)*INDEX(Indexace!$C$38:$AV$38,MATCH($D$7,Indexace!$C$21:$AV$21)),IF(AH160=(Info!$C$17+16),('Provozní náklady VaK-ex post'!$W$61*1000)*INDEX(Indexace!$C$39:$AV$39,MATCH($D$7,Indexace!$C$21:$AV$21)),IF(AH160=(Info!$C$17+17),('Provozní náklady VaK-ex post'!$W$61*1000)*INDEX(Indexace!$C$40:$AV$40,MATCH($D$7,Indexace!$C$21:$AV$21)),IF(AH160=(Info!$C$17+18),('Provozní náklady VaK-ex post'!$W$61*1000)*INDEX(Indexace!$C$41:$AV$41,MATCH($D$7,Indexace!$C$21:$AV$21)),IF(AH160=(Info!$C$17+19),('Provozní náklady VaK-ex post'!$W$61*1000)*INDEX(Indexace!$C$42:$AV$42,MATCH($D$7,Indexace!$C$21:$AV$21)),IF(AH160=(Info!$C$17+20),('Provozní náklady VaK-ex post'!$W$61*1000)*INDEX(Indexace!$C$43:$AV$43,MATCH($D$7,Indexace!$C$21:$AV$21)),IF(AH160=(Info!$C$17+21),('Provozní náklady VaK-ex post'!$W$61*1000)*INDEX(Indexace!$C$44:$AV$44,MATCH($D$7,Indexace!$C$21:$AV$21)),IF(AH160=(Info!$C$17+22),('Provozní náklady VaK-ex post'!$W$61*1000)*INDEX(Indexace!$C$45:$AV$45,MATCH($D$7,Indexace!$C$21:$AV$21)),IF(AH160=(Info!$C$17+23),('Provozní náklady VaK-ex post'!$W$61*1000)*INDEX(Indexace!$C$46:$AV$46,MATCH($D$7,Indexace!$C$21:$AV$21)),IF(AH160=(Info!$C$17+24),('Provozní náklady VaK-ex post'!$W$61*1000)*INDEX(Indexace!$C$47:$AV$47,MATCH($D$7,Indexace!$C$21:$AV$21)),IF(AH160=(Info!$C$17+25),('Provozní náklady VaK-ex post'!$W$61*1000)*INDEX(Indexace!$C$48:$AV$48,MATCH($D$7,Indexace!$C$21:$AV$21)),IF(AH160=(Info!$C$17+26),('Provozní náklady VaK-ex post'!$W$61*1000)*INDEX(Indexace!$C$49:$AV$49,MATCH($D$7,Indexace!$C$21:$AV$21)),IF(AH160=(Info!$C$17+27),('Provozní náklady VaK-ex post'!$W$61*1000)*INDEX(Indexace!$C$50:$AV$50,MATCH($D$7,Indexace!$C$21:$AV$21)),IF(AH160=(Info!$C$17+28),('Provozní náklady VaK-ex post'!$W$61*1000)*INDEX(Indexace!$C$51:$AV$51,MATCH($D$7,Indexace!$C$21:$AV$21)),IF(AH160=(Info!$C$17+29),('Provozní náklady VaK-ex post'!$W$61*1000)*INDEX(Indexace!$C$52:$AV$52,MATCH($D$7,Indexace!$C$21:$AV$21)),IF(AH160=(Info!$C$17+30),('Provozní náklady VaK-ex post'!$W$61*1000)*INDEX(Indexace!$C$53:$AV$53,MATCH($D$7,Indexace!$C$21:$AV$21)))))))))))))))))))))))))))))))))),0)</f>
        <v>0</v>
      </c>
    </row>
    <row r="163" spans="1:36">
      <c r="B163" s="267"/>
      <c r="C163" s="529"/>
      <c r="D163" s="118"/>
      <c r="E163" s="528"/>
      <c r="F163" s="533"/>
      <c r="G163" s="528"/>
      <c r="H163" s="528"/>
      <c r="I163" s="528"/>
      <c r="J163" s="528"/>
      <c r="K163" s="528"/>
      <c r="L163" s="528"/>
      <c r="M163" s="528"/>
      <c r="N163" s="528"/>
      <c r="O163" s="533"/>
      <c r="P163" s="533"/>
      <c r="Q163" s="533"/>
      <c r="R163" s="533"/>
      <c r="S163" s="533"/>
      <c r="T163" s="533"/>
      <c r="U163" s="533"/>
      <c r="V163" s="533"/>
      <c r="W163" s="533"/>
      <c r="X163" s="533"/>
      <c r="Y163" s="533"/>
      <c r="Z163" s="533"/>
      <c r="AA163" s="533"/>
      <c r="AB163" s="533"/>
      <c r="AC163" s="533"/>
      <c r="AD163" s="533"/>
      <c r="AE163" s="533"/>
      <c r="AF163" s="533"/>
      <c r="AG163" s="533"/>
      <c r="AH163" s="533"/>
      <c r="AI163" s="119"/>
      <c r="AJ163" s="119"/>
    </row>
    <row r="164" spans="1:36">
      <c r="B164" s="420" t="s">
        <v>319</v>
      </c>
      <c r="C164" s="420" t="s">
        <v>324</v>
      </c>
      <c r="D164" s="456"/>
      <c r="E164" s="456">
        <f>E160</f>
        <v>2016</v>
      </c>
      <c r="F164" s="456">
        <f t="shared" ref="F164:AH164" si="112">F160</f>
        <v>2017</v>
      </c>
      <c r="G164" s="456">
        <f t="shared" si="112"/>
        <v>2018</v>
      </c>
      <c r="H164" s="456">
        <f t="shared" si="112"/>
        <v>2019</v>
      </c>
      <c r="I164" s="456">
        <f t="shared" si="112"/>
        <v>2020</v>
      </c>
      <c r="J164" s="456">
        <f t="shared" si="112"/>
        <v>2021</v>
      </c>
      <c r="K164" s="456">
        <f t="shared" si="112"/>
        <v>2022</v>
      </c>
      <c r="L164" s="456">
        <f t="shared" si="112"/>
        <v>2023</v>
      </c>
      <c r="M164" s="456">
        <f t="shared" si="112"/>
        <v>2024</v>
      </c>
      <c r="N164" s="456">
        <f t="shared" si="112"/>
        <v>2025</v>
      </c>
      <c r="O164" s="456">
        <f t="shared" si="112"/>
        <v>2026</v>
      </c>
      <c r="P164" s="456">
        <f t="shared" si="112"/>
        <v>2027</v>
      </c>
      <c r="Q164" s="456">
        <f t="shared" si="112"/>
        <v>2028</v>
      </c>
      <c r="R164" s="456">
        <f t="shared" si="112"/>
        <v>2029</v>
      </c>
      <c r="S164" s="456">
        <f t="shared" si="112"/>
        <v>2030</v>
      </c>
      <c r="T164" s="456">
        <f t="shared" si="112"/>
        <v>2031</v>
      </c>
      <c r="U164" s="456">
        <f t="shared" si="112"/>
        <v>2032</v>
      </c>
      <c r="V164" s="456">
        <f t="shared" si="112"/>
        <v>2033</v>
      </c>
      <c r="W164" s="456">
        <f t="shared" si="112"/>
        <v>2034</v>
      </c>
      <c r="X164" s="456">
        <f t="shared" si="112"/>
        <v>2035</v>
      </c>
      <c r="Y164" s="456">
        <f t="shared" si="112"/>
        <v>2036</v>
      </c>
      <c r="Z164" s="456">
        <f t="shared" si="112"/>
        <v>2037</v>
      </c>
      <c r="AA164" s="456">
        <f t="shared" si="112"/>
        <v>2038</v>
      </c>
      <c r="AB164" s="456">
        <f t="shared" si="112"/>
        <v>2039</v>
      </c>
      <c r="AC164" s="456">
        <f t="shared" si="112"/>
        <v>2040</v>
      </c>
      <c r="AD164" s="456">
        <f t="shared" si="112"/>
        <v>2041</v>
      </c>
      <c r="AE164" s="456">
        <f t="shared" si="112"/>
        <v>2042</v>
      </c>
      <c r="AF164" s="456">
        <f t="shared" si="112"/>
        <v>2043</v>
      </c>
      <c r="AG164" s="456">
        <f t="shared" si="112"/>
        <v>2044</v>
      </c>
      <c r="AH164" s="456">
        <f t="shared" si="112"/>
        <v>2045</v>
      </c>
      <c r="AI164" s="119"/>
      <c r="AJ164" s="119"/>
    </row>
    <row r="165" spans="1:36">
      <c r="B165" s="338" t="s">
        <v>0</v>
      </c>
      <c r="C165" s="748"/>
      <c r="D165" s="715" t="s">
        <v>97</v>
      </c>
      <c r="E165" s="739">
        <f>IF(E$164&gt;=Info!$C$17,IF($F$2=1,0,IF('Základní vstupní data'!$F$136*1000=0,0,('Základní vstupní data'!$F$136*1000)*INDEX(Indexace!$C$23:$AV$23,MATCH($D$7,Indexace!$C$21:$AV$21)))),0)</f>
        <v>0</v>
      </c>
      <c r="F165" s="739">
        <f>IF(F$164&gt;=Info!$C$17,IF($F$2=1,0,IF('Základní vstupní data'!$F$136*1000=0,0,('Základní vstupní data'!$F$136*1000)*INDEX(Indexace!$C$23:$AV$23,MATCH($D$7,Indexace!$C$21:$AV$21)))),0)</f>
        <v>0</v>
      </c>
      <c r="G165" s="739">
        <f>IF(G$164&gt;=Info!$C$17,IF($F$2=1,0,IF('Základní vstupní data'!$F$136*1000=0,0,('Základní vstupní data'!$F$136*1000)*INDEX(Indexace!$C$23:$AV$23,MATCH($D$7,Indexace!$C$21:$AV$21)))),0)</f>
        <v>0</v>
      </c>
      <c r="H165" s="739">
        <f>IF(H$164&gt;=Info!$C$17,IF($F$2=1,0,IF('Základní vstupní data'!$F$136*1000=0,0,('Základní vstupní data'!$F$136*1000)*INDEX(Indexace!$C$23:$AV$23,MATCH($D$7,Indexace!$C$21:$AV$21)))),0)</f>
        <v>0</v>
      </c>
      <c r="I165" s="739">
        <f>IF(I$164&gt;=Info!$C$17,IF($F$2=1,0,IF('Základní vstupní data'!$F$136*1000=0,0,('Základní vstupní data'!$F$136*1000)*INDEX(Indexace!$C$23:$AV$23,MATCH($D$7,Indexace!$C$21:$AV$21)))),0)</f>
        <v>0</v>
      </c>
      <c r="J165" s="739">
        <f>IF(J$164&gt;=Info!$C$17,IF($F$2=1,0,IF('Základní vstupní data'!$F$136*1000=0,0,('Základní vstupní data'!$F$136*1000)*INDEX(Indexace!$C$23:$AV$23,MATCH($D$7,Indexace!$C$21:$AV$21)))),0)</f>
        <v>0</v>
      </c>
      <c r="K165" s="739">
        <f>IF(K$164&gt;=Info!$C$17,IF($F$2=1,0,IF('Základní vstupní data'!$F$136*1000=0,0,('Základní vstupní data'!$F$136*1000)*INDEX(Indexace!$C$23:$AV$23,MATCH($D$7,Indexace!$C$21:$AV$21)))),0)</f>
        <v>0</v>
      </c>
      <c r="L165" s="739">
        <f>IF(L$164&gt;=Info!$C$17,IF($F$2=1,0,IF('Základní vstupní data'!$F$136*1000=0,0,('Základní vstupní data'!$F$136*1000)*INDEX(Indexace!$C$23:$AV$23,MATCH($D$7,Indexace!$C$21:$AV$21)))),0)</f>
        <v>0</v>
      </c>
      <c r="M165" s="739">
        <f>IF(M$164&gt;=Info!$C$17,IF($F$2=1,0,IF('Základní vstupní data'!$F$136*1000=0,0,('Základní vstupní data'!$F$136*1000)*INDEX(Indexace!$C$23:$AV$23,MATCH($D$7,Indexace!$C$21:$AV$21)))),0)</f>
        <v>0</v>
      </c>
      <c r="N165" s="739">
        <f>IF(N$164&gt;=Info!$C$17,IF($F$2=1,0,IF('Základní vstupní data'!$F$136*1000=0,0,('Základní vstupní data'!$F$136*1000)*INDEX(Indexace!$C$23:$AV$23,MATCH($D$7,Indexace!$C$21:$AV$21)))),0)</f>
        <v>0</v>
      </c>
      <c r="O165" s="739">
        <f>IF(O$164&gt;=Info!$C$17,IF($F$2=1,0,IF('Základní vstupní data'!$F$136*1000=0,0,('Základní vstupní data'!$F$136*1000)*INDEX(Indexace!$C$23:$AV$23,MATCH($D$7,Indexace!$C$21:$AV$21)))),0)</f>
        <v>0</v>
      </c>
      <c r="P165" s="739">
        <f>IF(P$164&gt;=Info!$C$17,IF($F$2=1,0,IF('Základní vstupní data'!$F$136*1000=0,0,('Základní vstupní data'!$F$136*1000)*INDEX(Indexace!$C$23:$AV$23,MATCH($D$7,Indexace!$C$21:$AV$21)))),0)</f>
        <v>0</v>
      </c>
      <c r="Q165" s="739">
        <f>IF(Q$164&gt;=Info!$C$17,IF($F$2=1,0,IF('Základní vstupní data'!$F$136*1000=0,0,('Základní vstupní data'!$F$136*1000)*INDEX(Indexace!$C$23:$AV$23,MATCH($D$7,Indexace!$C$21:$AV$21)))),0)</f>
        <v>0</v>
      </c>
      <c r="R165" s="739">
        <f>IF(R$164&gt;=Info!$C$17,IF($F$2=1,0,IF('Základní vstupní data'!$F$136*1000=0,0,('Základní vstupní data'!$F$136*1000)*INDEX(Indexace!$C$23:$AV$23,MATCH($D$7,Indexace!$C$21:$AV$21)))),0)</f>
        <v>0</v>
      </c>
      <c r="S165" s="739">
        <f>IF(S$164&gt;=Info!$C$17,IF($F$2=1,0,IF('Základní vstupní data'!$F$136*1000=0,0,('Základní vstupní data'!$F$136*1000)*INDEX(Indexace!$C$23:$AV$23,MATCH($D$7,Indexace!$C$21:$AV$21)))),0)</f>
        <v>0</v>
      </c>
      <c r="T165" s="739">
        <f>IF(T$164&gt;=Info!$C$17,IF($F$2=1,0,IF('Základní vstupní data'!$F$136*1000=0,0,('Základní vstupní data'!$F$136*1000)*INDEX(Indexace!$C$23:$AV$23,MATCH($D$7,Indexace!$C$21:$AV$21)))),0)</f>
        <v>0</v>
      </c>
      <c r="U165" s="739">
        <f>IF(U$164&gt;=Info!$C$17,IF($F$2=1,0,IF('Základní vstupní data'!$F$136*1000=0,0,('Základní vstupní data'!$F$136*1000)*INDEX(Indexace!$C$23:$AV$23,MATCH($D$7,Indexace!$C$21:$AV$21)))),0)</f>
        <v>0</v>
      </c>
      <c r="V165" s="739">
        <f>IF(V$164&gt;=Info!$C$17,IF($F$2=1,0,IF('Základní vstupní data'!$F$136*1000=0,0,('Základní vstupní data'!$F$136*1000)*INDEX(Indexace!$C$23:$AV$23,MATCH($D$7,Indexace!$C$21:$AV$21)))),0)</f>
        <v>0</v>
      </c>
      <c r="W165" s="739">
        <f>IF(W$164&gt;=Info!$C$17,IF($F$2=1,0,IF('Základní vstupní data'!$F$136*1000=0,0,('Základní vstupní data'!$F$136*1000)*INDEX(Indexace!$C$23:$AV$23,MATCH($D$7,Indexace!$C$21:$AV$21)))),0)</f>
        <v>0</v>
      </c>
      <c r="X165" s="739">
        <f>IF(X$164&gt;=Info!$C$17,IF($F$2=1,0,IF('Základní vstupní data'!$F$136*1000=0,0,('Základní vstupní data'!$F$136*1000)*INDEX(Indexace!$C$23:$AV$23,MATCH($D$7,Indexace!$C$21:$AV$21)))),0)</f>
        <v>0</v>
      </c>
      <c r="Y165" s="739">
        <f>IF(Y$164&gt;=Info!$C$17,IF($F$2=1,0,IF('Základní vstupní data'!$F$136*1000=0,0,('Základní vstupní data'!$F$136*1000)*INDEX(Indexace!$C$23:$AV$23,MATCH($D$7,Indexace!$C$21:$AV$21)))),0)</f>
        <v>0</v>
      </c>
      <c r="Z165" s="739">
        <f>IF(Z$164&gt;=Info!$C$17,IF($F$2=1,0,IF('Základní vstupní data'!$F$136*1000=0,0,('Základní vstupní data'!$F$136*1000)*INDEX(Indexace!$C$23:$AV$23,MATCH($D$7,Indexace!$C$21:$AV$21)))),0)</f>
        <v>0</v>
      </c>
      <c r="AA165" s="739">
        <f>IF(AA$164&gt;=Info!$C$17,IF($F$2=1,0,IF('Základní vstupní data'!$F$136*1000=0,0,('Základní vstupní data'!$F$136*1000)*INDEX(Indexace!$C$23:$AV$23,MATCH($D$7,Indexace!$C$21:$AV$21)))),0)</f>
        <v>0</v>
      </c>
      <c r="AB165" s="739">
        <f>IF(AB$164&gt;=Info!$C$17,IF($F$2=1,0,IF('Základní vstupní data'!$F$136*1000=0,0,('Základní vstupní data'!$F$136*1000)*INDEX(Indexace!$C$23:$AV$23,MATCH($D$7,Indexace!$C$21:$AV$21)))),0)</f>
        <v>0</v>
      </c>
      <c r="AC165" s="739">
        <f>IF(AC$164&gt;=Info!$C$17,IF($F$2=1,0,IF('Základní vstupní data'!$F$136*1000=0,0,('Základní vstupní data'!$F$136*1000)*INDEX(Indexace!$C$23:$AV$23,MATCH($D$7,Indexace!$C$21:$AV$21)))),0)</f>
        <v>0</v>
      </c>
      <c r="AD165" s="739">
        <f>IF(AD$164&gt;=Info!$C$17,IF($F$2=1,0,IF('Základní vstupní data'!$F$136*1000=0,0,('Základní vstupní data'!$F$136*1000)*INDEX(Indexace!$C$23:$AV$23,MATCH($D$7,Indexace!$C$21:$AV$21)))),0)</f>
        <v>0</v>
      </c>
      <c r="AE165" s="739">
        <f>IF(AE$164&gt;=Info!$C$17,IF($F$2=1,0,IF('Základní vstupní data'!$F$136*1000=0,0,('Základní vstupní data'!$F$136*1000)*INDEX(Indexace!$C$23:$AV$23,MATCH($D$7,Indexace!$C$21:$AV$21)))),0)</f>
        <v>0</v>
      </c>
      <c r="AF165" s="739">
        <f>IF(AF$164&gt;=Info!$C$17,IF($F$2=1,0,IF('Základní vstupní data'!$F$136*1000=0,0,('Základní vstupní data'!$F$136*1000)*INDEX(Indexace!$C$23:$AV$23,MATCH($D$7,Indexace!$C$21:$AV$21)))),0)</f>
        <v>0</v>
      </c>
      <c r="AG165" s="739">
        <f>IF(AG$164&gt;=Info!$C$17,IF($F$2=1,0,IF('Základní vstupní data'!$F$136*1000=0,0,('Základní vstupní data'!$F$136*1000)*INDEX(Indexace!$C$23:$AV$23,MATCH($D$7,Indexace!$C$21:$AV$21)))),0)</f>
        <v>0</v>
      </c>
      <c r="AH165" s="739">
        <f>IF(AH$164&gt;=Info!$C$17,IF($F$2=1,0,IF('Základní vstupní data'!$F$136*1000=0,0,('Základní vstupní data'!$F$136*1000)*INDEX(Indexace!$C$23:$AV$23,MATCH($D$7,Indexace!$C$21:$AV$21)))),0)</f>
        <v>0</v>
      </c>
      <c r="AI165" s="119"/>
      <c r="AJ165" s="119"/>
    </row>
    <row r="166" spans="1:36">
      <c r="B166" s="349" t="s">
        <v>6</v>
      </c>
      <c r="C166" s="686"/>
      <c r="D166" s="304" t="s">
        <v>97</v>
      </c>
      <c r="E166" s="684">
        <f>IF(E$164&gt;=Info!$C$17,IF($F$2=1,0,IF('Základní vstupní data'!$G$136*1000=0,0,('Základní vstupní data'!$G$136*1000)*INDEX(Indexace!$C$23:$AV$23,MATCH($D$7,Indexace!$C$21:$AV$21)))),0)</f>
        <v>0</v>
      </c>
      <c r="F166" s="684">
        <f>IF(F$164&gt;=Info!$C$17,IF($F$2=1,0,IF('Základní vstupní data'!$G$136*1000=0,0,('Základní vstupní data'!$G$136*1000)*INDEX(Indexace!$C$23:$AV$23,MATCH($D$7,Indexace!$C$21:$AV$21)))),0)</f>
        <v>0</v>
      </c>
      <c r="G166" s="684">
        <f>IF(G$164&gt;=Info!$C$17,IF($F$2=1,0,IF('Základní vstupní data'!$G$136*1000=0,0,('Základní vstupní data'!$G$136*1000)*INDEX(Indexace!$C$23:$AV$23,MATCH($D$7,Indexace!$C$21:$AV$21)))),0)</f>
        <v>0</v>
      </c>
      <c r="H166" s="684">
        <f>IF(H$164&gt;=Info!$C$17,IF($F$2=1,0,IF('Základní vstupní data'!$G$136*1000=0,0,('Základní vstupní data'!$G$136*1000)*INDEX(Indexace!$C$23:$AV$23,MATCH($D$7,Indexace!$C$21:$AV$21)))),0)</f>
        <v>0</v>
      </c>
      <c r="I166" s="684">
        <f>IF(I$164&gt;=Info!$C$17,IF($F$2=1,0,IF('Základní vstupní data'!$G$136*1000=0,0,('Základní vstupní data'!$G$136*1000)*INDEX(Indexace!$C$23:$AV$23,MATCH($D$7,Indexace!$C$21:$AV$21)))),0)</f>
        <v>0</v>
      </c>
      <c r="J166" s="684">
        <f>IF(J$164&gt;=Info!$C$17,IF($F$2=1,0,IF('Základní vstupní data'!$G$136*1000=0,0,('Základní vstupní data'!$G$136*1000)*INDEX(Indexace!$C$23:$AV$23,MATCH($D$7,Indexace!$C$21:$AV$21)))),0)</f>
        <v>0</v>
      </c>
      <c r="K166" s="684">
        <f>IF(K$164&gt;=Info!$C$17,IF($F$2=1,0,IF('Základní vstupní data'!$G$136*1000=0,0,('Základní vstupní data'!$G$136*1000)*INDEX(Indexace!$C$23:$AV$23,MATCH($D$7,Indexace!$C$21:$AV$21)))),0)</f>
        <v>0</v>
      </c>
      <c r="L166" s="684">
        <f>IF(L$164&gt;=Info!$C$17,IF($F$2=1,0,IF('Základní vstupní data'!$G$136*1000=0,0,('Základní vstupní data'!$G$136*1000)*INDEX(Indexace!$C$23:$AV$23,MATCH($D$7,Indexace!$C$21:$AV$21)))),0)</f>
        <v>0</v>
      </c>
      <c r="M166" s="684">
        <f>IF(M$164&gt;=Info!$C$17,IF($F$2=1,0,IF('Základní vstupní data'!$G$136*1000=0,0,('Základní vstupní data'!$G$136*1000)*INDEX(Indexace!$C$23:$AV$23,MATCH($D$7,Indexace!$C$21:$AV$21)))),0)</f>
        <v>0</v>
      </c>
      <c r="N166" s="684">
        <f>IF(N$164&gt;=Info!$C$17,IF($F$2=1,0,IF('Základní vstupní data'!$G$136*1000=0,0,('Základní vstupní data'!$G$136*1000)*INDEX(Indexace!$C$23:$AV$23,MATCH($D$7,Indexace!$C$21:$AV$21)))),0)</f>
        <v>0</v>
      </c>
      <c r="O166" s="684">
        <f>IF(O$164&gt;=Info!$C$17,IF($F$2=1,0,IF('Základní vstupní data'!$G$136*1000=0,0,('Základní vstupní data'!$G$136*1000)*INDEX(Indexace!$C$23:$AV$23,MATCH($D$7,Indexace!$C$21:$AV$21)))),0)</f>
        <v>0</v>
      </c>
      <c r="P166" s="684">
        <f>IF(P$164&gt;=Info!$C$17,IF($F$2=1,0,IF('Základní vstupní data'!$G$136*1000=0,0,('Základní vstupní data'!$G$136*1000)*INDEX(Indexace!$C$23:$AV$23,MATCH($D$7,Indexace!$C$21:$AV$21)))),0)</f>
        <v>0</v>
      </c>
      <c r="Q166" s="684">
        <f>IF(Q$164&gt;=Info!$C$17,IF($F$2=1,0,IF('Základní vstupní data'!$G$136*1000=0,0,('Základní vstupní data'!$G$136*1000)*INDEX(Indexace!$C$23:$AV$23,MATCH($D$7,Indexace!$C$21:$AV$21)))),0)</f>
        <v>0</v>
      </c>
      <c r="R166" s="684">
        <f>IF(R$164&gt;=Info!$C$17,IF($F$2=1,0,IF('Základní vstupní data'!$G$136*1000=0,0,('Základní vstupní data'!$G$136*1000)*INDEX(Indexace!$C$23:$AV$23,MATCH($D$7,Indexace!$C$21:$AV$21)))),0)</f>
        <v>0</v>
      </c>
      <c r="S166" s="684">
        <f>IF(S$164&gt;=Info!$C$17,IF($F$2=1,0,IF('Základní vstupní data'!$G$136*1000=0,0,('Základní vstupní data'!$G$136*1000)*INDEX(Indexace!$C$23:$AV$23,MATCH($D$7,Indexace!$C$21:$AV$21)))),0)</f>
        <v>0</v>
      </c>
      <c r="T166" s="684">
        <f>IF(T$164&gt;=Info!$C$17,IF($F$2=1,0,IF('Základní vstupní data'!$G$136*1000=0,0,('Základní vstupní data'!$G$136*1000)*INDEX(Indexace!$C$23:$AV$23,MATCH($D$7,Indexace!$C$21:$AV$21)))),0)</f>
        <v>0</v>
      </c>
      <c r="U166" s="684">
        <f>IF(U$164&gt;=Info!$C$17,IF($F$2=1,0,IF('Základní vstupní data'!$G$136*1000=0,0,('Základní vstupní data'!$G$136*1000)*INDEX(Indexace!$C$23:$AV$23,MATCH($D$7,Indexace!$C$21:$AV$21)))),0)</f>
        <v>0</v>
      </c>
      <c r="V166" s="684">
        <f>IF(V$164&gt;=Info!$C$17,IF($F$2=1,0,IF('Základní vstupní data'!$G$136*1000=0,0,('Základní vstupní data'!$G$136*1000)*INDEX(Indexace!$C$23:$AV$23,MATCH($D$7,Indexace!$C$21:$AV$21)))),0)</f>
        <v>0</v>
      </c>
      <c r="W166" s="684">
        <f>IF(W$164&gt;=Info!$C$17,IF($F$2=1,0,IF('Základní vstupní data'!$G$136*1000=0,0,('Základní vstupní data'!$G$136*1000)*INDEX(Indexace!$C$23:$AV$23,MATCH($D$7,Indexace!$C$21:$AV$21)))),0)</f>
        <v>0</v>
      </c>
      <c r="X166" s="684">
        <f>IF(X$164&gt;=Info!$C$17,IF($F$2=1,0,IF('Základní vstupní data'!$G$136*1000=0,0,('Základní vstupní data'!$G$136*1000)*INDEX(Indexace!$C$23:$AV$23,MATCH($D$7,Indexace!$C$21:$AV$21)))),0)</f>
        <v>0</v>
      </c>
      <c r="Y166" s="684">
        <f>IF(Y$164&gt;=Info!$C$17,IF($F$2=1,0,IF('Základní vstupní data'!$G$136*1000=0,0,('Základní vstupní data'!$G$136*1000)*INDEX(Indexace!$C$23:$AV$23,MATCH($D$7,Indexace!$C$21:$AV$21)))),0)</f>
        <v>0</v>
      </c>
      <c r="Z166" s="684">
        <f>IF(Z$164&gt;=Info!$C$17,IF($F$2=1,0,IF('Základní vstupní data'!$G$136*1000=0,0,('Základní vstupní data'!$G$136*1000)*INDEX(Indexace!$C$23:$AV$23,MATCH($D$7,Indexace!$C$21:$AV$21)))),0)</f>
        <v>0</v>
      </c>
      <c r="AA166" s="684">
        <f>IF(AA$164&gt;=Info!$C$17,IF($F$2=1,0,IF('Základní vstupní data'!$G$136*1000=0,0,('Základní vstupní data'!$G$136*1000)*INDEX(Indexace!$C$23:$AV$23,MATCH($D$7,Indexace!$C$21:$AV$21)))),0)</f>
        <v>0</v>
      </c>
      <c r="AB166" s="684">
        <f>IF(AB$164&gt;=Info!$C$17,IF($F$2=1,0,IF('Základní vstupní data'!$G$136*1000=0,0,('Základní vstupní data'!$G$136*1000)*INDEX(Indexace!$C$23:$AV$23,MATCH($D$7,Indexace!$C$21:$AV$21)))),0)</f>
        <v>0</v>
      </c>
      <c r="AC166" s="684">
        <f>IF(AC$164&gt;=Info!$C$17,IF($F$2=1,0,IF('Základní vstupní data'!$G$136*1000=0,0,('Základní vstupní data'!$G$136*1000)*INDEX(Indexace!$C$23:$AV$23,MATCH($D$7,Indexace!$C$21:$AV$21)))),0)</f>
        <v>0</v>
      </c>
      <c r="AD166" s="684">
        <f>IF(AD$164&gt;=Info!$C$17,IF($F$2=1,0,IF('Základní vstupní data'!$G$136*1000=0,0,('Základní vstupní data'!$G$136*1000)*INDEX(Indexace!$C$23:$AV$23,MATCH($D$7,Indexace!$C$21:$AV$21)))),0)</f>
        <v>0</v>
      </c>
      <c r="AE166" s="684">
        <f>IF(AE$164&gt;=Info!$C$17,IF($F$2=1,0,IF('Základní vstupní data'!$G$136*1000=0,0,('Základní vstupní data'!$G$136*1000)*INDEX(Indexace!$C$23:$AV$23,MATCH($D$7,Indexace!$C$21:$AV$21)))),0)</f>
        <v>0</v>
      </c>
      <c r="AF166" s="684">
        <f>IF(AF$164&gt;=Info!$C$17,IF($F$2=1,0,IF('Základní vstupní data'!$G$136*1000=0,0,('Základní vstupní data'!$G$136*1000)*INDEX(Indexace!$C$23:$AV$23,MATCH($D$7,Indexace!$C$21:$AV$21)))),0)</f>
        <v>0</v>
      </c>
      <c r="AG166" s="684">
        <f>IF(AG$164&gt;=Info!$C$17,IF($F$2=1,0,IF('Základní vstupní data'!$G$136*1000=0,0,('Základní vstupní data'!$G$136*1000)*INDEX(Indexace!$C$23:$AV$23,MATCH($D$7,Indexace!$C$21:$AV$21)))),0)</f>
        <v>0</v>
      </c>
      <c r="AH166" s="684">
        <f>IF(AH$164&gt;=Info!$C$17,IF($F$2=1,0,IF('Základní vstupní data'!$G$136*1000=0,0,('Základní vstupní data'!$G$136*1000)*INDEX(Indexace!$C$23:$AV$23,MATCH($D$7,Indexace!$C$21:$AV$21)))),0)</f>
        <v>0</v>
      </c>
      <c r="AI166" s="119"/>
      <c r="AJ166" s="119"/>
    </row>
    <row r="167" spans="1:36">
      <c r="B167" s="267"/>
      <c r="C167" s="417"/>
      <c r="D167" s="118"/>
      <c r="E167" s="254"/>
      <c r="F167" s="413"/>
      <c r="G167" s="254"/>
      <c r="H167" s="254"/>
      <c r="I167" s="254"/>
      <c r="J167" s="254"/>
      <c r="K167" s="254"/>
      <c r="L167" s="254"/>
      <c r="M167" s="254"/>
      <c r="N167" s="254"/>
      <c r="O167" s="254"/>
      <c r="P167" s="254"/>
      <c r="Q167" s="254"/>
      <c r="R167" s="254"/>
      <c r="S167" s="254"/>
      <c r="T167" s="254"/>
      <c r="U167" s="254"/>
      <c r="V167" s="254"/>
      <c r="W167" s="254"/>
      <c r="X167" s="254"/>
      <c r="Y167" s="254"/>
      <c r="Z167" s="254"/>
      <c r="AA167" s="254"/>
      <c r="AB167" s="254"/>
      <c r="AC167" s="254"/>
      <c r="AD167" s="254"/>
      <c r="AE167" s="254"/>
      <c r="AF167" s="254"/>
      <c r="AG167" s="254"/>
      <c r="AH167" s="254"/>
      <c r="AI167" s="119"/>
      <c r="AJ167" s="119"/>
    </row>
    <row r="168" spans="1:36" s="405" customFormat="1">
      <c r="B168" s="420" t="s">
        <v>281</v>
      </c>
      <c r="C168" s="420" t="s">
        <v>329</v>
      </c>
      <c r="D168" s="429"/>
      <c r="E168" s="456">
        <f>E160</f>
        <v>2016</v>
      </c>
      <c r="F168" s="456">
        <f t="shared" ref="F168:N168" si="113">F160</f>
        <v>2017</v>
      </c>
      <c r="G168" s="456">
        <f t="shared" si="113"/>
        <v>2018</v>
      </c>
      <c r="H168" s="456">
        <f t="shared" si="113"/>
        <v>2019</v>
      </c>
      <c r="I168" s="456">
        <f t="shared" si="113"/>
        <v>2020</v>
      </c>
      <c r="J168" s="456">
        <f t="shared" si="113"/>
        <v>2021</v>
      </c>
      <c r="K168" s="456">
        <f t="shared" si="113"/>
        <v>2022</v>
      </c>
      <c r="L168" s="456">
        <f t="shared" si="113"/>
        <v>2023</v>
      </c>
      <c r="M168" s="456">
        <f t="shared" si="113"/>
        <v>2024</v>
      </c>
      <c r="N168" s="456">
        <f t="shared" si="113"/>
        <v>2025</v>
      </c>
      <c r="O168" s="456">
        <f t="shared" ref="O168:AH168" si="114">O160</f>
        <v>2026</v>
      </c>
      <c r="P168" s="456">
        <f t="shared" si="114"/>
        <v>2027</v>
      </c>
      <c r="Q168" s="456">
        <f t="shared" si="114"/>
        <v>2028</v>
      </c>
      <c r="R168" s="456">
        <f t="shared" si="114"/>
        <v>2029</v>
      </c>
      <c r="S168" s="456">
        <f t="shared" si="114"/>
        <v>2030</v>
      </c>
      <c r="T168" s="456">
        <f t="shared" si="114"/>
        <v>2031</v>
      </c>
      <c r="U168" s="456">
        <f t="shared" si="114"/>
        <v>2032</v>
      </c>
      <c r="V168" s="456">
        <f t="shared" si="114"/>
        <v>2033</v>
      </c>
      <c r="W168" s="456">
        <f t="shared" si="114"/>
        <v>2034</v>
      </c>
      <c r="X168" s="456">
        <f t="shared" si="114"/>
        <v>2035</v>
      </c>
      <c r="Y168" s="456">
        <f t="shared" si="114"/>
        <v>2036</v>
      </c>
      <c r="Z168" s="456">
        <f t="shared" si="114"/>
        <v>2037</v>
      </c>
      <c r="AA168" s="456">
        <f t="shared" si="114"/>
        <v>2038</v>
      </c>
      <c r="AB168" s="456">
        <f t="shared" si="114"/>
        <v>2039</v>
      </c>
      <c r="AC168" s="456">
        <f t="shared" si="114"/>
        <v>2040</v>
      </c>
      <c r="AD168" s="456">
        <f t="shared" si="114"/>
        <v>2041</v>
      </c>
      <c r="AE168" s="456">
        <f t="shared" si="114"/>
        <v>2042</v>
      </c>
      <c r="AF168" s="456">
        <f t="shared" si="114"/>
        <v>2043</v>
      </c>
      <c r="AG168" s="456">
        <f t="shared" si="114"/>
        <v>2044</v>
      </c>
      <c r="AH168" s="456">
        <f t="shared" si="114"/>
        <v>2045</v>
      </c>
    </row>
    <row r="169" spans="1:36" s="119" customFormat="1">
      <c r="B169" s="715" t="str">
        <f>B161</f>
        <v>Pitná voda</v>
      </c>
      <c r="C169" s="751"/>
      <c r="D169" s="715" t="s">
        <v>97</v>
      </c>
      <c r="E169" s="739">
        <f>IF(E160&gt;='Základní vstupní data'!$F$81,IF($F$2=1,0,IF(E160&gt;='Základní vstupní data'!$F$81,('Základní vstupní data'!$F$122*1000)*INDEX(Indexace!$C$23:$AV$23,MATCH($D$7,Indexace!$C$21:$AV$21))-E$161,IF(E160=('Základní vstupní data'!$F$81+1),('Provozní náklady VaK-ex post'!$F$47*1000)*INDEX(Indexace!$C$24:$AV$24,MATCH($D$7,Indexace!$C$21:$AV$21))-F$161,IF(E160=('Základní vstupní data'!$F$81+2),('Provozní náklady VaK-ex post'!$H$47*1000)*INDEX(Indexace!$C$25:$AV$25,MATCH($D$7,Indexace!$C$21:$AV$21))-G$161,IF(E160=('Základní vstupní data'!$F$81+3),('Provozní náklady VaK-ex post'!$J$47*1000)*INDEX(Indexace!$C$26:$AV$26,MATCH($D$7,Indexace!$C$21:$AV$21))-H$161,IF(E160=('Základní vstupní data'!$F$81+4),('Provozní náklady VaK-ex post'!$L$47*1000)*INDEX(Indexace!$C$27:$AV$27,MATCH($D$7,Indexace!$C$21:$AV$21))-I$161,IF(E160=('Základní vstupní data'!$F$81+5),('Provozní náklady VaK-ex post'!$N$47*1000)*INDEX(Indexace!$C$28:$AV$28,MATCH($D$7,Indexace!$C$21:$AV$21))-J$161,IF(E160=('Základní vstupní data'!$F$81+6),('Provozní náklady VaK-ex post'!$P$47*1000)*INDEX(Indexace!$C$29:$AV$29,MATCH($D$7,Indexace!$C$21:$AV$21))-K$161,IF(E160=('Základní vstupní data'!$F$81+7),('Provozní náklady VaK-ex post'!$R$47*1000)*INDEX(Indexace!$C$30:$AV$30,MATCH($D$7,Indexace!$C$21:$AV$21))-L$161,IF(E160=('Základní vstupní data'!$F$81+8),('Provozní náklady VaK-ex post'!$T$47*1000)*INDEX(Indexace!$C$31:$AV$31,MATCH($D$7,Indexace!$C$21:$AC$21))-M$161,IF(E160=('Základní vstupní data'!$F$81+9),('Provozní náklady VaK-ex post'!$V$47*1000)*INDEX(Indexace!$C$32:$AV$32,MATCH($D$7,Indexace!$C$21:$AV$21))-N$161,IF(E160=('Základní vstupní data'!$F$81+10),('Provozní náklady VaK-ex post'!$V$47*1000)*INDEX(Indexace!$C$33:$AV$33,MATCH($D$7,Indexace!$C$21:$AV$21))-N$161,IF(E160=('Základní vstupní data'!$F$81+11),('Provozní náklady VaK-ex post'!$V$47*1000)*INDEX(Indexace!$C$34:$AV$34,MATCH($D$7,Indexace!$C$21:$AC$21))-N$161,IF(E160=('Základní vstupní data'!$F$81+12),('Provozní náklady VaK-ex post'!$V$47*1000)*INDEX(Indexace!$C$35:$AV$35,MATCH($D$7,Indexace!$C$21:$AV$21))-N$161,IF(E160=('Základní vstupní data'!$F$81+13),('Provozní náklady VaK-ex post'!$V$47*1000)*INDEX(Indexace!$C$36:$AV$36,MATCH($D$7,Indexace!$C$21:$AV$21))-N$161,IF(E160=('Základní vstupní data'!$F$81+14),('Provozní náklady VaK-ex post'!$V$47*1000)*INDEX(Indexace!$C$37:$AV$37,MATCH($D$7,Indexace!$C$21:$AV$21))-N$161,IF(E160=('Základní vstupní data'!$F$81+15),('Provozní náklady VaK-ex post'!$V$47*1000)*INDEX(Indexace!$C$38:$AV$38,MATCH($D$7,Indexace!$C$21:$AV$21))-N$161,IF(E160=('Základní vstupní data'!$F$81+16),('Provozní náklady VaK-ex post'!$V$47*1000)*INDEX(Indexace!$C$39:$AV$39,MATCH($D$7,Indexace!$C$21:$AV$21))-N$161,IF(E160=('Základní vstupní data'!$F$81+17),('Provozní náklady VaK-ex post'!$V$47*1000)*INDEX(Indexace!$C$40:$AV$40,MATCH($D$7,Indexace!$C$21:$AV$21))-N$161,IF(E160=('Základní vstupní data'!$F$81+18),('Provozní náklady VaK-ex post'!$V$47*1000)*INDEX(Indexace!$C$41:$AV$41,MATCH($D$7,Indexace!$C$21:$AV$21))-N$161,IF(E160=('Základní vstupní data'!$F$81+19),('Provozní náklady VaK-ex post'!$V$47*1000)*INDEX(Indexace!$C$42:$AV$42,MATCH($D$7,Indexace!$C$21:$AV$21))-N$161,IF(E160=('Základní vstupní data'!$F$81+20),('Provozní náklady VaK-ex post'!$V$47*1000)*INDEX(Indexace!$C$43:$AV$43,MATCH($D$7,Indexace!$C$21:$AV$21))-N$161,IF(E160=('Základní vstupní data'!$F$81+21),('Provozní náklady VaK-ex post'!$V$47*1000)*INDEX(Indexace!$C$44:$AV$44,MATCH($D$7,Indexace!$C$21:$AV$21))-N$161,IF(E160=('Základní vstupní data'!$F$81+22),('Provozní náklady VaK-ex post'!$V$47*1000)*INDEX(Indexace!$C$45:$AV$45,MATCH($D$7,Indexace!$C$21:$AV$21))-N$161,IF(E160=('Základní vstupní data'!$F$81+23),('Provozní náklady VaK-ex post'!$V$47*1000)*INDEX(Indexace!$C$46:$AV$46,MATCH($D$7,Indexace!$C$21:$AV$21))-N$161,IF(E160=('Základní vstupní data'!$F$81+24),('Provozní náklady VaK-ex post'!$V$47*1000)*INDEX(Indexace!$C$47:$AV$47,MATCH($D$7,Indexace!$C$21:$AV$21))-N$161,IF(E160=('Základní vstupní data'!$F$81+25),('Provozní náklady VaK-ex post'!$V$47*1000)*INDEX(Indexace!$C$48:$AV$48,MATCH($D$7,Indexace!$C$21:$AV$21))-N$161,IF(E160=('Základní vstupní data'!$F$81+26),('Provozní náklady VaK-ex post'!$V$47*1000)*INDEX(Indexace!$C$49:$AV$49,MATCH($D$7,Indexace!$C$21:$AV$21))-N$161,IF(E160=('Základní vstupní data'!$F$81+27),('Provozní náklady VaK-ex post'!$V$47*1000)*INDEX(Indexace!$C$50:$AV$50,MATCH($D$7,Indexace!$C$21:$AV$21))-N$161,IF(E160=('Základní vstupní data'!$F$81+28),('Provozní náklady VaK-ex post'!$V$47*1000)*INDEX(Indexace!$C$51:$AV$51,MATCH($D$7,Indexace!$C$21:$AV$21))-N$161,IF(E160=('Základní vstupní data'!$F$81+29),('Provozní náklady VaK-ex post'!$V$47*1000)*INDEX(Indexace!$C$52:$AV$52,MATCH($D$7,Indexace!$C$21:$AV$21))-N$161,IF(E160=('Základní vstupní data'!$F$81+30),('Provozní náklady VaK-ex post'!$V$47*1000)*INDEX(Indexace!$C$53:$AV$53,MATCH($D$7,Indexace!$C$21:$AV$21))-N$161)))))))))))))))))))))))))))))))),0)</f>
        <v>0</v>
      </c>
      <c r="F169" s="739">
        <f>IF(F160&gt;='Základní vstupní data'!$F$81,IF($F$2=1,0,IF(F160&gt;='Základní vstupní data'!$F$81,('Základní vstupní data'!$F$122*1000)*INDEX(Indexace!$C$23:$AV$23,MATCH($D$7,Indexace!$C$21:$AV$21))-F$161,IF(F160=('Základní vstupní data'!$F$81+1),('Provozní náklady VaK-ex post'!$F$47*1000)*INDEX(Indexace!$C$24:$AV$24,MATCH($D$7,Indexace!$C$21:$AV$21))-G$161,IF(F160=('Základní vstupní data'!$F$81+2),('Provozní náklady VaK-ex post'!$H$47*1000)*INDEX(Indexace!$C$25:$AV$25,MATCH($D$7,Indexace!$C$21:$AV$21))-H$161,IF(F160=('Základní vstupní data'!$F$81+3),('Provozní náklady VaK-ex post'!$J$47*1000)*INDEX(Indexace!$C$26:$AV$26,MATCH($D$7,Indexace!$C$21:$AV$21))-I$161,IF(F160=('Základní vstupní data'!$F$81+4),('Provozní náklady VaK-ex post'!$L$47*1000)*INDEX(Indexace!$C$27:$AV$27,MATCH($D$7,Indexace!$C$21:$AV$21))-J$161,IF(F160=('Základní vstupní data'!$F$81+5),('Provozní náklady VaK-ex post'!$N$47*1000)*INDEX(Indexace!$C$28:$AV$28,MATCH($D$7,Indexace!$C$21:$AV$21))-K$161,IF(F160=('Základní vstupní data'!$F$81+6),('Provozní náklady VaK-ex post'!$P$47*1000)*INDEX(Indexace!$C$29:$AV$29,MATCH($D$7,Indexace!$C$21:$AV$21))-L$161,IF(F160=('Základní vstupní data'!$F$81+7),('Provozní náklady VaK-ex post'!$R$47*1000)*INDEX(Indexace!$C$30:$AV$30,MATCH($D$7,Indexace!$C$21:$AV$21))-M$161,IF(F160=('Základní vstupní data'!$F$81+8),('Provozní náklady VaK-ex post'!$T$47*1000)*INDEX(Indexace!$C$31:$AV$31,MATCH($D$7,Indexace!$C$21:$AC$21))-N$161,IF(F160=('Základní vstupní data'!$F$81+9),('Provozní náklady VaK-ex post'!$V$47*1000)*INDEX(Indexace!$C$32:$AV$32,MATCH($D$7,Indexace!$C$21:$AV$21))-O$161,IF(F160=('Základní vstupní data'!$F$81+10),('Provozní náklady VaK-ex post'!$V$47*1000)*INDEX(Indexace!$C$33:$AV$33,MATCH($D$7,Indexace!$C$21:$AV$21))-O$161,IF(F160=('Základní vstupní data'!$F$81+11),('Provozní náklady VaK-ex post'!$V$47*1000)*INDEX(Indexace!$C$34:$AV$34,MATCH($D$7,Indexace!$C$21:$AC$21))-O$161,IF(F160=('Základní vstupní data'!$F$81+12),('Provozní náklady VaK-ex post'!$V$47*1000)*INDEX(Indexace!$C$35:$AV$35,MATCH($D$7,Indexace!$C$21:$AV$21))-O$161,IF(F160=('Základní vstupní data'!$F$81+13),('Provozní náklady VaK-ex post'!$V$47*1000)*INDEX(Indexace!$C$36:$AV$36,MATCH($D$7,Indexace!$C$21:$AV$21))-O$161,IF(F160=('Základní vstupní data'!$F$81+14),('Provozní náklady VaK-ex post'!$V$47*1000)*INDEX(Indexace!$C$37:$AV$37,MATCH($D$7,Indexace!$C$21:$AV$21))-O$161,IF(F160=('Základní vstupní data'!$F$81+15),('Provozní náklady VaK-ex post'!$V$47*1000)*INDEX(Indexace!$C$38:$AV$38,MATCH($D$7,Indexace!$C$21:$AV$21))-O$161,IF(F160=('Základní vstupní data'!$F$81+16),('Provozní náklady VaK-ex post'!$V$47*1000)*INDEX(Indexace!$C$39:$AV$39,MATCH($D$7,Indexace!$C$21:$AV$21))-O$161,IF(F160=('Základní vstupní data'!$F$81+17),('Provozní náklady VaK-ex post'!$V$47*1000)*INDEX(Indexace!$C$40:$AV$40,MATCH($D$7,Indexace!$C$21:$AV$21))-O$161,IF(F160=('Základní vstupní data'!$F$81+18),('Provozní náklady VaK-ex post'!$V$47*1000)*INDEX(Indexace!$C$41:$AV$41,MATCH($D$7,Indexace!$C$21:$AV$21))-O$161,IF(F160=('Základní vstupní data'!$F$81+19),('Provozní náklady VaK-ex post'!$V$47*1000)*INDEX(Indexace!$C$42:$AV$42,MATCH($D$7,Indexace!$C$21:$AV$21))-O$161,IF(F160=('Základní vstupní data'!$F$81+20),('Provozní náklady VaK-ex post'!$V$47*1000)*INDEX(Indexace!$C$43:$AV$43,MATCH($D$7,Indexace!$C$21:$AV$21))-O$161,IF(F160=('Základní vstupní data'!$F$81+21),('Provozní náklady VaK-ex post'!$V$47*1000)*INDEX(Indexace!$C$44:$AV$44,MATCH($D$7,Indexace!$C$21:$AV$21))-O$161,IF(F160=('Základní vstupní data'!$F$81+22),('Provozní náklady VaK-ex post'!$V$47*1000)*INDEX(Indexace!$C$45:$AV$45,MATCH($D$7,Indexace!$C$21:$AV$21))-O$161,IF(F160=('Základní vstupní data'!$F$81+23),('Provozní náklady VaK-ex post'!$V$47*1000)*INDEX(Indexace!$C$46:$AV$46,MATCH($D$7,Indexace!$C$21:$AV$21))-O$161,IF(F160=('Základní vstupní data'!$F$81+24),('Provozní náklady VaK-ex post'!$V$47*1000)*INDEX(Indexace!$C$47:$AV$47,MATCH($D$7,Indexace!$C$21:$AV$21))-O$161,IF(F160=('Základní vstupní data'!$F$81+25),('Provozní náklady VaK-ex post'!$V$47*1000)*INDEX(Indexace!$C$48:$AV$48,MATCH($D$7,Indexace!$C$21:$AV$21))-O$161,IF(F160=('Základní vstupní data'!$F$81+26),('Provozní náklady VaK-ex post'!$V$47*1000)*INDEX(Indexace!$C$49:$AV$49,MATCH($D$7,Indexace!$C$21:$AV$21))-O$161,IF(F160=('Základní vstupní data'!$F$81+27),('Provozní náklady VaK-ex post'!$V$47*1000)*INDEX(Indexace!$C$50:$AV$50,MATCH($D$7,Indexace!$C$21:$AV$21))-O$161,IF(F160=('Základní vstupní data'!$F$81+28),('Provozní náklady VaK-ex post'!$V$47*1000)*INDEX(Indexace!$C$51:$AV$51,MATCH($D$7,Indexace!$C$21:$AV$21))-O$161,IF(F160=('Základní vstupní data'!$F$81+29),('Provozní náklady VaK-ex post'!$V$47*1000)*INDEX(Indexace!$C$52:$AV$52,MATCH($D$7,Indexace!$C$21:$AV$21))-O$161,IF(F160=('Základní vstupní data'!$F$81+30),('Provozní náklady VaK-ex post'!$V$47*1000)*INDEX(Indexace!$C$53:$AV$53,MATCH($D$7,Indexace!$C$21:$AV$21))-O$161)))))))))))))))))))))))))))))))),0)</f>
        <v>0</v>
      </c>
      <c r="G169" s="739">
        <f>IF(G160&gt;='Základní vstupní data'!$F$81,IF($F$2=1,0,IF(G160&gt;='Základní vstupní data'!$F$81,('Základní vstupní data'!$F$122*1000)*INDEX(Indexace!$C$23:$AV$23,MATCH($D$7,Indexace!$C$21:$AV$21))-G$161,IF(G160=('Základní vstupní data'!$F$81+1),('Provozní náklady VaK-ex post'!$F$47*1000)*INDEX(Indexace!$C$24:$AV$24,MATCH($D$7,Indexace!$C$21:$AV$21))-H$161,IF(G160=('Základní vstupní data'!$F$81+2),('Provozní náklady VaK-ex post'!$H$47*1000)*INDEX(Indexace!$C$25:$AV$25,MATCH($D$7,Indexace!$C$21:$AV$21))-I$161,IF(G160=('Základní vstupní data'!$F$81+3),('Provozní náklady VaK-ex post'!$J$47*1000)*INDEX(Indexace!$C$26:$AV$26,MATCH($D$7,Indexace!$C$21:$AV$21))-J$161,IF(G160=('Základní vstupní data'!$F$81+4),('Provozní náklady VaK-ex post'!$L$47*1000)*INDEX(Indexace!$C$27:$AV$27,MATCH($D$7,Indexace!$C$21:$AV$21))-K$161,IF(G160=('Základní vstupní data'!$F$81+5),('Provozní náklady VaK-ex post'!$N$47*1000)*INDEX(Indexace!$C$28:$AV$28,MATCH($D$7,Indexace!$C$21:$AV$21))-L$161,IF(G160=('Základní vstupní data'!$F$81+6),('Provozní náklady VaK-ex post'!$P$47*1000)*INDEX(Indexace!$C$29:$AV$29,MATCH($D$7,Indexace!$C$21:$AV$21))-M$161,IF(G160=('Základní vstupní data'!$F$81+7),('Provozní náklady VaK-ex post'!$R$47*1000)*INDEX(Indexace!$C$30:$AV$30,MATCH($D$7,Indexace!$C$21:$AV$21))-N$161,IF(G160=('Základní vstupní data'!$F$81+8),('Provozní náklady VaK-ex post'!$T$47*1000)*INDEX(Indexace!$C$31:$AV$31,MATCH($D$7,Indexace!$C$21:$AC$21))-O$161,IF(G160=('Základní vstupní data'!$F$81+9),('Provozní náklady VaK-ex post'!$V$47*1000)*INDEX(Indexace!$C$32:$AV$32,MATCH($D$7,Indexace!$C$21:$AV$21))-P$161,IF(G160=('Základní vstupní data'!$F$81+10),('Provozní náklady VaK-ex post'!$V$47*1000)*INDEX(Indexace!$C$33:$AV$33,MATCH($D$7,Indexace!$C$21:$AV$21))-P$161,IF(G160=('Základní vstupní data'!$F$81+11),('Provozní náklady VaK-ex post'!$V$47*1000)*INDEX(Indexace!$C$34:$AV$34,MATCH($D$7,Indexace!$C$21:$AC$21))-P$161,IF(G160=('Základní vstupní data'!$F$81+12),('Provozní náklady VaK-ex post'!$V$47*1000)*INDEX(Indexace!$C$35:$AV$35,MATCH($D$7,Indexace!$C$21:$AV$21))-P$161,IF(G160=('Základní vstupní data'!$F$81+13),('Provozní náklady VaK-ex post'!$V$47*1000)*INDEX(Indexace!$C$36:$AV$36,MATCH($D$7,Indexace!$C$21:$AV$21))-P$161,IF(G160=('Základní vstupní data'!$F$81+14),('Provozní náklady VaK-ex post'!$V$47*1000)*INDEX(Indexace!$C$37:$AV$37,MATCH($D$7,Indexace!$C$21:$AV$21))-P$161,IF(G160=('Základní vstupní data'!$F$81+15),('Provozní náklady VaK-ex post'!$V$47*1000)*INDEX(Indexace!$C$38:$AV$38,MATCH($D$7,Indexace!$C$21:$AV$21))-P$161,IF(G160=('Základní vstupní data'!$F$81+16),('Provozní náklady VaK-ex post'!$V$47*1000)*INDEX(Indexace!$C$39:$AV$39,MATCH($D$7,Indexace!$C$21:$AV$21))-P$161,IF(G160=('Základní vstupní data'!$F$81+17),('Provozní náklady VaK-ex post'!$V$47*1000)*INDEX(Indexace!$C$40:$AV$40,MATCH($D$7,Indexace!$C$21:$AV$21))-P$161,IF(G160=('Základní vstupní data'!$F$81+18),('Provozní náklady VaK-ex post'!$V$47*1000)*INDEX(Indexace!$C$41:$AV$41,MATCH($D$7,Indexace!$C$21:$AV$21))-P$161,IF(G160=('Základní vstupní data'!$F$81+19),('Provozní náklady VaK-ex post'!$V$47*1000)*INDEX(Indexace!$C$42:$AV$42,MATCH($D$7,Indexace!$C$21:$AV$21))-P$161,IF(G160=('Základní vstupní data'!$F$81+20),('Provozní náklady VaK-ex post'!$V$47*1000)*INDEX(Indexace!$C$43:$AV$43,MATCH($D$7,Indexace!$C$21:$AV$21))-P$161,IF(G160=('Základní vstupní data'!$F$81+21),('Provozní náklady VaK-ex post'!$V$47*1000)*INDEX(Indexace!$C$44:$AV$44,MATCH($D$7,Indexace!$C$21:$AV$21))-P$161,IF(G160=('Základní vstupní data'!$F$81+22),('Provozní náklady VaK-ex post'!$V$47*1000)*INDEX(Indexace!$C$45:$AV$45,MATCH($D$7,Indexace!$C$21:$AV$21))-P$161,IF(G160=('Základní vstupní data'!$F$81+23),('Provozní náklady VaK-ex post'!$V$47*1000)*INDEX(Indexace!$C$46:$AV$46,MATCH($D$7,Indexace!$C$21:$AV$21))-P$161,IF(G160=('Základní vstupní data'!$F$81+24),('Provozní náklady VaK-ex post'!$V$47*1000)*INDEX(Indexace!$C$47:$AV$47,MATCH($D$7,Indexace!$C$21:$AV$21))-P$161,IF(G160=('Základní vstupní data'!$F$81+25),('Provozní náklady VaK-ex post'!$V$47*1000)*INDEX(Indexace!$C$48:$AV$48,MATCH($D$7,Indexace!$C$21:$AV$21))-P$161,IF(G160=('Základní vstupní data'!$F$81+26),('Provozní náklady VaK-ex post'!$V$47*1000)*INDEX(Indexace!$C$49:$AV$49,MATCH($D$7,Indexace!$C$21:$AV$21))-P$161,IF(G160=('Základní vstupní data'!$F$81+27),('Provozní náklady VaK-ex post'!$V$47*1000)*INDEX(Indexace!$C$50:$AV$50,MATCH($D$7,Indexace!$C$21:$AV$21))-P$161,IF(G160=('Základní vstupní data'!$F$81+28),('Provozní náklady VaK-ex post'!$V$47*1000)*INDEX(Indexace!$C$51:$AV$51,MATCH($D$7,Indexace!$C$21:$AV$21))-P$161,IF(G160=('Základní vstupní data'!$F$81+29),('Provozní náklady VaK-ex post'!$V$47*1000)*INDEX(Indexace!$C$52:$AV$52,MATCH($D$7,Indexace!$C$21:$AV$21))-P$161,IF(G160=('Základní vstupní data'!$F$81+30),('Provozní náklady VaK-ex post'!$V$47*1000)*INDEX(Indexace!$C$53:$AV$53,MATCH($D$7,Indexace!$C$21:$AV$21))-P$161)))))))))))))))))))))))))))))))),0)</f>
        <v>0</v>
      </c>
      <c r="H169" s="739">
        <f>IF(H160&gt;='Základní vstupní data'!$F$81,IF($F$2=1,0,IF(H160&gt;='Základní vstupní data'!$F$81,('Základní vstupní data'!$F$122*1000)*INDEX(Indexace!$C$23:$AV$23,MATCH($D$7,Indexace!$C$21:$AV$21))-H$161,IF(H160=('Základní vstupní data'!$F$81+1),('Provozní náklady VaK-ex post'!$F$47*1000)*INDEX(Indexace!$C$24:$AV$24,MATCH($D$7,Indexace!$C$21:$AV$21))-I$161,IF(H160=('Základní vstupní data'!$F$81+2),('Provozní náklady VaK-ex post'!$H$47*1000)*INDEX(Indexace!$C$25:$AV$25,MATCH($D$7,Indexace!$C$21:$AV$21))-J$161,IF(H160=('Základní vstupní data'!$F$81+3),('Provozní náklady VaK-ex post'!$J$47*1000)*INDEX(Indexace!$C$26:$AV$26,MATCH($D$7,Indexace!$C$21:$AV$21))-K$161,IF(H160=('Základní vstupní data'!$F$81+4),('Provozní náklady VaK-ex post'!$L$47*1000)*INDEX(Indexace!$C$27:$AV$27,MATCH($D$7,Indexace!$C$21:$AV$21))-L$161,IF(H160=('Základní vstupní data'!$F$81+5),('Provozní náklady VaK-ex post'!$N$47*1000)*INDEX(Indexace!$C$28:$AV$28,MATCH($D$7,Indexace!$C$21:$AV$21))-M$161,IF(H160=('Základní vstupní data'!$F$81+6),('Provozní náklady VaK-ex post'!$P$47*1000)*INDEX(Indexace!$C$29:$AV$29,MATCH($D$7,Indexace!$C$21:$AV$21))-N$161,IF(H160=('Základní vstupní data'!$F$81+7),('Provozní náklady VaK-ex post'!$R$47*1000)*INDEX(Indexace!$C$30:$AV$30,MATCH($D$7,Indexace!$C$21:$AV$21))-O$161,IF(H160=('Základní vstupní data'!$F$81+8),('Provozní náklady VaK-ex post'!$T$47*1000)*INDEX(Indexace!$C$31:$AV$31,MATCH($D$7,Indexace!$C$21:$AC$21))-P$161,IF(H160=('Základní vstupní data'!$F$81+9),('Provozní náklady VaK-ex post'!$V$47*1000)*INDEX(Indexace!$C$32:$AV$32,MATCH($D$7,Indexace!$C$21:$AV$21))-Q$161,IF(H160=('Základní vstupní data'!$F$81+10),('Provozní náklady VaK-ex post'!$V$47*1000)*INDEX(Indexace!$C$33:$AV$33,MATCH($D$7,Indexace!$C$21:$AV$21))-Q$161,IF(H160=('Základní vstupní data'!$F$81+11),('Provozní náklady VaK-ex post'!$V$47*1000)*INDEX(Indexace!$C$34:$AV$34,MATCH($D$7,Indexace!$C$21:$AC$21))-Q$161,IF(H160=('Základní vstupní data'!$F$81+12),('Provozní náklady VaK-ex post'!$V$47*1000)*INDEX(Indexace!$C$35:$AV$35,MATCH($D$7,Indexace!$C$21:$AV$21))-Q$161,IF(H160=('Základní vstupní data'!$F$81+13),('Provozní náklady VaK-ex post'!$V$47*1000)*INDEX(Indexace!$C$36:$AV$36,MATCH($D$7,Indexace!$C$21:$AV$21))-Q$161,IF(H160=('Základní vstupní data'!$F$81+14),('Provozní náklady VaK-ex post'!$V$47*1000)*INDEX(Indexace!$C$37:$AV$37,MATCH($D$7,Indexace!$C$21:$AV$21))-Q$161,IF(H160=('Základní vstupní data'!$F$81+15),('Provozní náklady VaK-ex post'!$V$47*1000)*INDEX(Indexace!$C$38:$AV$38,MATCH($D$7,Indexace!$C$21:$AV$21))-Q$161,IF(H160=('Základní vstupní data'!$F$81+16),('Provozní náklady VaK-ex post'!$V$47*1000)*INDEX(Indexace!$C$39:$AV$39,MATCH($D$7,Indexace!$C$21:$AV$21))-Q$161,IF(H160=('Základní vstupní data'!$F$81+17),('Provozní náklady VaK-ex post'!$V$47*1000)*INDEX(Indexace!$C$40:$AV$40,MATCH($D$7,Indexace!$C$21:$AV$21))-Q$161,IF(H160=('Základní vstupní data'!$F$81+18),('Provozní náklady VaK-ex post'!$V$47*1000)*INDEX(Indexace!$C$41:$AV$41,MATCH($D$7,Indexace!$C$21:$AV$21))-Q$161,IF(H160=('Základní vstupní data'!$F$81+19),('Provozní náklady VaK-ex post'!$V$47*1000)*INDEX(Indexace!$C$42:$AV$42,MATCH($D$7,Indexace!$C$21:$AV$21))-Q$161,IF(H160=('Základní vstupní data'!$F$81+20),('Provozní náklady VaK-ex post'!$V$47*1000)*INDEX(Indexace!$C$43:$AV$43,MATCH($D$7,Indexace!$C$21:$AV$21))-Q$161,IF(H160=('Základní vstupní data'!$F$81+21),('Provozní náklady VaK-ex post'!$V$47*1000)*INDEX(Indexace!$C$44:$AV$44,MATCH($D$7,Indexace!$C$21:$AV$21))-Q$161,IF(H160=('Základní vstupní data'!$F$81+22),('Provozní náklady VaK-ex post'!$V$47*1000)*INDEX(Indexace!$C$45:$AV$45,MATCH($D$7,Indexace!$C$21:$AV$21))-Q$161,IF(H160=('Základní vstupní data'!$F$81+23),('Provozní náklady VaK-ex post'!$V$47*1000)*INDEX(Indexace!$C$46:$AV$46,MATCH($D$7,Indexace!$C$21:$AV$21))-Q$161,IF(H160=('Základní vstupní data'!$F$81+24),('Provozní náklady VaK-ex post'!$V$47*1000)*INDEX(Indexace!$C$47:$AV$47,MATCH($D$7,Indexace!$C$21:$AV$21))-Q$161,IF(H160=('Základní vstupní data'!$F$81+25),('Provozní náklady VaK-ex post'!$V$47*1000)*INDEX(Indexace!$C$48:$AV$48,MATCH($D$7,Indexace!$C$21:$AV$21))-Q$161,IF(H160=('Základní vstupní data'!$F$81+26),('Provozní náklady VaK-ex post'!$V$47*1000)*INDEX(Indexace!$C$49:$AV$49,MATCH($D$7,Indexace!$C$21:$AV$21))-Q$161,IF(H160=('Základní vstupní data'!$F$81+27),('Provozní náklady VaK-ex post'!$V$47*1000)*INDEX(Indexace!$C$50:$AV$50,MATCH($D$7,Indexace!$C$21:$AV$21))-Q$161,IF(H160=('Základní vstupní data'!$F$81+28),('Provozní náklady VaK-ex post'!$V$47*1000)*INDEX(Indexace!$C$51:$AV$51,MATCH($D$7,Indexace!$C$21:$AV$21))-Q$161,IF(H160=('Základní vstupní data'!$F$81+29),('Provozní náklady VaK-ex post'!$V$47*1000)*INDEX(Indexace!$C$52:$AV$52,MATCH($D$7,Indexace!$C$21:$AV$21))-Q$161,IF(H160=('Základní vstupní data'!$F$81+30),('Provozní náklady VaK-ex post'!$V$47*1000)*INDEX(Indexace!$C$53:$AV$53,MATCH($D$7,Indexace!$C$21:$AV$21))-Q$161)))))))))))))))))))))))))))))))),0)</f>
        <v>0</v>
      </c>
      <c r="I169" s="739">
        <f>IF(I160&gt;='Základní vstupní data'!$F$81,IF($F$2=1,0,IF(I160&gt;='Základní vstupní data'!$F$81,('Základní vstupní data'!$F$122*1000)*INDEX(Indexace!$C$23:$AV$23,MATCH($D$7,Indexace!$C$21:$AV$21))-I$161,IF(I160=('Základní vstupní data'!$F$81+1),('Provozní náklady VaK-ex post'!$F$47*1000)*INDEX(Indexace!$C$24:$AV$24,MATCH($D$7,Indexace!$C$21:$AV$21))-J$161,IF(I160=('Základní vstupní data'!$F$81+2),('Provozní náklady VaK-ex post'!$H$47*1000)*INDEX(Indexace!$C$25:$AV$25,MATCH($D$7,Indexace!$C$21:$AV$21))-K$161,IF(I160=('Základní vstupní data'!$F$81+3),('Provozní náklady VaK-ex post'!$J$47*1000)*INDEX(Indexace!$C$26:$AV$26,MATCH($D$7,Indexace!$C$21:$AV$21))-L$161,IF(I160=('Základní vstupní data'!$F$81+4),('Provozní náklady VaK-ex post'!$L$47*1000)*INDEX(Indexace!$C$27:$AV$27,MATCH($D$7,Indexace!$C$21:$AV$21))-M$161,IF(I160=('Základní vstupní data'!$F$81+5),('Provozní náklady VaK-ex post'!$N$47*1000)*INDEX(Indexace!$C$28:$AV$28,MATCH($D$7,Indexace!$C$21:$AV$21))-N$161,IF(I160=('Základní vstupní data'!$F$81+6),('Provozní náklady VaK-ex post'!$P$47*1000)*INDEX(Indexace!$C$29:$AV$29,MATCH($D$7,Indexace!$C$21:$AV$21))-O$161,IF(I160=('Základní vstupní data'!$F$81+7),('Provozní náklady VaK-ex post'!$R$47*1000)*INDEX(Indexace!$C$30:$AV$30,MATCH($D$7,Indexace!$C$21:$AV$21))-P$161,IF(I160=('Základní vstupní data'!$F$81+8),('Provozní náklady VaK-ex post'!$T$47*1000)*INDEX(Indexace!$C$31:$AV$31,MATCH($D$7,Indexace!$C$21:$AC$21))-Q$161,IF(I160=('Základní vstupní data'!$F$81+9),('Provozní náklady VaK-ex post'!$V$47*1000)*INDEX(Indexace!$C$32:$AV$32,MATCH($D$7,Indexace!$C$21:$AV$21))-R$161,IF(I160=('Základní vstupní data'!$F$81+10),('Provozní náklady VaK-ex post'!$V$47*1000)*INDEX(Indexace!$C$33:$AV$33,MATCH($D$7,Indexace!$C$21:$AV$21))-R$161,IF(I160=('Základní vstupní data'!$F$81+11),('Provozní náklady VaK-ex post'!$V$47*1000)*INDEX(Indexace!$C$34:$AV$34,MATCH($D$7,Indexace!$C$21:$AC$21))-R$161,IF(I160=('Základní vstupní data'!$F$81+12),('Provozní náklady VaK-ex post'!$V$47*1000)*INDEX(Indexace!$C$35:$AV$35,MATCH($D$7,Indexace!$C$21:$AV$21))-R$161,IF(I160=('Základní vstupní data'!$F$81+13),('Provozní náklady VaK-ex post'!$V$47*1000)*INDEX(Indexace!$C$36:$AV$36,MATCH($D$7,Indexace!$C$21:$AV$21))-R$161,IF(I160=('Základní vstupní data'!$F$81+14),('Provozní náklady VaK-ex post'!$V$47*1000)*INDEX(Indexace!$C$37:$AV$37,MATCH($D$7,Indexace!$C$21:$AV$21))-R$161,IF(I160=('Základní vstupní data'!$F$81+15),('Provozní náklady VaK-ex post'!$V$47*1000)*INDEX(Indexace!$C$38:$AV$38,MATCH($D$7,Indexace!$C$21:$AV$21))-R$161,IF(I160=('Základní vstupní data'!$F$81+16),('Provozní náklady VaK-ex post'!$V$47*1000)*INDEX(Indexace!$C$39:$AV$39,MATCH($D$7,Indexace!$C$21:$AV$21))-R$161,IF(I160=('Základní vstupní data'!$F$81+17),('Provozní náklady VaK-ex post'!$V$47*1000)*INDEX(Indexace!$C$40:$AV$40,MATCH($D$7,Indexace!$C$21:$AV$21))-R$161,IF(I160=('Základní vstupní data'!$F$81+18),('Provozní náklady VaK-ex post'!$V$47*1000)*INDEX(Indexace!$C$41:$AV$41,MATCH($D$7,Indexace!$C$21:$AV$21))-R$161,IF(I160=('Základní vstupní data'!$F$81+19),('Provozní náklady VaK-ex post'!$V$47*1000)*INDEX(Indexace!$C$42:$AV$42,MATCH($D$7,Indexace!$C$21:$AV$21))-R$161,IF(I160=('Základní vstupní data'!$F$81+20),('Provozní náklady VaK-ex post'!$V$47*1000)*INDEX(Indexace!$C$43:$AV$43,MATCH($D$7,Indexace!$C$21:$AV$21))-R$161,IF(I160=('Základní vstupní data'!$F$81+21),('Provozní náklady VaK-ex post'!$V$47*1000)*INDEX(Indexace!$C$44:$AV$44,MATCH($D$7,Indexace!$C$21:$AV$21))-R$161,IF(I160=('Základní vstupní data'!$F$81+22),('Provozní náklady VaK-ex post'!$V$47*1000)*INDEX(Indexace!$C$45:$AV$45,MATCH($D$7,Indexace!$C$21:$AV$21))-R$161,IF(I160=('Základní vstupní data'!$F$81+23),('Provozní náklady VaK-ex post'!$V$47*1000)*INDEX(Indexace!$C$46:$AV$46,MATCH($D$7,Indexace!$C$21:$AV$21))-R$161,IF(I160=('Základní vstupní data'!$F$81+24),('Provozní náklady VaK-ex post'!$V$47*1000)*INDEX(Indexace!$C$47:$AV$47,MATCH($D$7,Indexace!$C$21:$AV$21))-R$161,IF(I160=('Základní vstupní data'!$F$81+25),('Provozní náklady VaK-ex post'!$V$47*1000)*INDEX(Indexace!$C$48:$AV$48,MATCH($D$7,Indexace!$C$21:$AV$21))-R$161,IF(I160=('Základní vstupní data'!$F$81+26),('Provozní náklady VaK-ex post'!$V$47*1000)*INDEX(Indexace!$C$49:$AV$49,MATCH($D$7,Indexace!$C$21:$AV$21))-R$161,IF(I160=('Základní vstupní data'!$F$81+27),('Provozní náklady VaK-ex post'!$V$47*1000)*INDEX(Indexace!$C$50:$AV$50,MATCH($D$7,Indexace!$C$21:$AV$21))-R$161,IF(I160=('Základní vstupní data'!$F$81+28),('Provozní náklady VaK-ex post'!$V$47*1000)*INDEX(Indexace!$C$51:$AV$51,MATCH($D$7,Indexace!$C$21:$AV$21))-R$161,IF(I160=('Základní vstupní data'!$F$81+29),('Provozní náklady VaK-ex post'!$V$47*1000)*INDEX(Indexace!$C$52:$AV$52,MATCH($D$7,Indexace!$C$21:$AV$21))-R$161,IF(I160=('Základní vstupní data'!$F$81+30),('Provozní náklady VaK-ex post'!$V$47*1000)*INDEX(Indexace!$C$53:$AV$53,MATCH($D$7,Indexace!$C$21:$AV$21))-R$161)))))))))))))))))))))))))))))))),0)</f>
        <v>0</v>
      </c>
      <c r="J169" s="739">
        <f>IF(J160&gt;='Základní vstupní data'!$F$81,IF($F$2=1,0,IF(J160&gt;='Základní vstupní data'!$F$81,('Základní vstupní data'!$F$122*1000)*INDEX(Indexace!$C$23:$AV$23,MATCH($D$7,Indexace!$C$21:$AV$21))-J$161,IF(J160=('Základní vstupní data'!$F$81+1),('Provozní náklady VaK-ex post'!$F$47*1000)*INDEX(Indexace!$C$24:$AV$24,MATCH($D$7,Indexace!$C$21:$AV$21))-K$161,IF(J160=('Základní vstupní data'!$F$81+2),('Provozní náklady VaK-ex post'!$H$47*1000)*INDEX(Indexace!$C$25:$AV$25,MATCH($D$7,Indexace!$C$21:$AV$21))-L$161,IF(J160=('Základní vstupní data'!$F$81+3),('Provozní náklady VaK-ex post'!$J$47*1000)*INDEX(Indexace!$C$26:$AV$26,MATCH($D$7,Indexace!$C$21:$AV$21))-M$161,IF(J160=('Základní vstupní data'!$F$81+4),('Provozní náklady VaK-ex post'!$L$47*1000)*INDEX(Indexace!$C$27:$AV$27,MATCH($D$7,Indexace!$C$21:$AV$21))-N$161,IF(J160=('Základní vstupní data'!$F$81+5),('Provozní náklady VaK-ex post'!$N$47*1000)*INDEX(Indexace!$C$28:$AV$28,MATCH($D$7,Indexace!$C$21:$AV$21))-O$161,IF(J160=('Základní vstupní data'!$F$81+6),('Provozní náklady VaK-ex post'!$P$47*1000)*INDEX(Indexace!$C$29:$AV$29,MATCH($D$7,Indexace!$C$21:$AV$21))-P$161,IF(J160=('Základní vstupní data'!$F$81+7),('Provozní náklady VaK-ex post'!$R$47*1000)*INDEX(Indexace!$C$30:$AV$30,MATCH($D$7,Indexace!$C$21:$AV$21))-Q$161,IF(J160=('Základní vstupní data'!$F$81+8),('Provozní náklady VaK-ex post'!$T$47*1000)*INDEX(Indexace!$C$31:$AV$31,MATCH($D$7,Indexace!$C$21:$AC$21))-R$161,IF(J160=('Základní vstupní data'!$F$81+9),('Provozní náklady VaK-ex post'!$V$47*1000)*INDEX(Indexace!$C$32:$AV$32,MATCH($D$7,Indexace!$C$21:$AV$21))-S$161,IF(J160=('Základní vstupní data'!$F$81+10),('Provozní náklady VaK-ex post'!$V$47*1000)*INDEX(Indexace!$C$33:$AV$33,MATCH($D$7,Indexace!$C$21:$AV$21))-S$161,IF(J160=('Základní vstupní data'!$F$81+11),('Provozní náklady VaK-ex post'!$V$47*1000)*INDEX(Indexace!$C$34:$AV$34,MATCH($D$7,Indexace!$C$21:$AC$21))-S$161,IF(J160=('Základní vstupní data'!$F$81+12),('Provozní náklady VaK-ex post'!$V$47*1000)*INDEX(Indexace!$C$35:$AV$35,MATCH($D$7,Indexace!$C$21:$AV$21))-S$161,IF(J160=('Základní vstupní data'!$F$81+13),('Provozní náklady VaK-ex post'!$V$47*1000)*INDEX(Indexace!$C$36:$AV$36,MATCH($D$7,Indexace!$C$21:$AV$21))-S$161,IF(J160=('Základní vstupní data'!$F$81+14),('Provozní náklady VaK-ex post'!$V$47*1000)*INDEX(Indexace!$C$37:$AV$37,MATCH($D$7,Indexace!$C$21:$AV$21))-S$161,IF(J160=('Základní vstupní data'!$F$81+15),('Provozní náklady VaK-ex post'!$V$47*1000)*INDEX(Indexace!$C$38:$AV$38,MATCH($D$7,Indexace!$C$21:$AV$21))-S$161,IF(J160=('Základní vstupní data'!$F$81+16),('Provozní náklady VaK-ex post'!$V$47*1000)*INDEX(Indexace!$C$39:$AV$39,MATCH($D$7,Indexace!$C$21:$AV$21))-S$161,IF(J160=('Základní vstupní data'!$F$81+17),('Provozní náklady VaK-ex post'!$V$47*1000)*INDEX(Indexace!$C$40:$AV$40,MATCH($D$7,Indexace!$C$21:$AV$21))-S$161,IF(J160=('Základní vstupní data'!$F$81+18),('Provozní náklady VaK-ex post'!$V$47*1000)*INDEX(Indexace!$C$41:$AV$41,MATCH($D$7,Indexace!$C$21:$AV$21))-S$161,IF(J160=('Základní vstupní data'!$F$81+19),('Provozní náklady VaK-ex post'!$V$47*1000)*INDEX(Indexace!$C$42:$AV$42,MATCH($D$7,Indexace!$C$21:$AV$21))-S$161,IF(J160=('Základní vstupní data'!$F$81+20),('Provozní náklady VaK-ex post'!$V$47*1000)*INDEX(Indexace!$C$43:$AV$43,MATCH($D$7,Indexace!$C$21:$AV$21))-S$161,IF(J160=('Základní vstupní data'!$F$81+21),('Provozní náklady VaK-ex post'!$V$47*1000)*INDEX(Indexace!$C$44:$AV$44,MATCH($D$7,Indexace!$C$21:$AV$21))-S$161,IF(J160=('Základní vstupní data'!$F$81+22),('Provozní náklady VaK-ex post'!$V$47*1000)*INDEX(Indexace!$C$45:$AV$45,MATCH($D$7,Indexace!$C$21:$AV$21))-S$161,IF(J160=('Základní vstupní data'!$F$81+23),('Provozní náklady VaK-ex post'!$V$47*1000)*INDEX(Indexace!$C$46:$AV$46,MATCH($D$7,Indexace!$C$21:$AV$21))-S$161,IF(J160=('Základní vstupní data'!$F$81+24),('Provozní náklady VaK-ex post'!$V$47*1000)*INDEX(Indexace!$C$47:$AV$47,MATCH($D$7,Indexace!$C$21:$AV$21))-S$161,IF(J160=('Základní vstupní data'!$F$81+25),('Provozní náklady VaK-ex post'!$V$47*1000)*INDEX(Indexace!$C$48:$AV$48,MATCH($D$7,Indexace!$C$21:$AV$21))-S$161,IF(J160=('Základní vstupní data'!$F$81+26),('Provozní náklady VaK-ex post'!$V$47*1000)*INDEX(Indexace!$C$49:$AV$49,MATCH($D$7,Indexace!$C$21:$AV$21))-S$161,IF(J160=('Základní vstupní data'!$F$81+27),('Provozní náklady VaK-ex post'!$V$47*1000)*INDEX(Indexace!$C$50:$AV$50,MATCH($D$7,Indexace!$C$21:$AV$21))-S$161,IF(J160=('Základní vstupní data'!$F$81+28),('Provozní náklady VaK-ex post'!$V$47*1000)*INDEX(Indexace!$C$51:$AV$51,MATCH($D$7,Indexace!$C$21:$AV$21))-S$161,IF(J160=('Základní vstupní data'!$F$81+29),('Provozní náklady VaK-ex post'!$V$47*1000)*INDEX(Indexace!$C$52:$AV$52,MATCH($D$7,Indexace!$C$21:$AV$21))-S$161,IF(J160=('Základní vstupní data'!$F$81+30),('Provozní náklady VaK-ex post'!$V$47*1000)*INDEX(Indexace!$C$53:$AV$53,MATCH($D$7,Indexace!$C$21:$AV$21))-S$161)))))))))))))))))))))))))))))))),0)</f>
        <v>0</v>
      </c>
      <c r="K169" s="739">
        <f>IF(K160&gt;='Základní vstupní data'!$F$81,IF($F$2=1,0,IF(K160&gt;='Základní vstupní data'!$F$81,('Základní vstupní data'!$F$122*1000)*INDEX(Indexace!$C$23:$AV$23,MATCH($D$7,Indexace!$C$21:$AV$21))-K$161,IF(K160=('Základní vstupní data'!$F$81+1),('Provozní náklady VaK-ex post'!$F$47*1000)*INDEX(Indexace!$C$24:$AV$24,MATCH($D$7,Indexace!$C$21:$AV$21))-L$161,IF(K160=('Základní vstupní data'!$F$81+2),('Provozní náklady VaK-ex post'!$H$47*1000)*INDEX(Indexace!$C$25:$AV$25,MATCH($D$7,Indexace!$C$21:$AV$21))-M$161,IF(K160=('Základní vstupní data'!$F$81+3),('Provozní náklady VaK-ex post'!$J$47*1000)*INDEX(Indexace!$C$26:$AV$26,MATCH($D$7,Indexace!$C$21:$AV$21))-N$161,IF(K160=('Základní vstupní data'!$F$81+4),('Provozní náklady VaK-ex post'!$L$47*1000)*INDEX(Indexace!$C$27:$AV$27,MATCH($D$7,Indexace!$C$21:$AV$21))-O$161,IF(K160=('Základní vstupní data'!$F$81+5),('Provozní náklady VaK-ex post'!$N$47*1000)*INDEX(Indexace!$C$28:$AV$28,MATCH($D$7,Indexace!$C$21:$AV$21))-P$161,IF(K160=('Základní vstupní data'!$F$81+6),('Provozní náklady VaK-ex post'!$P$47*1000)*INDEX(Indexace!$C$29:$AV$29,MATCH($D$7,Indexace!$C$21:$AV$21))-Q$161,IF(K160=('Základní vstupní data'!$F$81+7),('Provozní náklady VaK-ex post'!$R$47*1000)*INDEX(Indexace!$C$30:$AV$30,MATCH($D$7,Indexace!$C$21:$AV$21))-R$161,IF(K160=('Základní vstupní data'!$F$81+8),('Provozní náklady VaK-ex post'!$T$47*1000)*INDEX(Indexace!$C$31:$AV$31,MATCH($D$7,Indexace!$C$21:$AC$21))-S$161,IF(K160=('Základní vstupní data'!$F$81+9),('Provozní náklady VaK-ex post'!$V$47*1000)*INDEX(Indexace!$C$32:$AV$32,MATCH($D$7,Indexace!$C$21:$AV$21))-T$161,IF(K160=('Základní vstupní data'!$F$81+10),('Provozní náklady VaK-ex post'!$V$47*1000)*INDEX(Indexace!$C$33:$AV$33,MATCH($D$7,Indexace!$C$21:$AV$21))-T$161,IF(K160=('Základní vstupní data'!$F$81+11),('Provozní náklady VaK-ex post'!$V$47*1000)*INDEX(Indexace!$C$34:$AV$34,MATCH($D$7,Indexace!$C$21:$AC$21))-T$161,IF(K160=('Základní vstupní data'!$F$81+12),('Provozní náklady VaK-ex post'!$V$47*1000)*INDEX(Indexace!$C$35:$AV$35,MATCH($D$7,Indexace!$C$21:$AV$21))-T$161,IF(K160=('Základní vstupní data'!$F$81+13),('Provozní náklady VaK-ex post'!$V$47*1000)*INDEX(Indexace!$C$36:$AV$36,MATCH($D$7,Indexace!$C$21:$AV$21))-T$161,IF(K160=('Základní vstupní data'!$F$81+14),('Provozní náklady VaK-ex post'!$V$47*1000)*INDEX(Indexace!$C$37:$AV$37,MATCH($D$7,Indexace!$C$21:$AV$21))-T$161,IF(K160=('Základní vstupní data'!$F$81+15),('Provozní náklady VaK-ex post'!$V$47*1000)*INDEX(Indexace!$C$38:$AV$38,MATCH($D$7,Indexace!$C$21:$AV$21))-T$161,IF(K160=('Základní vstupní data'!$F$81+16),('Provozní náklady VaK-ex post'!$V$47*1000)*INDEX(Indexace!$C$39:$AV$39,MATCH($D$7,Indexace!$C$21:$AV$21))-T$161,IF(K160=('Základní vstupní data'!$F$81+17),('Provozní náklady VaK-ex post'!$V$47*1000)*INDEX(Indexace!$C$40:$AV$40,MATCH($D$7,Indexace!$C$21:$AV$21))-T$161,IF(K160=('Základní vstupní data'!$F$81+18),('Provozní náklady VaK-ex post'!$V$47*1000)*INDEX(Indexace!$C$41:$AV$41,MATCH($D$7,Indexace!$C$21:$AV$21))-T$161,IF(K160=('Základní vstupní data'!$F$81+19),('Provozní náklady VaK-ex post'!$V$47*1000)*INDEX(Indexace!$C$42:$AV$42,MATCH($D$7,Indexace!$C$21:$AV$21))-T$161,IF(K160=('Základní vstupní data'!$F$81+20),('Provozní náklady VaK-ex post'!$V$47*1000)*INDEX(Indexace!$C$43:$AV$43,MATCH($D$7,Indexace!$C$21:$AV$21))-T$161,IF(K160=('Základní vstupní data'!$F$81+21),('Provozní náklady VaK-ex post'!$V$47*1000)*INDEX(Indexace!$C$44:$AV$44,MATCH($D$7,Indexace!$C$21:$AV$21))-T$161,IF(K160=('Základní vstupní data'!$F$81+22),('Provozní náklady VaK-ex post'!$V$47*1000)*INDEX(Indexace!$C$45:$AV$45,MATCH($D$7,Indexace!$C$21:$AV$21))-T$161,IF(K160=('Základní vstupní data'!$F$81+23),('Provozní náklady VaK-ex post'!$V$47*1000)*INDEX(Indexace!$C$46:$AV$46,MATCH($D$7,Indexace!$C$21:$AV$21))-T$161,IF(K160=('Základní vstupní data'!$F$81+24),('Provozní náklady VaK-ex post'!$V$47*1000)*INDEX(Indexace!$C$47:$AV$47,MATCH($D$7,Indexace!$C$21:$AV$21))-T$161,IF(K160=('Základní vstupní data'!$F$81+25),('Provozní náklady VaK-ex post'!$V$47*1000)*INDEX(Indexace!$C$48:$AV$48,MATCH($D$7,Indexace!$C$21:$AV$21))-T$161,IF(K160=('Základní vstupní data'!$F$81+26),('Provozní náklady VaK-ex post'!$V$47*1000)*INDEX(Indexace!$C$49:$AV$49,MATCH($D$7,Indexace!$C$21:$AV$21))-T$161,IF(K160=('Základní vstupní data'!$F$81+27),('Provozní náklady VaK-ex post'!$V$47*1000)*INDEX(Indexace!$C$50:$AV$50,MATCH($D$7,Indexace!$C$21:$AV$21))-T$161,IF(K160=('Základní vstupní data'!$F$81+28),('Provozní náklady VaK-ex post'!$V$47*1000)*INDEX(Indexace!$C$51:$AV$51,MATCH($D$7,Indexace!$C$21:$AV$21))-T$161,IF(K160=('Základní vstupní data'!$F$81+29),('Provozní náklady VaK-ex post'!$V$47*1000)*INDEX(Indexace!$C$52:$AV$52,MATCH($D$7,Indexace!$C$21:$AV$21))-T$161,IF(K160=('Základní vstupní data'!$F$81+30),('Provozní náklady VaK-ex post'!$V$47*1000)*INDEX(Indexace!$C$53:$AV$53,MATCH($D$7,Indexace!$C$21:$AV$21))-T$161)))))))))))))))))))))))))))))))),0)</f>
        <v>0</v>
      </c>
      <c r="L169" s="739">
        <f>IF(L160&gt;='Základní vstupní data'!$F$81,IF($F$2=1,0,IF(L160&gt;='Základní vstupní data'!$F$81,('Základní vstupní data'!$F$122*1000)*INDEX(Indexace!$C$23:$AV$23,MATCH($D$7,Indexace!$C$21:$AV$21))-L$161,IF(L160=('Základní vstupní data'!$F$81+1),('Provozní náklady VaK-ex post'!$F$47*1000)*INDEX(Indexace!$C$24:$AV$24,MATCH($D$7,Indexace!$C$21:$AV$21))-M$161,IF(L160=('Základní vstupní data'!$F$81+2),('Provozní náklady VaK-ex post'!$H$47*1000)*INDEX(Indexace!$C$25:$AV$25,MATCH($D$7,Indexace!$C$21:$AV$21))-N$161,IF(L160=('Základní vstupní data'!$F$81+3),('Provozní náklady VaK-ex post'!$J$47*1000)*INDEX(Indexace!$C$26:$AV$26,MATCH($D$7,Indexace!$C$21:$AV$21))-O$161,IF(L160=('Základní vstupní data'!$F$81+4),('Provozní náklady VaK-ex post'!$L$47*1000)*INDEX(Indexace!$C$27:$AV$27,MATCH($D$7,Indexace!$C$21:$AV$21))-P$161,IF(L160=('Základní vstupní data'!$F$81+5),('Provozní náklady VaK-ex post'!$N$47*1000)*INDEX(Indexace!$C$28:$AV$28,MATCH($D$7,Indexace!$C$21:$AV$21))-Q$161,IF(L160=('Základní vstupní data'!$F$81+6),('Provozní náklady VaK-ex post'!$P$47*1000)*INDEX(Indexace!$C$29:$AV$29,MATCH($D$7,Indexace!$C$21:$AV$21))-R$161,IF(L160=('Základní vstupní data'!$F$81+7),('Provozní náklady VaK-ex post'!$R$47*1000)*INDEX(Indexace!$C$30:$AV$30,MATCH($D$7,Indexace!$C$21:$AV$21))-S$161,IF(L160=('Základní vstupní data'!$F$81+8),('Provozní náklady VaK-ex post'!$T$47*1000)*INDEX(Indexace!$C$31:$AV$31,MATCH($D$7,Indexace!$C$21:$AC$21))-T$161,IF(L160=('Základní vstupní data'!$F$81+9),('Provozní náklady VaK-ex post'!$V$47*1000)*INDEX(Indexace!$C$32:$AV$32,MATCH($D$7,Indexace!$C$21:$AV$21))-U$161,IF(L160=('Základní vstupní data'!$F$81+10),('Provozní náklady VaK-ex post'!$V$47*1000)*INDEX(Indexace!$C$33:$AV$33,MATCH($D$7,Indexace!$C$21:$AV$21))-U$161,IF(L160=('Základní vstupní data'!$F$81+11),('Provozní náklady VaK-ex post'!$V$47*1000)*INDEX(Indexace!$C$34:$AV$34,MATCH($D$7,Indexace!$C$21:$AC$21))-U$161,IF(L160=('Základní vstupní data'!$F$81+12),('Provozní náklady VaK-ex post'!$V$47*1000)*INDEX(Indexace!$C$35:$AV$35,MATCH($D$7,Indexace!$C$21:$AV$21))-U$161,IF(L160=('Základní vstupní data'!$F$81+13),('Provozní náklady VaK-ex post'!$V$47*1000)*INDEX(Indexace!$C$36:$AV$36,MATCH($D$7,Indexace!$C$21:$AV$21))-U$161,IF(L160=('Základní vstupní data'!$F$81+14),('Provozní náklady VaK-ex post'!$V$47*1000)*INDEX(Indexace!$C$37:$AV$37,MATCH($D$7,Indexace!$C$21:$AV$21))-U$161,IF(L160=('Základní vstupní data'!$F$81+15),('Provozní náklady VaK-ex post'!$V$47*1000)*INDEX(Indexace!$C$38:$AV$38,MATCH($D$7,Indexace!$C$21:$AV$21))-U$161,IF(L160=('Základní vstupní data'!$F$81+16),('Provozní náklady VaK-ex post'!$V$47*1000)*INDEX(Indexace!$C$39:$AV$39,MATCH($D$7,Indexace!$C$21:$AV$21))-U$161,IF(L160=('Základní vstupní data'!$F$81+17),('Provozní náklady VaK-ex post'!$V$47*1000)*INDEX(Indexace!$C$40:$AV$40,MATCH($D$7,Indexace!$C$21:$AV$21))-U$161,IF(L160=('Základní vstupní data'!$F$81+18),('Provozní náklady VaK-ex post'!$V$47*1000)*INDEX(Indexace!$C$41:$AV$41,MATCH($D$7,Indexace!$C$21:$AV$21))-U$161,IF(L160=('Základní vstupní data'!$F$81+19),('Provozní náklady VaK-ex post'!$V$47*1000)*INDEX(Indexace!$C$42:$AV$42,MATCH($D$7,Indexace!$C$21:$AV$21))-U$161,IF(L160=('Základní vstupní data'!$F$81+20),('Provozní náklady VaK-ex post'!$V$47*1000)*INDEX(Indexace!$C$43:$AV$43,MATCH($D$7,Indexace!$C$21:$AV$21))-U$161,IF(L160=('Základní vstupní data'!$F$81+21),('Provozní náklady VaK-ex post'!$V$47*1000)*INDEX(Indexace!$C$44:$AV$44,MATCH($D$7,Indexace!$C$21:$AV$21))-U$161,IF(L160=('Základní vstupní data'!$F$81+22),('Provozní náklady VaK-ex post'!$V$47*1000)*INDEX(Indexace!$C$45:$AV$45,MATCH($D$7,Indexace!$C$21:$AV$21))-U$161,IF(L160=('Základní vstupní data'!$F$81+23),('Provozní náklady VaK-ex post'!$V$47*1000)*INDEX(Indexace!$C$46:$AV$46,MATCH($D$7,Indexace!$C$21:$AV$21))-U$161,IF(L160=('Základní vstupní data'!$F$81+24),('Provozní náklady VaK-ex post'!$V$47*1000)*INDEX(Indexace!$C$47:$AV$47,MATCH($D$7,Indexace!$C$21:$AV$21))-U$161,IF(L160=('Základní vstupní data'!$F$81+25),('Provozní náklady VaK-ex post'!$V$47*1000)*INDEX(Indexace!$C$48:$AV$48,MATCH($D$7,Indexace!$C$21:$AV$21))-U$161,IF(L160=('Základní vstupní data'!$F$81+26),('Provozní náklady VaK-ex post'!$V$47*1000)*INDEX(Indexace!$C$49:$AV$49,MATCH($D$7,Indexace!$C$21:$AV$21))-U$161,IF(L160=('Základní vstupní data'!$F$81+27),('Provozní náklady VaK-ex post'!$V$47*1000)*INDEX(Indexace!$C$50:$AV$50,MATCH($D$7,Indexace!$C$21:$AV$21))-U$161,IF(L160=('Základní vstupní data'!$F$81+28),('Provozní náklady VaK-ex post'!$V$47*1000)*INDEX(Indexace!$C$51:$AV$51,MATCH($D$7,Indexace!$C$21:$AV$21))-U$161,IF(L160=('Základní vstupní data'!$F$81+29),('Provozní náklady VaK-ex post'!$V$47*1000)*INDEX(Indexace!$C$52:$AV$52,MATCH($D$7,Indexace!$C$21:$AV$21))-U$161,IF(L160=('Základní vstupní data'!$F$81+30),('Provozní náklady VaK-ex post'!$V$47*1000)*INDEX(Indexace!$C$53:$AV$53,MATCH($D$7,Indexace!$C$21:$AV$21))-U$161)))))))))))))))))))))))))))))))),0)</f>
        <v>0</v>
      </c>
      <c r="M169" s="739">
        <f>IF(M160&gt;='Základní vstupní data'!$F$81,IF($F$2=1,0,IF(M160&gt;='Základní vstupní data'!$F$81,('Základní vstupní data'!$F$122*1000)*INDEX(Indexace!$C$23:$AV$23,MATCH($D$7,Indexace!$C$21:$AV$21))-M$161,IF(M160=('Základní vstupní data'!$F$81+1),('Provozní náklady VaK-ex post'!$F$47*1000)*INDEX(Indexace!$C$24:$AV$24,MATCH($D$7,Indexace!$C$21:$AV$21))-N$161,IF(M160=('Základní vstupní data'!$F$81+2),('Provozní náklady VaK-ex post'!$H$47*1000)*INDEX(Indexace!$C$25:$AV$25,MATCH($D$7,Indexace!$C$21:$AV$21))-O$161,IF(M160=('Základní vstupní data'!$F$81+3),('Provozní náklady VaK-ex post'!$J$47*1000)*INDEX(Indexace!$C$26:$AV$26,MATCH($D$7,Indexace!$C$21:$AV$21))-P$161,IF(M160=('Základní vstupní data'!$F$81+4),('Provozní náklady VaK-ex post'!$L$47*1000)*INDEX(Indexace!$C$27:$AV$27,MATCH($D$7,Indexace!$C$21:$AV$21))-Q$161,IF(M160=('Základní vstupní data'!$F$81+5),('Provozní náklady VaK-ex post'!$N$47*1000)*INDEX(Indexace!$C$28:$AV$28,MATCH($D$7,Indexace!$C$21:$AV$21))-R$161,IF(M160=('Základní vstupní data'!$F$81+6),('Provozní náklady VaK-ex post'!$P$47*1000)*INDEX(Indexace!$C$29:$AV$29,MATCH($D$7,Indexace!$C$21:$AV$21))-S$161,IF(M160=('Základní vstupní data'!$F$81+7),('Provozní náklady VaK-ex post'!$R$47*1000)*INDEX(Indexace!$C$30:$AV$30,MATCH($D$7,Indexace!$C$21:$AV$21))-T$161,IF(M160=('Základní vstupní data'!$F$81+8),('Provozní náklady VaK-ex post'!$T$47*1000)*INDEX(Indexace!$C$31:$AV$31,MATCH($D$7,Indexace!$C$21:$AC$21))-U$161,IF(M160=('Základní vstupní data'!$F$81+9),('Provozní náklady VaK-ex post'!$V$47*1000)*INDEX(Indexace!$C$32:$AV$32,MATCH($D$7,Indexace!$C$21:$AV$21))-V$161,IF(M160=('Základní vstupní data'!$F$81+10),('Provozní náklady VaK-ex post'!$V$47*1000)*INDEX(Indexace!$C$33:$AV$33,MATCH($D$7,Indexace!$C$21:$AV$21))-V$161,IF(M160=('Základní vstupní data'!$F$81+11),('Provozní náklady VaK-ex post'!$V$47*1000)*INDEX(Indexace!$C$34:$AV$34,MATCH($D$7,Indexace!$C$21:$AC$21))-V$161,IF(M160=('Základní vstupní data'!$F$81+12),('Provozní náklady VaK-ex post'!$V$47*1000)*INDEX(Indexace!$C$35:$AV$35,MATCH($D$7,Indexace!$C$21:$AV$21))-V$161,IF(M160=('Základní vstupní data'!$F$81+13),('Provozní náklady VaK-ex post'!$V$47*1000)*INDEX(Indexace!$C$36:$AV$36,MATCH($D$7,Indexace!$C$21:$AV$21))-V$161,IF(M160=('Základní vstupní data'!$F$81+14),('Provozní náklady VaK-ex post'!$V$47*1000)*INDEX(Indexace!$C$37:$AV$37,MATCH($D$7,Indexace!$C$21:$AV$21))-V$161,IF(M160=('Základní vstupní data'!$F$81+15),('Provozní náklady VaK-ex post'!$V$47*1000)*INDEX(Indexace!$C$38:$AV$38,MATCH($D$7,Indexace!$C$21:$AV$21))-V$161,IF(M160=('Základní vstupní data'!$F$81+16),('Provozní náklady VaK-ex post'!$V$47*1000)*INDEX(Indexace!$C$39:$AV$39,MATCH($D$7,Indexace!$C$21:$AV$21))-V$161,IF(M160=('Základní vstupní data'!$F$81+17),('Provozní náklady VaK-ex post'!$V$47*1000)*INDEX(Indexace!$C$40:$AV$40,MATCH($D$7,Indexace!$C$21:$AV$21))-V$161,IF(M160=('Základní vstupní data'!$F$81+18),('Provozní náklady VaK-ex post'!$V$47*1000)*INDEX(Indexace!$C$41:$AV$41,MATCH($D$7,Indexace!$C$21:$AV$21))-V$161,IF(M160=('Základní vstupní data'!$F$81+19),('Provozní náklady VaK-ex post'!$V$47*1000)*INDEX(Indexace!$C$42:$AV$42,MATCH($D$7,Indexace!$C$21:$AV$21))-V$161,IF(M160=('Základní vstupní data'!$F$81+20),('Provozní náklady VaK-ex post'!$V$47*1000)*INDEX(Indexace!$C$43:$AV$43,MATCH($D$7,Indexace!$C$21:$AV$21))-V$161,IF(M160=('Základní vstupní data'!$F$81+21),('Provozní náklady VaK-ex post'!$V$47*1000)*INDEX(Indexace!$C$44:$AV$44,MATCH($D$7,Indexace!$C$21:$AV$21))-V$161,IF(M160=('Základní vstupní data'!$F$81+22),('Provozní náklady VaK-ex post'!$V$47*1000)*INDEX(Indexace!$C$45:$AV$45,MATCH($D$7,Indexace!$C$21:$AV$21))-V$161,IF(M160=('Základní vstupní data'!$F$81+23),('Provozní náklady VaK-ex post'!$V$47*1000)*INDEX(Indexace!$C$46:$AV$46,MATCH($D$7,Indexace!$C$21:$AV$21))-V$161,IF(M160=('Základní vstupní data'!$F$81+24),('Provozní náklady VaK-ex post'!$V$47*1000)*INDEX(Indexace!$C$47:$AV$47,MATCH($D$7,Indexace!$C$21:$AV$21))-V$161,IF(M160=('Základní vstupní data'!$F$81+25),('Provozní náklady VaK-ex post'!$V$47*1000)*INDEX(Indexace!$C$48:$AV$48,MATCH($D$7,Indexace!$C$21:$AV$21))-V$161,IF(M160=('Základní vstupní data'!$F$81+26),('Provozní náklady VaK-ex post'!$V$47*1000)*INDEX(Indexace!$C$49:$AV$49,MATCH($D$7,Indexace!$C$21:$AV$21))-V$161,IF(M160=('Základní vstupní data'!$F$81+27),('Provozní náklady VaK-ex post'!$V$47*1000)*INDEX(Indexace!$C$50:$AV$50,MATCH($D$7,Indexace!$C$21:$AV$21))-V$161,IF(M160=('Základní vstupní data'!$F$81+28),('Provozní náklady VaK-ex post'!$V$47*1000)*INDEX(Indexace!$C$51:$AV$51,MATCH($D$7,Indexace!$C$21:$AV$21))-V$161,IF(M160=('Základní vstupní data'!$F$81+29),('Provozní náklady VaK-ex post'!$V$47*1000)*INDEX(Indexace!$C$52:$AV$52,MATCH($D$7,Indexace!$C$21:$AV$21))-V$161,IF(M160=('Základní vstupní data'!$F$81+30),('Provozní náklady VaK-ex post'!$V$47*1000)*INDEX(Indexace!$C$53:$AV$53,MATCH($D$7,Indexace!$C$21:$AV$21))-V$161)))))))))))))))))))))))))))))))),0)</f>
        <v>0</v>
      </c>
      <c r="N169" s="739">
        <f>IF(N160&gt;='Základní vstupní data'!$F$81,IF($F$2=1,0,IF(N160&gt;='Základní vstupní data'!$F$81,('Základní vstupní data'!$F$122*1000)*INDEX(Indexace!$C$23:$AV$23,MATCH($D$7,Indexace!$C$21:$AV$21))-N$161,IF(N160=('Základní vstupní data'!$F$81+1),('Provozní náklady VaK-ex post'!$F$47*1000)*INDEX(Indexace!$C$24:$AV$24,MATCH($D$7,Indexace!$C$21:$AV$21))-O$161,IF(N160=('Základní vstupní data'!$F$81+2),('Provozní náklady VaK-ex post'!$H$47*1000)*INDEX(Indexace!$C$25:$AV$25,MATCH($D$7,Indexace!$C$21:$AV$21))-P$161,IF(N160=('Základní vstupní data'!$F$81+3),('Provozní náklady VaK-ex post'!$J$47*1000)*INDEX(Indexace!$C$26:$AV$26,MATCH($D$7,Indexace!$C$21:$AV$21))-Q$161,IF(N160=('Základní vstupní data'!$F$81+4),('Provozní náklady VaK-ex post'!$L$47*1000)*INDEX(Indexace!$C$27:$AV$27,MATCH($D$7,Indexace!$C$21:$AV$21))-R$161,IF(N160=('Základní vstupní data'!$F$81+5),('Provozní náklady VaK-ex post'!$N$47*1000)*INDEX(Indexace!$C$28:$AV$28,MATCH($D$7,Indexace!$C$21:$AV$21))-S$161,IF(N160=('Základní vstupní data'!$F$81+6),('Provozní náklady VaK-ex post'!$P$47*1000)*INDEX(Indexace!$C$29:$AV$29,MATCH($D$7,Indexace!$C$21:$AV$21))-T$161,IF(N160=('Základní vstupní data'!$F$81+7),('Provozní náklady VaK-ex post'!$R$47*1000)*INDEX(Indexace!$C$30:$AV$30,MATCH($D$7,Indexace!$C$21:$AV$21))-U$161,IF(N160=('Základní vstupní data'!$F$81+8),('Provozní náklady VaK-ex post'!$T$47*1000)*INDEX(Indexace!$C$31:$AV$31,MATCH($D$7,Indexace!$C$21:$AC$21))-V$161,IF(N160=('Základní vstupní data'!$F$81+9),('Provozní náklady VaK-ex post'!$V$47*1000)*INDEX(Indexace!$C$32:$AV$32,MATCH($D$7,Indexace!$C$21:$AV$21))-W$161,IF(N160=('Základní vstupní data'!$F$81+10),('Provozní náklady VaK-ex post'!$V$47*1000)*INDEX(Indexace!$C$33:$AV$33,MATCH($D$7,Indexace!$C$21:$AV$21))-W$161,IF(N160=('Základní vstupní data'!$F$81+11),('Provozní náklady VaK-ex post'!$V$47*1000)*INDEX(Indexace!$C$34:$AV$34,MATCH($D$7,Indexace!$C$21:$AC$21))-W$161,IF(N160=('Základní vstupní data'!$F$81+12),('Provozní náklady VaK-ex post'!$V$47*1000)*INDEX(Indexace!$C$35:$AV$35,MATCH($D$7,Indexace!$C$21:$AV$21))-W$161,IF(N160=('Základní vstupní data'!$F$81+13),('Provozní náklady VaK-ex post'!$V$47*1000)*INDEX(Indexace!$C$36:$AV$36,MATCH($D$7,Indexace!$C$21:$AV$21))-W$161,IF(N160=('Základní vstupní data'!$F$81+14),('Provozní náklady VaK-ex post'!$V$47*1000)*INDEX(Indexace!$C$37:$AV$37,MATCH($D$7,Indexace!$C$21:$AV$21))-W$161,IF(N160=('Základní vstupní data'!$F$81+15),('Provozní náklady VaK-ex post'!$V$47*1000)*INDEX(Indexace!$C$38:$AV$38,MATCH($D$7,Indexace!$C$21:$AV$21))-W$161,IF(N160=('Základní vstupní data'!$F$81+16),('Provozní náklady VaK-ex post'!$V$47*1000)*INDEX(Indexace!$C$39:$AV$39,MATCH($D$7,Indexace!$C$21:$AV$21))-W$161,IF(N160=('Základní vstupní data'!$F$81+17),('Provozní náklady VaK-ex post'!$V$47*1000)*INDEX(Indexace!$C$40:$AV$40,MATCH($D$7,Indexace!$C$21:$AV$21))-W$161,IF(N160=('Základní vstupní data'!$F$81+18),('Provozní náklady VaK-ex post'!$V$47*1000)*INDEX(Indexace!$C$41:$AV$41,MATCH($D$7,Indexace!$C$21:$AV$21))-W$161,IF(N160=('Základní vstupní data'!$F$81+19),('Provozní náklady VaK-ex post'!$V$47*1000)*INDEX(Indexace!$C$42:$AV$42,MATCH($D$7,Indexace!$C$21:$AV$21))-W$161,IF(N160=('Základní vstupní data'!$F$81+20),('Provozní náklady VaK-ex post'!$V$47*1000)*INDEX(Indexace!$C$43:$AV$43,MATCH($D$7,Indexace!$C$21:$AV$21))-W$161,IF(N160=('Základní vstupní data'!$F$81+21),('Provozní náklady VaK-ex post'!$V$47*1000)*INDEX(Indexace!$C$44:$AV$44,MATCH($D$7,Indexace!$C$21:$AV$21))-W$161,IF(N160=('Základní vstupní data'!$F$81+22),('Provozní náklady VaK-ex post'!$V$47*1000)*INDEX(Indexace!$C$45:$AV$45,MATCH($D$7,Indexace!$C$21:$AV$21))-W$161,IF(N160=('Základní vstupní data'!$F$81+23),('Provozní náklady VaK-ex post'!$V$47*1000)*INDEX(Indexace!$C$46:$AV$46,MATCH($D$7,Indexace!$C$21:$AV$21))-W$161,IF(N160=('Základní vstupní data'!$F$81+24),('Provozní náklady VaK-ex post'!$V$47*1000)*INDEX(Indexace!$C$47:$AV$47,MATCH($D$7,Indexace!$C$21:$AV$21))-W$161,IF(N160=('Základní vstupní data'!$F$81+25),('Provozní náklady VaK-ex post'!$V$47*1000)*INDEX(Indexace!$C$48:$AV$48,MATCH($D$7,Indexace!$C$21:$AV$21))-W$161,IF(N160=('Základní vstupní data'!$F$81+26),('Provozní náklady VaK-ex post'!$V$47*1000)*INDEX(Indexace!$C$49:$AV$49,MATCH($D$7,Indexace!$C$21:$AV$21))-W$161,IF(N160=('Základní vstupní data'!$F$81+27),('Provozní náklady VaK-ex post'!$V$47*1000)*INDEX(Indexace!$C$50:$AV$50,MATCH($D$7,Indexace!$C$21:$AV$21))-W$161,IF(N160=('Základní vstupní data'!$F$81+28),('Provozní náklady VaK-ex post'!$V$47*1000)*INDEX(Indexace!$C$51:$AV$51,MATCH($D$7,Indexace!$C$21:$AV$21))-W$161,IF(N160=('Základní vstupní data'!$F$81+29),('Provozní náklady VaK-ex post'!$V$47*1000)*INDEX(Indexace!$C$52:$AV$52,MATCH($D$7,Indexace!$C$21:$AV$21))-W$161,IF(N160=('Základní vstupní data'!$F$81+30),('Provozní náklady VaK-ex post'!$V$47*1000)*INDEX(Indexace!$C$53:$AV$53,MATCH($D$7,Indexace!$C$21:$AV$21))-W$161)))))))))))))))))))))))))))))))),0)</f>
        <v>0</v>
      </c>
      <c r="O169" s="739">
        <f>IF(O160&gt;='Základní vstupní data'!$F$81,IF($F$2=1,0,IF(O160&gt;='Základní vstupní data'!$F$81,('Základní vstupní data'!$F$122*1000)*INDEX(Indexace!$C$23:$AV$23,MATCH($D$7,Indexace!$C$21:$AV$21))-O$161,IF(O160=('Základní vstupní data'!$F$81+1),('Provozní náklady VaK-ex post'!$F$47*1000)*INDEX(Indexace!$C$24:$AV$24,MATCH($D$7,Indexace!$C$21:$AV$21))-P$161,IF(O160=('Základní vstupní data'!$F$81+2),('Provozní náklady VaK-ex post'!$H$47*1000)*INDEX(Indexace!$C$25:$AV$25,MATCH($D$7,Indexace!$C$21:$AV$21))-Q$161,IF(O160=('Základní vstupní data'!$F$81+3),('Provozní náklady VaK-ex post'!$J$47*1000)*INDEX(Indexace!$C$26:$AV$26,MATCH($D$7,Indexace!$C$21:$AV$21))-R$161,IF(O160=('Základní vstupní data'!$F$81+4),('Provozní náklady VaK-ex post'!$L$47*1000)*INDEX(Indexace!$C$27:$AV$27,MATCH($D$7,Indexace!$C$21:$AV$21))-S$161,IF(O160=('Základní vstupní data'!$F$81+5),('Provozní náklady VaK-ex post'!$N$47*1000)*INDEX(Indexace!$C$28:$AV$28,MATCH($D$7,Indexace!$C$21:$AV$21))-T$161,IF(O160=('Základní vstupní data'!$F$81+6),('Provozní náklady VaK-ex post'!$P$47*1000)*INDEX(Indexace!$C$29:$AV$29,MATCH($D$7,Indexace!$C$21:$AV$21))-U$161,IF(O160=('Základní vstupní data'!$F$81+7),('Provozní náklady VaK-ex post'!$R$47*1000)*INDEX(Indexace!$C$30:$AV$30,MATCH($D$7,Indexace!$C$21:$AV$21))-V$161,IF(O160=('Základní vstupní data'!$F$81+8),('Provozní náklady VaK-ex post'!$T$47*1000)*INDEX(Indexace!$C$31:$AV$31,MATCH($D$7,Indexace!$C$21:$AC$21))-W$161,IF(O160=('Základní vstupní data'!$F$81+9),('Provozní náklady VaK-ex post'!$V$47*1000)*INDEX(Indexace!$C$32:$AV$32,MATCH($D$7,Indexace!$C$21:$AV$21))-X$161,IF(O160=('Základní vstupní data'!$F$81+10),('Provozní náklady VaK-ex post'!$V$47*1000)*INDEX(Indexace!$C$33:$AV$33,MATCH($D$7,Indexace!$C$21:$AV$21))-X$161,IF(O160=('Základní vstupní data'!$F$81+11),('Provozní náklady VaK-ex post'!$V$47*1000)*INDEX(Indexace!$C$34:$AV$34,MATCH($D$7,Indexace!$C$21:$AC$21))-X$161,IF(O160=('Základní vstupní data'!$F$81+12),('Provozní náklady VaK-ex post'!$V$47*1000)*INDEX(Indexace!$C$35:$AV$35,MATCH($D$7,Indexace!$C$21:$AV$21))-X$161,IF(O160=('Základní vstupní data'!$F$81+13),('Provozní náklady VaK-ex post'!$V$47*1000)*INDEX(Indexace!$C$36:$AV$36,MATCH($D$7,Indexace!$C$21:$AV$21))-X$161,IF(O160=('Základní vstupní data'!$F$81+14),('Provozní náklady VaK-ex post'!$V$47*1000)*INDEX(Indexace!$C$37:$AV$37,MATCH($D$7,Indexace!$C$21:$AV$21))-X$161,IF(O160=('Základní vstupní data'!$F$81+15),('Provozní náklady VaK-ex post'!$V$47*1000)*INDEX(Indexace!$C$38:$AV$38,MATCH($D$7,Indexace!$C$21:$AV$21))-X$161,IF(O160=('Základní vstupní data'!$F$81+16),('Provozní náklady VaK-ex post'!$V$47*1000)*INDEX(Indexace!$C$39:$AV$39,MATCH($D$7,Indexace!$C$21:$AV$21))-X$161,IF(O160=('Základní vstupní data'!$F$81+17),('Provozní náklady VaK-ex post'!$V$47*1000)*INDEX(Indexace!$C$40:$AV$40,MATCH($D$7,Indexace!$C$21:$AV$21))-X$161,IF(O160=('Základní vstupní data'!$F$81+18),('Provozní náklady VaK-ex post'!$V$47*1000)*INDEX(Indexace!$C$41:$AV$41,MATCH($D$7,Indexace!$C$21:$AV$21))-X$161,IF(O160=('Základní vstupní data'!$F$81+19),('Provozní náklady VaK-ex post'!$V$47*1000)*INDEX(Indexace!$C$42:$AV$42,MATCH($D$7,Indexace!$C$21:$AV$21))-X$161,IF(O160=('Základní vstupní data'!$F$81+20),('Provozní náklady VaK-ex post'!$V$47*1000)*INDEX(Indexace!$C$43:$AV$43,MATCH($D$7,Indexace!$C$21:$AV$21))-X$161,IF(O160=('Základní vstupní data'!$F$81+21),('Provozní náklady VaK-ex post'!$V$47*1000)*INDEX(Indexace!$C$44:$AV$44,MATCH($D$7,Indexace!$C$21:$AV$21))-X$161,IF(O160=('Základní vstupní data'!$F$81+22),('Provozní náklady VaK-ex post'!$V$47*1000)*INDEX(Indexace!$C$45:$AV$45,MATCH($D$7,Indexace!$C$21:$AV$21))-X$161,IF(O160=('Základní vstupní data'!$F$81+23),('Provozní náklady VaK-ex post'!$V$47*1000)*INDEX(Indexace!$C$46:$AV$46,MATCH($D$7,Indexace!$C$21:$AV$21))-X$161,IF(O160=('Základní vstupní data'!$F$81+24),('Provozní náklady VaK-ex post'!$V$47*1000)*INDEX(Indexace!$C$47:$AV$47,MATCH($D$7,Indexace!$C$21:$AV$21))-X$161,IF(O160=('Základní vstupní data'!$F$81+25),('Provozní náklady VaK-ex post'!$V$47*1000)*INDEX(Indexace!$C$48:$AV$48,MATCH($D$7,Indexace!$C$21:$AV$21))-X$161,IF(O160=('Základní vstupní data'!$F$81+26),('Provozní náklady VaK-ex post'!$V$47*1000)*INDEX(Indexace!$C$49:$AV$49,MATCH($D$7,Indexace!$C$21:$AV$21))-X$161,IF(O160=('Základní vstupní data'!$F$81+27),('Provozní náklady VaK-ex post'!$V$47*1000)*INDEX(Indexace!$C$50:$AV$50,MATCH($D$7,Indexace!$C$21:$AV$21))-X$161,IF(O160=('Základní vstupní data'!$F$81+28),('Provozní náklady VaK-ex post'!$V$47*1000)*INDEX(Indexace!$C$51:$AV$51,MATCH($D$7,Indexace!$C$21:$AV$21))-X$161,IF(O160=('Základní vstupní data'!$F$81+29),('Provozní náklady VaK-ex post'!$V$47*1000)*INDEX(Indexace!$C$52:$AV$52,MATCH($D$7,Indexace!$C$21:$AV$21))-X$161,IF(O160=('Základní vstupní data'!$F$81+30),('Provozní náklady VaK-ex post'!$V$47*1000)*INDEX(Indexace!$C$53:$AV$53,MATCH($D$7,Indexace!$C$21:$AV$21))-X$161)))))))))))))))))))))))))))))))),0)</f>
        <v>0</v>
      </c>
      <c r="P169" s="739">
        <f>IF(P160&gt;='Základní vstupní data'!$F$81,IF($F$2=1,0,IF(P160&gt;='Základní vstupní data'!$F$81,('Základní vstupní data'!$F$122*1000)*INDEX(Indexace!$C$23:$AV$23,MATCH($D$7,Indexace!$C$21:$AV$21))-P$161,IF(P160=('Základní vstupní data'!$F$81+1),('Provozní náklady VaK-ex post'!$F$47*1000)*INDEX(Indexace!$C$24:$AV$24,MATCH($D$7,Indexace!$C$21:$AV$21))-Q$161,IF(P160=('Základní vstupní data'!$F$81+2),('Provozní náklady VaK-ex post'!$H$47*1000)*INDEX(Indexace!$C$25:$AV$25,MATCH($D$7,Indexace!$C$21:$AV$21))-R$161,IF(P160=('Základní vstupní data'!$F$81+3),('Provozní náklady VaK-ex post'!$J$47*1000)*INDEX(Indexace!$C$26:$AV$26,MATCH($D$7,Indexace!$C$21:$AV$21))-S$161,IF(P160=('Základní vstupní data'!$F$81+4),('Provozní náklady VaK-ex post'!$L$47*1000)*INDEX(Indexace!$C$27:$AV$27,MATCH($D$7,Indexace!$C$21:$AV$21))-T$161,IF(P160=('Základní vstupní data'!$F$81+5),('Provozní náklady VaK-ex post'!$N$47*1000)*INDEX(Indexace!$C$28:$AV$28,MATCH($D$7,Indexace!$C$21:$AV$21))-U$161,IF(P160=('Základní vstupní data'!$F$81+6),('Provozní náklady VaK-ex post'!$P$47*1000)*INDEX(Indexace!$C$29:$AV$29,MATCH($D$7,Indexace!$C$21:$AV$21))-V$161,IF(P160=('Základní vstupní data'!$F$81+7),('Provozní náklady VaK-ex post'!$R$47*1000)*INDEX(Indexace!$C$30:$AV$30,MATCH($D$7,Indexace!$C$21:$AV$21))-W$161,IF(P160=('Základní vstupní data'!$F$81+8),('Provozní náklady VaK-ex post'!$T$47*1000)*INDEX(Indexace!$C$31:$AV$31,MATCH($D$7,Indexace!$C$21:$AC$21))-X$161,IF(P160=('Základní vstupní data'!$F$81+9),('Provozní náklady VaK-ex post'!$V$47*1000)*INDEX(Indexace!$C$32:$AV$32,MATCH($D$7,Indexace!$C$21:$AV$21))-Y$161,IF(P160=('Základní vstupní data'!$F$81+10),('Provozní náklady VaK-ex post'!$V$47*1000)*INDEX(Indexace!$C$33:$AV$33,MATCH($D$7,Indexace!$C$21:$AV$21))-Y$161,IF(P160=('Základní vstupní data'!$F$81+11),('Provozní náklady VaK-ex post'!$V$47*1000)*INDEX(Indexace!$C$34:$AV$34,MATCH($D$7,Indexace!$C$21:$AC$21))-Y$161,IF(P160=('Základní vstupní data'!$F$81+12),('Provozní náklady VaK-ex post'!$V$47*1000)*INDEX(Indexace!$C$35:$AV$35,MATCH($D$7,Indexace!$C$21:$AV$21))-Y$161,IF(P160=('Základní vstupní data'!$F$81+13),('Provozní náklady VaK-ex post'!$V$47*1000)*INDEX(Indexace!$C$36:$AV$36,MATCH($D$7,Indexace!$C$21:$AV$21))-Y$161,IF(P160=('Základní vstupní data'!$F$81+14),('Provozní náklady VaK-ex post'!$V$47*1000)*INDEX(Indexace!$C$37:$AV$37,MATCH($D$7,Indexace!$C$21:$AV$21))-Y$161,IF(P160=('Základní vstupní data'!$F$81+15),('Provozní náklady VaK-ex post'!$V$47*1000)*INDEX(Indexace!$C$38:$AV$38,MATCH($D$7,Indexace!$C$21:$AV$21))-Y$161,IF(P160=('Základní vstupní data'!$F$81+16),('Provozní náklady VaK-ex post'!$V$47*1000)*INDEX(Indexace!$C$39:$AV$39,MATCH($D$7,Indexace!$C$21:$AV$21))-Y$161,IF(P160=('Základní vstupní data'!$F$81+17),('Provozní náklady VaK-ex post'!$V$47*1000)*INDEX(Indexace!$C$40:$AV$40,MATCH($D$7,Indexace!$C$21:$AV$21))-Y$161,IF(P160=('Základní vstupní data'!$F$81+18),('Provozní náklady VaK-ex post'!$V$47*1000)*INDEX(Indexace!$C$41:$AV$41,MATCH($D$7,Indexace!$C$21:$AV$21))-Y$161,IF(P160=('Základní vstupní data'!$F$81+19),('Provozní náklady VaK-ex post'!$V$47*1000)*INDEX(Indexace!$C$42:$AV$42,MATCH($D$7,Indexace!$C$21:$AV$21))-Y$161,IF(P160=('Základní vstupní data'!$F$81+20),('Provozní náklady VaK-ex post'!$V$47*1000)*INDEX(Indexace!$C$43:$AV$43,MATCH($D$7,Indexace!$C$21:$AV$21))-Y$161,IF(P160=('Základní vstupní data'!$F$81+21),('Provozní náklady VaK-ex post'!$V$47*1000)*INDEX(Indexace!$C$44:$AV$44,MATCH($D$7,Indexace!$C$21:$AV$21))-Y$161,IF(P160=('Základní vstupní data'!$F$81+22),('Provozní náklady VaK-ex post'!$V$47*1000)*INDEX(Indexace!$C$45:$AV$45,MATCH($D$7,Indexace!$C$21:$AV$21))-Y$161,IF(P160=('Základní vstupní data'!$F$81+23),('Provozní náklady VaK-ex post'!$V$47*1000)*INDEX(Indexace!$C$46:$AV$46,MATCH($D$7,Indexace!$C$21:$AV$21))-Y$161,IF(P160=('Základní vstupní data'!$F$81+24),('Provozní náklady VaK-ex post'!$V$47*1000)*INDEX(Indexace!$C$47:$AV$47,MATCH($D$7,Indexace!$C$21:$AV$21))-Y$161,IF(P160=('Základní vstupní data'!$F$81+25),('Provozní náklady VaK-ex post'!$V$47*1000)*INDEX(Indexace!$C$48:$AV$48,MATCH($D$7,Indexace!$C$21:$AV$21))-Y$161,IF(P160=('Základní vstupní data'!$F$81+26),('Provozní náklady VaK-ex post'!$V$47*1000)*INDEX(Indexace!$C$49:$AV$49,MATCH($D$7,Indexace!$C$21:$AV$21))-Y$161,IF(P160=('Základní vstupní data'!$F$81+27),('Provozní náklady VaK-ex post'!$V$47*1000)*INDEX(Indexace!$C$50:$AV$50,MATCH($D$7,Indexace!$C$21:$AV$21))-Y$161,IF(P160=('Základní vstupní data'!$F$81+28),('Provozní náklady VaK-ex post'!$V$47*1000)*INDEX(Indexace!$C$51:$AV$51,MATCH($D$7,Indexace!$C$21:$AV$21))-Y$161,IF(P160=('Základní vstupní data'!$F$81+29),('Provozní náklady VaK-ex post'!$V$47*1000)*INDEX(Indexace!$C$52:$AV$52,MATCH($D$7,Indexace!$C$21:$AV$21))-Y$161,IF(P160=('Základní vstupní data'!$F$81+30),('Provozní náklady VaK-ex post'!$V$47*1000)*INDEX(Indexace!$C$53:$AV$53,MATCH($D$7,Indexace!$C$21:$AV$21))-Y$161)))))))))))))))))))))))))))))))),0)</f>
        <v>0</v>
      </c>
      <c r="Q169" s="739">
        <f>IF(Q160&gt;='Základní vstupní data'!$F$81,IF($F$2=1,0,IF(Q160&gt;='Základní vstupní data'!$F$81,('Základní vstupní data'!$F$122*1000)*INDEX(Indexace!$C$23:$AV$23,MATCH($D$7,Indexace!$C$21:$AV$21))-Q$161,IF(Q160=('Základní vstupní data'!$F$81+1),('Provozní náklady VaK-ex post'!$F$47*1000)*INDEX(Indexace!$C$24:$AV$24,MATCH($D$7,Indexace!$C$21:$AV$21))-R$161,IF(Q160=('Základní vstupní data'!$F$81+2),('Provozní náklady VaK-ex post'!$H$47*1000)*INDEX(Indexace!$C$25:$AV$25,MATCH($D$7,Indexace!$C$21:$AV$21))-S$161,IF(Q160=('Základní vstupní data'!$F$81+3),('Provozní náklady VaK-ex post'!$J$47*1000)*INDEX(Indexace!$C$26:$AV$26,MATCH($D$7,Indexace!$C$21:$AV$21))-T$161,IF(Q160=('Základní vstupní data'!$F$81+4),('Provozní náklady VaK-ex post'!$L$47*1000)*INDEX(Indexace!$C$27:$AV$27,MATCH($D$7,Indexace!$C$21:$AV$21))-U$161,IF(Q160=('Základní vstupní data'!$F$81+5),('Provozní náklady VaK-ex post'!$N$47*1000)*INDEX(Indexace!$C$28:$AV$28,MATCH($D$7,Indexace!$C$21:$AV$21))-V$161,IF(Q160=('Základní vstupní data'!$F$81+6),('Provozní náklady VaK-ex post'!$P$47*1000)*INDEX(Indexace!$C$29:$AV$29,MATCH($D$7,Indexace!$C$21:$AV$21))-W$161,IF(Q160=('Základní vstupní data'!$F$81+7),('Provozní náklady VaK-ex post'!$R$47*1000)*INDEX(Indexace!$C$30:$AV$30,MATCH($D$7,Indexace!$C$21:$AV$21))-X$161,IF(Q160=('Základní vstupní data'!$F$81+8),('Provozní náklady VaK-ex post'!$T$47*1000)*INDEX(Indexace!$C$31:$AV$31,MATCH($D$7,Indexace!$C$21:$AC$21))-Y$161,IF(Q160=('Základní vstupní data'!$F$81+9),('Provozní náklady VaK-ex post'!$V$47*1000)*INDEX(Indexace!$C$32:$AV$32,MATCH($D$7,Indexace!$C$21:$AV$21))-Z$161,IF(Q160=('Základní vstupní data'!$F$81+10),('Provozní náklady VaK-ex post'!$V$47*1000)*INDEX(Indexace!$C$33:$AV$33,MATCH($D$7,Indexace!$C$21:$AV$21))-Z$161,IF(Q160=('Základní vstupní data'!$F$81+11),('Provozní náklady VaK-ex post'!$V$47*1000)*INDEX(Indexace!$C$34:$AV$34,MATCH($D$7,Indexace!$C$21:$AC$21))-Z$161,IF(Q160=('Základní vstupní data'!$F$81+12),('Provozní náklady VaK-ex post'!$V$47*1000)*INDEX(Indexace!$C$35:$AV$35,MATCH($D$7,Indexace!$C$21:$AV$21))-Z$161,IF(Q160=('Základní vstupní data'!$F$81+13),('Provozní náklady VaK-ex post'!$V$47*1000)*INDEX(Indexace!$C$36:$AV$36,MATCH($D$7,Indexace!$C$21:$AV$21))-Z$161,IF(Q160=('Základní vstupní data'!$F$81+14),('Provozní náklady VaK-ex post'!$V$47*1000)*INDEX(Indexace!$C$37:$AV$37,MATCH($D$7,Indexace!$C$21:$AV$21))-Z$161,IF(Q160=('Základní vstupní data'!$F$81+15),('Provozní náklady VaK-ex post'!$V$47*1000)*INDEX(Indexace!$C$38:$AV$38,MATCH($D$7,Indexace!$C$21:$AV$21))-Z$161,IF(Q160=('Základní vstupní data'!$F$81+16),('Provozní náklady VaK-ex post'!$V$47*1000)*INDEX(Indexace!$C$39:$AV$39,MATCH($D$7,Indexace!$C$21:$AV$21))-Z$161,IF(Q160=('Základní vstupní data'!$F$81+17),('Provozní náklady VaK-ex post'!$V$47*1000)*INDEX(Indexace!$C$40:$AV$40,MATCH($D$7,Indexace!$C$21:$AV$21))-Z$161,IF(Q160=('Základní vstupní data'!$F$81+18),('Provozní náklady VaK-ex post'!$V$47*1000)*INDEX(Indexace!$C$41:$AV$41,MATCH($D$7,Indexace!$C$21:$AV$21))-Z$161,IF(Q160=('Základní vstupní data'!$F$81+19),('Provozní náklady VaK-ex post'!$V$47*1000)*INDEX(Indexace!$C$42:$AV$42,MATCH($D$7,Indexace!$C$21:$AV$21))-Z$161,IF(Q160=('Základní vstupní data'!$F$81+20),('Provozní náklady VaK-ex post'!$V$47*1000)*INDEX(Indexace!$C$43:$AV$43,MATCH($D$7,Indexace!$C$21:$AV$21))-Z$161,IF(Q160=('Základní vstupní data'!$F$81+21),('Provozní náklady VaK-ex post'!$V$47*1000)*INDEX(Indexace!$C$44:$AV$44,MATCH($D$7,Indexace!$C$21:$AV$21))-Z$161,IF(Q160=('Základní vstupní data'!$F$81+22),('Provozní náklady VaK-ex post'!$V$47*1000)*INDEX(Indexace!$C$45:$AV$45,MATCH($D$7,Indexace!$C$21:$AV$21))-Z$161,IF(Q160=('Základní vstupní data'!$F$81+23),('Provozní náklady VaK-ex post'!$V$47*1000)*INDEX(Indexace!$C$46:$AV$46,MATCH($D$7,Indexace!$C$21:$AV$21))-Z$161,IF(Q160=('Základní vstupní data'!$F$81+24),('Provozní náklady VaK-ex post'!$V$47*1000)*INDEX(Indexace!$C$47:$AV$47,MATCH($D$7,Indexace!$C$21:$AV$21))-Z$161,IF(Q160=('Základní vstupní data'!$F$81+25),('Provozní náklady VaK-ex post'!$V$47*1000)*INDEX(Indexace!$C$48:$AV$48,MATCH($D$7,Indexace!$C$21:$AV$21))-Z$161,IF(Q160=('Základní vstupní data'!$F$81+26),('Provozní náklady VaK-ex post'!$V$47*1000)*INDEX(Indexace!$C$49:$AV$49,MATCH($D$7,Indexace!$C$21:$AV$21))-Z$161,IF(Q160=('Základní vstupní data'!$F$81+27),('Provozní náklady VaK-ex post'!$V$47*1000)*INDEX(Indexace!$C$50:$AV$50,MATCH($D$7,Indexace!$C$21:$AV$21))-Z$161,IF(Q160=('Základní vstupní data'!$F$81+28),('Provozní náklady VaK-ex post'!$V$47*1000)*INDEX(Indexace!$C$51:$AV$51,MATCH($D$7,Indexace!$C$21:$AV$21))-Z$161,IF(Q160=('Základní vstupní data'!$F$81+29),('Provozní náklady VaK-ex post'!$V$47*1000)*INDEX(Indexace!$C$52:$AV$52,MATCH($D$7,Indexace!$C$21:$AV$21))-Z$161,IF(Q160=('Základní vstupní data'!$F$81+30),('Provozní náklady VaK-ex post'!$V$47*1000)*INDEX(Indexace!$C$53:$AV$53,MATCH($D$7,Indexace!$C$21:$AV$21))-Z$161)))))))))))))))))))))))))))))))),0)</f>
        <v>0</v>
      </c>
      <c r="R169" s="739">
        <f>IF(R160&gt;='Základní vstupní data'!$F$81,IF($F$2=1,0,IF(R160&gt;='Základní vstupní data'!$F$81,('Základní vstupní data'!$F$122*1000)*INDEX(Indexace!$C$23:$AV$23,MATCH($D$7,Indexace!$C$21:$AV$21))-R$161,IF(R160=('Základní vstupní data'!$F$81+1),('Provozní náklady VaK-ex post'!$F$47*1000)*INDEX(Indexace!$C$24:$AV$24,MATCH($D$7,Indexace!$C$21:$AV$21))-S$161,IF(R160=('Základní vstupní data'!$F$81+2),('Provozní náklady VaK-ex post'!$H$47*1000)*INDEX(Indexace!$C$25:$AV$25,MATCH($D$7,Indexace!$C$21:$AV$21))-T$161,IF(R160=('Základní vstupní data'!$F$81+3),('Provozní náklady VaK-ex post'!$J$47*1000)*INDEX(Indexace!$C$26:$AV$26,MATCH($D$7,Indexace!$C$21:$AV$21))-U$161,IF(R160=('Základní vstupní data'!$F$81+4),('Provozní náklady VaK-ex post'!$L$47*1000)*INDEX(Indexace!$C$27:$AV$27,MATCH($D$7,Indexace!$C$21:$AV$21))-V$161,IF(R160=('Základní vstupní data'!$F$81+5),('Provozní náklady VaK-ex post'!$N$47*1000)*INDEX(Indexace!$C$28:$AV$28,MATCH($D$7,Indexace!$C$21:$AV$21))-W$161,IF(R160=('Základní vstupní data'!$F$81+6),('Provozní náklady VaK-ex post'!$P$47*1000)*INDEX(Indexace!$C$29:$AV$29,MATCH($D$7,Indexace!$C$21:$AV$21))-X$161,IF(R160=('Základní vstupní data'!$F$81+7),('Provozní náklady VaK-ex post'!$R$47*1000)*INDEX(Indexace!$C$30:$AV$30,MATCH($D$7,Indexace!$C$21:$AV$21))-Y$161,IF(R160=('Základní vstupní data'!$F$81+8),('Provozní náklady VaK-ex post'!$T$47*1000)*INDEX(Indexace!$C$31:$AV$31,MATCH($D$7,Indexace!$C$21:$AC$21))-Z$161,IF(R160=('Základní vstupní data'!$F$81+9),('Provozní náklady VaK-ex post'!$V$47*1000)*INDEX(Indexace!$C$32:$AV$32,MATCH($D$7,Indexace!$C$21:$AV$21))-AA$161,IF(R160=('Základní vstupní data'!$F$81+10),('Provozní náklady VaK-ex post'!$V$47*1000)*INDEX(Indexace!$C$33:$AV$33,MATCH($D$7,Indexace!$C$21:$AV$21))-AA$161,IF(R160=('Základní vstupní data'!$F$81+11),('Provozní náklady VaK-ex post'!$V$47*1000)*INDEX(Indexace!$C$34:$AV$34,MATCH($D$7,Indexace!$C$21:$AC$21))-AA$161,IF(R160=('Základní vstupní data'!$F$81+12),('Provozní náklady VaK-ex post'!$V$47*1000)*INDEX(Indexace!$C$35:$AV$35,MATCH($D$7,Indexace!$C$21:$AV$21))-AA$161,IF(R160=('Základní vstupní data'!$F$81+13),('Provozní náklady VaK-ex post'!$V$47*1000)*INDEX(Indexace!$C$36:$AV$36,MATCH($D$7,Indexace!$C$21:$AV$21))-AA$161,IF(R160=('Základní vstupní data'!$F$81+14),('Provozní náklady VaK-ex post'!$V$47*1000)*INDEX(Indexace!$C$37:$AV$37,MATCH($D$7,Indexace!$C$21:$AV$21))-AA$161,IF(R160=('Základní vstupní data'!$F$81+15),('Provozní náklady VaK-ex post'!$V$47*1000)*INDEX(Indexace!$C$38:$AV$38,MATCH($D$7,Indexace!$C$21:$AV$21))-AA$161,IF(R160=('Základní vstupní data'!$F$81+16),('Provozní náklady VaK-ex post'!$V$47*1000)*INDEX(Indexace!$C$39:$AV$39,MATCH($D$7,Indexace!$C$21:$AV$21))-AA$161,IF(R160=('Základní vstupní data'!$F$81+17),('Provozní náklady VaK-ex post'!$V$47*1000)*INDEX(Indexace!$C$40:$AV$40,MATCH($D$7,Indexace!$C$21:$AV$21))-AA$161,IF(R160=('Základní vstupní data'!$F$81+18),('Provozní náklady VaK-ex post'!$V$47*1000)*INDEX(Indexace!$C$41:$AV$41,MATCH($D$7,Indexace!$C$21:$AV$21))-AA$161,IF(R160=('Základní vstupní data'!$F$81+19),('Provozní náklady VaK-ex post'!$V$47*1000)*INDEX(Indexace!$C$42:$AV$42,MATCH($D$7,Indexace!$C$21:$AV$21))-AA$161,IF(R160=('Základní vstupní data'!$F$81+20),('Provozní náklady VaK-ex post'!$V$47*1000)*INDEX(Indexace!$C$43:$AV$43,MATCH($D$7,Indexace!$C$21:$AV$21))-AA$161,IF(R160=('Základní vstupní data'!$F$81+21),('Provozní náklady VaK-ex post'!$V$47*1000)*INDEX(Indexace!$C$44:$AV$44,MATCH($D$7,Indexace!$C$21:$AV$21))-AA$161,IF(R160=('Základní vstupní data'!$F$81+22),('Provozní náklady VaK-ex post'!$V$47*1000)*INDEX(Indexace!$C$45:$AV$45,MATCH($D$7,Indexace!$C$21:$AV$21))-AA$161,IF(R160=('Základní vstupní data'!$F$81+23),('Provozní náklady VaK-ex post'!$V$47*1000)*INDEX(Indexace!$C$46:$AV$46,MATCH($D$7,Indexace!$C$21:$AV$21))-AA$161,IF(R160=('Základní vstupní data'!$F$81+24),('Provozní náklady VaK-ex post'!$V$47*1000)*INDEX(Indexace!$C$47:$AV$47,MATCH($D$7,Indexace!$C$21:$AV$21))-AA$161,IF(R160=('Základní vstupní data'!$F$81+25),('Provozní náklady VaK-ex post'!$V$47*1000)*INDEX(Indexace!$C$48:$AV$48,MATCH($D$7,Indexace!$C$21:$AV$21))-AA$161,IF(R160=('Základní vstupní data'!$F$81+26),('Provozní náklady VaK-ex post'!$V$47*1000)*INDEX(Indexace!$C$49:$AV$49,MATCH($D$7,Indexace!$C$21:$AV$21))-AA$161,IF(R160=('Základní vstupní data'!$F$81+27),('Provozní náklady VaK-ex post'!$V$47*1000)*INDEX(Indexace!$C$50:$AV$50,MATCH($D$7,Indexace!$C$21:$AV$21))-AA$161,IF(R160=('Základní vstupní data'!$F$81+28),('Provozní náklady VaK-ex post'!$V$47*1000)*INDEX(Indexace!$C$51:$AV$51,MATCH($D$7,Indexace!$C$21:$AV$21))-AA$161,IF(R160=('Základní vstupní data'!$F$81+29),('Provozní náklady VaK-ex post'!$V$47*1000)*INDEX(Indexace!$C$52:$AV$52,MATCH($D$7,Indexace!$C$21:$AV$21))-AA$161,IF(R160=('Základní vstupní data'!$F$81+30),('Provozní náklady VaK-ex post'!$V$47*1000)*INDEX(Indexace!$C$53:$AV$53,MATCH($D$7,Indexace!$C$21:$AV$21))-AA$161)))))))))))))))))))))))))))))))),0)</f>
        <v>0</v>
      </c>
      <c r="S169" s="739">
        <f>IF(S160&gt;='Základní vstupní data'!$F$81,IF($F$2=1,0,IF(S160&gt;='Základní vstupní data'!$F$81,('Základní vstupní data'!$F$122*1000)*INDEX(Indexace!$C$23:$AV$23,MATCH($D$7,Indexace!$C$21:$AV$21))-S$161,IF(S160=('Základní vstupní data'!$F$81+1),('Provozní náklady VaK-ex post'!$F$47*1000)*INDEX(Indexace!$C$24:$AV$24,MATCH($D$7,Indexace!$C$21:$AV$21))-T$161,IF(S160=('Základní vstupní data'!$F$81+2),('Provozní náklady VaK-ex post'!$H$47*1000)*INDEX(Indexace!$C$25:$AV$25,MATCH($D$7,Indexace!$C$21:$AV$21))-U$161,IF(S160=('Základní vstupní data'!$F$81+3),('Provozní náklady VaK-ex post'!$J$47*1000)*INDEX(Indexace!$C$26:$AV$26,MATCH($D$7,Indexace!$C$21:$AV$21))-V$161,IF(S160=('Základní vstupní data'!$F$81+4),('Provozní náklady VaK-ex post'!$L$47*1000)*INDEX(Indexace!$C$27:$AV$27,MATCH($D$7,Indexace!$C$21:$AV$21))-W$161,IF(S160=('Základní vstupní data'!$F$81+5),('Provozní náklady VaK-ex post'!$N$47*1000)*INDEX(Indexace!$C$28:$AV$28,MATCH($D$7,Indexace!$C$21:$AV$21))-X$161,IF(S160=('Základní vstupní data'!$F$81+6),('Provozní náklady VaK-ex post'!$P$47*1000)*INDEX(Indexace!$C$29:$AV$29,MATCH($D$7,Indexace!$C$21:$AV$21))-Y$161,IF(S160=('Základní vstupní data'!$F$81+7),('Provozní náklady VaK-ex post'!$R$47*1000)*INDEX(Indexace!$C$30:$AV$30,MATCH($D$7,Indexace!$C$21:$AV$21))-Z$161,IF(S160=('Základní vstupní data'!$F$81+8),('Provozní náklady VaK-ex post'!$T$47*1000)*INDEX(Indexace!$C$31:$AV$31,MATCH($D$7,Indexace!$C$21:$AC$21))-AA$161,IF(S160=('Základní vstupní data'!$F$81+9),('Provozní náklady VaK-ex post'!$V$47*1000)*INDEX(Indexace!$C$32:$AV$32,MATCH($D$7,Indexace!$C$21:$AV$21))-AB$161,IF(S160=('Základní vstupní data'!$F$81+10),('Provozní náklady VaK-ex post'!$V$47*1000)*INDEX(Indexace!$C$33:$AV$33,MATCH($D$7,Indexace!$C$21:$AV$21))-AB$161,IF(S160=('Základní vstupní data'!$F$81+11),('Provozní náklady VaK-ex post'!$V$47*1000)*INDEX(Indexace!$C$34:$AV$34,MATCH($D$7,Indexace!$C$21:$AC$21))-AB$161,IF(S160=('Základní vstupní data'!$F$81+12),('Provozní náklady VaK-ex post'!$V$47*1000)*INDEX(Indexace!$C$35:$AV$35,MATCH($D$7,Indexace!$C$21:$AV$21))-AB$161,IF(S160=('Základní vstupní data'!$F$81+13),('Provozní náklady VaK-ex post'!$V$47*1000)*INDEX(Indexace!$C$36:$AV$36,MATCH($D$7,Indexace!$C$21:$AV$21))-AB$161,IF(S160=('Základní vstupní data'!$F$81+14),('Provozní náklady VaK-ex post'!$V$47*1000)*INDEX(Indexace!$C$37:$AV$37,MATCH($D$7,Indexace!$C$21:$AV$21))-AB$161,IF(S160=('Základní vstupní data'!$F$81+15),('Provozní náklady VaK-ex post'!$V$47*1000)*INDEX(Indexace!$C$38:$AV$38,MATCH($D$7,Indexace!$C$21:$AV$21))-AB$161,IF(S160=('Základní vstupní data'!$F$81+16),('Provozní náklady VaK-ex post'!$V$47*1000)*INDEX(Indexace!$C$39:$AV$39,MATCH($D$7,Indexace!$C$21:$AV$21))-AB$161,IF(S160=('Základní vstupní data'!$F$81+17),('Provozní náklady VaK-ex post'!$V$47*1000)*INDEX(Indexace!$C$40:$AV$40,MATCH($D$7,Indexace!$C$21:$AV$21))-AB$161,IF(S160=('Základní vstupní data'!$F$81+18),('Provozní náklady VaK-ex post'!$V$47*1000)*INDEX(Indexace!$C$41:$AV$41,MATCH($D$7,Indexace!$C$21:$AV$21))-AB$161,IF(S160=('Základní vstupní data'!$F$81+19),('Provozní náklady VaK-ex post'!$V$47*1000)*INDEX(Indexace!$C$42:$AV$42,MATCH($D$7,Indexace!$C$21:$AV$21))-AB$161,IF(S160=('Základní vstupní data'!$F$81+20),('Provozní náklady VaK-ex post'!$V$47*1000)*INDEX(Indexace!$C$43:$AV$43,MATCH($D$7,Indexace!$C$21:$AV$21))-AB$161,IF(S160=('Základní vstupní data'!$F$81+21),('Provozní náklady VaK-ex post'!$V$47*1000)*INDEX(Indexace!$C$44:$AV$44,MATCH($D$7,Indexace!$C$21:$AV$21))-AB$161,IF(S160=('Základní vstupní data'!$F$81+22),('Provozní náklady VaK-ex post'!$V$47*1000)*INDEX(Indexace!$C$45:$AV$45,MATCH($D$7,Indexace!$C$21:$AV$21))-AB$161,IF(S160=('Základní vstupní data'!$F$81+23),('Provozní náklady VaK-ex post'!$V$47*1000)*INDEX(Indexace!$C$46:$AV$46,MATCH($D$7,Indexace!$C$21:$AV$21))-AB$161,IF(S160=('Základní vstupní data'!$F$81+24),('Provozní náklady VaK-ex post'!$V$47*1000)*INDEX(Indexace!$C$47:$AV$47,MATCH($D$7,Indexace!$C$21:$AV$21))-AB$161,IF(S160=('Základní vstupní data'!$F$81+25),('Provozní náklady VaK-ex post'!$V$47*1000)*INDEX(Indexace!$C$48:$AV$48,MATCH($D$7,Indexace!$C$21:$AV$21))-AB$161,IF(S160=('Základní vstupní data'!$F$81+26),('Provozní náklady VaK-ex post'!$V$47*1000)*INDEX(Indexace!$C$49:$AV$49,MATCH($D$7,Indexace!$C$21:$AV$21))-AB$161,IF(S160=('Základní vstupní data'!$F$81+27),('Provozní náklady VaK-ex post'!$V$47*1000)*INDEX(Indexace!$C$50:$AV$50,MATCH($D$7,Indexace!$C$21:$AV$21))-AB$161,IF(S160=('Základní vstupní data'!$F$81+28),('Provozní náklady VaK-ex post'!$V$47*1000)*INDEX(Indexace!$C$51:$AV$51,MATCH($D$7,Indexace!$C$21:$AV$21))-AB$161,IF(S160=('Základní vstupní data'!$F$81+29),('Provozní náklady VaK-ex post'!$V$47*1000)*INDEX(Indexace!$C$52:$AV$52,MATCH($D$7,Indexace!$C$21:$AV$21))-AB$161,IF(S160=('Základní vstupní data'!$F$81+30),('Provozní náklady VaK-ex post'!$V$47*1000)*INDEX(Indexace!$C$53:$AV$53,MATCH($D$7,Indexace!$C$21:$AV$21))-AB$161)))))))))))))))))))))))))))))))),0)</f>
        <v>0</v>
      </c>
      <c r="T169" s="739">
        <f>IF(T160&gt;='Základní vstupní data'!$F$81,IF($F$2=1,0,IF(T160&gt;='Základní vstupní data'!$F$81,('Základní vstupní data'!$F$122*1000)*INDEX(Indexace!$C$23:$AV$23,MATCH($D$7,Indexace!$C$21:$AV$21))-T$161,IF(T160=('Základní vstupní data'!$F$81+1),('Provozní náklady VaK-ex post'!$F$47*1000)*INDEX(Indexace!$C$24:$AV$24,MATCH($D$7,Indexace!$C$21:$AV$21))-U$161,IF(T160=('Základní vstupní data'!$F$81+2),('Provozní náklady VaK-ex post'!$H$47*1000)*INDEX(Indexace!$C$25:$AV$25,MATCH($D$7,Indexace!$C$21:$AV$21))-V$161,IF(T160=('Základní vstupní data'!$F$81+3),('Provozní náklady VaK-ex post'!$J$47*1000)*INDEX(Indexace!$C$26:$AV$26,MATCH($D$7,Indexace!$C$21:$AV$21))-W$161,IF(T160=('Základní vstupní data'!$F$81+4),('Provozní náklady VaK-ex post'!$L$47*1000)*INDEX(Indexace!$C$27:$AV$27,MATCH($D$7,Indexace!$C$21:$AV$21))-X$161,IF(T160=('Základní vstupní data'!$F$81+5),('Provozní náklady VaK-ex post'!$N$47*1000)*INDEX(Indexace!$C$28:$AV$28,MATCH($D$7,Indexace!$C$21:$AV$21))-Y$161,IF(T160=('Základní vstupní data'!$F$81+6),('Provozní náklady VaK-ex post'!$P$47*1000)*INDEX(Indexace!$C$29:$AV$29,MATCH($D$7,Indexace!$C$21:$AV$21))-Z$161,IF(T160=('Základní vstupní data'!$F$81+7),('Provozní náklady VaK-ex post'!$R$47*1000)*INDEX(Indexace!$C$30:$AV$30,MATCH($D$7,Indexace!$C$21:$AV$21))-AA$161,IF(T160=('Základní vstupní data'!$F$81+8),('Provozní náklady VaK-ex post'!$T$47*1000)*INDEX(Indexace!$C$31:$AV$31,MATCH($D$7,Indexace!$C$21:$AC$21))-AB$161,IF(T160=('Základní vstupní data'!$F$81+9),('Provozní náklady VaK-ex post'!$V$47*1000)*INDEX(Indexace!$C$32:$AV$32,MATCH($D$7,Indexace!$C$21:$AV$21))-AC$161,IF(T160=('Základní vstupní data'!$F$81+10),('Provozní náklady VaK-ex post'!$V$47*1000)*INDEX(Indexace!$C$33:$AV$33,MATCH($D$7,Indexace!$C$21:$AV$21))-AC$161,IF(T160=('Základní vstupní data'!$F$81+11),('Provozní náklady VaK-ex post'!$V$47*1000)*INDEX(Indexace!$C$34:$AV$34,MATCH($D$7,Indexace!$C$21:$AC$21))-AC$161,IF(T160=('Základní vstupní data'!$F$81+12),('Provozní náklady VaK-ex post'!$V$47*1000)*INDEX(Indexace!$C$35:$AV$35,MATCH($D$7,Indexace!$C$21:$AV$21))-AC$161,IF(T160=('Základní vstupní data'!$F$81+13),('Provozní náklady VaK-ex post'!$V$47*1000)*INDEX(Indexace!$C$36:$AV$36,MATCH($D$7,Indexace!$C$21:$AV$21))-AC$161,IF(T160=('Základní vstupní data'!$F$81+14),('Provozní náklady VaK-ex post'!$V$47*1000)*INDEX(Indexace!$C$37:$AV$37,MATCH($D$7,Indexace!$C$21:$AV$21))-AC$161,IF(T160=('Základní vstupní data'!$F$81+15),('Provozní náklady VaK-ex post'!$V$47*1000)*INDEX(Indexace!$C$38:$AV$38,MATCH($D$7,Indexace!$C$21:$AV$21))-AC$161,IF(T160=('Základní vstupní data'!$F$81+16),('Provozní náklady VaK-ex post'!$V$47*1000)*INDEX(Indexace!$C$39:$AV$39,MATCH($D$7,Indexace!$C$21:$AV$21))-AC$161,IF(T160=('Základní vstupní data'!$F$81+17),('Provozní náklady VaK-ex post'!$V$47*1000)*INDEX(Indexace!$C$40:$AV$40,MATCH($D$7,Indexace!$C$21:$AV$21))-AC$161,IF(T160=('Základní vstupní data'!$F$81+18),('Provozní náklady VaK-ex post'!$V$47*1000)*INDEX(Indexace!$C$41:$AV$41,MATCH($D$7,Indexace!$C$21:$AV$21))-AC$161,IF(T160=('Základní vstupní data'!$F$81+19),('Provozní náklady VaK-ex post'!$V$47*1000)*INDEX(Indexace!$C$42:$AV$42,MATCH($D$7,Indexace!$C$21:$AV$21))-AC$161,IF(T160=('Základní vstupní data'!$F$81+20),('Provozní náklady VaK-ex post'!$V$47*1000)*INDEX(Indexace!$C$43:$AV$43,MATCH($D$7,Indexace!$C$21:$AV$21))-AC$161,IF(T160=('Základní vstupní data'!$F$81+21),('Provozní náklady VaK-ex post'!$V$47*1000)*INDEX(Indexace!$C$44:$AV$44,MATCH($D$7,Indexace!$C$21:$AV$21))-AC$161,IF(T160=('Základní vstupní data'!$F$81+22),('Provozní náklady VaK-ex post'!$V$47*1000)*INDEX(Indexace!$C$45:$AV$45,MATCH($D$7,Indexace!$C$21:$AV$21))-AC$161,IF(T160=('Základní vstupní data'!$F$81+23),('Provozní náklady VaK-ex post'!$V$47*1000)*INDEX(Indexace!$C$46:$AV$46,MATCH($D$7,Indexace!$C$21:$AV$21))-AC$161,IF(T160=('Základní vstupní data'!$F$81+24),('Provozní náklady VaK-ex post'!$V$47*1000)*INDEX(Indexace!$C$47:$AV$47,MATCH($D$7,Indexace!$C$21:$AV$21))-AC$161,IF(T160=('Základní vstupní data'!$F$81+25),('Provozní náklady VaK-ex post'!$V$47*1000)*INDEX(Indexace!$C$48:$AV$48,MATCH($D$7,Indexace!$C$21:$AV$21))-AC$161,IF(T160=('Základní vstupní data'!$F$81+26),('Provozní náklady VaK-ex post'!$V$47*1000)*INDEX(Indexace!$C$49:$AV$49,MATCH($D$7,Indexace!$C$21:$AV$21))-AC$161,IF(T160=('Základní vstupní data'!$F$81+27),('Provozní náklady VaK-ex post'!$V$47*1000)*INDEX(Indexace!$C$50:$AV$50,MATCH($D$7,Indexace!$C$21:$AV$21))-AC$161,IF(T160=('Základní vstupní data'!$F$81+28),('Provozní náklady VaK-ex post'!$V$47*1000)*INDEX(Indexace!$C$51:$AV$51,MATCH($D$7,Indexace!$C$21:$AV$21))-AC$161,IF(T160=('Základní vstupní data'!$F$81+29),('Provozní náklady VaK-ex post'!$V$47*1000)*INDEX(Indexace!$C$52:$AV$52,MATCH($D$7,Indexace!$C$21:$AV$21))-AC$161,IF(T160=('Základní vstupní data'!$F$81+30),('Provozní náklady VaK-ex post'!$V$47*1000)*INDEX(Indexace!$C$53:$AV$53,MATCH($D$7,Indexace!$C$21:$AV$21))-AC$161)))))))))))))))))))))))))))))))),0)</f>
        <v>0</v>
      </c>
      <c r="U169" s="739">
        <f>IF(U160&gt;='Základní vstupní data'!$F$81,IF($F$2=1,0,IF(U160&gt;='Základní vstupní data'!$F$81,('Základní vstupní data'!$F$122*1000)*INDEX(Indexace!$C$23:$AV$23,MATCH($D$7,Indexace!$C$21:$AV$21))-U$161,IF(U160=('Základní vstupní data'!$F$81+1),('Provozní náklady VaK-ex post'!$F$47*1000)*INDEX(Indexace!$C$24:$AV$24,MATCH($D$7,Indexace!$C$21:$AV$21))-V$161,IF(U160=('Základní vstupní data'!$F$81+2),('Provozní náklady VaK-ex post'!$H$47*1000)*INDEX(Indexace!$C$25:$AV$25,MATCH($D$7,Indexace!$C$21:$AV$21))-W$161,IF(U160=('Základní vstupní data'!$F$81+3),('Provozní náklady VaK-ex post'!$J$47*1000)*INDEX(Indexace!$C$26:$AV$26,MATCH($D$7,Indexace!$C$21:$AV$21))-X$161,IF(U160=('Základní vstupní data'!$F$81+4),('Provozní náklady VaK-ex post'!$L$47*1000)*INDEX(Indexace!$C$27:$AV$27,MATCH($D$7,Indexace!$C$21:$AV$21))-Y$161,IF(U160=('Základní vstupní data'!$F$81+5),('Provozní náklady VaK-ex post'!$N$47*1000)*INDEX(Indexace!$C$28:$AV$28,MATCH($D$7,Indexace!$C$21:$AV$21))-Z$161,IF(U160=('Základní vstupní data'!$F$81+6),('Provozní náklady VaK-ex post'!$P$47*1000)*INDEX(Indexace!$C$29:$AV$29,MATCH($D$7,Indexace!$C$21:$AV$21))-AA$161,IF(U160=('Základní vstupní data'!$F$81+7),('Provozní náklady VaK-ex post'!$R$47*1000)*INDEX(Indexace!$C$30:$AV$30,MATCH($D$7,Indexace!$C$21:$AV$21))-AB$161,IF(U160=('Základní vstupní data'!$F$81+8),('Provozní náklady VaK-ex post'!$T$47*1000)*INDEX(Indexace!$C$31:$AV$31,MATCH($D$7,Indexace!$C$21:$AC$21))-AC$161,IF(U160=('Základní vstupní data'!$F$81+9),('Provozní náklady VaK-ex post'!$V$47*1000)*INDEX(Indexace!$C$32:$AV$32,MATCH($D$7,Indexace!$C$21:$AV$21))-AD$161,IF(U160=('Základní vstupní data'!$F$81+10),('Provozní náklady VaK-ex post'!$V$47*1000)*INDEX(Indexace!$C$33:$AV$33,MATCH($D$7,Indexace!$C$21:$AV$21))-AD$161,IF(U160=('Základní vstupní data'!$F$81+11),('Provozní náklady VaK-ex post'!$V$47*1000)*INDEX(Indexace!$C$34:$AV$34,MATCH($D$7,Indexace!$C$21:$AC$21))-AD$161,IF(U160=('Základní vstupní data'!$F$81+12),('Provozní náklady VaK-ex post'!$V$47*1000)*INDEX(Indexace!$C$35:$AV$35,MATCH($D$7,Indexace!$C$21:$AV$21))-AD$161,IF(U160=('Základní vstupní data'!$F$81+13),('Provozní náklady VaK-ex post'!$V$47*1000)*INDEX(Indexace!$C$36:$AV$36,MATCH($D$7,Indexace!$C$21:$AV$21))-AD$161,IF(U160=('Základní vstupní data'!$F$81+14),('Provozní náklady VaK-ex post'!$V$47*1000)*INDEX(Indexace!$C$37:$AV$37,MATCH($D$7,Indexace!$C$21:$AV$21))-AD$161,IF(U160=('Základní vstupní data'!$F$81+15),('Provozní náklady VaK-ex post'!$V$47*1000)*INDEX(Indexace!$C$38:$AV$38,MATCH($D$7,Indexace!$C$21:$AV$21))-AD$161,IF(U160=('Základní vstupní data'!$F$81+16),('Provozní náklady VaK-ex post'!$V$47*1000)*INDEX(Indexace!$C$39:$AV$39,MATCH($D$7,Indexace!$C$21:$AV$21))-AD$161,IF(U160=('Základní vstupní data'!$F$81+17),('Provozní náklady VaK-ex post'!$V$47*1000)*INDEX(Indexace!$C$40:$AV$40,MATCH($D$7,Indexace!$C$21:$AV$21))-AD$161,IF(U160=('Základní vstupní data'!$F$81+18),('Provozní náklady VaK-ex post'!$V$47*1000)*INDEX(Indexace!$C$41:$AV$41,MATCH($D$7,Indexace!$C$21:$AV$21))-AD$161,IF(U160=('Základní vstupní data'!$F$81+19),('Provozní náklady VaK-ex post'!$V$47*1000)*INDEX(Indexace!$C$42:$AV$42,MATCH($D$7,Indexace!$C$21:$AV$21))-AD$161,IF(U160=('Základní vstupní data'!$F$81+20),('Provozní náklady VaK-ex post'!$V$47*1000)*INDEX(Indexace!$C$43:$AV$43,MATCH($D$7,Indexace!$C$21:$AV$21))-AD$161,IF(U160=('Základní vstupní data'!$F$81+21),('Provozní náklady VaK-ex post'!$V$47*1000)*INDEX(Indexace!$C$44:$AV$44,MATCH($D$7,Indexace!$C$21:$AV$21))-AD$161,IF(U160=('Základní vstupní data'!$F$81+22),('Provozní náklady VaK-ex post'!$V$47*1000)*INDEX(Indexace!$C$45:$AV$45,MATCH($D$7,Indexace!$C$21:$AV$21))-AD$161,IF(U160=('Základní vstupní data'!$F$81+23),('Provozní náklady VaK-ex post'!$V$47*1000)*INDEX(Indexace!$C$46:$AV$46,MATCH($D$7,Indexace!$C$21:$AV$21))-AD$161,IF(U160=('Základní vstupní data'!$F$81+24),('Provozní náklady VaK-ex post'!$V$47*1000)*INDEX(Indexace!$C$47:$AV$47,MATCH($D$7,Indexace!$C$21:$AV$21))-AD$161,IF(U160=('Základní vstupní data'!$F$81+25),('Provozní náklady VaK-ex post'!$V$47*1000)*INDEX(Indexace!$C$48:$AV$48,MATCH($D$7,Indexace!$C$21:$AV$21))-AD$161,IF(U160=('Základní vstupní data'!$F$81+26),('Provozní náklady VaK-ex post'!$V$47*1000)*INDEX(Indexace!$C$49:$AV$49,MATCH($D$7,Indexace!$C$21:$AV$21))-AD$161,IF(U160=('Základní vstupní data'!$F$81+27),('Provozní náklady VaK-ex post'!$V$47*1000)*INDEX(Indexace!$C$50:$AV$50,MATCH($D$7,Indexace!$C$21:$AV$21))-AD$161,IF(U160=('Základní vstupní data'!$F$81+28),('Provozní náklady VaK-ex post'!$V$47*1000)*INDEX(Indexace!$C$51:$AV$51,MATCH($D$7,Indexace!$C$21:$AV$21))-AD$161,IF(U160=('Základní vstupní data'!$F$81+29),('Provozní náklady VaK-ex post'!$V$47*1000)*INDEX(Indexace!$C$52:$AV$52,MATCH($D$7,Indexace!$C$21:$AV$21))-AD$161,IF(U160=('Základní vstupní data'!$F$81+30),('Provozní náklady VaK-ex post'!$V$47*1000)*INDEX(Indexace!$C$53:$AV$53,MATCH($D$7,Indexace!$C$21:$AV$21))-AD$161)))))))))))))))))))))))))))))))),0)</f>
        <v>0</v>
      </c>
      <c r="V169" s="739">
        <f>IF(V160&gt;='Základní vstupní data'!$F$81,IF($F$2=1,0,IF(V160&gt;='Základní vstupní data'!$F$81,('Základní vstupní data'!$F$122*1000)*INDEX(Indexace!$C$23:$AV$23,MATCH($D$7,Indexace!$C$21:$AV$21))-V$161,IF(V160=('Základní vstupní data'!$F$81+1),('Provozní náklady VaK-ex post'!$F$47*1000)*INDEX(Indexace!$C$24:$AV$24,MATCH($D$7,Indexace!$C$21:$AV$21))-W$161,IF(V160=('Základní vstupní data'!$F$81+2),('Provozní náklady VaK-ex post'!$H$47*1000)*INDEX(Indexace!$C$25:$AV$25,MATCH($D$7,Indexace!$C$21:$AV$21))-X$161,IF(V160=('Základní vstupní data'!$F$81+3),('Provozní náklady VaK-ex post'!$J$47*1000)*INDEX(Indexace!$C$26:$AV$26,MATCH($D$7,Indexace!$C$21:$AV$21))-Y$161,IF(V160=('Základní vstupní data'!$F$81+4),('Provozní náklady VaK-ex post'!$L$47*1000)*INDEX(Indexace!$C$27:$AV$27,MATCH($D$7,Indexace!$C$21:$AV$21))-Z$161,IF(V160=('Základní vstupní data'!$F$81+5),('Provozní náklady VaK-ex post'!$N$47*1000)*INDEX(Indexace!$C$28:$AV$28,MATCH($D$7,Indexace!$C$21:$AV$21))-AA$161,IF(V160=('Základní vstupní data'!$F$81+6),('Provozní náklady VaK-ex post'!$P$47*1000)*INDEX(Indexace!$C$29:$AV$29,MATCH($D$7,Indexace!$C$21:$AV$21))-AB$161,IF(V160=('Základní vstupní data'!$F$81+7),('Provozní náklady VaK-ex post'!$R$47*1000)*INDEX(Indexace!$C$30:$AV$30,MATCH($D$7,Indexace!$C$21:$AV$21))-AC$161,IF(V160=('Základní vstupní data'!$F$81+8),('Provozní náklady VaK-ex post'!$T$47*1000)*INDEX(Indexace!$C$31:$AV$31,MATCH($D$7,Indexace!$C$21:$AC$21))-AD$161,IF(V160=('Základní vstupní data'!$F$81+9),('Provozní náklady VaK-ex post'!$V$47*1000)*INDEX(Indexace!$C$32:$AV$32,MATCH($D$7,Indexace!$C$21:$AV$21))-AE$161,IF(V160=('Základní vstupní data'!$F$81+10),('Provozní náklady VaK-ex post'!$V$47*1000)*INDEX(Indexace!$C$33:$AV$33,MATCH($D$7,Indexace!$C$21:$AV$21))-AE$161,IF(V160=('Základní vstupní data'!$F$81+11),('Provozní náklady VaK-ex post'!$V$47*1000)*INDEX(Indexace!$C$34:$AV$34,MATCH($D$7,Indexace!$C$21:$AC$21))-AE$161,IF(V160=('Základní vstupní data'!$F$81+12),('Provozní náklady VaK-ex post'!$V$47*1000)*INDEX(Indexace!$C$35:$AV$35,MATCH($D$7,Indexace!$C$21:$AV$21))-AE$161,IF(V160=('Základní vstupní data'!$F$81+13),('Provozní náklady VaK-ex post'!$V$47*1000)*INDEX(Indexace!$C$36:$AV$36,MATCH($D$7,Indexace!$C$21:$AV$21))-AE$161,IF(V160=('Základní vstupní data'!$F$81+14),('Provozní náklady VaK-ex post'!$V$47*1000)*INDEX(Indexace!$C$37:$AV$37,MATCH($D$7,Indexace!$C$21:$AV$21))-AE$161,IF(V160=('Základní vstupní data'!$F$81+15),('Provozní náklady VaK-ex post'!$V$47*1000)*INDEX(Indexace!$C$38:$AV$38,MATCH($D$7,Indexace!$C$21:$AV$21))-AE$161,IF(V160=('Základní vstupní data'!$F$81+16),('Provozní náklady VaK-ex post'!$V$47*1000)*INDEX(Indexace!$C$39:$AV$39,MATCH($D$7,Indexace!$C$21:$AV$21))-AE$161,IF(V160=('Základní vstupní data'!$F$81+17),('Provozní náklady VaK-ex post'!$V$47*1000)*INDEX(Indexace!$C$40:$AV$40,MATCH($D$7,Indexace!$C$21:$AV$21))-AE$161,IF(V160=('Základní vstupní data'!$F$81+18),('Provozní náklady VaK-ex post'!$V$47*1000)*INDEX(Indexace!$C$41:$AV$41,MATCH($D$7,Indexace!$C$21:$AV$21))-AE$161,IF(V160=('Základní vstupní data'!$F$81+19),('Provozní náklady VaK-ex post'!$V$47*1000)*INDEX(Indexace!$C$42:$AV$42,MATCH($D$7,Indexace!$C$21:$AV$21))-AE$161,IF(V160=('Základní vstupní data'!$F$81+20),('Provozní náklady VaK-ex post'!$V$47*1000)*INDEX(Indexace!$C$43:$AV$43,MATCH($D$7,Indexace!$C$21:$AV$21))-AE$161,IF(V160=('Základní vstupní data'!$F$81+21),('Provozní náklady VaK-ex post'!$V$47*1000)*INDEX(Indexace!$C$44:$AV$44,MATCH($D$7,Indexace!$C$21:$AV$21))-AE$161,IF(V160=('Základní vstupní data'!$F$81+22),('Provozní náklady VaK-ex post'!$V$47*1000)*INDEX(Indexace!$C$45:$AV$45,MATCH($D$7,Indexace!$C$21:$AV$21))-AE$161,IF(V160=('Základní vstupní data'!$F$81+23),('Provozní náklady VaK-ex post'!$V$47*1000)*INDEX(Indexace!$C$46:$AV$46,MATCH($D$7,Indexace!$C$21:$AV$21))-AE$161,IF(V160=('Základní vstupní data'!$F$81+24),('Provozní náklady VaK-ex post'!$V$47*1000)*INDEX(Indexace!$C$47:$AV$47,MATCH($D$7,Indexace!$C$21:$AV$21))-AE$161,IF(V160=('Základní vstupní data'!$F$81+25),('Provozní náklady VaK-ex post'!$V$47*1000)*INDEX(Indexace!$C$48:$AV$48,MATCH($D$7,Indexace!$C$21:$AV$21))-AE$161,IF(V160=('Základní vstupní data'!$F$81+26),('Provozní náklady VaK-ex post'!$V$47*1000)*INDEX(Indexace!$C$49:$AV$49,MATCH($D$7,Indexace!$C$21:$AV$21))-AE$161,IF(V160=('Základní vstupní data'!$F$81+27),('Provozní náklady VaK-ex post'!$V$47*1000)*INDEX(Indexace!$C$50:$AV$50,MATCH($D$7,Indexace!$C$21:$AV$21))-AE$161,IF(V160=('Základní vstupní data'!$F$81+28),('Provozní náklady VaK-ex post'!$V$47*1000)*INDEX(Indexace!$C$51:$AV$51,MATCH($D$7,Indexace!$C$21:$AV$21))-AE$161,IF(V160=('Základní vstupní data'!$F$81+29),('Provozní náklady VaK-ex post'!$V$47*1000)*INDEX(Indexace!$C$52:$AV$52,MATCH($D$7,Indexace!$C$21:$AV$21))-AE$161,IF(V160=('Základní vstupní data'!$F$81+30),('Provozní náklady VaK-ex post'!$V$47*1000)*INDEX(Indexace!$C$53:$AV$53,MATCH($D$7,Indexace!$C$21:$AV$21))-AE$161)))))))))))))))))))))))))))))))),0)</f>
        <v>0</v>
      </c>
      <c r="W169" s="739">
        <f>IF(W160&gt;='Základní vstupní data'!$F$81,IF($F$2=1,0,IF(W160&gt;='Základní vstupní data'!$F$81,('Základní vstupní data'!$F$122*1000)*INDEX(Indexace!$C$23:$AV$23,MATCH($D$7,Indexace!$C$21:$AV$21))-W$161,IF(W160=('Základní vstupní data'!$F$81+1),('Provozní náklady VaK-ex post'!$F$47*1000)*INDEX(Indexace!$C$24:$AV$24,MATCH($D$7,Indexace!$C$21:$AV$21))-X$161,IF(W160=('Základní vstupní data'!$F$81+2),('Provozní náklady VaK-ex post'!$H$47*1000)*INDEX(Indexace!$C$25:$AV$25,MATCH($D$7,Indexace!$C$21:$AV$21))-Y$161,IF(W160=('Základní vstupní data'!$F$81+3),('Provozní náklady VaK-ex post'!$J$47*1000)*INDEX(Indexace!$C$26:$AV$26,MATCH($D$7,Indexace!$C$21:$AV$21))-Z$161,IF(W160=('Základní vstupní data'!$F$81+4),('Provozní náklady VaK-ex post'!$L$47*1000)*INDEX(Indexace!$C$27:$AV$27,MATCH($D$7,Indexace!$C$21:$AV$21))-AA$161,IF(W160=('Základní vstupní data'!$F$81+5),('Provozní náklady VaK-ex post'!$N$47*1000)*INDEX(Indexace!$C$28:$AV$28,MATCH($D$7,Indexace!$C$21:$AV$21))-AB$161,IF(W160=('Základní vstupní data'!$F$81+6),('Provozní náklady VaK-ex post'!$P$47*1000)*INDEX(Indexace!$C$29:$AV$29,MATCH($D$7,Indexace!$C$21:$AV$21))-AC$161,IF(W160=('Základní vstupní data'!$F$81+7),('Provozní náklady VaK-ex post'!$R$47*1000)*INDEX(Indexace!$C$30:$AV$30,MATCH($D$7,Indexace!$C$21:$AV$21))-AD$161,IF(W160=('Základní vstupní data'!$F$81+8),('Provozní náklady VaK-ex post'!$T$47*1000)*INDEX(Indexace!$C$31:$AV$31,MATCH($D$7,Indexace!$C$21:$AC$21))-AE$161,IF(W160=('Základní vstupní data'!$F$81+9),('Provozní náklady VaK-ex post'!$V$47*1000)*INDEX(Indexace!$C$32:$AV$32,MATCH($D$7,Indexace!$C$21:$AV$21))-AF$161,IF(W160=('Základní vstupní data'!$F$81+10),('Provozní náklady VaK-ex post'!$V$47*1000)*INDEX(Indexace!$C$33:$AV$33,MATCH($D$7,Indexace!$C$21:$AV$21))-AF$161,IF(W160=('Základní vstupní data'!$F$81+11),('Provozní náklady VaK-ex post'!$V$47*1000)*INDEX(Indexace!$C$34:$AV$34,MATCH($D$7,Indexace!$C$21:$AC$21))-AF$161,IF(W160=('Základní vstupní data'!$F$81+12),('Provozní náklady VaK-ex post'!$V$47*1000)*INDEX(Indexace!$C$35:$AV$35,MATCH($D$7,Indexace!$C$21:$AV$21))-AF$161,IF(W160=('Základní vstupní data'!$F$81+13),('Provozní náklady VaK-ex post'!$V$47*1000)*INDEX(Indexace!$C$36:$AV$36,MATCH($D$7,Indexace!$C$21:$AV$21))-AF$161,IF(W160=('Základní vstupní data'!$F$81+14),('Provozní náklady VaK-ex post'!$V$47*1000)*INDEX(Indexace!$C$37:$AV$37,MATCH($D$7,Indexace!$C$21:$AV$21))-AF$161,IF(W160=('Základní vstupní data'!$F$81+15),('Provozní náklady VaK-ex post'!$V$47*1000)*INDEX(Indexace!$C$38:$AV$38,MATCH($D$7,Indexace!$C$21:$AV$21))-AF$161,IF(W160=('Základní vstupní data'!$F$81+16),('Provozní náklady VaK-ex post'!$V$47*1000)*INDEX(Indexace!$C$39:$AV$39,MATCH($D$7,Indexace!$C$21:$AV$21))-AF$161,IF(W160=('Základní vstupní data'!$F$81+17),('Provozní náklady VaK-ex post'!$V$47*1000)*INDEX(Indexace!$C$40:$AV$40,MATCH($D$7,Indexace!$C$21:$AV$21))-AF$161,IF(W160=('Základní vstupní data'!$F$81+18),('Provozní náklady VaK-ex post'!$V$47*1000)*INDEX(Indexace!$C$41:$AV$41,MATCH($D$7,Indexace!$C$21:$AV$21))-AF$161,IF(W160=('Základní vstupní data'!$F$81+19),('Provozní náklady VaK-ex post'!$V$47*1000)*INDEX(Indexace!$C$42:$AV$42,MATCH($D$7,Indexace!$C$21:$AV$21))-AF$161,IF(W160=('Základní vstupní data'!$F$81+20),('Provozní náklady VaK-ex post'!$V$47*1000)*INDEX(Indexace!$C$43:$AV$43,MATCH($D$7,Indexace!$C$21:$AV$21))-AF$161,IF(W160=('Základní vstupní data'!$F$81+21),('Provozní náklady VaK-ex post'!$V$47*1000)*INDEX(Indexace!$C$44:$AV$44,MATCH($D$7,Indexace!$C$21:$AV$21))-AF$161,IF(W160=('Základní vstupní data'!$F$81+22),('Provozní náklady VaK-ex post'!$V$47*1000)*INDEX(Indexace!$C$45:$AV$45,MATCH($D$7,Indexace!$C$21:$AV$21))-AF$161,IF(W160=('Základní vstupní data'!$F$81+23),('Provozní náklady VaK-ex post'!$V$47*1000)*INDEX(Indexace!$C$46:$AV$46,MATCH($D$7,Indexace!$C$21:$AV$21))-AF$161,IF(W160=('Základní vstupní data'!$F$81+24),('Provozní náklady VaK-ex post'!$V$47*1000)*INDEX(Indexace!$C$47:$AV$47,MATCH($D$7,Indexace!$C$21:$AV$21))-AF$161,IF(W160=('Základní vstupní data'!$F$81+25),('Provozní náklady VaK-ex post'!$V$47*1000)*INDEX(Indexace!$C$48:$AV$48,MATCH($D$7,Indexace!$C$21:$AV$21))-AF$161,IF(W160=('Základní vstupní data'!$F$81+26),('Provozní náklady VaK-ex post'!$V$47*1000)*INDEX(Indexace!$C$49:$AV$49,MATCH($D$7,Indexace!$C$21:$AV$21))-AF$161,IF(W160=('Základní vstupní data'!$F$81+27),('Provozní náklady VaK-ex post'!$V$47*1000)*INDEX(Indexace!$C$50:$AV$50,MATCH($D$7,Indexace!$C$21:$AV$21))-AF$161,IF(W160=('Základní vstupní data'!$F$81+28),('Provozní náklady VaK-ex post'!$V$47*1000)*INDEX(Indexace!$C$51:$AV$51,MATCH($D$7,Indexace!$C$21:$AV$21))-AF$161,IF(W160=('Základní vstupní data'!$F$81+29),('Provozní náklady VaK-ex post'!$V$47*1000)*INDEX(Indexace!$C$52:$AV$52,MATCH($D$7,Indexace!$C$21:$AV$21))-AF$161,IF(W160=('Základní vstupní data'!$F$81+30),('Provozní náklady VaK-ex post'!$V$47*1000)*INDEX(Indexace!$C$53:$AV$53,MATCH($D$7,Indexace!$C$21:$AV$21))-AF$161)))))))))))))))))))))))))))))))),0)</f>
        <v>0</v>
      </c>
      <c r="X169" s="739">
        <f>IF(X160&gt;='Základní vstupní data'!$F$81,IF($F$2=1,0,IF(X160&gt;='Základní vstupní data'!$F$81,('Základní vstupní data'!$F$122*1000)*INDEX(Indexace!$C$23:$AV$23,MATCH($D$7,Indexace!$C$21:$AV$21))-X$161,IF(X160=('Základní vstupní data'!$F$81+1),('Provozní náklady VaK-ex post'!$F$47*1000)*INDEX(Indexace!$C$24:$AV$24,MATCH($D$7,Indexace!$C$21:$AV$21))-Y$161,IF(X160=('Základní vstupní data'!$F$81+2),('Provozní náklady VaK-ex post'!$H$47*1000)*INDEX(Indexace!$C$25:$AV$25,MATCH($D$7,Indexace!$C$21:$AV$21))-Z$161,IF(X160=('Základní vstupní data'!$F$81+3),('Provozní náklady VaK-ex post'!$J$47*1000)*INDEX(Indexace!$C$26:$AV$26,MATCH($D$7,Indexace!$C$21:$AV$21))-AA$161,IF(X160=('Základní vstupní data'!$F$81+4),('Provozní náklady VaK-ex post'!$L$47*1000)*INDEX(Indexace!$C$27:$AV$27,MATCH($D$7,Indexace!$C$21:$AV$21))-AB$161,IF(X160=('Základní vstupní data'!$F$81+5),('Provozní náklady VaK-ex post'!$N$47*1000)*INDEX(Indexace!$C$28:$AV$28,MATCH($D$7,Indexace!$C$21:$AV$21))-AC$161,IF(X160=('Základní vstupní data'!$F$81+6),('Provozní náklady VaK-ex post'!$P$47*1000)*INDEX(Indexace!$C$29:$AV$29,MATCH($D$7,Indexace!$C$21:$AV$21))-AD$161,IF(X160=('Základní vstupní data'!$F$81+7),('Provozní náklady VaK-ex post'!$R$47*1000)*INDEX(Indexace!$C$30:$AV$30,MATCH($D$7,Indexace!$C$21:$AV$21))-AE$161,IF(X160=('Základní vstupní data'!$F$81+8),('Provozní náklady VaK-ex post'!$T$47*1000)*INDEX(Indexace!$C$31:$AV$31,MATCH($D$7,Indexace!$C$21:$AC$21))-AF$161,IF(X160=('Základní vstupní data'!$F$81+9),('Provozní náklady VaK-ex post'!$V$47*1000)*INDEX(Indexace!$C$32:$AV$32,MATCH($D$7,Indexace!$C$21:$AV$21))-AG$161,IF(X160=('Základní vstupní data'!$F$81+10),('Provozní náklady VaK-ex post'!$V$47*1000)*INDEX(Indexace!$C$33:$AV$33,MATCH($D$7,Indexace!$C$21:$AV$21))-AG$161,IF(X160=('Základní vstupní data'!$F$81+11),('Provozní náklady VaK-ex post'!$V$47*1000)*INDEX(Indexace!$C$34:$AV$34,MATCH($D$7,Indexace!$C$21:$AC$21))-AG$161,IF(X160=('Základní vstupní data'!$F$81+12),('Provozní náklady VaK-ex post'!$V$47*1000)*INDEX(Indexace!$C$35:$AV$35,MATCH($D$7,Indexace!$C$21:$AV$21))-AG$161,IF(X160=('Základní vstupní data'!$F$81+13),('Provozní náklady VaK-ex post'!$V$47*1000)*INDEX(Indexace!$C$36:$AV$36,MATCH($D$7,Indexace!$C$21:$AV$21))-AG$161,IF(X160=('Základní vstupní data'!$F$81+14),('Provozní náklady VaK-ex post'!$V$47*1000)*INDEX(Indexace!$C$37:$AV$37,MATCH($D$7,Indexace!$C$21:$AV$21))-AG$161,IF(X160=('Základní vstupní data'!$F$81+15),('Provozní náklady VaK-ex post'!$V$47*1000)*INDEX(Indexace!$C$38:$AV$38,MATCH($D$7,Indexace!$C$21:$AV$21))-AG$161,IF(X160=('Základní vstupní data'!$F$81+16),('Provozní náklady VaK-ex post'!$V$47*1000)*INDEX(Indexace!$C$39:$AV$39,MATCH($D$7,Indexace!$C$21:$AV$21))-AG$161,IF(X160=('Základní vstupní data'!$F$81+17),('Provozní náklady VaK-ex post'!$V$47*1000)*INDEX(Indexace!$C$40:$AV$40,MATCH($D$7,Indexace!$C$21:$AV$21))-AG$161,IF(X160=('Základní vstupní data'!$F$81+18),('Provozní náklady VaK-ex post'!$V$47*1000)*INDEX(Indexace!$C$41:$AV$41,MATCH($D$7,Indexace!$C$21:$AV$21))-AG$161,IF(X160=('Základní vstupní data'!$F$81+19),('Provozní náklady VaK-ex post'!$V$47*1000)*INDEX(Indexace!$C$42:$AV$42,MATCH($D$7,Indexace!$C$21:$AV$21))-AG$161,IF(X160=('Základní vstupní data'!$F$81+20),('Provozní náklady VaK-ex post'!$V$47*1000)*INDEX(Indexace!$C$43:$AV$43,MATCH($D$7,Indexace!$C$21:$AV$21))-AG$161,IF(X160=('Základní vstupní data'!$F$81+21),('Provozní náklady VaK-ex post'!$V$47*1000)*INDEX(Indexace!$C$44:$AV$44,MATCH($D$7,Indexace!$C$21:$AV$21))-AG$161,IF(X160=('Základní vstupní data'!$F$81+22),('Provozní náklady VaK-ex post'!$V$47*1000)*INDEX(Indexace!$C$45:$AV$45,MATCH($D$7,Indexace!$C$21:$AV$21))-AG$161,IF(X160=('Základní vstupní data'!$F$81+23),('Provozní náklady VaK-ex post'!$V$47*1000)*INDEX(Indexace!$C$46:$AV$46,MATCH($D$7,Indexace!$C$21:$AV$21))-AG$161,IF(X160=('Základní vstupní data'!$F$81+24),('Provozní náklady VaK-ex post'!$V$47*1000)*INDEX(Indexace!$C$47:$AV$47,MATCH($D$7,Indexace!$C$21:$AV$21))-AG$161,IF(X160=('Základní vstupní data'!$F$81+25),('Provozní náklady VaK-ex post'!$V$47*1000)*INDEX(Indexace!$C$48:$AV$48,MATCH($D$7,Indexace!$C$21:$AV$21))-AG$161,IF(X160=('Základní vstupní data'!$F$81+26),('Provozní náklady VaK-ex post'!$V$47*1000)*INDEX(Indexace!$C$49:$AV$49,MATCH($D$7,Indexace!$C$21:$AV$21))-AG$161,IF(X160=('Základní vstupní data'!$F$81+27),('Provozní náklady VaK-ex post'!$V$47*1000)*INDEX(Indexace!$C$50:$AV$50,MATCH($D$7,Indexace!$C$21:$AV$21))-AG$161,IF(X160=('Základní vstupní data'!$F$81+28),('Provozní náklady VaK-ex post'!$V$47*1000)*INDEX(Indexace!$C$51:$AV$51,MATCH($D$7,Indexace!$C$21:$AV$21))-AG$161,IF(X160=('Základní vstupní data'!$F$81+29),('Provozní náklady VaK-ex post'!$V$47*1000)*INDEX(Indexace!$C$52:$AV$52,MATCH($D$7,Indexace!$C$21:$AV$21))-AG$161,IF(X160=('Základní vstupní data'!$F$81+30),('Provozní náklady VaK-ex post'!$V$47*1000)*INDEX(Indexace!$C$53:$AV$53,MATCH($D$7,Indexace!$C$21:$AV$21))-AG$161)))))))))))))))))))))))))))))))),0)</f>
        <v>0</v>
      </c>
      <c r="Y169" s="739">
        <f>IF(Y160&gt;='Základní vstupní data'!$F$81,IF($F$2=1,0,IF(Y160&gt;='Základní vstupní data'!$F$81,('Základní vstupní data'!$F$122*1000)*INDEX(Indexace!$C$23:$AV$23,MATCH($D$7,Indexace!$C$21:$AV$21))-Y$161,IF(Y160=('Základní vstupní data'!$F$81+1),('Provozní náklady VaK-ex post'!$F$47*1000)*INDEX(Indexace!$C$24:$AV$24,MATCH($D$7,Indexace!$C$21:$AV$21))-Z$161,IF(Y160=('Základní vstupní data'!$F$81+2),('Provozní náklady VaK-ex post'!$H$47*1000)*INDEX(Indexace!$C$25:$AV$25,MATCH($D$7,Indexace!$C$21:$AV$21))-AA$161,IF(Y160=('Základní vstupní data'!$F$81+3),('Provozní náklady VaK-ex post'!$J$47*1000)*INDEX(Indexace!$C$26:$AV$26,MATCH($D$7,Indexace!$C$21:$AV$21))-AB$161,IF(Y160=('Základní vstupní data'!$F$81+4),('Provozní náklady VaK-ex post'!$L$47*1000)*INDEX(Indexace!$C$27:$AV$27,MATCH($D$7,Indexace!$C$21:$AV$21))-AC$161,IF(Y160=('Základní vstupní data'!$F$81+5),('Provozní náklady VaK-ex post'!$N$47*1000)*INDEX(Indexace!$C$28:$AV$28,MATCH($D$7,Indexace!$C$21:$AV$21))-AD$161,IF(Y160=('Základní vstupní data'!$F$81+6),('Provozní náklady VaK-ex post'!$P$47*1000)*INDEX(Indexace!$C$29:$AV$29,MATCH($D$7,Indexace!$C$21:$AV$21))-AE$161,IF(Y160=('Základní vstupní data'!$F$81+7),('Provozní náklady VaK-ex post'!$R$47*1000)*INDEX(Indexace!$C$30:$AV$30,MATCH($D$7,Indexace!$C$21:$AV$21))-AF$161,IF(Y160=('Základní vstupní data'!$F$81+8),('Provozní náklady VaK-ex post'!$T$47*1000)*INDEX(Indexace!$C$31:$AV$31,MATCH($D$7,Indexace!$C$21:$AC$21))-AG$161,IF(Y160=('Základní vstupní data'!$F$81+9),('Provozní náklady VaK-ex post'!$V$47*1000)*INDEX(Indexace!$C$32:$AV$32,MATCH($D$7,Indexace!$C$21:$AV$21))-AH$161,IF(Y160=('Základní vstupní data'!$F$81+10),('Provozní náklady VaK-ex post'!$V$47*1000)*INDEX(Indexace!$C$33:$AV$33,MATCH($D$7,Indexace!$C$21:$AV$21))-AH$161,IF(Y160=('Základní vstupní data'!$F$81+11),('Provozní náklady VaK-ex post'!$V$47*1000)*INDEX(Indexace!$C$34:$AV$34,MATCH($D$7,Indexace!$C$21:$AC$21))-AH$161,IF(Y160=('Základní vstupní data'!$F$81+12),('Provozní náklady VaK-ex post'!$V$47*1000)*INDEX(Indexace!$C$35:$AV$35,MATCH($D$7,Indexace!$C$21:$AV$21))-AH$161,IF(Y160=('Základní vstupní data'!$F$81+13),('Provozní náklady VaK-ex post'!$V$47*1000)*INDEX(Indexace!$C$36:$AV$36,MATCH($D$7,Indexace!$C$21:$AV$21))-AH$161,IF(Y160=('Základní vstupní data'!$F$81+14),('Provozní náklady VaK-ex post'!$V$47*1000)*INDEX(Indexace!$C$37:$AV$37,MATCH($D$7,Indexace!$C$21:$AV$21))-AH$161,IF(Y160=('Základní vstupní data'!$F$81+15),('Provozní náklady VaK-ex post'!$V$47*1000)*INDEX(Indexace!$C$38:$AV$38,MATCH($D$7,Indexace!$C$21:$AV$21))-AH$161,IF(Y160=('Základní vstupní data'!$F$81+16),('Provozní náklady VaK-ex post'!$V$47*1000)*INDEX(Indexace!$C$39:$AV$39,MATCH($D$7,Indexace!$C$21:$AV$21))-AH$161,IF(Y160=('Základní vstupní data'!$F$81+17),('Provozní náklady VaK-ex post'!$V$47*1000)*INDEX(Indexace!$C$40:$AV$40,MATCH($D$7,Indexace!$C$21:$AV$21))-AH$161,IF(Y160=('Základní vstupní data'!$F$81+18),('Provozní náklady VaK-ex post'!$V$47*1000)*INDEX(Indexace!$C$41:$AV$41,MATCH($D$7,Indexace!$C$21:$AV$21))-AH$161,IF(Y160=('Základní vstupní data'!$F$81+19),('Provozní náklady VaK-ex post'!$V$47*1000)*INDEX(Indexace!$C$42:$AV$42,MATCH($D$7,Indexace!$C$21:$AV$21))-AH$161,IF(Y160=('Základní vstupní data'!$F$81+20),('Provozní náklady VaK-ex post'!$V$47*1000)*INDEX(Indexace!$C$43:$AV$43,MATCH($D$7,Indexace!$C$21:$AV$21))-AH$161,IF(Y160=('Základní vstupní data'!$F$81+21),('Provozní náklady VaK-ex post'!$V$47*1000)*INDEX(Indexace!$C$44:$AV$44,MATCH($D$7,Indexace!$C$21:$AV$21))-AH$161,IF(Y160=('Základní vstupní data'!$F$81+22),('Provozní náklady VaK-ex post'!$V$47*1000)*INDEX(Indexace!$C$45:$AV$45,MATCH($D$7,Indexace!$C$21:$AV$21))-AH$161,IF(Y160=('Základní vstupní data'!$F$81+23),('Provozní náklady VaK-ex post'!$V$47*1000)*INDEX(Indexace!$C$46:$AV$46,MATCH($D$7,Indexace!$C$21:$AV$21))-AH$161,IF(Y160=('Základní vstupní data'!$F$81+24),('Provozní náklady VaK-ex post'!$V$47*1000)*INDEX(Indexace!$C$47:$AV$47,MATCH($D$7,Indexace!$C$21:$AV$21))-AH$161,IF(Y160=('Základní vstupní data'!$F$81+25),('Provozní náklady VaK-ex post'!$V$47*1000)*INDEX(Indexace!$C$48:$AV$48,MATCH($D$7,Indexace!$C$21:$AV$21))-AH$161,IF(Y160=('Základní vstupní data'!$F$81+26),('Provozní náklady VaK-ex post'!$V$47*1000)*INDEX(Indexace!$C$49:$AV$49,MATCH($D$7,Indexace!$C$21:$AV$21))-AH$161,IF(Y160=('Základní vstupní data'!$F$81+27),('Provozní náklady VaK-ex post'!$V$47*1000)*INDEX(Indexace!$C$50:$AV$50,MATCH($D$7,Indexace!$C$21:$AV$21))-AH$161,IF(Y160=('Základní vstupní data'!$F$81+28),('Provozní náklady VaK-ex post'!$V$47*1000)*INDEX(Indexace!$C$51:$AV$51,MATCH($D$7,Indexace!$C$21:$AV$21))-AH$161,IF(Y160=('Základní vstupní data'!$F$81+29),('Provozní náklady VaK-ex post'!$V$47*1000)*INDEX(Indexace!$C$52:$AV$52,MATCH($D$7,Indexace!$C$21:$AV$21))-AH$161,IF(Y160=('Základní vstupní data'!$F$81+30),('Provozní náklady VaK-ex post'!$V$47*1000)*INDEX(Indexace!$C$53:$AV$53,MATCH($D$7,Indexace!$C$21:$AV$21))-AH$161)))))))))))))))))))))))))))))))),0)</f>
        <v>0</v>
      </c>
      <c r="Z169" s="739">
        <f>IF(Z160&gt;='Základní vstupní data'!$F$81,IF($F$2=1,0,IF(Z160&gt;='Základní vstupní data'!$F$81,('Základní vstupní data'!$F$122*1000)*INDEX(Indexace!$C$23:$AV$23,MATCH($D$7,Indexace!$C$21:$AV$21))-Z$161,IF(Z160=('Základní vstupní data'!$F$81+1),('Provozní náklady VaK-ex post'!$F$47*1000)*INDEX(Indexace!$C$24:$AV$24,MATCH($D$7,Indexace!$C$21:$AV$21))-AA$161,IF(Z160=('Základní vstupní data'!$F$81+2),('Provozní náklady VaK-ex post'!$H$47*1000)*INDEX(Indexace!$C$25:$AV$25,MATCH($D$7,Indexace!$C$21:$AV$21))-AB$161,IF(Z160=('Základní vstupní data'!$F$81+3),('Provozní náklady VaK-ex post'!$J$47*1000)*INDEX(Indexace!$C$26:$AV$26,MATCH($D$7,Indexace!$C$21:$AV$21))-AC$161,IF(Z160=('Základní vstupní data'!$F$81+4),('Provozní náklady VaK-ex post'!$L$47*1000)*INDEX(Indexace!$C$27:$AV$27,MATCH($D$7,Indexace!$C$21:$AV$21))-AD$161,IF(Z160=('Základní vstupní data'!$F$81+5),('Provozní náklady VaK-ex post'!$N$47*1000)*INDEX(Indexace!$C$28:$AV$28,MATCH($D$7,Indexace!$C$21:$AV$21))-AE$161,IF(Z160=('Základní vstupní data'!$F$81+6),('Provozní náklady VaK-ex post'!$P$47*1000)*INDEX(Indexace!$C$29:$AV$29,MATCH($D$7,Indexace!$C$21:$AV$21))-AF$161,IF(Z160=('Základní vstupní data'!$F$81+7),('Provozní náklady VaK-ex post'!$R$47*1000)*INDEX(Indexace!$C$30:$AV$30,MATCH($D$7,Indexace!$C$21:$AV$21))-AG$161,IF(Z160=('Základní vstupní data'!$F$81+8),('Provozní náklady VaK-ex post'!$T$47*1000)*INDEX(Indexace!$C$31:$AV$31,MATCH($D$7,Indexace!$C$21:$AC$21))-AH$161,IF(Z160=('Základní vstupní data'!$F$81+9),('Provozní náklady VaK-ex post'!$V$47*1000)*INDEX(Indexace!$C$32:$AV$32,MATCH($D$7,Indexace!$C$21:$AV$21))-AI$161,IF(Z160=('Základní vstupní data'!$F$81+10),('Provozní náklady VaK-ex post'!$V$47*1000)*INDEX(Indexace!$C$33:$AV$33,MATCH($D$7,Indexace!$C$21:$AV$21))-AI$161,IF(Z160=('Základní vstupní data'!$F$81+11),('Provozní náklady VaK-ex post'!$V$47*1000)*INDEX(Indexace!$C$34:$AV$34,MATCH($D$7,Indexace!$C$21:$AC$21))-AI$161,IF(Z160=('Základní vstupní data'!$F$81+12),('Provozní náklady VaK-ex post'!$V$47*1000)*INDEX(Indexace!$C$35:$AV$35,MATCH($D$7,Indexace!$C$21:$AV$21))-AI$161,IF(Z160=('Základní vstupní data'!$F$81+13),('Provozní náklady VaK-ex post'!$V$47*1000)*INDEX(Indexace!$C$36:$AV$36,MATCH($D$7,Indexace!$C$21:$AV$21))-AI$161,IF(Z160=('Základní vstupní data'!$F$81+14),('Provozní náklady VaK-ex post'!$V$47*1000)*INDEX(Indexace!$C$37:$AV$37,MATCH($D$7,Indexace!$C$21:$AV$21))-AI$161,IF(Z160=('Základní vstupní data'!$F$81+15),('Provozní náklady VaK-ex post'!$V$47*1000)*INDEX(Indexace!$C$38:$AV$38,MATCH($D$7,Indexace!$C$21:$AV$21))-AI$161,IF(Z160=('Základní vstupní data'!$F$81+16),('Provozní náklady VaK-ex post'!$V$47*1000)*INDEX(Indexace!$C$39:$AV$39,MATCH($D$7,Indexace!$C$21:$AV$21))-AI$161,IF(Z160=('Základní vstupní data'!$F$81+17),('Provozní náklady VaK-ex post'!$V$47*1000)*INDEX(Indexace!$C$40:$AV$40,MATCH($D$7,Indexace!$C$21:$AV$21))-AI$161,IF(Z160=('Základní vstupní data'!$F$81+18),('Provozní náklady VaK-ex post'!$V$47*1000)*INDEX(Indexace!$C$41:$AV$41,MATCH($D$7,Indexace!$C$21:$AV$21))-AI$161,IF(Z160=('Základní vstupní data'!$F$81+19),('Provozní náklady VaK-ex post'!$V$47*1000)*INDEX(Indexace!$C$42:$AV$42,MATCH($D$7,Indexace!$C$21:$AV$21))-AI$161,IF(Z160=('Základní vstupní data'!$F$81+20),('Provozní náklady VaK-ex post'!$V$47*1000)*INDEX(Indexace!$C$43:$AV$43,MATCH($D$7,Indexace!$C$21:$AV$21))-AI$161,IF(Z160=('Základní vstupní data'!$F$81+21),('Provozní náklady VaK-ex post'!$V$47*1000)*INDEX(Indexace!$C$44:$AV$44,MATCH($D$7,Indexace!$C$21:$AV$21))-AI$161,IF(Z160=('Základní vstupní data'!$F$81+22),('Provozní náklady VaK-ex post'!$V$47*1000)*INDEX(Indexace!$C$45:$AV$45,MATCH($D$7,Indexace!$C$21:$AV$21))-AI$161,IF(Z160=('Základní vstupní data'!$F$81+23),('Provozní náklady VaK-ex post'!$V$47*1000)*INDEX(Indexace!$C$46:$AV$46,MATCH($D$7,Indexace!$C$21:$AV$21))-AI$161,IF(Z160=('Základní vstupní data'!$F$81+24),('Provozní náklady VaK-ex post'!$V$47*1000)*INDEX(Indexace!$C$47:$AV$47,MATCH($D$7,Indexace!$C$21:$AV$21))-AI$161,IF(Z160=('Základní vstupní data'!$F$81+25),('Provozní náklady VaK-ex post'!$V$47*1000)*INDEX(Indexace!$C$48:$AV$48,MATCH($D$7,Indexace!$C$21:$AV$21))-AI$161,IF(Z160=('Základní vstupní data'!$F$81+26),('Provozní náklady VaK-ex post'!$V$47*1000)*INDEX(Indexace!$C$49:$AV$49,MATCH($D$7,Indexace!$C$21:$AV$21))-AI$161,IF(Z160=('Základní vstupní data'!$F$81+27),('Provozní náklady VaK-ex post'!$V$47*1000)*INDEX(Indexace!$C$50:$AV$50,MATCH($D$7,Indexace!$C$21:$AV$21))-AI$161,IF(Z160=('Základní vstupní data'!$F$81+28),('Provozní náklady VaK-ex post'!$V$47*1000)*INDEX(Indexace!$C$51:$AV$51,MATCH($D$7,Indexace!$C$21:$AV$21))-AI$161,IF(Z160=('Základní vstupní data'!$F$81+29),('Provozní náklady VaK-ex post'!$V$47*1000)*INDEX(Indexace!$C$52:$AV$52,MATCH($D$7,Indexace!$C$21:$AV$21))-AI$161,IF(Z160=('Základní vstupní data'!$F$81+30),('Provozní náklady VaK-ex post'!$V$47*1000)*INDEX(Indexace!$C$53:$AV$53,MATCH($D$7,Indexace!$C$21:$AV$21))-AI$161)))))))))))))))))))))))))))))))),0)</f>
        <v>0</v>
      </c>
      <c r="AA169" s="739">
        <f>IF(AA160&gt;='Základní vstupní data'!$F$81,IF($F$2=1,0,IF(AA160&gt;='Základní vstupní data'!$F$81,('Základní vstupní data'!$F$122*1000)*INDEX(Indexace!$C$23:$AV$23,MATCH($D$7,Indexace!$C$21:$AV$21))-AA$161,IF(AA160=('Základní vstupní data'!$F$81+1),('Provozní náklady VaK-ex post'!$F$47*1000)*INDEX(Indexace!$C$24:$AV$24,MATCH($D$7,Indexace!$C$21:$AV$21))-AB$161,IF(AA160=('Základní vstupní data'!$F$81+2),('Provozní náklady VaK-ex post'!$H$47*1000)*INDEX(Indexace!$C$25:$AV$25,MATCH($D$7,Indexace!$C$21:$AV$21))-AC$161,IF(AA160=('Základní vstupní data'!$F$81+3),('Provozní náklady VaK-ex post'!$J$47*1000)*INDEX(Indexace!$C$26:$AV$26,MATCH($D$7,Indexace!$C$21:$AV$21))-AD$161,IF(AA160=('Základní vstupní data'!$F$81+4),('Provozní náklady VaK-ex post'!$L$47*1000)*INDEX(Indexace!$C$27:$AV$27,MATCH($D$7,Indexace!$C$21:$AV$21))-AE$161,IF(AA160=('Základní vstupní data'!$F$81+5),('Provozní náklady VaK-ex post'!$N$47*1000)*INDEX(Indexace!$C$28:$AV$28,MATCH($D$7,Indexace!$C$21:$AV$21))-AF$161,IF(AA160=('Základní vstupní data'!$F$81+6),('Provozní náklady VaK-ex post'!$P$47*1000)*INDEX(Indexace!$C$29:$AV$29,MATCH($D$7,Indexace!$C$21:$AV$21))-AG$161,IF(AA160=('Základní vstupní data'!$F$81+7),('Provozní náklady VaK-ex post'!$R$47*1000)*INDEX(Indexace!$C$30:$AV$30,MATCH($D$7,Indexace!$C$21:$AV$21))-AH$161,IF(AA160=('Základní vstupní data'!$F$81+8),('Provozní náklady VaK-ex post'!$T$47*1000)*INDEX(Indexace!$C$31:$AV$31,MATCH($D$7,Indexace!$C$21:$AC$21))-AI$161,IF(AA160=('Základní vstupní data'!$F$81+9),('Provozní náklady VaK-ex post'!$V$47*1000)*INDEX(Indexace!$C$32:$AV$32,MATCH($D$7,Indexace!$C$21:$AV$21))-AJ$161,IF(AA160=('Základní vstupní data'!$F$81+10),('Provozní náklady VaK-ex post'!$V$47*1000)*INDEX(Indexace!$C$33:$AV$33,MATCH($D$7,Indexace!$C$21:$AV$21))-AJ$161,IF(AA160=('Základní vstupní data'!$F$81+11),('Provozní náklady VaK-ex post'!$V$47*1000)*INDEX(Indexace!$C$34:$AV$34,MATCH($D$7,Indexace!$C$21:$AC$21))-AJ$161,IF(AA160=('Základní vstupní data'!$F$81+12),('Provozní náklady VaK-ex post'!$V$47*1000)*INDEX(Indexace!$C$35:$AV$35,MATCH($D$7,Indexace!$C$21:$AV$21))-AJ$161,IF(AA160=('Základní vstupní data'!$F$81+13),('Provozní náklady VaK-ex post'!$V$47*1000)*INDEX(Indexace!$C$36:$AV$36,MATCH($D$7,Indexace!$C$21:$AV$21))-AJ$161,IF(AA160=('Základní vstupní data'!$F$81+14),('Provozní náklady VaK-ex post'!$V$47*1000)*INDEX(Indexace!$C$37:$AV$37,MATCH($D$7,Indexace!$C$21:$AV$21))-AJ$161,IF(AA160=('Základní vstupní data'!$F$81+15),('Provozní náklady VaK-ex post'!$V$47*1000)*INDEX(Indexace!$C$38:$AV$38,MATCH($D$7,Indexace!$C$21:$AV$21))-AJ$161,IF(AA160=('Základní vstupní data'!$F$81+16),('Provozní náklady VaK-ex post'!$V$47*1000)*INDEX(Indexace!$C$39:$AV$39,MATCH($D$7,Indexace!$C$21:$AV$21))-AJ$161,IF(AA160=('Základní vstupní data'!$F$81+17),('Provozní náklady VaK-ex post'!$V$47*1000)*INDEX(Indexace!$C$40:$AV$40,MATCH($D$7,Indexace!$C$21:$AV$21))-AJ$161,IF(AA160=('Základní vstupní data'!$F$81+18),('Provozní náklady VaK-ex post'!$V$47*1000)*INDEX(Indexace!$C$41:$AV$41,MATCH($D$7,Indexace!$C$21:$AV$21))-AJ$161,IF(AA160=('Základní vstupní data'!$F$81+19),('Provozní náklady VaK-ex post'!$V$47*1000)*INDEX(Indexace!$C$42:$AV$42,MATCH($D$7,Indexace!$C$21:$AV$21))-AJ$161,IF(AA160=('Základní vstupní data'!$F$81+20),('Provozní náklady VaK-ex post'!$V$47*1000)*INDEX(Indexace!$C$43:$AV$43,MATCH($D$7,Indexace!$C$21:$AV$21))-AJ$161,IF(AA160=('Základní vstupní data'!$F$81+21),('Provozní náklady VaK-ex post'!$V$47*1000)*INDEX(Indexace!$C$44:$AV$44,MATCH($D$7,Indexace!$C$21:$AV$21))-AJ$161,IF(AA160=('Základní vstupní data'!$F$81+22),('Provozní náklady VaK-ex post'!$V$47*1000)*INDEX(Indexace!$C$45:$AV$45,MATCH($D$7,Indexace!$C$21:$AV$21))-AJ$161,IF(AA160=('Základní vstupní data'!$F$81+23),('Provozní náklady VaK-ex post'!$V$47*1000)*INDEX(Indexace!$C$46:$AV$46,MATCH($D$7,Indexace!$C$21:$AV$21))-AJ$161,IF(AA160=('Základní vstupní data'!$F$81+24),('Provozní náklady VaK-ex post'!$V$47*1000)*INDEX(Indexace!$C$47:$AV$47,MATCH($D$7,Indexace!$C$21:$AV$21))-AJ$161,IF(AA160=('Základní vstupní data'!$F$81+25),('Provozní náklady VaK-ex post'!$V$47*1000)*INDEX(Indexace!$C$48:$AV$48,MATCH($D$7,Indexace!$C$21:$AV$21))-AJ$161,IF(AA160=('Základní vstupní data'!$F$81+26),('Provozní náklady VaK-ex post'!$V$47*1000)*INDEX(Indexace!$C$49:$AV$49,MATCH($D$7,Indexace!$C$21:$AV$21))-AJ$161,IF(AA160=('Základní vstupní data'!$F$81+27),('Provozní náklady VaK-ex post'!$V$47*1000)*INDEX(Indexace!$C$50:$AV$50,MATCH($D$7,Indexace!$C$21:$AV$21))-AJ$161,IF(AA160=('Základní vstupní data'!$F$81+28),('Provozní náklady VaK-ex post'!$V$47*1000)*INDEX(Indexace!$C$51:$AV$51,MATCH($D$7,Indexace!$C$21:$AV$21))-AJ$161,IF(AA160=('Základní vstupní data'!$F$81+29),('Provozní náklady VaK-ex post'!$V$47*1000)*INDEX(Indexace!$C$52:$AV$52,MATCH($D$7,Indexace!$C$21:$AV$21))-AJ$161,IF(AA160=('Základní vstupní data'!$F$81+30),('Provozní náklady VaK-ex post'!$V$47*1000)*INDEX(Indexace!$C$53:$AV$53,MATCH($D$7,Indexace!$C$21:$AV$21))-AJ$161)))))))))))))))))))))))))))))))),0)</f>
        <v>0</v>
      </c>
      <c r="AB169" s="739">
        <f>IF(AB160&gt;='Základní vstupní data'!$F$81,IF($F$2=1,0,IF(AB160&gt;='Základní vstupní data'!$F$81,('Základní vstupní data'!$F$122*1000)*INDEX(Indexace!$C$23:$AV$23,MATCH($D$7,Indexace!$C$21:$AV$21))-AB$161,IF(AB160=('Základní vstupní data'!$F$81+1),('Provozní náklady VaK-ex post'!$F$47*1000)*INDEX(Indexace!$C$24:$AV$24,MATCH($D$7,Indexace!$C$21:$AV$21))-AC$161,IF(AB160=('Základní vstupní data'!$F$81+2),('Provozní náklady VaK-ex post'!$H$47*1000)*INDEX(Indexace!$C$25:$AV$25,MATCH($D$7,Indexace!$C$21:$AV$21))-AD$161,IF(AB160=('Základní vstupní data'!$F$81+3),('Provozní náklady VaK-ex post'!$J$47*1000)*INDEX(Indexace!$C$26:$AV$26,MATCH($D$7,Indexace!$C$21:$AV$21))-AE$161,IF(AB160=('Základní vstupní data'!$F$81+4),('Provozní náklady VaK-ex post'!$L$47*1000)*INDEX(Indexace!$C$27:$AV$27,MATCH($D$7,Indexace!$C$21:$AV$21))-AF$161,IF(AB160=('Základní vstupní data'!$F$81+5),('Provozní náklady VaK-ex post'!$N$47*1000)*INDEX(Indexace!$C$28:$AV$28,MATCH($D$7,Indexace!$C$21:$AV$21))-AG$161,IF(AB160=('Základní vstupní data'!$F$81+6),('Provozní náklady VaK-ex post'!$P$47*1000)*INDEX(Indexace!$C$29:$AV$29,MATCH($D$7,Indexace!$C$21:$AV$21))-AH$161,IF(AB160=('Základní vstupní data'!$F$81+7),('Provozní náklady VaK-ex post'!$R$47*1000)*INDEX(Indexace!$C$30:$AV$30,MATCH($D$7,Indexace!$C$21:$AV$21))-AI$161,IF(AB160=('Základní vstupní data'!$F$81+8),('Provozní náklady VaK-ex post'!$T$47*1000)*INDEX(Indexace!$C$31:$AV$31,MATCH($D$7,Indexace!$C$21:$AC$21))-AJ$161,IF(AB160=('Základní vstupní data'!$F$81+9),('Provozní náklady VaK-ex post'!$V$47*1000)*INDEX(Indexace!$C$32:$AV$32,MATCH($D$7,Indexace!$C$21:$AV$21))-AK$161,IF(AB160=('Základní vstupní data'!$F$81+10),('Provozní náklady VaK-ex post'!$V$47*1000)*INDEX(Indexace!$C$33:$AV$33,MATCH($D$7,Indexace!$C$21:$AV$21))-AK$161,IF(AB160=('Základní vstupní data'!$F$81+11),('Provozní náklady VaK-ex post'!$V$47*1000)*INDEX(Indexace!$C$34:$AV$34,MATCH($D$7,Indexace!$C$21:$AC$21))-AK$161,IF(AB160=('Základní vstupní data'!$F$81+12),('Provozní náklady VaK-ex post'!$V$47*1000)*INDEX(Indexace!$C$35:$AV$35,MATCH($D$7,Indexace!$C$21:$AV$21))-AK$161,IF(AB160=('Základní vstupní data'!$F$81+13),('Provozní náklady VaK-ex post'!$V$47*1000)*INDEX(Indexace!$C$36:$AV$36,MATCH($D$7,Indexace!$C$21:$AV$21))-AK$161,IF(AB160=('Základní vstupní data'!$F$81+14),('Provozní náklady VaK-ex post'!$V$47*1000)*INDEX(Indexace!$C$37:$AV$37,MATCH($D$7,Indexace!$C$21:$AV$21))-AK$161,IF(AB160=('Základní vstupní data'!$F$81+15),('Provozní náklady VaK-ex post'!$V$47*1000)*INDEX(Indexace!$C$38:$AV$38,MATCH($D$7,Indexace!$C$21:$AV$21))-AK$161,IF(AB160=('Základní vstupní data'!$F$81+16),('Provozní náklady VaK-ex post'!$V$47*1000)*INDEX(Indexace!$C$39:$AV$39,MATCH($D$7,Indexace!$C$21:$AV$21))-AK$161,IF(AB160=('Základní vstupní data'!$F$81+17),('Provozní náklady VaK-ex post'!$V$47*1000)*INDEX(Indexace!$C$40:$AV$40,MATCH($D$7,Indexace!$C$21:$AV$21))-AK$161,IF(AB160=('Základní vstupní data'!$F$81+18),('Provozní náklady VaK-ex post'!$V$47*1000)*INDEX(Indexace!$C$41:$AV$41,MATCH($D$7,Indexace!$C$21:$AV$21))-AK$161,IF(AB160=('Základní vstupní data'!$F$81+19),('Provozní náklady VaK-ex post'!$V$47*1000)*INDEX(Indexace!$C$42:$AV$42,MATCH($D$7,Indexace!$C$21:$AV$21))-AK$161,IF(AB160=('Základní vstupní data'!$F$81+20),('Provozní náklady VaK-ex post'!$V$47*1000)*INDEX(Indexace!$C$43:$AV$43,MATCH($D$7,Indexace!$C$21:$AV$21))-AK$161,IF(AB160=('Základní vstupní data'!$F$81+21),('Provozní náklady VaK-ex post'!$V$47*1000)*INDEX(Indexace!$C$44:$AV$44,MATCH($D$7,Indexace!$C$21:$AV$21))-AK$161,IF(AB160=('Základní vstupní data'!$F$81+22),('Provozní náklady VaK-ex post'!$V$47*1000)*INDEX(Indexace!$C$45:$AV$45,MATCH($D$7,Indexace!$C$21:$AV$21))-AK$161,IF(AB160=('Základní vstupní data'!$F$81+23),('Provozní náklady VaK-ex post'!$V$47*1000)*INDEX(Indexace!$C$46:$AV$46,MATCH($D$7,Indexace!$C$21:$AV$21))-AK$161,IF(AB160=('Základní vstupní data'!$F$81+24),('Provozní náklady VaK-ex post'!$V$47*1000)*INDEX(Indexace!$C$47:$AV$47,MATCH($D$7,Indexace!$C$21:$AV$21))-AK$161,IF(AB160=('Základní vstupní data'!$F$81+25),('Provozní náklady VaK-ex post'!$V$47*1000)*INDEX(Indexace!$C$48:$AV$48,MATCH($D$7,Indexace!$C$21:$AV$21))-AK$161,IF(AB160=('Základní vstupní data'!$F$81+26),('Provozní náklady VaK-ex post'!$V$47*1000)*INDEX(Indexace!$C$49:$AV$49,MATCH($D$7,Indexace!$C$21:$AV$21))-AK$161,IF(AB160=('Základní vstupní data'!$F$81+27),('Provozní náklady VaK-ex post'!$V$47*1000)*INDEX(Indexace!$C$50:$AV$50,MATCH($D$7,Indexace!$C$21:$AV$21))-AK$161,IF(AB160=('Základní vstupní data'!$F$81+28),('Provozní náklady VaK-ex post'!$V$47*1000)*INDEX(Indexace!$C$51:$AV$51,MATCH($D$7,Indexace!$C$21:$AV$21))-AK$161,IF(AB160=('Základní vstupní data'!$F$81+29),('Provozní náklady VaK-ex post'!$V$47*1000)*INDEX(Indexace!$C$52:$AV$52,MATCH($D$7,Indexace!$C$21:$AV$21))-AK$161,IF(AB160=('Základní vstupní data'!$F$81+30),('Provozní náklady VaK-ex post'!$V$47*1000)*INDEX(Indexace!$C$53:$AV$53,MATCH($D$7,Indexace!$C$21:$AV$21))-AK$161)))))))))))))))))))))))))))))))),0)</f>
        <v>0</v>
      </c>
      <c r="AC169" s="739">
        <f>IF(AC160&gt;='Základní vstupní data'!$F$81,IF($F$2=1,0,IF(AC160&gt;='Základní vstupní data'!$F$81,('Základní vstupní data'!$F$122*1000)*INDEX(Indexace!$C$23:$AV$23,MATCH($D$7,Indexace!$C$21:$AV$21))-AC$161,IF(AC160=('Základní vstupní data'!$F$81+1),('Provozní náklady VaK-ex post'!$F$47*1000)*INDEX(Indexace!$C$24:$AV$24,MATCH($D$7,Indexace!$C$21:$AV$21))-AD$161,IF(AC160=('Základní vstupní data'!$F$81+2),('Provozní náklady VaK-ex post'!$H$47*1000)*INDEX(Indexace!$C$25:$AV$25,MATCH($D$7,Indexace!$C$21:$AV$21))-AE$161,IF(AC160=('Základní vstupní data'!$F$81+3),('Provozní náklady VaK-ex post'!$J$47*1000)*INDEX(Indexace!$C$26:$AV$26,MATCH($D$7,Indexace!$C$21:$AV$21))-AF$161,IF(AC160=('Základní vstupní data'!$F$81+4),('Provozní náklady VaK-ex post'!$L$47*1000)*INDEX(Indexace!$C$27:$AV$27,MATCH($D$7,Indexace!$C$21:$AV$21))-AG$161,IF(AC160=('Základní vstupní data'!$F$81+5),('Provozní náklady VaK-ex post'!$N$47*1000)*INDEX(Indexace!$C$28:$AV$28,MATCH($D$7,Indexace!$C$21:$AV$21))-AH$161,IF(AC160=('Základní vstupní data'!$F$81+6),('Provozní náklady VaK-ex post'!$P$47*1000)*INDEX(Indexace!$C$29:$AV$29,MATCH($D$7,Indexace!$C$21:$AV$21))-AI$161,IF(AC160=('Základní vstupní data'!$F$81+7),('Provozní náklady VaK-ex post'!$R$47*1000)*INDEX(Indexace!$C$30:$AV$30,MATCH($D$7,Indexace!$C$21:$AV$21))-AJ$161,IF(AC160=('Základní vstupní data'!$F$81+8),('Provozní náklady VaK-ex post'!$T$47*1000)*INDEX(Indexace!$C$31:$AV$31,MATCH($D$7,Indexace!$C$21:$AC$21))-AK$161,IF(AC160=('Základní vstupní data'!$F$81+9),('Provozní náklady VaK-ex post'!$V$47*1000)*INDEX(Indexace!$C$32:$AV$32,MATCH($D$7,Indexace!$C$21:$AV$21))-AL$161,IF(AC160=('Základní vstupní data'!$F$81+10),('Provozní náklady VaK-ex post'!$V$47*1000)*INDEX(Indexace!$C$33:$AV$33,MATCH($D$7,Indexace!$C$21:$AV$21))-AL$161,IF(AC160=('Základní vstupní data'!$F$81+11),('Provozní náklady VaK-ex post'!$V$47*1000)*INDEX(Indexace!$C$34:$AV$34,MATCH($D$7,Indexace!$C$21:$AC$21))-AL$161,IF(AC160=('Základní vstupní data'!$F$81+12),('Provozní náklady VaK-ex post'!$V$47*1000)*INDEX(Indexace!$C$35:$AV$35,MATCH($D$7,Indexace!$C$21:$AV$21))-AL$161,IF(AC160=('Základní vstupní data'!$F$81+13),('Provozní náklady VaK-ex post'!$V$47*1000)*INDEX(Indexace!$C$36:$AV$36,MATCH($D$7,Indexace!$C$21:$AV$21))-AL$161,IF(AC160=('Základní vstupní data'!$F$81+14),('Provozní náklady VaK-ex post'!$V$47*1000)*INDEX(Indexace!$C$37:$AV$37,MATCH($D$7,Indexace!$C$21:$AV$21))-AL$161,IF(AC160=('Základní vstupní data'!$F$81+15),('Provozní náklady VaK-ex post'!$V$47*1000)*INDEX(Indexace!$C$38:$AV$38,MATCH($D$7,Indexace!$C$21:$AV$21))-AL$161,IF(AC160=('Základní vstupní data'!$F$81+16),('Provozní náklady VaK-ex post'!$V$47*1000)*INDEX(Indexace!$C$39:$AV$39,MATCH($D$7,Indexace!$C$21:$AV$21))-AL$161,IF(AC160=('Základní vstupní data'!$F$81+17),('Provozní náklady VaK-ex post'!$V$47*1000)*INDEX(Indexace!$C$40:$AV$40,MATCH($D$7,Indexace!$C$21:$AV$21))-AL$161,IF(AC160=('Základní vstupní data'!$F$81+18),('Provozní náklady VaK-ex post'!$V$47*1000)*INDEX(Indexace!$C$41:$AV$41,MATCH($D$7,Indexace!$C$21:$AV$21))-AL$161,IF(AC160=('Základní vstupní data'!$F$81+19),('Provozní náklady VaK-ex post'!$V$47*1000)*INDEX(Indexace!$C$42:$AV$42,MATCH($D$7,Indexace!$C$21:$AV$21))-AL$161,IF(AC160=('Základní vstupní data'!$F$81+20),('Provozní náklady VaK-ex post'!$V$47*1000)*INDEX(Indexace!$C$43:$AV$43,MATCH($D$7,Indexace!$C$21:$AV$21))-AL$161,IF(AC160=('Základní vstupní data'!$F$81+21),('Provozní náklady VaK-ex post'!$V$47*1000)*INDEX(Indexace!$C$44:$AV$44,MATCH($D$7,Indexace!$C$21:$AV$21))-AL$161,IF(AC160=('Základní vstupní data'!$F$81+22),('Provozní náklady VaK-ex post'!$V$47*1000)*INDEX(Indexace!$C$45:$AV$45,MATCH($D$7,Indexace!$C$21:$AV$21))-AL$161,IF(AC160=('Základní vstupní data'!$F$81+23),('Provozní náklady VaK-ex post'!$V$47*1000)*INDEX(Indexace!$C$46:$AV$46,MATCH($D$7,Indexace!$C$21:$AV$21))-AL$161,IF(AC160=('Základní vstupní data'!$F$81+24),('Provozní náklady VaK-ex post'!$V$47*1000)*INDEX(Indexace!$C$47:$AV$47,MATCH($D$7,Indexace!$C$21:$AV$21))-AL$161,IF(AC160=('Základní vstupní data'!$F$81+25),('Provozní náklady VaK-ex post'!$V$47*1000)*INDEX(Indexace!$C$48:$AV$48,MATCH($D$7,Indexace!$C$21:$AV$21))-AL$161,IF(AC160=('Základní vstupní data'!$F$81+26),('Provozní náklady VaK-ex post'!$V$47*1000)*INDEX(Indexace!$C$49:$AV$49,MATCH($D$7,Indexace!$C$21:$AV$21))-AL$161,IF(AC160=('Základní vstupní data'!$F$81+27),('Provozní náklady VaK-ex post'!$V$47*1000)*INDEX(Indexace!$C$50:$AV$50,MATCH($D$7,Indexace!$C$21:$AV$21))-AL$161,IF(AC160=('Základní vstupní data'!$F$81+28),('Provozní náklady VaK-ex post'!$V$47*1000)*INDEX(Indexace!$C$51:$AV$51,MATCH($D$7,Indexace!$C$21:$AV$21))-AL$161,IF(AC160=('Základní vstupní data'!$F$81+29),('Provozní náklady VaK-ex post'!$V$47*1000)*INDEX(Indexace!$C$52:$AV$52,MATCH($D$7,Indexace!$C$21:$AV$21))-AL$161,IF(AC160=('Základní vstupní data'!$F$81+30),('Provozní náklady VaK-ex post'!$V$47*1000)*INDEX(Indexace!$C$53:$AV$53,MATCH($D$7,Indexace!$C$21:$AV$21))-AL$161)))))))))))))))))))))))))))))))),0)</f>
        <v>0</v>
      </c>
      <c r="AD169" s="739">
        <f>IF(AD160&gt;='Základní vstupní data'!$F$81,IF($F$2=1,0,IF(AD160&gt;='Základní vstupní data'!$F$81,('Základní vstupní data'!$F$122*1000)*INDEX(Indexace!$C$23:$AV$23,MATCH($D$7,Indexace!$C$21:$AV$21))-AD$161,IF(AD160=('Základní vstupní data'!$F$81+1),('Provozní náklady VaK-ex post'!$F$47*1000)*INDEX(Indexace!$C$24:$AV$24,MATCH($D$7,Indexace!$C$21:$AV$21))-AE$161,IF(AD160=('Základní vstupní data'!$F$81+2),('Provozní náklady VaK-ex post'!$H$47*1000)*INDEX(Indexace!$C$25:$AV$25,MATCH($D$7,Indexace!$C$21:$AV$21))-AF$161,IF(AD160=('Základní vstupní data'!$F$81+3),('Provozní náklady VaK-ex post'!$J$47*1000)*INDEX(Indexace!$C$26:$AV$26,MATCH($D$7,Indexace!$C$21:$AV$21))-AG$161,IF(AD160=('Základní vstupní data'!$F$81+4),('Provozní náklady VaK-ex post'!$L$47*1000)*INDEX(Indexace!$C$27:$AV$27,MATCH($D$7,Indexace!$C$21:$AV$21))-AH$161,IF(AD160=('Základní vstupní data'!$F$81+5),('Provozní náklady VaK-ex post'!$N$47*1000)*INDEX(Indexace!$C$28:$AV$28,MATCH($D$7,Indexace!$C$21:$AV$21))-AI$161,IF(AD160=('Základní vstupní data'!$F$81+6),('Provozní náklady VaK-ex post'!$P$47*1000)*INDEX(Indexace!$C$29:$AV$29,MATCH($D$7,Indexace!$C$21:$AV$21))-AJ$161,IF(AD160=('Základní vstupní data'!$F$81+7),('Provozní náklady VaK-ex post'!$R$47*1000)*INDEX(Indexace!$C$30:$AV$30,MATCH($D$7,Indexace!$C$21:$AV$21))-AK$161,IF(AD160=('Základní vstupní data'!$F$81+8),('Provozní náklady VaK-ex post'!$T$47*1000)*INDEX(Indexace!$C$31:$AV$31,MATCH($D$7,Indexace!$C$21:$AC$21))-AL$161,IF(AD160=('Základní vstupní data'!$F$81+9),('Provozní náklady VaK-ex post'!$V$47*1000)*INDEX(Indexace!$C$32:$AV$32,MATCH($D$7,Indexace!$C$21:$AV$21))-AM$161,IF(AD160=('Základní vstupní data'!$F$81+10),('Provozní náklady VaK-ex post'!$V$47*1000)*INDEX(Indexace!$C$33:$AV$33,MATCH($D$7,Indexace!$C$21:$AV$21))-AM$161,IF(AD160=('Základní vstupní data'!$F$81+11),('Provozní náklady VaK-ex post'!$V$47*1000)*INDEX(Indexace!$C$34:$AV$34,MATCH($D$7,Indexace!$C$21:$AC$21))-AM$161,IF(AD160=('Základní vstupní data'!$F$81+12),('Provozní náklady VaK-ex post'!$V$47*1000)*INDEX(Indexace!$C$35:$AV$35,MATCH($D$7,Indexace!$C$21:$AV$21))-AM$161,IF(AD160=('Základní vstupní data'!$F$81+13),('Provozní náklady VaK-ex post'!$V$47*1000)*INDEX(Indexace!$C$36:$AV$36,MATCH($D$7,Indexace!$C$21:$AV$21))-AM$161,IF(AD160=('Základní vstupní data'!$F$81+14),('Provozní náklady VaK-ex post'!$V$47*1000)*INDEX(Indexace!$C$37:$AV$37,MATCH($D$7,Indexace!$C$21:$AV$21))-AM$161,IF(AD160=('Základní vstupní data'!$F$81+15),('Provozní náklady VaK-ex post'!$V$47*1000)*INDEX(Indexace!$C$38:$AV$38,MATCH($D$7,Indexace!$C$21:$AV$21))-AM$161,IF(AD160=('Základní vstupní data'!$F$81+16),('Provozní náklady VaK-ex post'!$V$47*1000)*INDEX(Indexace!$C$39:$AV$39,MATCH($D$7,Indexace!$C$21:$AV$21))-AM$161,IF(AD160=('Základní vstupní data'!$F$81+17),('Provozní náklady VaK-ex post'!$V$47*1000)*INDEX(Indexace!$C$40:$AV$40,MATCH($D$7,Indexace!$C$21:$AV$21))-AM$161,IF(AD160=('Základní vstupní data'!$F$81+18),('Provozní náklady VaK-ex post'!$V$47*1000)*INDEX(Indexace!$C$41:$AV$41,MATCH($D$7,Indexace!$C$21:$AV$21))-AM$161,IF(AD160=('Základní vstupní data'!$F$81+19),('Provozní náklady VaK-ex post'!$V$47*1000)*INDEX(Indexace!$C$42:$AV$42,MATCH($D$7,Indexace!$C$21:$AV$21))-AM$161,IF(AD160=('Základní vstupní data'!$F$81+20),('Provozní náklady VaK-ex post'!$V$47*1000)*INDEX(Indexace!$C$43:$AV$43,MATCH($D$7,Indexace!$C$21:$AV$21))-AM$161,IF(AD160=('Základní vstupní data'!$F$81+21),('Provozní náklady VaK-ex post'!$V$47*1000)*INDEX(Indexace!$C$44:$AV$44,MATCH($D$7,Indexace!$C$21:$AV$21))-AM$161,IF(AD160=('Základní vstupní data'!$F$81+22),('Provozní náklady VaK-ex post'!$V$47*1000)*INDEX(Indexace!$C$45:$AV$45,MATCH($D$7,Indexace!$C$21:$AV$21))-AM$161,IF(AD160=('Základní vstupní data'!$F$81+23),('Provozní náklady VaK-ex post'!$V$47*1000)*INDEX(Indexace!$C$46:$AV$46,MATCH($D$7,Indexace!$C$21:$AV$21))-AM$161,IF(AD160=('Základní vstupní data'!$F$81+24),('Provozní náklady VaK-ex post'!$V$47*1000)*INDEX(Indexace!$C$47:$AV$47,MATCH($D$7,Indexace!$C$21:$AV$21))-AM$161,IF(AD160=('Základní vstupní data'!$F$81+25),('Provozní náklady VaK-ex post'!$V$47*1000)*INDEX(Indexace!$C$48:$AV$48,MATCH($D$7,Indexace!$C$21:$AV$21))-AM$161,IF(AD160=('Základní vstupní data'!$F$81+26),('Provozní náklady VaK-ex post'!$V$47*1000)*INDEX(Indexace!$C$49:$AV$49,MATCH($D$7,Indexace!$C$21:$AV$21))-AM$161,IF(AD160=('Základní vstupní data'!$F$81+27),('Provozní náklady VaK-ex post'!$V$47*1000)*INDEX(Indexace!$C$50:$AV$50,MATCH($D$7,Indexace!$C$21:$AV$21))-AM$161,IF(AD160=('Základní vstupní data'!$F$81+28),('Provozní náklady VaK-ex post'!$V$47*1000)*INDEX(Indexace!$C$51:$AV$51,MATCH($D$7,Indexace!$C$21:$AV$21))-AM$161,IF(AD160=('Základní vstupní data'!$F$81+29),('Provozní náklady VaK-ex post'!$V$47*1000)*INDEX(Indexace!$C$52:$AV$52,MATCH($D$7,Indexace!$C$21:$AV$21))-AM$161,IF(AD160=('Základní vstupní data'!$F$81+30),('Provozní náklady VaK-ex post'!$V$47*1000)*INDEX(Indexace!$C$53:$AV$53,MATCH($D$7,Indexace!$C$21:$AV$21))-AM$161)))))))))))))))))))))))))))))))),0)</f>
        <v>0</v>
      </c>
      <c r="AE169" s="739">
        <f>IF(AE160&gt;='Základní vstupní data'!$F$81,IF($F$2=1,0,IF(AE160&gt;='Základní vstupní data'!$F$81,('Základní vstupní data'!$F$122*1000)*INDEX(Indexace!$C$23:$AV$23,MATCH($D$7,Indexace!$C$21:$AV$21))-AE$161,IF(AE160=('Základní vstupní data'!$F$81+1),('Provozní náklady VaK-ex post'!$F$47*1000)*INDEX(Indexace!$C$24:$AV$24,MATCH($D$7,Indexace!$C$21:$AV$21))-AF$161,IF(AE160=('Základní vstupní data'!$F$81+2),('Provozní náklady VaK-ex post'!$H$47*1000)*INDEX(Indexace!$C$25:$AV$25,MATCH($D$7,Indexace!$C$21:$AV$21))-AG$161,IF(AE160=('Základní vstupní data'!$F$81+3),('Provozní náklady VaK-ex post'!$J$47*1000)*INDEX(Indexace!$C$26:$AV$26,MATCH($D$7,Indexace!$C$21:$AV$21))-AH$161,IF(AE160=('Základní vstupní data'!$F$81+4),('Provozní náklady VaK-ex post'!$L$47*1000)*INDEX(Indexace!$C$27:$AV$27,MATCH($D$7,Indexace!$C$21:$AV$21))-AI$161,IF(AE160=('Základní vstupní data'!$F$81+5),('Provozní náklady VaK-ex post'!$N$47*1000)*INDEX(Indexace!$C$28:$AV$28,MATCH($D$7,Indexace!$C$21:$AV$21))-AJ$161,IF(AE160=('Základní vstupní data'!$F$81+6),('Provozní náklady VaK-ex post'!$P$47*1000)*INDEX(Indexace!$C$29:$AV$29,MATCH($D$7,Indexace!$C$21:$AV$21))-AK$161,IF(AE160=('Základní vstupní data'!$F$81+7),('Provozní náklady VaK-ex post'!$R$47*1000)*INDEX(Indexace!$C$30:$AV$30,MATCH($D$7,Indexace!$C$21:$AV$21))-AL$161,IF(AE160=('Základní vstupní data'!$F$81+8),('Provozní náklady VaK-ex post'!$T$47*1000)*INDEX(Indexace!$C$31:$AV$31,MATCH($D$7,Indexace!$C$21:$AC$21))-AM$161,IF(AE160=('Základní vstupní data'!$F$81+9),('Provozní náklady VaK-ex post'!$V$47*1000)*INDEX(Indexace!$C$32:$AV$32,MATCH($D$7,Indexace!$C$21:$AV$21))-AN$161,IF(AE160=('Základní vstupní data'!$F$81+10),('Provozní náklady VaK-ex post'!$V$47*1000)*INDEX(Indexace!$C$33:$AV$33,MATCH($D$7,Indexace!$C$21:$AV$21))-AN$161,IF(AE160=('Základní vstupní data'!$F$81+11),('Provozní náklady VaK-ex post'!$V$47*1000)*INDEX(Indexace!$C$34:$AV$34,MATCH($D$7,Indexace!$C$21:$AC$21))-AN$161,IF(AE160=('Základní vstupní data'!$F$81+12),('Provozní náklady VaK-ex post'!$V$47*1000)*INDEX(Indexace!$C$35:$AV$35,MATCH($D$7,Indexace!$C$21:$AV$21))-AN$161,IF(AE160=('Základní vstupní data'!$F$81+13),('Provozní náklady VaK-ex post'!$V$47*1000)*INDEX(Indexace!$C$36:$AV$36,MATCH($D$7,Indexace!$C$21:$AV$21))-AN$161,IF(AE160=('Základní vstupní data'!$F$81+14),('Provozní náklady VaK-ex post'!$V$47*1000)*INDEX(Indexace!$C$37:$AV$37,MATCH($D$7,Indexace!$C$21:$AV$21))-AN$161,IF(AE160=('Základní vstupní data'!$F$81+15),('Provozní náklady VaK-ex post'!$V$47*1000)*INDEX(Indexace!$C$38:$AV$38,MATCH($D$7,Indexace!$C$21:$AV$21))-AN$161,IF(AE160=('Základní vstupní data'!$F$81+16),('Provozní náklady VaK-ex post'!$V$47*1000)*INDEX(Indexace!$C$39:$AV$39,MATCH($D$7,Indexace!$C$21:$AV$21))-AN$161,IF(AE160=('Základní vstupní data'!$F$81+17),('Provozní náklady VaK-ex post'!$V$47*1000)*INDEX(Indexace!$C$40:$AV$40,MATCH($D$7,Indexace!$C$21:$AV$21))-AN$161,IF(AE160=('Základní vstupní data'!$F$81+18),('Provozní náklady VaK-ex post'!$V$47*1000)*INDEX(Indexace!$C$41:$AV$41,MATCH($D$7,Indexace!$C$21:$AV$21))-AN$161,IF(AE160=('Základní vstupní data'!$F$81+19),('Provozní náklady VaK-ex post'!$V$47*1000)*INDEX(Indexace!$C$42:$AV$42,MATCH($D$7,Indexace!$C$21:$AV$21))-AN$161,IF(AE160=('Základní vstupní data'!$F$81+20),('Provozní náklady VaK-ex post'!$V$47*1000)*INDEX(Indexace!$C$43:$AV$43,MATCH($D$7,Indexace!$C$21:$AV$21))-AN$161,IF(AE160=('Základní vstupní data'!$F$81+21),('Provozní náklady VaK-ex post'!$V$47*1000)*INDEX(Indexace!$C$44:$AV$44,MATCH($D$7,Indexace!$C$21:$AV$21))-AN$161,IF(AE160=('Základní vstupní data'!$F$81+22),('Provozní náklady VaK-ex post'!$V$47*1000)*INDEX(Indexace!$C$45:$AV$45,MATCH($D$7,Indexace!$C$21:$AV$21))-AN$161,IF(AE160=('Základní vstupní data'!$F$81+23),('Provozní náklady VaK-ex post'!$V$47*1000)*INDEX(Indexace!$C$46:$AV$46,MATCH($D$7,Indexace!$C$21:$AV$21))-AN$161,IF(AE160=('Základní vstupní data'!$F$81+24),('Provozní náklady VaK-ex post'!$V$47*1000)*INDEX(Indexace!$C$47:$AV$47,MATCH($D$7,Indexace!$C$21:$AV$21))-AN$161,IF(AE160=('Základní vstupní data'!$F$81+25),('Provozní náklady VaK-ex post'!$V$47*1000)*INDEX(Indexace!$C$48:$AV$48,MATCH($D$7,Indexace!$C$21:$AV$21))-AN$161,IF(AE160=('Základní vstupní data'!$F$81+26),('Provozní náklady VaK-ex post'!$V$47*1000)*INDEX(Indexace!$C$49:$AV$49,MATCH($D$7,Indexace!$C$21:$AV$21))-AN$161,IF(AE160=('Základní vstupní data'!$F$81+27),('Provozní náklady VaK-ex post'!$V$47*1000)*INDEX(Indexace!$C$50:$AV$50,MATCH($D$7,Indexace!$C$21:$AV$21))-AN$161,IF(AE160=('Základní vstupní data'!$F$81+28),('Provozní náklady VaK-ex post'!$V$47*1000)*INDEX(Indexace!$C$51:$AV$51,MATCH($D$7,Indexace!$C$21:$AV$21))-AN$161,IF(AE160=('Základní vstupní data'!$F$81+29),('Provozní náklady VaK-ex post'!$V$47*1000)*INDEX(Indexace!$C$52:$AV$52,MATCH($D$7,Indexace!$C$21:$AV$21))-AN$161,IF(AE160=('Základní vstupní data'!$F$81+30),('Provozní náklady VaK-ex post'!$V$47*1000)*INDEX(Indexace!$C$53:$AV$53,MATCH($D$7,Indexace!$C$21:$AV$21))-AN$161)))))))))))))))))))))))))))))))),0)</f>
        <v>0</v>
      </c>
      <c r="AF169" s="739">
        <f>IF(AF160&gt;='Základní vstupní data'!$F$81,IF($F$2=1,0,IF(AF160&gt;='Základní vstupní data'!$F$81,('Základní vstupní data'!$F$122*1000)*INDEX(Indexace!$C$23:$AV$23,MATCH($D$7,Indexace!$C$21:$AV$21))-AF$161,IF(AF160=('Základní vstupní data'!$F$81+1),('Provozní náklady VaK-ex post'!$F$47*1000)*INDEX(Indexace!$C$24:$AV$24,MATCH($D$7,Indexace!$C$21:$AV$21))-AG$161,IF(AF160=('Základní vstupní data'!$F$81+2),('Provozní náklady VaK-ex post'!$H$47*1000)*INDEX(Indexace!$C$25:$AV$25,MATCH($D$7,Indexace!$C$21:$AV$21))-AH$161,IF(AF160=('Základní vstupní data'!$F$81+3),('Provozní náklady VaK-ex post'!$J$47*1000)*INDEX(Indexace!$C$26:$AV$26,MATCH($D$7,Indexace!$C$21:$AV$21))-AI$161,IF(AF160=('Základní vstupní data'!$F$81+4),('Provozní náklady VaK-ex post'!$L$47*1000)*INDEX(Indexace!$C$27:$AV$27,MATCH($D$7,Indexace!$C$21:$AV$21))-AJ$161,IF(AF160=('Základní vstupní data'!$F$81+5),('Provozní náklady VaK-ex post'!$N$47*1000)*INDEX(Indexace!$C$28:$AV$28,MATCH($D$7,Indexace!$C$21:$AV$21))-AK$161,IF(AF160=('Základní vstupní data'!$F$81+6),('Provozní náklady VaK-ex post'!$P$47*1000)*INDEX(Indexace!$C$29:$AV$29,MATCH($D$7,Indexace!$C$21:$AV$21))-AL$161,IF(AF160=('Základní vstupní data'!$F$81+7),('Provozní náklady VaK-ex post'!$R$47*1000)*INDEX(Indexace!$C$30:$AV$30,MATCH($D$7,Indexace!$C$21:$AV$21))-AM$161,IF(AF160=('Základní vstupní data'!$F$81+8),('Provozní náklady VaK-ex post'!$T$47*1000)*INDEX(Indexace!$C$31:$AV$31,MATCH($D$7,Indexace!$C$21:$AC$21))-AN$161,IF(AF160=('Základní vstupní data'!$F$81+9),('Provozní náklady VaK-ex post'!$V$47*1000)*INDEX(Indexace!$C$32:$AV$32,MATCH($D$7,Indexace!$C$21:$AV$21))-AO$161,IF(AF160=('Základní vstupní data'!$F$81+10),('Provozní náklady VaK-ex post'!$V$47*1000)*INDEX(Indexace!$C$33:$AV$33,MATCH($D$7,Indexace!$C$21:$AV$21))-AO$161,IF(AF160=('Základní vstupní data'!$F$81+11),('Provozní náklady VaK-ex post'!$V$47*1000)*INDEX(Indexace!$C$34:$AV$34,MATCH($D$7,Indexace!$C$21:$AC$21))-AO$161,IF(AF160=('Základní vstupní data'!$F$81+12),('Provozní náklady VaK-ex post'!$V$47*1000)*INDEX(Indexace!$C$35:$AV$35,MATCH($D$7,Indexace!$C$21:$AV$21))-AO$161,IF(AF160=('Základní vstupní data'!$F$81+13),('Provozní náklady VaK-ex post'!$V$47*1000)*INDEX(Indexace!$C$36:$AV$36,MATCH($D$7,Indexace!$C$21:$AV$21))-AO$161,IF(AF160=('Základní vstupní data'!$F$81+14),('Provozní náklady VaK-ex post'!$V$47*1000)*INDEX(Indexace!$C$37:$AV$37,MATCH($D$7,Indexace!$C$21:$AV$21))-AO$161,IF(AF160=('Základní vstupní data'!$F$81+15),('Provozní náklady VaK-ex post'!$V$47*1000)*INDEX(Indexace!$C$38:$AV$38,MATCH($D$7,Indexace!$C$21:$AV$21))-AO$161,IF(AF160=('Základní vstupní data'!$F$81+16),('Provozní náklady VaK-ex post'!$V$47*1000)*INDEX(Indexace!$C$39:$AV$39,MATCH($D$7,Indexace!$C$21:$AV$21))-AO$161,IF(AF160=('Základní vstupní data'!$F$81+17),('Provozní náklady VaK-ex post'!$V$47*1000)*INDEX(Indexace!$C$40:$AV$40,MATCH($D$7,Indexace!$C$21:$AV$21))-AO$161,IF(AF160=('Základní vstupní data'!$F$81+18),('Provozní náklady VaK-ex post'!$V$47*1000)*INDEX(Indexace!$C$41:$AV$41,MATCH($D$7,Indexace!$C$21:$AV$21))-AO$161,IF(AF160=('Základní vstupní data'!$F$81+19),('Provozní náklady VaK-ex post'!$V$47*1000)*INDEX(Indexace!$C$42:$AV$42,MATCH($D$7,Indexace!$C$21:$AV$21))-AO$161,IF(AF160=('Základní vstupní data'!$F$81+20),('Provozní náklady VaK-ex post'!$V$47*1000)*INDEX(Indexace!$C$43:$AV$43,MATCH($D$7,Indexace!$C$21:$AV$21))-AO$161,IF(AF160=('Základní vstupní data'!$F$81+21),('Provozní náklady VaK-ex post'!$V$47*1000)*INDEX(Indexace!$C$44:$AV$44,MATCH($D$7,Indexace!$C$21:$AV$21))-AO$161,IF(AF160=('Základní vstupní data'!$F$81+22),('Provozní náklady VaK-ex post'!$V$47*1000)*INDEX(Indexace!$C$45:$AV$45,MATCH($D$7,Indexace!$C$21:$AV$21))-AO$161,IF(AF160=('Základní vstupní data'!$F$81+23),('Provozní náklady VaK-ex post'!$V$47*1000)*INDEX(Indexace!$C$46:$AV$46,MATCH($D$7,Indexace!$C$21:$AV$21))-AO$161,IF(AF160=('Základní vstupní data'!$F$81+24),('Provozní náklady VaK-ex post'!$V$47*1000)*INDEX(Indexace!$C$47:$AV$47,MATCH($D$7,Indexace!$C$21:$AV$21))-AO$161,IF(AF160=('Základní vstupní data'!$F$81+25),('Provozní náklady VaK-ex post'!$V$47*1000)*INDEX(Indexace!$C$48:$AV$48,MATCH($D$7,Indexace!$C$21:$AV$21))-AO$161,IF(AF160=('Základní vstupní data'!$F$81+26),('Provozní náklady VaK-ex post'!$V$47*1000)*INDEX(Indexace!$C$49:$AV$49,MATCH($D$7,Indexace!$C$21:$AV$21))-AO$161,IF(AF160=('Základní vstupní data'!$F$81+27),('Provozní náklady VaK-ex post'!$V$47*1000)*INDEX(Indexace!$C$50:$AV$50,MATCH($D$7,Indexace!$C$21:$AV$21))-AO$161,IF(AF160=('Základní vstupní data'!$F$81+28),('Provozní náklady VaK-ex post'!$V$47*1000)*INDEX(Indexace!$C$51:$AV$51,MATCH($D$7,Indexace!$C$21:$AV$21))-AO$161,IF(AF160=('Základní vstupní data'!$F$81+29),('Provozní náklady VaK-ex post'!$V$47*1000)*INDEX(Indexace!$C$52:$AV$52,MATCH($D$7,Indexace!$C$21:$AV$21))-AO$161,IF(AF160=('Základní vstupní data'!$F$81+30),('Provozní náklady VaK-ex post'!$V$47*1000)*INDEX(Indexace!$C$53:$AV$53,MATCH($D$7,Indexace!$C$21:$AV$21))-AO$161)))))))))))))))))))))))))))))))),0)</f>
        <v>0</v>
      </c>
      <c r="AG169" s="739">
        <f>IF(AG160&gt;='Základní vstupní data'!$F$81,IF($F$2=1,0,IF(AG160&gt;='Základní vstupní data'!$F$81,('Základní vstupní data'!$F$122*1000)*INDEX(Indexace!$C$23:$AV$23,MATCH($D$7,Indexace!$C$21:$AV$21))-AG$161,IF(AG160=('Základní vstupní data'!$F$81+1),('Provozní náklady VaK-ex post'!$F$47*1000)*INDEX(Indexace!$C$24:$AV$24,MATCH($D$7,Indexace!$C$21:$AV$21))-AH$161,IF(AG160=('Základní vstupní data'!$F$81+2),('Provozní náklady VaK-ex post'!$H$47*1000)*INDEX(Indexace!$C$25:$AV$25,MATCH($D$7,Indexace!$C$21:$AV$21))-AI$161,IF(AG160=('Základní vstupní data'!$F$81+3),('Provozní náklady VaK-ex post'!$J$47*1000)*INDEX(Indexace!$C$26:$AV$26,MATCH($D$7,Indexace!$C$21:$AV$21))-AJ$161,IF(AG160=('Základní vstupní data'!$F$81+4),('Provozní náklady VaK-ex post'!$L$47*1000)*INDEX(Indexace!$C$27:$AV$27,MATCH($D$7,Indexace!$C$21:$AV$21))-AK$161,IF(AG160=('Základní vstupní data'!$F$81+5),('Provozní náklady VaK-ex post'!$N$47*1000)*INDEX(Indexace!$C$28:$AV$28,MATCH($D$7,Indexace!$C$21:$AV$21))-AL$161,IF(AG160=('Základní vstupní data'!$F$81+6),('Provozní náklady VaK-ex post'!$P$47*1000)*INDEX(Indexace!$C$29:$AV$29,MATCH($D$7,Indexace!$C$21:$AV$21))-AM$161,IF(AG160=('Základní vstupní data'!$F$81+7),('Provozní náklady VaK-ex post'!$R$47*1000)*INDEX(Indexace!$C$30:$AV$30,MATCH($D$7,Indexace!$C$21:$AV$21))-AN$161,IF(AG160=('Základní vstupní data'!$F$81+8),('Provozní náklady VaK-ex post'!$T$47*1000)*INDEX(Indexace!$C$31:$AV$31,MATCH($D$7,Indexace!$C$21:$AC$21))-AO$161,IF(AG160=('Základní vstupní data'!$F$81+9),('Provozní náklady VaK-ex post'!$V$47*1000)*INDEX(Indexace!$C$32:$AV$32,MATCH($D$7,Indexace!$C$21:$AV$21))-AP$161,IF(AG160=('Základní vstupní data'!$F$81+10),('Provozní náklady VaK-ex post'!$V$47*1000)*INDEX(Indexace!$C$33:$AV$33,MATCH($D$7,Indexace!$C$21:$AV$21))-AP$161,IF(AG160=('Základní vstupní data'!$F$81+11),('Provozní náklady VaK-ex post'!$V$47*1000)*INDEX(Indexace!$C$34:$AV$34,MATCH($D$7,Indexace!$C$21:$AC$21))-AP$161,IF(AG160=('Základní vstupní data'!$F$81+12),('Provozní náklady VaK-ex post'!$V$47*1000)*INDEX(Indexace!$C$35:$AV$35,MATCH($D$7,Indexace!$C$21:$AV$21))-AP$161,IF(AG160=('Základní vstupní data'!$F$81+13),('Provozní náklady VaK-ex post'!$V$47*1000)*INDEX(Indexace!$C$36:$AV$36,MATCH($D$7,Indexace!$C$21:$AV$21))-AP$161,IF(AG160=('Základní vstupní data'!$F$81+14),('Provozní náklady VaK-ex post'!$V$47*1000)*INDEX(Indexace!$C$37:$AV$37,MATCH($D$7,Indexace!$C$21:$AV$21))-AP$161,IF(AG160=('Základní vstupní data'!$F$81+15),('Provozní náklady VaK-ex post'!$V$47*1000)*INDEX(Indexace!$C$38:$AV$38,MATCH($D$7,Indexace!$C$21:$AV$21))-AP$161,IF(AG160=('Základní vstupní data'!$F$81+16),('Provozní náklady VaK-ex post'!$V$47*1000)*INDEX(Indexace!$C$39:$AV$39,MATCH($D$7,Indexace!$C$21:$AV$21))-AP$161,IF(AG160=('Základní vstupní data'!$F$81+17),('Provozní náklady VaK-ex post'!$V$47*1000)*INDEX(Indexace!$C$40:$AV$40,MATCH($D$7,Indexace!$C$21:$AV$21))-AP$161,IF(AG160=('Základní vstupní data'!$F$81+18),('Provozní náklady VaK-ex post'!$V$47*1000)*INDEX(Indexace!$C$41:$AV$41,MATCH($D$7,Indexace!$C$21:$AV$21))-AP$161,IF(AG160=('Základní vstupní data'!$F$81+19),('Provozní náklady VaK-ex post'!$V$47*1000)*INDEX(Indexace!$C$42:$AV$42,MATCH($D$7,Indexace!$C$21:$AV$21))-AP$161,IF(AG160=('Základní vstupní data'!$F$81+20),('Provozní náklady VaK-ex post'!$V$47*1000)*INDEX(Indexace!$C$43:$AV$43,MATCH($D$7,Indexace!$C$21:$AV$21))-AP$161,IF(AG160=('Základní vstupní data'!$F$81+21),('Provozní náklady VaK-ex post'!$V$47*1000)*INDEX(Indexace!$C$44:$AV$44,MATCH($D$7,Indexace!$C$21:$AV$21))-AP$161,IF(AG160=('Základní vstupní data'!$F$81+22),('Provozní náklady VaK-ex post'!$V$47*1000)*INDEX(Indexace!$C$45:$AV$45,MATCH($D$7,Indexace!$C$21:$AV$21))-AP$161,IF(AG160=('Základní vstupní data'!$F$81+23),('Provozní náklady VaK-ex post'!$V$47*1000)*INDEX(Indexace!$C$46:$AV$46,MATCH($D$7,Indexace!$C$21:$AV$21))-AP$161,IF(AG160=('Základní vstupní data'!$F$81+24),('Provozní náklady VaK-ex post'!$V$47*1000)*INDEX(Indexace!$C$47:$AV$47,MATCH($D$7,Indexace!$C$21:$AV$21))-AP$161,IF(AG160=('Základní vstupní data'!$F$81+25),('Provozní náklady VaK-ex post'!$V$47*1000)*INDEX(Indexace!$C$48:$AV$48,MATCH($D$7,Indexace!$C$21:$AV$21))-AP$161,IF(AG160=('Základní vstupní data'!$F$81+26),('Provozní náklady VaK-ex post'!$V$47*1000)*INDEX(Indexace!$C$49:$AV$49,MATCH($D$7,Indexace!$C$21:$AV$21))-AP$161,IF(AG160=('Základní vstupní data'!$F$81+27),('Provozní náklady VaK-ex post'!$V$47*1000)*INDEX(Indexace!$C$50:$AV$50,MATCH($D$7,Indexace!$C$21:$AV$21))-AP$161,IF(AG160=('Základní vstupní data'!$F$81+28),('Provozní náklady VaK-ex post'!$V$47*1000)*INDEX(Indexace!$C$51:$AV$51,MATCH($D$7,Indexace!$C$21:$AV$21))-AP$161,IF(AG160=('Základní vstupní data'!$F$81+29),('Provozní náklady VaK-ex post'!$V$47*1000)*INDEX(Indexace!$C$52:$AV$52,MATCH($D$7,Indexace!$C$21:$AV$21))-AP$161,IF(AG160=('Základní vstupní data'!$F$81+30),('Provozní náklady VaK-ex post'!$V$47*1000)*INDEX(Indexace!$C$53:$AV$53,MATCH($D$7,Indexace!$C$21:$AV$21))-AP$161)))))))))))))))))))))))))))))))),0)</f>
        <v>0</v>
      </c>
      <c r="AH169" s="739">
        <f>IF(AH160&gt;='Základní vstupní data'!$F$81,IF($F$2=1,0,IF(AH160&gt;='Základní vstupní data'!$F$81,('Základní vstupní data'!$F$122*1000)*INDEX(Indexace!$C$23:$AV$23,MATCH($D$7,Indexace!$C$21:$AV$21))-AH$161,IF(AH160=('Základní vstupní data'!$F$81+1),('Provozní náklady VaK-ex post'!$F$47*1000)*INDEX(Indexace!$C$24:$AV$24,MATCH($D$7,Indexace!$C$21:$AV$21))-AI$161,IF(AH160=('Základní vstupní data'!$F$81+2),('Provozní náklady VaK-ex post'!$H$47*1000)*INDEX(Indexace!$C$25:$AV$25,MATCH($D$7,Indexace!$C$21:$AV$21))-AJ$161,IF(AH160=('Základní vstupní data'!$F$81+3),('Provozní náklady VaK-ex post'!$J$47*1000)*INDEX(Indexace!$C$26:$AV$26,MATCH($D$7,Indexace!$C$21:$AV$21))-AK$161,IF(AH160=('Základní vstupní data'!$F$81+4),('Provozní náklady VaK-ex post'!$L$47*1000)*INDEX(Indexace!$C$27:$AV$27,MATCH($D$7,Indexace!$C$21:$AV$21))-AL$161,IF(AH160=('Základní vstupní data'!$F$81+5),('Provozní náklady VaK-ex post'!$N$47*1000)*INDEX(Indexace!$C$28:$AV$28,MATCH($D$7,Indexace!$C$21:$AV$21))-AM$161,IF(AH160=('Základní vstupní data'!$F$81+6),('Provozní náklady VaK-ex post'!$P$47*1000)*INDEX(Indexace!$C$29:$AV$29,MATCH($D$7,Indexace!$C$21:$AV$21))-AN$161,IF(AH160=('Základní vstupní data'!$F$81+7),('Provozní náklady VaK-ex post'!$R$47*1000)*INDEX(Indexace!$C$30:$AV$30,MATCH($D$7,Indexace!$C$21:$AV$21))-AO$161,IF(AH160=('Základní vstupní data'!$F$81+8),('Provozní náklady VaK-ex post'!$T$47*1000)*INDEX(Indexace!$C$31:$AV$31,MATCH($D$7,Indexace!$C$21:$AC$21))-AP$161,IF(AH160=('Základní vstupní data'!$F$81+9),('Provozní náklady VaK-ex post'!$V$47*1000)*INDEX(Indexace!$C$32:$AV$32,MATCH($D$7,Indexace!$C$21:$AV$21))-AQ$161,IF(AH160=('Základní vstupní data'!$F$81+10),('Provozní náklady VaK-ex post'!$V$47*1000)*INDEX(Indexace!$C$33:$AV$33,MATCH($D$7,Indexace!$C$21:$AV$21))-AQ$161,IF(AH160=('Základní vstupní data'!$F$81+11),('Provozní náklady VaK-ex post'!$V$47*1000)*INDEX(Indexace!$C$34:$AV$34,MATCH($D$7,Indexace!$C$21:$AC$21))-AQ$161,IF(AH160=('Základní vstupní data'!$F$81+12),('Provozní náklady VaK-ex post'!$V$47*1000)*INDEX(Indexace!$C$35:$AV$35,MATCH($D$7,Indexace!$C$21:$AV$21))-AQ$161,IF(AH160=('Základní vstupní data'!$F$81+13),('Provozní náklady VaK-ex post'!$V$47*1000)*INDEX(Indexace!$C$36:$AV$36,MATCH($D$7,Indexace!$C$21:$AV$21))-AQ$161,IF(AH160=('Základní vstupní data'!$F$81+14),('Provozní náklady VaK-ex post'!$V$47*1000)*INDEX(Indexace!$C$37:$AV$37,MATCH($D$7,Indexace!$C$21:$AV$21))-AQ$161,IF(AH160=('Základní vstupní data'!$F$81+15),('Provozní náklady VaK-ex post'!$V$47*1000)*INDEX(Indexace!$C$38:$AV$38,MATCH($D$7,Indexace!$C$21:$AV$21))-AQ$161,IF(AH160=('Základní vstupní data'!$F$81+16),('Provozní náklady VaK-ex post'!$V$47*1000)*INDEX(Indexace!$C$39:$AV$39,MATCH($D$7,Indexace!$C$21:$AV$21))-AQ$161,IF(AH160=('Základní vstupní data'!$F$81+17),('Provozní náklady VaK-ex post'!$V$47*1000)*INDEX(Indexace!$C$40:$AV$40,MATCH($D$7,Indexace!$C$21:$AV$21))-AQ$161,IF(AH160=('Základní vstupní data'!$F$81+18),('Provozní náklady VaK-ex post'!$V$47*1000)*INDEX(Indexace!$C$41:$AV$41,MATCH($D$7,Indexace!$C$21:$AV$21))-AQ$161,IF(AH160=('Základní vstupní data'!$F$81+19),('Provozní náklady VaK-ex post'!$V$47*1000)*INDEX(Indexace!$C$42:$AV$42,MATCH($D$7,Indexace!$C$21:$AV$21))-AQ$161,IF(AH160=('Základní vstupní data'!$F$81+20),('Provozní náklady VaK-ex post'!$V$47*1000)*INDEX(Indexace!$C$43:$AV$43,MATCH($D$7,Indexace!$C$21:$AV$21))-AQ$161,IF(AH160=('Základní vstupní data'!$F$81+21),('Provozní náklady VaK-ex post'!$V$47*1000)*INDEX(Indexace!$C$44:$AV$44,MATCH($D$7,Indexace!$C$21:$AV$21))-AQ$161,IF(AH160=('Základní vstupní data'!$F$81+22),('Provozní náklady VaK-ex post'!$V$47*1000)*INDEX(Indexace!$C$45:$AV$45,MATCH($D$7,Indexace!$C$21:$AV$21))-AQ$161,IF(AH160=('Základní vstupní data'!$F$81+23),('Provozní náklady VaK-ex post'!$V$47*1000)*INDEX(Indexace!$C$46:$AV$46,MATCH($D$7,Indexace!$C$21:$AV$21))-AQ$161,IF(AH160=('Základní vstupní data'!$F$81+24),('Provozní náklady VaK-ex post'!$V$47*1000)*INDEX(Indexace!$C$47:$AV$47,MATCH($D$7,Indexace!$C$21:$AV$21))-AQ$161,IF(AH160=('Základní vstupní data'!$F$81+25),('Provozní náklady VaK-ex post'!$V$47*1000)*INDEX(Indexace!$C$48:$AV$48,MATCH($D$7,Indexace!$C$21:$AV$21))-AQ$161,IF(AH160=('Základní vstupní data'!$F$81+26),('Provozní náklady VaK-ex post'!$V$47*1000)*INDEX(Indexace!$C$49:$AV$49,MATCH($D$7,Indexace!$C$21:$AV$21))-AQ$161,IF(AH160=('Základní vstupní data'!$F$81+27),('Provozní náklady VaK-ex post'!$V$47*1000)*INDEX(Indexace!$C$50:$AV$50,MATCH($D$7,Indexace!$C$21:$AV$21))-AQ$161,IF(AH160=('Základní vstupní data'!$F$81+28),('Provozní náklady VaK-ex post'!$V$47*1000)*INDEX(Indexace!$C$51:$AV$51,MATCH($D$7,Indexace!$C$21:$AV$21))-AQ$161,IF(AH160=('Základní vstupní data'!$F$81+29),('Provozní náklady VaK-ex post'!$V$47*1000)*INDEX(Indexace!$C$52:$AV$52,MATCH($D$7,Indexace!$C$21:$AV$21))-AQ$161,IF(AH160=('Základní vstupní data'!$F$81+30),('Provozní náklady VaK-ex post'!$V$47*1000)*INDEX(Indexace!$C$53:$AV$53,MATCH($D$7,Indexace!$C$21:$AV$21))-AQ$161)))))))))))))))))))))))))))))))),0)</f>
        <v>0</v>
      </c>
    </row>
    <row r="170" spans="1:36" s="119" customFormat="1">
      <c r="B170" s="304" t="str">
        <f>B162</f>
        <v>Odpadní voda</v>
      </c>
      <c r="C170" s="690"/>
      <c r="D170" s="304" t="s">
        <v>97</v>
      </c>
      <c r="E170" s="684">
        <f>IF(E160&gt;='Základní vstupní data'!$F$81,IF($F$2=1,0,IF(E160&gt;='Základní vstupní data'!$F$81,('Základní vstupní data'!$G$122*1000)*INDEX(Indexace!$C$23:$AV$23,MATCH($D$7,Indexace!$C$21:$AV$21))-E$162,IF(E160=('Základní vstupní data'!$F$81+1),('Provozní náklady VaK-ex post'!$G$47*1000)*INDEX(Indexace!$C$24:$AV$24,MATCH($D$7,Indexace!$C$21:$AV$21))-F$162,IF(E160=('Základní vstupní data'!$F$81+2),('Provozní náklady VaK-ex post'!$I$47*1000)*INDEX(Indexace!$C$25:$AV$25,MATCH($D$7,Indexace!$C$21:$AV$21))-G$162,IF(E160=('Základní vstupní data'!$F$81+3),('Provozní náklady VaK-ex post'!$K$47*1000)*INDEX(Indexace!$C$26:$AV$26,MATCH($D$7,Indexace!$C$21:$AV$21))-H$162,IF(E160=('Základní vstupní data'!$F$81+4),('Provozní náklady VaK-ex post'!$M$47*1000)*INDEX(Indexace!$C$27:$AV$27,MATCH($D$7,Indexace!$C$21:$AV$21))-I$162,IF(E160=('Základní vstupní data'!$F$81+5),('Provozní náklady VaK-ex post'!$O$47*1000)*INDEX(Indexace!$C$28:$AV$28,MATCH($D$7,Indexace!$C$21:$AV$21))-J$162,IF(E160=('Základní vstupní data'!$F$81+6),('Provozní náklady VaK-ex post'!$Q$47*1000)*INDEX(Indexace!$C$29:$AV$29,MATCH($D$7,Indexace!$C$21:$AV$21))-K$162,IF(E160=('Základní vstupní data'!$F$81+7),('Provozní náklady VaK-ex post'!$S$47*1000)*INDEX(Indexace!$C$30:$AV$30,MATCH($D$7,Indexace!$C$21:$AV$21))-L$162,IF(E160=('Základní vstupní data'!$F$81+8),('Provozní náklady VaK-ex post'!$U$47*1000)*INDEX(Indexace!$C$31:$AV$31,MATCH($D$7,Indexace!$C$21:$AV$21))-M$162,IF(E160=('Základní vstupní data'!$F$81+9),('Provozní náklady VaK-ex post'!$W$47*1000)*INDEX(Indexace!$C$32:$AV$32,MATCH($D$7,Indexace!$C$21:$AV$21))-N$162,IF(E160=('Základní vstupní data'!$F$81+10),('Provozní náklady VaK-ex post'!$W$47*1000)*INDEX(Indexace!$C$33:$AV$33,MATCH($D$7,Indexace!$C$21:$AV$21))-N$161,IF(E160=('Základní vstupní data'!$F$81+11),('Provozní náklady VaK-ex post'!$W$47*1000)*INDEX(Indexace!$C$34:$AV$34,MATCH($D$7,Indexace!$C$21:$AV$21))-N$161,IF(E160=('Základní vstupní data'!$F$81+12),('Provozní náklady VaK-ex post'!$W$47*1000)*INDEX(Indexace!$C$35:$AV$35,MATCH($D$7,Indexace!$C$21:$AV$21))-N$161,IF(E160=('Základní vstupní data'!$F$81+13),('Provozní náklady VaK-ex post'!$W$47*1000)*INDEX(Indexace!$C$36:$AV$36,MATCH($D$7,Indexace!$C$21:$AV$21))-N$161,IF(E160=('Základní vstupní data'!$F$81+14),('Provozní náklady VaK-ex post'!$W$47*1000)*INDEX(Indexace!$C$37:$AV$37,MATCH($D$7,Indexace!$C$21:$AV$21))-N$161,IF(E160=('Základní vstupní data'!$F$81+15),('Provozní náklady VaK-ex post'!$W$47*1000)*INDEX(Indexace!$C$38:$AV$38,MATCH($D$7,Indexace!$C$21:$AV$21))-N$161,IF(E160=('Základní vstupní data'!$F$81+16),('Provozní náklady VaK-ex post'!$W$47*1000)*INDEX(Indexace!$C$39:$AV$39,MATCH($D$7,Indexace!$C$21:$AV$21))-N$161,IF(E160=('Základní vstupní data'!$F$81+17),('Provozní náklady VaK-ex post'!$W$47*1000)*INDEX(Indexace!$C$40:$AV$40,MATCH($D$7,Indexace!$C$21:$AV$21))-N$161,IF(E160=('Základní vstupní data'!$F$81+18),('Provozní náklady VaK-ex post'!$W$47*1000)*INDEX(Indexace!$C$41:$AV$41,MATCH($D$7,Indexace!$C$21:$AV$21))-N$161,IF(E160=('Základní vstupní data'!$F$81+19),('Provozní náklady VaK-ex post'!$W$47*1000)*INDEX(Indexace!$C$42:$AV$42,MATCH($D$7,Indexace!$C$21:$AV$21))-N$161,IF(E160=('Základní vstupní data'!$F$81+20),('Provozní náklady VaK-ex post'!$W$47*1000)*INDEX(Indexace!$C$43:$AV$43,MATCH($D$7,Indexace!$C$21:$AV$21))-N$161,IF(E160=('Základní vstupní data'!$F$81+21),('Provozní náklady VaK-ex post'!$W$47*1000)*INDEX(Indexace!$C$44:$AV$44,MATCH($D$7,Indexace!$C$21:$AV$21))-N$161,IF(E160=('Základní vstupní data'!$F$81+22),('Provozní náklady VaK-ex post'!$W$47*1000)*INDEX(Indexace!$C$45:$AV$45,MATCH($D$7,Indexace!$C$21:$AV$21))-N$161,IF(E160=('Základní vstupní data'!$F$81+23),('Provozní náklady VaK-ex post'!$W$47*1000)*INDEX(Indexace!$C$46:$AV$46,MATCH($D$7,Indexace!$C$21:$AV$21))-N$161,IF(E160=('Základní vstupní data'!$F$81+24),('Provozní náklady VaK-ex post'!$W$47*1000)*INDEX(Indexace!$C$47:$AV$47,MATCH($D$7,Indexace!$C$21:$AV$21))-N$161,IF(E160=('Základní vstupní data'!$F$81+25),('Provozní náklady VaK-ex post'!$W$47*1000)*INDEX(Indexace!$C$48:$AV$48,MATCH($D$7,Indexace!$C$21:$AV$21))-N$161,IF(E160=('Základní vstupní data'!$F$81+26),('Provozní náklady VaK-ex post'!$W$47*1000)*INDEX(Indexace!$C$48:$AV$49,MATCH($D$7,Indexace!$C$21:$AV$21))-N$161,IF(E160=('Základní vstupní data'!$F$81+27),('Provozní náklady VaK-ex post'!$W$47*1000)*INDEX(Indexace!$C$50:$AV$50,MATCH($D$7,Indexace!$C$21:$AV$21))-N$161,IF(E160=('Základní vstupní data'!$F$81+28),('Provozní náklady VaK-ex post'!$W$47*1000)*INDEX(Indexace!$C$51:$AV$51,MATCH($D$7,Indexace!$C$21:$AV$21))-N$161,IF(E160=('Základní vstupní data'!$F$81+29),('Provozní náklady VaK-ex post'!$W$47*1000)*INDEX(Indexace!$C$52:$AV$52,MATCH($D$7,Indexace!$C$21:$AV$21))-N$161,IF(E160=('Základní vstupní data'!$F$81+30),('Provozní náklady VaK-ex post'!$W$47*1000)*INDEX(Indexace!$C$53:$AV$53,MATCH($D$7,Indexace!$C$21:$AV$21))-N$161)))))))))))))))))))))))))))))))),0)</f>
        <v>0</v>
      </c>
      <c r="F170" s="684">
        <f>IF(F160&gt;='Základní vstupní data'!$F$81,IF($F$2=1,0,IF(F160&gt;='Základní vstupní data'!$F$81,('Základní vstupní data'!$G$122*1000)*INDEX(Indexace!$C$23:$AV$23,MATCH($D$7,Indexace!$C$21:$AV$21))-F$162,IF(F160=('Základní vstupní data'!$F$81+1),('Provozní náklady VaK-ex post'!$G$47*1000)*INDEX(Indexace!$C$24:$AV$24,MATCH($D$7,Indexace!$C$21:$AV$21))-G$162,IF(F160=('Základní vstupní data'!$F$81+2),('Provozní náklady VaK-ex post'!$I$47*1000)*INDEX(Indexace!$C$25:$AV$25,MATCH($D$7,Indexace!$C$21:$AV$21))-H$162,IF(F160=('Základní vstupní data'!$F$81+3),('Provozní náklady VaK-ex post'!$K$47*1000)*INDEX(Indexace!$C$26:$AV$26,MATCH($D$7,Indexace!$C$21:$AV$21))-I$162,IF(F160=('Základní vstupní data'!$F$81+4),('Provozní náklady VaK-ex post'!$M$47*1000)*INDEX(Indexace!$C$27:$AV$27,MATCH($D$7,Indexace!$C$21:$AV$21))-J$162,IF(F160=('Základní vstupní data'!$F$81+5),('Provozní náklady VaK-ex post'!$O$47*1000)*INDEX(Indexace!$C$28:$AV$28,MATCH($D$7,Indexace!$C$21:$AV$21))-K$162,IF(F160=('Základní vstupní data'!$F$81+6),('Provozní náklady VaK-ex post'!$Q$47*1000)*INDEX(Indexace!$C$29:$AV$29,MATCH($D$7,Indexace!$C$21:$AV$21))-L$162,IF(F160=('Základní vstupní data'!$F$81+7),('Provozní náklady VaK-ex post'!$S$47*1000)*INDEX(Indexace!$C$30:$AV$30,MATCH($D$7,Indexace!$C$21:$AV$21))-M$162,IF(F160=('Základní vstupní data'!$F$81+8),('Provozní náklady VaK-ex post'!$U$47*1000)*INDEX(Indexace!$C$31:$AV$31,MATCH($D$7,Indexace!$C$21:$AV$21))-N$162,IF(F160=('Základní vstupní data'!$F$81+9),('Provozní náklady VaK-ex post'!$W$47*1000)*INDEX(Indexace!$C$32:$AV$32,MATCH($D$7,Indexace!$C$21:$AV$21))-O$162,IF(F160=('Základní vstupní data'!$F$81+10),('Provozní náklady VaK-ex post'!$W$47*1000)*INDEX(Indexace!$C$33:$AV$33,MATCH($D$7,Indexace!$C$21:$AV$21))-O$161,IF(F160=('Základní vstupní data'!$F$81+11),('Provozní náklady VaK-ex post'!$W$47*1000)*INDEX(Indexace!$C$34:$AV$34,MATCH($D$7,Indexace!$C$21:$AV$21))-O$161,IF(F160=('Základní vstupní data'!$F$81+12),('Provozní náklady VaK-ex post'!$W$47*1000)*INDEX(Indexace!$C$35:$AV$35,MATCH($D$7,Indexace!$C$21:$AV$21))-O$161,IF(F160=('Základní vstupní data'!$F$81+13),('Provozní náklady VaK-ex post'!$W$47*1000)*INDEX(Indexace!$C$36:$AV$36,MATCH($D$7,Indexace!$C$21:$AV$21))-O$161,IF(F160=('Základní vstupní data'!$F$81+14),('Provozní náklady VaK-ex post'!$W$47*1000)*INDEX(Indexace!$C$37:$AV$37,MATCH($D$7,Indexace!$C$21:$AV$21))-O$161,IF(F160=('Základní vstupní data'!$F$81+15),('Provozní náklady VaK-ex post'!$W$47*1000)*INDEX(Indexace!$C$38:$AV$38,MATCH($D$7,Indexace!$C$21:$AV$21))-O$161,IF(F160=('Základní vstupní data'!$F$81+16),('Provozní náklady VaK-ex post'!$W$47*1000)*INDEX(Indexace!$C$39:$AV$39,MATCH($D$7,Indexace!$C$21:$AV$21))-O$161,IF(F160=('Základní vstupní data'!$F$81+17),('Provozní náklady VaK-ex post'!$W$47*1000)*INDEX(Indexace!$C$40:$AV$40,MATCH($D$7,Indexace!$C$21:$AV$21))-O$161,IF(F160=('Základní vstupní data'!$F$81+18),('Provozní náklady VaK-ex post'!$W$47*1000)*INDEX(Indexace!$C$41:$AV$41,MATCH($D$7,Indexace!$C$21:$AV$21))-O$161,IF(F160=('Základní vstupní data'!$F$81+19),('Provozní náklady VaK-ex post'!$W$47*1000)*INDEX(Indexace!$C$42:$AV$42,MATCH($D$7,Indexace!$C$21:$AV$21))-O$161,IF(F160=('Základní vstupní data'!$F$81+20),('Provozní náklady VaK-ex post'!$W$47*1000)*INDEX(Indexace!$C$43:$AV$43,MATCH($D$7,Indexace!$C$21:$AV$21))-O$161,IF(F160=('Základní vstupní data'!$F$81+21),('Provozní náklady VaK-ex post'!$W$47*1000)*INDEX(Indexace!$C$44:$AV$44,MATCH($D$7,Indexace!$C$21:$AV$21))-O$161,IF(F160=('Základní vstupní data'!$F$81+22),('Provozní náklady VaK-ex post'!$W$47*1000)*INDEX(Indexace!$C$45:$AV$45,MATCH($D$7,Indexace!$C$21:$AV$21))-O$161,IF(F160=('Základní vstupní data'!$F$81+23),('Provozní náklady VaK-ex post'!$W$47*1000)*INDEX(Indexace!$C$46:$AV$46,MATCH($D$7,Indexace!$C$21:$AV$21))-O$161,IF(F160=('Základní vstupní data'!$F$81+24),('Provozní náklady VaK-ex post'!$W$47*1000)*INDEX(Indexace!$C$47:$AV$47,MATCH($D$7,Indexace!$C$21:$AV$21))-O$161,IF(F160=('Základní vstupní data'!$F$81+25),('Provozní náklady VaK-ex post'!$W$47*1000)*INDEX(Indexace!$C$48:$AV$48,MATCH($D$7,Indexace!$C$21:$AV$21))-O$161,IF(F160=('Základní vstupní data'!$F$81+26),('Provozní náklady VaK-ex post'!$W$47*1000)*INDEX(Indexace!$C$48:$AV$49,MATCH($D$7,Indexace!$C$21:$AV$21))-O$161,IF(F160=('Základní vstupní data'!$F$81+27),('Provozní náklady VaK-ex post'!$W$47*1000)*INDEX(Indexace!$C$50:$AV$50,MATCH($D$7,Indexace!$C$21:$AV$21))-O$161,IF(F160=('Základní vstupní data'!$F$81+28),('Provozní náklady VaK-ex post'!$W$47*1000)*INDEX(Indexace!$C$51:$AV$51,MATCH($D$7,Indexace!$C$21:$AV$21))-O$161,IF(F160=('Základní vstupní data'!$F$81+29),('Provozní náklady VaK-ex post'!$W$47*1000)*INDEX(Indexace!$C$52:$AV$52,MATCH($D$7,Indexace!$C$21:$AV$21))-O$161,IF(F160=('Základní vstupní data'!$F$81+30),('Provozní náklady VaK-ex post'!$W$47*1000)*INDEX(Indexace!$C$53:$AV$53,MATCH($D$7,Indexace!$C$21:$AV$21))-O$161)))))))))))))))))))))))))))))))),0)</f>
        <v>0</v>
      </c>
      <c r="G170" s="684">
        <f>IF(G160&gt;='Základní vstupní data'!$F$81,IF($F$2=1,0,IF(G160&gt;='Základní vstupní data'!$F$81,('Základní vstupní data'!$G$122*1000)*INDEX(Indexace!$C$23:$AV$23,MATCH($D$7,Indexace!$C$21:$AV$21))-G$162,IF(G160=('Základní vstupní data'!$F$81+1),('Provozní náklady VaK-ex post'!$G$47*1000)*INDEX(Indexace!$C$24:$AV$24,MATCH($D$7,Indexace!$C$21:$AV$21))-H$162,IF(G160=('Základní vstupní data'!$F$81+2),('Provozní náklady VaK-ex post'!$I$47*1000)*INDEX(Indexace!$C$25:$AV$25,MATCH($D$7,Indexace!$C$21:$AV$21))-I$162,IF(G160=('Základní vstupní data'!$F$81+3),('Provozní náklady VaK-ex post'!$K$47*1000)*INDEX(Indexace!$C$26:$AV$26,MATCH($D$7,Indexace!$C$21:$AV$21))-J$162,IF(G160=('Základní vstupní data'!$F$81+4),('Provozní náklady VaK-ex post'!$M$47*1000)*INDEX(Indexace!$C$27:$AV$27,MATCH($D$7,Indexace!$C$21:$AV$21))-K$162,IF(G160=('Základní vstupní data'!$F$81+5),('Provozní náklady VaK-ex post'!$O$47*1000)*INDEX(Indexace!$C$28:$AV$28,MATCH($D$7,Indexace!$C$21:$AV$21))-L$162,IF(G160=('Základní vstupní data'!$F$81+6),('Provozní náklady VaK-ex post'!$Q$47*1000)*INDEX(Indexace!$C$29:$AV$29,MATCH($D$7,Indexace!$C$21:$AV$21))-M$162,IF(G160=('Základní vstupní data'!$F$81+7),('Provozní náklady VaK-ex post'!$S$47*1000)*INDEX(Indexace!$C$30:$AV$30,MATCH($D$7,Indexace!$C$21:$AV$21))-N$162,IF(G160=('Základní vstupní data'!$F$81+8),('Provozní náklady VaK-ex post'!$U$47*1000)*INDEX(Indexace!$C$31:$AV$31,MATCH($D$7,Indexace!$C$21:$AV$21))-O$162,IF(G160=('Základní vstupní data'!$F$81+9),('Provozní náklady VaK-ex post'!$W$47*1000)*INDEX(Indexace!$C$32:$AV$32,MATCH($D$7,Indexace!$C$21:$AV$21))-P$162,IF(G160=('Základní vstupní data'!$F$81+10),('Provozní náklady VaK-ex post'!$W$47*1000)*INDEX(Indexace!$C$33:$AV$33,MATCH($D$7,Indexace!$C$21:$AV$21))-P$161,IF(G160=('Základní vstupní data'!$F$81+11),('Provozní náklady VaK-ex post'!$W$47*1000)*INDEX(Indexace!$C$34:$AV$34,MATCH($D$7,Indexace!$C$21:$AV$21))-P$161,IF(G160=('Základní vstupní data'!$F$81+12),('Provozní náklady VaK-ex post'!$W$47*1000)*INDEX(Indexace!$C$35:$AV$35,MATCH($D$7,Indexace!$C$21:$AV$21))-P$161,IF(G160=('Základní vstupní data'!$F$81+13),('Provozní náklady VaK-ex post'!$W$47*1000)*INDEX(Indexace!$C$36:$AV$36,MATCH($D$7,Indexace!$C$21:$AV$21))-P$161,IF(G160=('Základní vstupní data'!$F$81+14),('Provozní náklady VaK-ex post'!$W$47*1000)*INDEX(Indexace!$C$37:$AV$37,MATCH($D$7,Indexace!$C$21:$AV$21))-P$161,IF(G160=('Základní vstupní data'!$F$81+15),('Provozní náklady VaK-ex post'!$W$47*1000)*INDEX(Indexace!$C$38:$AV$38,MATCH($D$7,Indexace!$C$21:$AV$21))-P$161,IF(G160=('Základní vstupní data'!$F$81+16),('Provozní náklady VaK-ex post'!$W$47*1000)*INDEX(Indexace!$C$39:$AV$39,MATCH($D$7,Indexace!$C$21:$AV$21))-P$161,IF(G160=('Základní vstupní data'!$F$81+17),('Provozní náklady VaK-ex post'!$W$47*1000)*INDEX(Indexace!$C$40:$AV$40,MATCH($D$7,Indexace!$C$21:$AV$21))-P$161,IF(G160=('Základní vstupní data'!$F$81+18),('Provozní náklady VaK-ex post'!$W$47*1000)*INDEX(Indexace!$C$41:$AV$41,MATCH($D$7,Indexace!$C$21:$AV$21))-P$161,IF(G160=('Základní vstupní data'!$F$81+19),('Provozní náklady VaK-ex post'!$W$47*1000)*INDEX(Indexace!$C$42:$AV$42,MATCH($D$7,Indexace!$C$21:$AV$21))-P$161,IF(G160=('Základní vstupní data'!$F$81+20),('Provozní náklady VaK-ex post'!$W$47*1000)*INDEX(Indexace!$C$43:$AV$43,MATCH($D$7,Indexace!$C$21:$AV$21))-P$161,IF(G160=('Základní vstupní data'!$F$81+21),('Provozní náklady VaK-ex post'!$W$47*1000)*INDEX(Indexace!$C$44:$AV$44,MATCH($D$7,Indexace!$C$21:$AV$21))-P$161,IF(G160=('Základní vstupní data'!$F$81+22),('Provozní náklady VaK-ex post'!$W$47*1000)*INDEX(Indexace!$C$45:$AV$45,MATCH($D$7,Indexace!$C$21:$AV$21))-P$161,IF(G160=('Základní vstupní data'!$F$81+23),('Provozní náklady VaK-ex post'!$W$47*1000)*INDEX(Indexace!$C$46:$AV$46,MATCH($D$7,Indexace!$C$21:$AV$21))-P$161,IF(G160=('Základní vstupní data'!$F$81+24),('Provozní náklady VaK-ex post'!$W$47*1000)*INDEX(Indexace!$C$47:$AV$47,MATCH($D$7,Indexace!$C$21:$AV$21))-P$161,IF(G160=('Základní vstupní data'!$F$81+25),('Provozní náklady VaK-ex post'!$W$47*1000)*INDEX(Indexace!$C$48:$AV$48,MATCH($D$7,Indexace!$C$21:$AV$21))-P$161,IF(G160=('Základní vstupní data'!$F$81+26),('Provozní náklady VaK-ex post'!$W$47*1000)*INDEX(Indexace!$C$48:$AV$49,MATCH($D$7,Indexace!$C$21:$AV$21))-P$161,IF(G160=('Základní vstupní data'!$F$81+27),('Provozní náklady VaK-ex post'!$W$47*1000)*INDEX(Indexace!$C$50:$AV$50,MATCH($D$7,Indexace!$C$21:$AV$21))-P$161,IF(G160=('Základní vstupní data'!$F$81+28),('Provozní náklady VaK-ex post'!$W$47*1000)*INDEX(Indexace!$C$51:$AV$51,MATCH($D$7,Indexace!$C$21:$AV$21))-P$161,IF(G160=('Základní vstupní data'!$F$81+29),('Provozní náklady VaK-ex post'!$W$47*1000)*INDEX(Indexace!$C$52:$AV$52,MATCH($D$7,Indexace!$C$21:$AV$21))-P$161,IF(G160=('Základní vstupní data'!$F$81+30),('Provozní náklady VaK-ex post'!$W$47*1000)*INDEX(Indexace!$C$53:$AV$53,MATCH($D$7,Indexace!$C$21:$AV$21))-P$161)))))))))))))))))))))))))))))))),0)</f>
        <v>0</v>
      </c>
      <c r="H170" s="684">
        <f>IF(H160&gt;='Základní vstupní data'!$F$81,IF($F$2=1,0,IF(H160&gt;='Základní vstupní data'!$F$81,('Základní vstupní data'!$G$122*1000)*INDEX(Indexace!$C$23:$AV$23,MATCH($D$7,Indexace!$C$21:$AV$21))-H$162,IF(H160=('Základní vstupní data'!$F$81+1),('Provozní náklady VaK-ex post'!$G$47*1000)*INDEX(Indexace!$C$24:$AV$24,MATCH($D$7,Indexace!$C$21:$AV$21))-I$162,IF(H160=('Základní vstupní data'!$F$81+2),('Provozní náklady VaK-ex post'!$I$47*1000)*INDEX(Indexace!$C$25:$AV$25,MATCH($D$7,Indexace!$C$21:$AV$21))-J$162,IF(H160=('Základní vstupní data'!$F$81+3),('Provozní náklady VaK-ex post'!$K$47*1000)*INDEX(Indexace!$C$26:$AV$26,MATCH($D$7,Indexace!$C$21:$AV$21))-K$162,IF(H160=('Základní vstupní data'!$F$81+4),('Provozní náklady VaK-ex post'!$M$47*1000)*INDEX(Indexace!$C$27:$AV$27,MATCH($D$7,Indexace!$C$21:$AV$21))-L$162,IF(H160=('Základní vstupní data'!$F$81+5),('Provozní náklady VaK-ex post'!$O$47*1000)*INDEX(Indexace!$C$28:$AV$28,MATCH($D$7,Indexace!$C$21:$AV$21))-M$162,IF(H160=('Základní vstupní data'!$F$81+6),('Provozní náklady VaK-ex post'!$Q$47*1000)*INDEX(Indexace!$C$29:$AV$29,MATCH($D$7,Indexace!$C$21:$AV$21))-N$162,IF(H160=('Základní vstupní data'!$F$81+7),('Provozní náklady VaK-ex post'!$S$47*1000)*INDEX(Indexace!$C$30:$AV$30,MATCH($D$7,Indexace!$C$21:$AV$21))-O$162,IF(H160=('Základní vstupní data'!$F$81+8),('Provozní náklady VaK-ex post'!$U$47*1000)*INDEX(Indexace!$C$31:$AV$31,MATCH($D$7,Indexace!$C$21:$AV$21))-P$162,IF(H160=('Základní vstupní data'!$F$81+9),('Provozní náklady VaK-ex post'!$W$47*1000)*INDEX(Indexace!$C$32:$AV$32,MATCH($D$7,Indexace!$C$21:$AV$21))-Q$162,IF(H160=('Základní vstupní data'!$F$81+10),('Provozní náklady VaK-ex post'!$W$47*1000)*INDEX(Indexace!$C$33:$AV$33,MATCH($D$7,Indexace!$C$21:$AV$21))-Q$161,IF(H160=('Základní vstupní data'!$F$81+11),('Provozní náklady VaK-ex post'!$W$47*1000)*INDEX(Indexace!$C$34:$AV$34,MATCH($D$7,Indexace!$C$21:$AV$21))-Q$161,IF(H160=('Základní vstupní data'!$F$81+12),('Provozní náklady VaK-ex post'!$W$47*1000)*INDEX(Indexace!$C$35:$AV$35,MATCH($D$7,Indexace!$C$21:$AV$21))-Q$161,IF(H160=('Základní vstupní data'!$F$81+13),('Provozní náklady VaK-ex post'!$W$47*1000)*INDEX(Indexace!$C$36:$AV$36,MATCH($D$7,Indexace!$C$21:$AV$21))-Q$161,IF(H160=('Základní vstupní data'!$F$81+14),('Provozní náklady VaK-ex post'!$W$47*1000)*INDEX(Indexace!$C$37:$AV$37,MATCH($D$7,Indexace!$C$21:$AV$21))-Q$161,IF(H160=('Základní vstupní data'!$F$81+15),('Provozní náklady VaK-ex post'!$W$47*1000)*INDEX(Indexace!$C$38:$AV$38,MATCH($D$7,Indexace!$C$21:$AV$21))-Q$161,IF(H160=('Základní vstupní data'!$F$81+16),('Provozní náklady VaK-ex post'!$W$47*1000)*INDEX(Indexace!$C$39:$AV$39,MATCH($D$7,Indexace!$C$21:$AV$21))-Q$161,IF(H160=('Základní vstupní data'!$F$81+17),('Provozní náklady VaK-ex post'!$W$47*1000)*INDEX(Indexace!$C$40:$AV$40,MATCH($D$7,Indexace!$C$21:$AV$21))-Q$161,IF(H160=('Základní vstupní data'!$F$81+18),('Provozní náklady VaK-ex post'!$W$47*1000)*INDEX(Indexace!$C$41:$AV$41,MATCH($D$7,Indexace!$C$21:$AV$21))-Q$161,IF(H160=('Základní vstupní data'!$F$81+19),('Provozní náklady VaK-ex post'!$W$47*1000)*INDEX(Indexace!$C$42:$AV$42,MATCH($D$7,Indexace!$C$21:$AV$21))-Q$161,IF(H160=('Základní vstupní data'!$F$81+20),('Provozní náklady VaK-ex post'!$W$47*1000)*INDEX(Indexace!$C$43:$AV$43,MATCH($D$7,Indexace!$C$21:$AV$21))-Q$161,IF(H160=('Základní vstupní data'!$F$81+21),('Provozní náklady VaK-ex post'!$W$47*1000)*INDEX(Indexace!$C$44:$AV$44,MATCH($D$7,Indexace!$C$21:$AV$21))-Q$161,IF(H160=('Základní vstupní data'!$F$81+22),('Provozní náklady VaK-ex post'!$W$47*1000)*INDEX(Indexace!$C$45:$AV$45,MATCH($D$7,Indexace!$C$21:$AV$21))-Q$161,IF(H160=('Základní vstupní data'!$F$81+23),('Provozní náklady VaK-ex post'!$W$47*1000)*INDEX(Indexace!$C$46:$AV$46,MATCH($D$7,Indexace!$C$21:$AV$21))-Q$161,IF(H160=('Základní vstupní data'!$F$81+24),('Provozní náklady VaK-ex post'!$W$47*1000)*INDEX(Indexace!$C$47:$AV$47,MATCH($D$7,Indexace!$C$21:$AV$21))-Q$161,IF(H160=('Základní vstupní data'!$F$81+25),('Provozní náklady VaK-ex post'!$W$47*1000)*INDEX(Indexace!$C$48:$AV$48,MATCH($D$7,Indexace!$C$21:$AV$21))-Q$161,IF(H160=('Základní vstupní data'!$F$81+26),('Provozní náklady VaK-ex post'!$W$47*1000)*INDEX(Indexace!$C$48:$AV$49,MATCH($D$7,Indexace!$C$21:$AV$21))-Q$161,IF(H160=('Základní vstupní data'!$F$81+27),('Provozní náklady VaK-ex post'!$W$47*1000)*INDEX(Indexace!$C$50:$AV$50,MATCH($D$7,Indexace!$C$21:$AV$21))-Q$161,IF(H160=('Základní vstupní data'!$F$81+28),('Provozní náklady VaK-ex post'!$W$47*1000)*INDEX(Indexace!$C$51:$AV$51,MATCH($D$7,Indexace!$C$21:$AV$21))-Q$161,IF(H160=('Základní vstupní data'!$F$81+29),('Provozní náklady VaK-ex post'!$W$47*1000)*INDEX(Indexace!$C$52:$AV$52,MATCH($D$7,Indexace!$C$21:$AV$21))-Q$161,IF(H160=('Základní vstupní data'!$F$81+30),('Provozní náklady VaK-ex post'!$W$47*1000)*INDEX(Indexace!$C$53:$AV$53,MATCH($D$7,Indexace!$C$21:$AV$21))-Q$161)))))))))))))))))))))))))))))))),0)</f>
        <v>0</v>
      </c>
      <c r="I170" s="684">
        <f>IF(I160&gt;='Základní vstupní data'!$F$81,IF($F$2=1,0,IF(I160&gt;='Základní vstupní data'!$F$81,('Základní vstupní data'!$G$122*1000)*INDEX(Indexace!$C$23:$AV$23,MATCH($D$7,Indexace!$C$21:$AV$21))-I$162,IF(I160=('Základní vstupní data'!$F$81+1),('Provozní náklady VaK-ex post'!$G$47*1000)*INDEX(Indexace!$C$24:$AV$24,MATCH($D$7,Indexace!$C$21:$AV$21))-J$162,IF(I160=('Základní vstupní data'!$F$81+2),('Provozní náklady VaK-ex post'!$I$47*1000)*INDEX(Indexace!$C$25:$AV$25,MATCH($D$7,Indexace!$C$21:$AV$21))-K$162,IF(I160=('Základní vstupní data'!$F$81+3),('Provozní náklady VaK-ex post'!$K$47*1000)*INDEX(Indexace!$C$26:$AV$26,MATCH($D$7,Indexace!$C$21:$AV$21))-L$162,IF(I160=('Základní vstupní data'!$F$81+4),('Provozní náklady VaK-ex post'!$M$47*1000)*INDEX(Indexace!$C$27:$AV$27,MATCH($D$7,Indexace!$C$21:$AV$21))-M$162,IF(I160=('Základní vstupní data'!$F$81+5),('Provozní náklady VaK-ex post'!$O$47*1000)*INDEX(Indexace!$C$28:$AV$28,MATCH($D$7,Indexace!$C$21:$AV$21))-N$162,IF(I160=('Základní vstupní data'!$F$81+6),('Provozní náklady VaK-ex post'!$Q$47*1000)*INDEX(Indexace!$C$29:$AV$29,MATCH($D$7,Indexace!$C$21:$AV$21))-O$162,IF(I160=('Základní vstupní data'!$F$81+7),('Provozní náklady VaK-ex post'!$S$47*1000)*INDEX(Indexace!$C$30:$AV$30,MATCH($D$7,Indexace!$C$21:$AV$21))-P$162,IF(I160=('Základní vstupní data'!$F$81+8),('Provozní náklady VaK-ex post'!$U$47*1000)*INDEX(Indexace!$C$31:$AV$31,MATCH($D$7,Indexace!$C$21:$AV$21))-Q$162,IF(I160=('Základní vstupní data'!$F$81+9),('Provozní náklady VaK-ex post'!$W$47*1000)*INDEX(Indexace!$C$32:$AV$32,MATCH($D$7,Indexace!$C$21:$AV$21))-R$162,IF(I160=('Základní vstupní data'!$F$81+10),('Provozní náklady VaK-ex post'!$W$47*1000)*INDEX(Indexace!$C$33:$AV$33,MATCH($D$7,Indexace!$C$21:$AV$21))-R$161,IF(I160=('Základní vstupní data'!$F$81+11),('Provozní náklady VaK-ex post'!$W$47*1000)*INDEX(Indexace!$C$34:$AV$34,MATCH($D$7,Indexace!$C$21:$AV$21))-R$161,IF(I160=('Základní vstupní data'!$F$81+12),('Provozní náklady VaK-ex post'!$W$47*1000)*INDEX(Indexace!$C$35:$AV$35,MATCH($D$7,Indexace!$C$21:$AV$21))-R$161,IF(I160=('Základní vstupní data'!$F$81+13),('Provozní náklady VaK-ex post'!$W$47*1000)*INDEX(Indexace!$C$36:$AV$36,MATCH($D$7,Indexace!$C$21:$AV$21))-R$161,IF(I160=('Základní vstupní data'!$F$81+14),('Provozní náklady VaK-ex post'!$W$47*1000)*INDEX(Indexace!$C$37:$AV$37,MATCH($D$7,Indexace!$C$21:$AV$21))-R$161,IF(I160=('Základní vstupní data'!$F$81+15),('Provozní náklady VaK-ex post'!$W$47*1000)*INDEX(Indexace!$C$38:$AV$38,MATCH($D$7,Indexace!$C$21:$AV$21))-R$161,IF(I160=('Základní vstupní data'!$F$81+16),('Provozní náklady VaK-ex post'!$W$47*1000)*INDEX(Indexace!$C$39:$AV$39,MATCH($D$7,Indexace!$C$21:$AV$21))-R$161,IF(I160=('Základní vstupní data'!$F$81+17),('Provozní náklady VaK-ex post'!$W$47*1000)*INDEX(Indexace!$C$40:$AV$40,MATCH($D$7,Indexace!$C$21:$AV$21))-R$161,IF(I160=('Základní vstupní data'!$F$81+18),('Provozní náklady VaK-ex post'!$W$47*1000)*INDEX(Indexace!$C$41:$AV$41,MATCH($D$7,Indexace!$C$21:$AV$21))-R$161,IF(I160=('Základní vstupní data'!$F$81+19),('Provozní náklady VaK-ex post'!$W$47*1000)*INDEX(Indexace!$C$42:$AV$42,MATCH($D$7,Indexace!$C$21:$AV$21))-R$161,IF(I160=('Základní vstupní data'!$F$81+20),('Provozní náklady VaK-ex post'!$W$47*1000)*INDEX(Indexace!$C$43:$AV$43,MATCH($D$7,Indexace!$C$21:$AV$21))-R$161,IF(I160=('Základní vstupní data'!$F$81+21),('Provozní náklady VaK-ex post'!$W$47*1000)*INDEX(Indexace!$C$44:$AV$44,MATCH($D$7,Indexace!$C$21:$AV$21))-R$161,IF(I160=('Základní vstupní data'!$F$81+22),('Provozní náklady VaK-ex post'!$W$47*1000)*INDEX(Indexace!$C$45:$AV$45,MATCH($D$7,Indexace!$C$21:$AV$21))-R$161,IF(I160=('Základní vstupní data'!$F$81+23),('Provozní náklady VaK-ex post'!$W$47*1000)*INDEX(Indexace!$C$46:$AV$46,MATCH($D$7,Indexace!$C$21:$AV$21))-R$161,IF(I160=('Základní vstupní data'!$F$81+24),('Provozní náklady VaK-ex post'!$W$47*1000)*INDEX(Indexace!$C$47:$AV$47,MATCH($D$7,Indexace!$C$21:$AV$21))-R$161,IF(I160=('Základní vstupní data'!$F$81+25),('Provozní náklady VaK-ex post'!$W$47*1000)*INDEX(Indexace!$C$48:$AV$48,MATCH($D$7,Indexace!$C$21:$AV$21))-R$161,IF(I160=('Základní vstupní data'!$F$81+26),('Provozní náklady VaK-ex post'!$W$47*1000)*INDEX(Indexace!$C$48:$AV$49,MATCH($D$7,Indexace!$C$21:$AV$21))-R$161,IF(I160=('Základní vstupní data'!$F$81+27),('Provozní náklady VaK-ex post'!$W$47*1000)*INDEX(Indexace!$C$50:$AV$50,MATCH($D$7,Indexace!$C$21:$AV$21))-R$161,IF(I160=('Základní vstupní data'!$F$81+28),('Provozní náklady VaK-ex post'!$W$47*1000)*INDEX(Indexace!$C$51:$AV$51,MATCH($D$7,Indexace!$C$21:$AV$21))-R$161,IF(I160=('Základní vstupní data'!$F$81+29),('Provozní náklady VaK-ex post'!$W$47*1000)*INDEX(Indexace!$C$52:$AV$52,MATCH($D$7,Indexace!$C$21:$AV$21))-R$161,IF(I160=('Základní vstupní data'!$F$81+30),('Provozní náklady VaK-ex post'!$W$47*1000)*INDEX(Indexace!$C$53:$AV$53,MATCH($D$7,Indexace!$C$21:$AV$21))-R$161)))))))))))))))))))))))))))))))),0)</f>
        <v>0</v>
      </c>
      <c r="J170" s="684">
        <f>IF(J160&gt;='Základní vstupní data'!$F$81,IF($F$2=1,0,IF(J160&gt;='Základní vstupní data'!$F$81,('Základní vstupní data'!$G$122*1000)*INDEX(Indexace!$C$23:$AV$23,MATCH($D$7,Indexace!$C$21:$AV$21))-J$162,IF(J160=('Základní vstupní data'!$F$81+1),('Provozní náklady VaK-ex post'!$G$47*1000)*INDEX(Indexace!$C$24:$AV$24,MATCH($D$7,Indexace!$C$21:$AV$21))-K$162,IF(J160=('Základní vstupní data'!$F$81+2),('Provozní náklady VaK-ex post'!$I$47*1000)*INDEX(Indexace!$C$25:$AV$25,MATCH($D$7,Indexace!$C$21:$AV$21))-L$162,IF(J160=('Základní vstupní data'!$F$81+3),('Provozní náklady VaK-ex post'!$K$47*1000)*INDEX(Indexace!$C$26:$AV$26,MATCH($D$7,Indexace!$C$21:$AV$21))-M$162,IF(J160=('Základní vstupní data'!$F$81+4),('Provozní náklady VaK-ex post'!$M$47*1000)*INDEX(Indexace!$C$27:$AV$27,MATCH($D$7,Indexace!$C$21:$AV$21))-N$162,IF(J160=('Základní vstupní data'!$F$81+5),('Provozní náklady VaK-ex post'!$O$47*1000)*INDEX(Indexace!$C$28:$AV$28,MATCH($D$7,Indexace!$C$21:$AV$21))-O$162,IF(J160=('Základní vstupní data'!$F$81+6),('Provozní náklady VaK-ex post'!$Q$47*1000)*INDEX(Indexace!$C$29:$AV$29,MATCH($D$7,Indexace!$C$21:$AV$21))-P$162,IF(J160=('Základní vstupní data'!$F$81+7),('Provozní náklady VaK-ex post'!$S$47*1000)*INDEX(Indexace!$C$30:$AV$30,MATCH($D$7,Indexace!$C$21:$AV$21))-Q$162,IF(J160=('Základní vstupní data'!$F$81+8),('Provozní náklady VaK-ex post'!$U$47*1000)*INDEX(Indexace!$C$31:$AV$31,MATCH($D$7,Indexace!$C$21:$AV$21))-R$162,IF(J160=('Základní vstupní data'!$F$81+9),('Provozní náklady VaK-ex post'!$W$47*1000)*INDEX(Indexace!$C$32:$AV$32,MATCH($D$7,Indexace!$C$21:$AV$21))-S$162,IF(J160=('Základní vstupní data'!$F$81+10),('Provozní náklady VaK-ex post'!$W$47*1000)*INDEX(Indexace!$C$33:$AV$33,MATCH($D$7,Indexace!$C$21:$AV$21))-S$161,IF(J160=('Základní vstupní data'!$F$81+11),('Provozní náklady VaK-ex post'!$W$47*1000)*INDEX(Indexace!$C$34:$AV$34,MATCH($D$7,Indexace!$C$21:$AV$21))-S$161,IF(J160=('Základní vstupní data'!$F$81+12),('Provozní náklady VaK-ex post'!$W$47*1000)*INDEX(Indexace!$C$35:$AV$35,MATCH($D$7,Indexace!$C$21:$AV$21))-S$161,IF(J160=('Základní vstupní data'!$F$81+13),('Provozní náklady VaK-ex post'!$W$47*1000)*INDEX(Indexace!$C$36:$AV$36,MATCH($D$7,Indexace!$C$21:$AV$21))-S$161,IF(J160=('Základní vstupní data'!$F$81+14),('Provozní náklady VaK-ex post'!$W$47*1000)*INDEX(Indexace!$C$37:$AV$37,MATCH($D$7,Indexace!$C$21:$AV$21))-S$161,IF(J160=('Základní vstupní data'!$F$81+15),('Provozní náklady VaK-ex post'!$W$47*1000)*INDEX(Indexace!$C$38:$AV$38,MATCH($D$7,Indexace!$C$21:$AV$21))-S$161,IF(J160=('Základní vstupní data'!$F$81+16),('Provozní náklady VaK-ex post'!$W$47*1000)*INDEX(Indexace!$C$39:$AV$39,MATCH($D$7,Indexace!$C$21:$AV$21))-S$161,IF(J160=('Základní vstupní data'!$F$81+17),('Provozní náklady VaK-ex post'!$W$47*1000)*INDEX(Indexace!$C$40:$AV$40,MATCH($D$7,Indexace!$C$21:$AV$21))-S$161,IF(J160=('Základní vstupní data'!$F$81+18),('Provozní náklady VaK-ex post'!$W$47*1000)*INDEX(Indexace!$C$41:$AV$41,MATCH($D$7,Indexace!$C$21:$AV$21))-S$161,IF(J160=('Základní vstupní data'!$F$81+19),('Provozní náklady VaK-ex post'!$W$47*1000)*INDEX(Indexace!$C$42:$AV$42,MATCH($D$7,Indexace!$C$21:$AV$21))-S$161,IF(J160=('Základní vstupní data'!$F$81+20),('Provozní náklady VaK-ex post'!$W$47*1000)*INDEX(Indexace!$C$43:$AV$43,MATCH($D$7,Indexace!$C$21:$AV$21))-S$161,IF(J160=('Základní vstupní data'!$F$81+21),('Provozní náklady VaK-ex post'!$W$47*1000)*INDEX(Indexace!$C$44:$AV$44,MATCH($D$7,Indexace!$C$21:$AV$21))-S$161,IF(J160=('Základní vstupní data'!$F$81+22),('Provozní náklady VaK-ex post'!$W$47*1000)*INDEX(Indexace!$C$45:$AV$45,MATCH($D$7,Indexace!$C$21:$AV$21))-S$161,IF(J160=('Základní vstupní data'!$F$81+23),('Provozní náklady VaK-ex post'!$W$47*1000)*INDEX(Indexace!$C$46:$AV$46,MATCH($D$7,Indexace!$C$21:$AV$21))-S$161,IF(J160=('Základní vstupní data'!$F$81+24),('Provozní náklady VaK-ex post'!$W$47*1000)*INDEX(Indexace!$C$47:$AV$47,MATCH($D$7,Indexace!$C$21:$AV$21))-S$161,IF(J160=('Základní vstupní data'!$F$81+25),('Provozní náklady VaK-ex post'!$W$47*1000)*INDEX(Indexace!$C$48:$AV$48,MATCH($D$7,Indexace!$C$21:$AV$21))-S$161,IF(J160=('Základní vstupní data'!$F$81+26),('Provozní náklady VaK-ex post'!$W$47*1000)*INDEX(Indexace!$C$48:$AV$49,MATCH($D$7,Indexace!$C$21:$AV$21))-S$161,IF(J160=('Základní vstupní data'!$F$81+27),('Provozní náklady VaK-ex post'!$W$47*1000)*INDEX(Indexace!$C$50:$AV$50,MATCH($D$7,Indexace!$C$21:$AV$21))-S$161,IF(J160=('Základní vstupní data'!$F$81+28),('Provozní náklady VaK-ex post'!$W$47*1000)*INDEX(Indexace!$C$51:$AV$51,MATCH($D$7,Indexace!$C$21:$AV$21))-S$161,IF(J160=('Základní vstupní data'!$F$81+29),('Provozní náklady VaK-ex post'!$W$47*1000)*INDEX(Indexace!$C$52:$AV$52,MATCH($D$7,Indexace!$C$21:$AV$21))-S$161,IF(J160=('Základní vstupní data'!$F$81+30),('Provozní náklady VaK-ex post'!$W$47*1000)*INDEX(Indexace!$C$53:$AV$53,MATCH($D$7,Indexace!$C$21:$AV$21))-S$161)))))))))))))))))))))))))))))))),0)</f>
        <v>0</v>
      </c>
      <c r="K170" s="684">
        <f>IF(K160&gt;='Základní vstupní data'!$F$81,IF($F$2=1,0,IF(K160&gt;='Základní vstupní data'!$F$81,('Základní vstupní data'!$G$122*1000)*INDEX(Indexace!$C$23:$AV$23,MATCH($D$7,Indexace!$C$21:$AV$21))-K$162,IF(K160=('Základní vstupní data'!$F$81+1),('Provozní náklady VaK-ex post'!$G$47*1000)*INDEX(Indexace!$C$24:$AV$24,MATCH($D$7,Indexace!$C$21:$AV$21))-L$162,IF(K160=('Základní vstupní data'!$F$81+2),('Provozní náklady VaK-ex post'!$I$47*1000)*INDEX(Indexace!$C$25:$AV$25,MATCH($D$7,Indexace!$C$21:$AV$21))-M$162,IF(K160=('Základní vstupní data'!$F$81+3),('Provozní náklady VaK-ex post'!$K$47*1000)*INDEX(Indexace!$C$26:$AV$26,MATCH($D$7,Indexace!$C$21:$AV$21))-N$162,IF(K160=('Základní vstupní data'!$F$81+4),('Provozní náklady VaK-ex post'!$M$47*1000)*INDEX(Indexace!$C$27:$AV$27,MATCH($D$7,Indexace!$C$21:$AV$21))-O$162,IF(K160=('Základní vstupní data'!$F$81+5),('Provozní náklady VaK-ex post'!$O$47*1000)*INDEX(Indexace!$C$28:$AV$28,MATCH($D$7,Indexace!$C$21:$AV$21))-P$162,IF(K160=('Základní vstupní data'!$F$81+6),('Provozní náklady VaK-ex post'!$Q$47*1000)*INDEX(Indexace!$C$29:$AV$29,MATCH($D$7,Indexace!$C$21:$AV$21))-Q$162,IF(K160=('Základní vstupní data'!$F$81+7),('Provozní náklady VaK-ex post'!$S$47*1000)*INDEX(Indexace!$C$30:$AV$30,MATCH($D$7,Indexace!$C$21:$AV$21))-R$162,IF(K160=('Základní vstupní data'!$F$81+8),('Provozní náklady VaK-ex post'!$U$47*1000)*INDEX(Indexace!$C$31:$AV$31,MATCH($D$7,Indexace!$C$21:$AV$21))-S$162,IF(K160=('Základní vstupní data'!$F$81+9),('Provozní náklady VaK-ex post'!$W$47*1000)*INDEX(Indexace!$C$32:$AV$32,MATCH($D$7,Indexace!$C$21:$AV$21))-T$162,IF(K160=('Základní vstupní data'!$F$81+10),('Provozní náklady VaK-ex post'!$W$47*1000)*INDEX(Indexace!$C$33:$AV$33,MATCH($D$7,Indexace!$C$21:$AV$21))-T$161,IF(K160=('Základní vstupní data'!$F$81+11),('Provozní náklady VaK-ex post'!$W$47*1000)*INDEX(Indexace!$C$34:$AV$34,MATCH($D$7,Indexace!$C$21:$AV$21))-T$161,IF(K160=('Základní vstupní data'!$F$81+12),('Provozní náklady VaK-ex post'!$W$47*1000)*INDEX(Indexace!$C$35:$AV$35,MATCH($D$7,Indexace!$C$21:$AV$21))-T$161,IF(K160=('Základní vstupní data'!$F$81+13),('Provozní náklady VaK-ex post'!$W$47*1000)*INDEX(Indexace!$C$36:$AV$36,MATCH($D$7,Indexace!$C$21:$AV$21))-T$161,IF(K160=('Základní vstupní data'!$F$81+14),('Provozní náklady VaK-ex post'!$W$47*1000)*INDEX(Indexace!$C$37:$AV$37,MATCH($D$7,Indexace!$C$21:$AV$21))-T$161,IF(K160=('Základní vstupní data'!$F$81+15),('Provozní náklady VaK-ex post'!$W$47*1000)*INDEX(Indexace!$C$38:$AV$38,MATCH($D$7,Indexace!$C$21:$AV$21))-T$161,IF(K160=('Základní vstupní data'!$F$81+16),('Provozní náklady VaK-ex post'!$W$47*1000)*INDEX(Indexace!$C$39:$AV$39,MATCH($D$7,Indexace!$C$21:$AV$21))-T$161,IF(K160=('Základní vstupní data'!$F$81+17),('Provozní náklady VaK-ex post'!$W$47*1000)*INDEX(Indexace!$C$40:$AV$40,MATCH($D$7,Indexace!$C$21:$AV$21))-T$161,IF(K160=('Základní vstupní data'!$F$81+18),('Provozní náklady VaK-ex post'!$W$47*1000)*INDEX(Indexace!$C$41:$AV$41,MATCH($D$7,Indexace!$C$21:$AV$21))-T$161,IF(K160=('Základní vstupní data'!$F$81+19),('Provozní náklady VaK-ex post'!$W$47*1000)*INDEX(Indexace!$C$42:$AV$42,MATCH($D$7,Indexace!$C$21:$AV$21))-T$161,IF(K160=('Základní vstupní data'!$F$81+20),('Provozní náklady VaK-ex post'!$W$47*1000)*INDEX(Indexace!$C$43:$AV$43,MATCH($D$7,Indexace!$C$21:$AV$21))-T$161,IF(K160=('Základní vstupní data'!$F$81+21),('Provozní náklady VaK-ex post'!$W$47*1000)*INDEX(Indexace!$C$44:$AV$44,MATCH($D$7,Indexace!$C$21:$AV$21))-T$161,IF(K160=('Základní vstupní data'!$F$81+22),('Provozní náklady VaK-ex post'!$W$47*1000)*INDEX(Indexace!$C$45:$AV$45,MATCH($D$7,Indexace!$C$21:$AV$21))-T$161,IF(K160=('Základní vstupní data'!$F$81+23),('Provozní náklady VaK-ex post'!$W$47*1000)*INDEX(Indexace!$C$46:$AV$46,MATCH($D$7,Indexace!$C$21:$AV$21))-T$161,IF(K160=('Základní vstupní data'!$F$81+24),('Provozní náklady VaK-ex post'!$W$47*1000)*INDEX(Indexace!$C$47:$AV$47,MATCH($D$7,Indexace!$C$21:$AV$21))-T$161,IF(K160=('Základní vstupní data'!$F$81+25),('Provozní náklady VaK-ex post'!$W$47*1000)*INDEX(Indexace!$C$48:$AV$48,MATCH($D$7,Indexace!$C$21:$AV$21))-T$161,IF(K160=('Základní vstupní data'!$F$81+26),('Provozní náklady VaK-ex post'!$W$47*1000)*INDEX(Indexace!$C$48:$AV$49,MATCH($D$7,Indexace!$C$21:$AV$21))-T$161,IF(K160=('Základní vstupní data'!$F$81+27),('Provozní náklady VaK-ex post'!$W$47*1000)*INDEX(Indexace!$C$50:$AV$50,MATCH($D$7,Indexace!$C$21:$AV$21))-T$161,IF(K160=('Základní vstupní data'!$F$81+28),('Provozní náklady VaK-ex post'!$W$47*1000)*INDEX(Indexace!$C$51:$AV$51,MATCH($D$7,Indexace!$C$21:$AV$21))-T$161,IF(K160=('Základní vstupní data'!$F$81+29),('Provozní náklady VaK-ex post'!$W$47*1000)*INDEX(Indexace!$C$52:$AV$52,MATCH($D$7,Indexace!$C$21:$AV$21))-T$161,IF(K160=('Základní vstupní data'!$F$81+30),('Provozní náklady VaK-ex post'!$W$47*1000)*INDEX(Indexace!$C$53:$AV$53,MATCH($D$7,Indexace!$C$21:$AV$21))-T$161)))))))))))))))))))))))))))))))),0)</f>
        <v>0</v>
      </c>
      <c r="L170" s="684">
        <f>IF(L160&gt;='Základní vstupní data'!$F$81,IF($F$2=1,0,IF(L160&gt;='Základní vstupní data'!$F$81,('Základní vstupní data'!$G$122*1000)*INDEX(Indexace!$C$23:$AV$23,MATCH($D$7,Indexace!$C$21:$AV$21))-L$162,IF(L160=('Základní vstupní data'!$F$81+1),('Provozní náklady VaK-ex post'!$G$47*1000)*INDEX(Indexace!$C$24:$AV$24,MATCH($D$7,Indexace!$C$21:$AV$21))-M$162,IF(L160=('Základní vstupní data'!$F$81+2),('Provozní náklady VaK-ex post'!$I$47*1000)*INDEX(Indexace!$C$25:$AV$25,MATCH($D$7,Indexace!$C$21:$AV$21))-N$162,IF(L160=('Základní vstupní data'!$F$81+3),('Provozní náklady VaK-ex post'!$K$47*1000)*INDEX(Indexace!$C$26:$AV$26,MATCH($D$7,Indexace!$C$21:$AV$21))-O$162,IF(L160=('Základní vstupní data'!$F$81+4),('Provozní náklady VaK-ex post'!$M$47*1000)*INDEX(Indexace!$C$27:$AV$27,MATCH($D$7,Indexace!$C$21:$AV$21))-P$162,IF(L160=('Základní vstupní data'!$F$81+5),('Provozní náklady VaK-ex post'!$O$47*1000)*INDEX(Indexace!$C$28:$AV$28,MATCH($D$7,Indexace!$C$21:$AV$21))-Q$162,IF(L160=('Základní vstupní data'!$F$81+6),('Provozní náklady VaK-ex post'!$Q$47*1000)*INDEX(Indexace!$C$29:$AV$29,MATCH($D$7,Indexace!$C$21:$AV$21))-R$162,IF(L160=('Základní vstupní data'!$F$81+7),('Provozní náklady VaK-ex post'!$S$47*1000)*INDEX(Indexace!$C$30:$AV$30,MATCH($D$7,Indexace!$C$21:$AV$21))-S$162,IF(L160=('Základní vstupní data'!$F$81+8),('Provozní náklady VaK-ex post'!$U$47*1000)*INDEX(Indexace!$C$31:$AV$31,MATCH($D$7,Indexace!$C$21:$AV$21))-T$162,IF(L160=('Základní vstupní data'!$F$81+9),('Provozní náklady VaK-ex post'!$W$47*1000)*INDEX(Indexace!$C$32:$AV$32,MATCH($D$7,Indexace!$C$21:$AV$21))-U$162,IF(L160=('Základní vstupní data'!$F$81+10),('Provozní náklady VaK-ex post'!$W$47*1000)*INDEX(Indexace!$C$33:$AV$33,MATCH($D$7,Indexace!$C$21:$AV$21))-U$161,IF(L160=('Základní vstupní data'!$F$81+11),('Provozní náklady VaK-ex post'!$W$47*1000)*INDEX(Indexace!$C$34:$AV$34,MATCH($D$7,Indexace!$C$21:$AV$21))-U$161,IF(L160=('Základní vstupní data'!$F$81+12),('Provozní náklady VaK-ex post'!$W$47*1000)*INDEX(Indexace!$C$35:$AV$35,MATCH($D$7,Indexace!$C$21:$AV$21))-U$161,IF(L160=('Základní vstupní data'!$F$81+13),('Provozní náklady VaK-ex post'!$W$47*1000)*INDEX(Indexace!$C$36:$AV$36,MATCH($D$7,Indexace!$C$21:$AV$21))-U$161,IF(L160=('Základní vstupní data'!$F$81+14),('Provozní náklady VaK-ex post'!$W$47*1000)*INDEX(Indexace!$C$37:$AV$37,MATCH($D$7,Indexace!$C$21:$AV$21))-U$161,IF(L160=('Základní vstupní data'!$F$81+15),('Provozní náklady VaK-ex post'!$W$47*1000)*INDEX(Indexace!$C$38:$AV$38,MATCH($D$7,Indexace!$C$21:$AV$21))-U$161,IF(L160=('Základní vstupní data'!$F$81+16),('Provozní náklady VaK-ex post'!$W$47*1000)*INDEX(Indexace!$C$39:$AV$39,MATCH($D$7,Indexace!$C$21:$AV$21))-U$161,IF(L160=('Základní vstupní data'!$F$81+17),('Provozní náklady VaK-ex post'!$W$47*1000)*INDEX(Indexace!$C$40:$AV$40,MATCH($D$7,Indexace!$C$21:$AV$21))-U$161,IF(L160=('Základní vstupní data'!$F$81+18),('Provozní náklady VaK-ex post'!$W$47*1000)*INDEX(Indexace!$C$41:$AV$41,MATCH($D$7,Indexace!$C$21:$AV$21))-U$161,IF(L160=('Základní vstupní data'!$F$81+19),('Provozní náklady VaK-ex post'!$W$47*1000)*INDEX(Indexace!$C$42:$AV$42,MATCH($D$7,Indexace!$C$21:$AV$21))-U$161,IF(L160=('Základní vstupní data'!$F$81+20),('Provozní náklady VaK-ex post'!$W$47*1000)*INDEX(Indexace!$C$43:$AV$43,MATCH($D$7,Indexace!$C$21:$AV$21))-U$161,IF(L160=('Základní vstupní data'!$F$81+21),('Provozní náklady VaK-ex post'!$W$47*1000)*INDEX(Indexace!$C$44:$AV$44,MATCH($D$7,Indexace!$C$21:$AV$21))-U$161,IF(L160=('Základní vstupní data'!$F$81+22),('Provozní náklady VaK-ex post'!$W$47*1000)*INDEX(Indexace!$C$45:$AV$45,MATCH($D$7,Indexace!$C$21:$AV$21))-U$161,IF(L160=('Základní vstupní data'!$F$81+23),('Provozní náklady VaK-ex post'!$W$47*1000)*INDEX(Indexace!$C$46:$AV$46,MATCH($D$7,Indexace!$C$21:$AV$21))-U$161,IF(L160=('Základní vstupní data'!$F$81+24),('Provozní náklady VaK-ex post'!$W$47*1000)*INDEX(Indexace!$C$47:$AV$47,MATCH($D$7,Indexace!$C$21:$AV$21))-U$161,IF(L160=('Základní vstupní data'!$F$81+25),('Provozní náklady VaK-ex post'!$W$47*1000)*INDEX(Indexace!$C$48:$AV$48,MATCH($D$7,Indexace!$C$21:$AV$21))-U$161,IF(L160=('Základní vstupní data'!$F$81+26),('Provozní náklady VaK-ex post'!$W$47*1000)*INDEX(Indexace!$C$48:$AV$49,MATCH($D$7,Indexace!$C$21:$AV$21))-U$161,IF(L160=('Základní vstupní data'!$F$81+27),('Provozní náklady VaK-ex post'!$W$47*1000)*INDEX(Indexace!$C$50:$AV$50,MATCH($D$7,Indexace!$C$21:$AV$21))-U$161,IF(L160=('Základní vstupní data'!$F$81+28),('Provozní náklady VaK-ex post'!$W$47*1000)*INDEX(Indexace!$C$51:$AV$51,MATCH($D$7,Indexace!$C$21:$AV$21))-U$161,IF(L160=('Základní vstupní data'!$F$81+29),('Provozní náklady VaK-ex post'!$W$47*1000)*INDEX(Indexace!$C$52:$AV$52,MATCH($D$7,Indexace!$C$21:$AV$21))-U$161,IF(L160=('Základní vstupní data'!$F$81+30),('Provozní náklady VaK-ex post'!$W$47*1000)*INDEX(Indexace!$C$53:$AV$53,MATCH($D$7,Indexace!$C$21:$AV$21))-U$161)))))))))))))))))))))))))))))))),0)</f>
        <v>0</v>
      </c>
      <c r="M170" s="684">
        <f>IF(M160&gt;='Základní vstupní data'!$F$81,IF($F$2=1,0,IF(M160&gt;='Základní vstupní data'!$F$81,('Základní vstupní data'!$G$122*1000)*INDEX(Indexace!$C$23:$AV$23,MATCH($D$7,Indexace!$C$21:$AV$21))-M$162,IF(M160=('Základní vstupní data'!$F$81+1),('Provozní náklady VaK-ex post'!$G$47*1000)*INDEX(Indexace!$C$24:$AV$24,MATCH($D$7,Indexace!$C$21:$AV$21))-N$162,IF(M160=('Základní vstupní data'!$F$81+2),('Provozní náklady VaK-ex post'!$I$47*1000)*INDEX(Indexace!$C$25:$AV$25,MATCH($D$7,Indexace!$C$21:$AV$21))-O$162,IF(M160=('Základní vstupní data'!$F$81+3),('Provozní náklady VaK-ex post'!$K$47*1000)*INDEX(Indexace!$C$26:$AV$26,MATCH($D$7,Indexace!$C$21:$AV$21))-P$162,IF(M160=('Základní vstupní data'!$F$81+4),('Provozní náklady VaK-ex post'!$M$47*1000)*INDEX(Indexace!$C$27:$AV$27,MATCH($D$7,Indexace!$C$21:$AV$21))-Q$162,IF(M160=('Základní vstupní data'!$F$81+5),('Provozní náklady VaK-ex post'!$O$47*1000)*INDEX(Indexace!$C$28:$AV$28,MATCH($D$7,Indexace!$C$21:$AV$21))-R$162,IF(M160=('Základní vstupní data'!$F$81+6),('Provozní náklady VaK-ex post'!$Q$47*1000)*INDEX(Indexace!$C$29:$AV$29,MATCH($D$7,Indexace!$C$21:$AV$21))-S$162,IF(M160=('Základní vstupní data'!$F$81+7),('Provozní náklady VaK-ex post'!$S$47*1000)*INDEX(Indexace!$C$30:$AV$30,MATCH($D$7,Indexace!$C$21:$AV$21))-T$162,IF(M160=('Základní vstupní data'!$F$81+8),('Provozní náklady VaK-ex post'!$U$47*1000)*INDEX(Indexace!$C$31:$AV$31,MATCH($D$7,Indexace!$C$21:$AV$21))-U$162,IF(M160=('Základní vstupní data'!$F$81+9),('Provozní náklady VaK-ex post'!$W$47*1000)*INDEX(Indexace!$C$32:$AV$32,MATCH($D$7,Indexace!$C$21:$AV$21))-V$162,IF(M160=('Základní vstupní data'!$F$81+10),('Provozní náklady VaK-ex post'!$W$47*1000)*INDEX(Indexace!$C$33:$AV$33,MATCH($D$7,Indexace!$C$21:$AV$21))-V$161,IF(M160=('Základní vstupní data'!$F$81+11),('Provozní náklady VaK-ex post'!$W$47*1000)*INDEX(Indexace!$C$34:$AV$34,MATCH($D$7,Indexace!$C$21:$AV$21))-V$161,IF(M160=('Základní vstupní data'!$F$81+12),('Provozní náklady VaK-ex post'!$W$47*1000)*INDEX(Indexace!$C$35:$AV$35,MATCH($D$7,Indexace!$C$21:$AV$21))-V$161,IF(M160=('Základní vstupní data'!$F$81+13),('Provozní náklady VaK-ex post'!$W$47*1000)*INDEX(Indexace!$C$36:$AV$36,MATCH($D$7,Indexace!$C$21:$AV$21))-V$161,IF(M160=('Základní vstupní data'!$F$81+14),('Provozní náklady VaK-ex post'!$W$47*1000)*INDEX(Indexace!$C$37:$AV$37,MATCH($D$7,Indexace!$C$21:$AV$21))-V$161,IF(M160=('Základní vstupní data'!$F$81+15),('Provozní náklady VaK-ex post'!$W$47*1000)*INDEX(Indexace!$C$38:$AV$38,MATCH($D$7,Indexace!$C$21:$AV$21))-V$161,IF(M160=('Základní vstupní data'!$F$81+16),('Provozní náklady VaK-ex post'!$W$47*1000)*INDEX(Indexace!$C$39:$AV$39,MATCH($D$7,Indexace!$C$21:$AV$21))-V$161,IF(M160=('Základní vstupní data'!$F$81+17),('Provozní náklady VaK-ex post'!$W$47*1000)*INDEX(Indexace!$C$40:$AV$40,MATCH($D$7,Indexace!$C$21:$AV$21))-V$161,IF(M160=('Základní vstupní data'!$F$81+18),('Provozní náklady VaK-ex post'!$W$47*1000)*INDEX(Indexace!$C$41:$AV$41,MATCH($D$7,Indexace!$C$21:$AV$21))-V$161,IF(M160=('Základní vstupní data'!$F$81+19),('Provozní náklady VaK-ex post'!$W$47*1000)*INDEX(Indexace!$C$42:$AV$42,MATCH($D$7,Indexace!$C$21:$AV$21))-V$161,IF(M160=('Základní vstupní data'!$F$81+20),('Provozní náklady VaK-ex post'!$W$47*1000)*INDEX(Indexace!$C$43:$AV$43,MATCH($D$7,Indexace!$C$21:$AV$21))-V$161,IF(M160=('Základní vstupní data'!$F$81+21),('Provozní náklady VaK-ex post'!$W$47*1000)*INDEX(Indexace!$C$44:$AV$44,MATCH($D$7,Indexace!$C$21:$AV$21))-V$161,IF(M160=('Základní vstupní data'!$F$81+22),('Provozní náklady VaK-ex post'!$W$47*1000)*INDEX(Indexace!$C$45:$AV$45,MATCH($D$7,Indexace!$C$21:$AV$21))-V$161,IF(M160=('Základní vstupní data'!$F$81+23),('Provozní náklady VaK-ex post'!$W$47*1000)*INDEX(Indexace!$C$46:$AV$46,MATCH($D$7,Indexace!$C$21:$AV$21))-V$161,IF(M160=('Základní vstupní data'!$F$81+24),('Provozní náklady VaK-ex post'!$W$47*1000)*INDEX(Indexace!$C$47:$AV$47,MATCH($D$7,Indexace!$C$21:$AV$21))-V$161,IF(M160=('Základní vstupní data'!$F$81+25),('Provozní náklady VaK-ex post'!$W$47*1000)*INDEX(Indexace!$C$48:$AV$48,MATCH($D$7,Indexace!$C$21:$AV$21))-V$161,IF(M160=('Základní vstupní data'!$F$81+26),('Provozní náklady VaK-ex post'!$W$47*1000)*INDEX(Indexace!$C$48:$AV$49,MATCH($D$7,Indexace!$C$21:$AV$21))-V$161,IF(M160=('Základní vstupní data'!$F$81+27),('Provozní náklady VaK-ex post'!$W$47*1000)*INDEX(Indexace!$C$50:$AV$50,MATCH($D$7,Indexace!$C$21:$AV$21))-V$161,IF(M160=('Základní vstupní data'!$F$81+28),('Provozní náklady VaK-ex post'!$W$47*1000)*INDEX(Indexace!$C$51:$AV$51,MATCH($D$7,Indexace!$C$21:$AV$21))-V$161,IF(M160=('Základní vstupní data'!$F$81+29),('Provozní náklady VaK-ex post'!$W$47*1000)*INDEX(Indexace!$C$52:$AV$52,MATCH($D$7,Indexace!$C$21:$AV$21))-V$161,IF(M160=('Základní vstupní data'!$F$81+30),('Provozní náklady VaK-ex post'!$W$47*1000)*INDEX(Indexace!$C$53:$AV$53,MATCH($D$7,Indexace!$C$21:$AV$21))-V$161)))))))))))))))))))))))))))))))),0)</f>
        <v>0</v>
      </c>
      <c r="N170" s="684">
        <f>IF(N160&gt;='Základní vstupní data'!$F$81,IF($F$2=1,0,IF(N160&gt;='Základní vstupní data'!$F$81,('Základní vstupní data'!$G$122*1000)*INDEX(Indexace!$C$23:$AV$23,MATCH($D$7,Indexace!$C$21:$AV$21))-N$162,IF(N160=('Základní vstupní data'!$F$81+1),('Provozní náklady VaK-ex post'!$G$47*1000)*INDEX(Indexace!$C$24:$AV$24,MATCH($D$7,Indexace!$C$21:$AV$21))-O$162,IF(N160=('Základní vstupní data'!$F$81+2),('Provozní náklady VaK-ex post'!$I$47*1000)*INDEX(Indexace!$C$25:$AV$25,MATCH($D$7,Indexace!$C$21:$AV$21))-P$162,IF(N160=('Základní vstupní data'!$F$81+3),('Provozní náklady VaK-ex post'!$K$47*1000)*INDEX(Indexace!$C$26:$AV$26,MATCH($D$7,Indexace!$C$21:$AV$21))-Q$162,IF(N160=('Základní vstupní data'!$F$81+4),('Provozní náklady VaK-ex post'!$M$47*1000)*INDEX(Indexace!$C$27:$AV$27,MATCH($D$7,Indexace!$C$21:$AV$21))-R$162,IF(N160=('Základní vstupní data'!$F$81+5),('Provozní náklady VaK-ex post'!$O$47*1000)*INDEX(Indexace!$C$28:$AV$28,MATCH($D$7,Indexace!$C$21:$AV$21))-S$162,IF(N160=('Základní vstupní data'!$F$81+6),('Provozní náklady VaK-ex post'!$Q$47*1000)*INDEX(Indexace!$C$29:$AV$29,MATCH($D$7,Indexace!$C$21:$AV$21))-T$162,IF(N160=('Základní vstupní data'!$F$81+7),('Provozní náklady VaK-ex post'!$S$47*1000)*INDEX(Indexace!$C$30:$AV$30,MATCH($D$7,Indexace!$C$21:$AV$21))-U$162,IF(N160=('Základní vstupní data'!$F$81+8),('Provozní náklady VaK-ex post'!$U$47*1000)*INDEX(Indexace!$C$31:$AV$31,MATCH($D$7,Indexace!$C$21:$AV$21))-V$162,IF(N160=('Základní vstupní data'!$F$81+9),('Provozní náklady VaK-ex post'!$W$47*1000)*INDEX(Indexace!$C$32:$AV$32,MATCH($D$7,Indexace!$C$21:$AV$21))-W$162,IF(N160=('Základní vstupní data'!$F$81+10),('Provozní náklady VaK-ex post'!$W$47*1000)*INDEX(Indexace!$C$33:$AV$33,MATCH($D$7,Indexace!$C$21:$AV$21))-W$161,IF(N160=('Základní vstupní data'!$F$81+11),('Provozní náklady VaK-ex post'!$W$47*1000)*INDEX(Indexace!$C$34:$AV$34,MATCH($D$7,Indexace!$C$21:$AV$21))-W$161,IF(N160=('Základní vstupní data'!$F$81+12),('Provozní náklady VaK-ex post'!$W$47*1000)*INDEX(Indexace!$C$35:$AV$35,MATCH($D$7,Indexace!$C$21:$AV$21))-W$161,IF(N160=('Základní vstupní data'!$F$81+13),('Provozní náklady VaK-ex post'!$W$47*1000)*INDEX(Indexace!$C$36:$AV$36,MATCH($D$7,Indexace!$C$21:$AV$21))-W$161,IF(N160=('Základní vstupní data'!$F$81+14),('Provozní náklady VaK-ex post'!$W$47*1000)*INDEX(Indexace!$C$37:$AV$37,MATCH($D$7,Indexace!$C$21:$AV$21))-W$161,IF(N160=('Základní vstupní data'!$F$81+15),('Provozní náklady VaK-ex post'!$W$47*1000)*INDEX(Indexace!$C$38:$AV$38,MATCH($D$7,Indexace!$C$21:$AV$21))-W$161,IF(N160=('Základní vstupní data'!$F$81+16),('Provozní náklady VaK-ex post'!$W$47*1000)*INDEX(Indexace!$C$39:$AV$39,MATCH($D$7,Indexace!$C$21:$AV$21))-W$161,IF(N160=('Základní vstupní data'!$F$81+17),('Provozní náklady VaK-ex post'!$W$47*1000)*INDEX(Indexace!$C$40:$AV$40,MATCH($D$7,Indexace!$C$21:$AV$21))-W$161,IF(N160=('Základní vstupní data'!$F$81+18),('Provozní náklady VaK-ex post'!$W$47*1000)*INDEX(Indexace!$C$41:$AV$41,MATCH($D$7,Indexace!$C$21:$AV$21))-W$161,IF(N160=('Základní vstupní data'!$F$81+19),('Provozní náklady VaK-ex post'!$W$47*1000)*INDEX(Indexace!$C$42:$AV$42,MATCH($D$7,Indexace!$C$21:$AV$21))-W$161,IF(N160=('Základní vstupní data'!$F$81+20),('Provozní náklady VaK-ex post'!$W$47*1000)*INDEX(Indexace!$C$43:$AV$43,MATCH($D$7,Indexace!$C$21:$AV$21))-W$161,IF(N160=('Základní vstupní data'!$F$81+21),('Provozní náklady VaK-ex post'!$W$47*1000)*INDEX(Indexace!$C$44:$AV$44,MATCH($D$7,Indexace!$C$21:$AV$21))-W$161,IF(N160=('Základní vstupní data'!$F$81+22),('Provozní náklady VaK-ex post'!$W$47*1000)*INDEX(Indexace!$C$45:$AV$45,MATCH($D$7,Indexace!$C$21:$AV$21))-W$161,IF(N160=('Základní vstupní data'!$F$81+23),('Provozní náklady VaK-ex post'!$W$47*1000)*INDEX(Indexace!$C$46:$AV$46,MATCH($D$7,Indexace!$C$21:$AV$21))-W$161,IF(N160=('Základní vstupní data'!$F$81+24),('Provozní náklady VaK-ex post'!$W$47*1000)*INDEX(Indexace!$C$47:$AV$47,MATCH($D$7,Indexace!$C$21:$AV$21))-W$161,IF(N160=('Základní vstupní data'!$F$81+25),('Provozní náklady VaK-ex post'!$W$47*1000)*INDEX(Indexace!$C$48:$AV$48,MATCH($D$7,Indexace!$C$21:$AV$21))-W$161,IF(N160=('Základní vstupní data'!$F$81+26),('Provozní náklady VaK-ex post'!$W$47*1000)*INDEX(Indexace!$C$48:$AV$49,MATCH($D$7,Indexace!$C$21:$AV$21))-W$161,IF(N160=('Základní vstupní data'!$F$81+27),('Provozní náklady VaK-ex post'!$W$47*1000)*INDEX(Indexace!$C$50:$AV$50,MATCH($D$7,Indexace!$C$21:$AV$21))-W$161,IF(N160=('Základní vstupní data'!$F$81+28),('Provozní náklady VaK-ex post'!$W$47*1000)*INDEX(Indexace!$C$51:$AV$51,MATCH($D$7,Indexace!$C$21:$AV$21))-W$161,IF(N160=('Základní vstupní data'!$F$81+29),('Provozní náklady VaK-ex post'!$W$47*1000)*INDEX(Indexace!$C$52:$AV$52,MATCH($D$7,Indexace!$C$21:$AV$21))-W$161,IF(N160=('Základní vstupní data'!$F$81+30),('Provozní náklady VaK-ex post'!$W$47*1000)*INDEX(Indexace!$C$53:$AV$53,MATCH($D$7,Indexace!$C$21:$AV$21))-W$161)))))))))))))))))))))))))))))))),0)</f>
        <v>0</v>
      </c>
      <c r="O170" s="684">
        <f>IF(O160&gt;='Základní vstupní data'!$F$81,IF($F$2=1,0,IF(O160&gt;='Základní vstupní data'!$F$81,('Základní vstupní data'!$G$122*1000)*INDEX(Indexace!$C$23:$AV$23,MATCH($D$7,Indexace!$C$21:$AV$21))-O$162,IF(O160=('Základní vstupní data'!$F$81+1),('Provozní náklady VaK-ex post'!$G$47*1000)*INDEX(Indexace!$C$24:$AV$24,MATCH($D$7,Indexace!$C$21:$AV$21))-P$162,IF(O160=('Základní vstupní data'!$F$81+2),('Provozní náklady VaK-ex post'!$I$47*1000)*INDEX(Indexace!$C$25:$AV$25,MATCH($D$7,Indexace!$C$21:$AV$21))-Q$162,IF(O160=('Základní vstupní data'!$F$81+3),('Provozní náklady VaK-ex post'!$K$47*1000)*INDEX(Indexace!$C$26:$AV$26,MATCH($D$7,Indexace!$C$21:$AV$21))-R$162,IF(O160=('Základní vstupní data'!$F$81+4),('Provozní náklady VaK-ex post'!$M$47*1000)*INDEX(Indexace!$C$27:$AV$27,MATCH($D$7,Indexace!$C$21:$AV$21))-S$162,IF(O160=('Základní vstupní data'!$F$81+5),('Provozní náklady VaK-ex post'!$O$47*1000)*INDEX(Indexace!$C$28:$AV$28,MATCH($D$7,Indexace!$C$21:$AV$21))-T$162,IF(O160=('Základní vstupní data'!$F$81+6),('Provozní náklady VaK-ex post'!$Q$47*1000)*INDEX(Indexace!$C$29:$AV$29,MATCH($D$7,Indexace!$C$21:$AV$21))-U$162,IF(O160=('Základní vstupní data'!$F$81+7),('Provozní náklady VaK-ex post'!$S$47*1000)*INDEX(Indexace!$C$30:$AV$30,MATCH($D$7,Indexace!$C$21:$AV$21))-V$162,IF(O160=('Základní vstupní data'!$F$81+8),('Provozní náklady VaK-ex post'!$U$47*1000)*INDEX(Indexace!$C$31:$AV$31,MATCH($D$7,Indexace!$C$21:$AV$21))-W$162,IF(O160=('Základní vstupní data'!$F$81+9),('Provozní náklady VaK-ex post'!$W$47*1000)*INDEX(Indexace!$C$32:$AV$32,MATCH($D$7,Indexace!$C$21:$AV$21))-X$162,IF(O160=('Základní vstupní data'!$F$81+10),('Provozní náklady VaK-ex post'!$W$47*1000)*INDEX(Indexace!$C$33:$AV$33,MATCH($D$7,Indexace!$C$21:$AV$21))-X$161,IF(O160=('Základní vstupní data'!$F$81+11),('Provozní náklady VaK-ex post'!$W$47*1000)*INDEX(Indexace!$C$34:$AV$34,MATCH($D$7,Indexace!$C$21:$AV$21))-X$161,IF(O160=('Základní vstupní data'!$F$81+12),('Provozní náklady VaK-ex post'!$W$47*1000)*INDEX(Indexace!$C$35:$AV$35,MATCH($D$7,Indexace!$C$21:$AV$21))-X$161,IF(O160=('Základní vstupní data'!$F$81+13),('Provozní náklady VaK-ex post'!$W$47*1000)*INDEX(Indexace!$C$36:$AV$36,MATCH($D$7,Indexace!$C$21:$AV$21))-X$161,IF(O160=('Základní vstupní data'!$F$81+14),('Provozní náklady VaK-ex post'!$W$47*1000)*INDEX(Indexace!$C$37:$AV$37,MATCH($D$7,Indexace!$C$21:$AV$21))-X$161,IF(O160=('Základní vstupní data'!$F$81+15),('Provozní náklady VaK-ex post'!$W$47*1000)*INDEX(Indexace!$C$38:$AV$38,MATCH($D$7,Indexace!$C$21:$AV$21))-X$161,IF(O160=('Základní vstupní data'!$F$81+16),('Provozní náklady VaK-ex post'!$W$47*1000)*INDEX(Indexace!$C$39:$AV$39,MATCH($D$7,Indexace!$C$21:$AV$21))-X$161,IF(O160=('Základní vstupní data'!$F$81+17),('Provozní náklady VaK-ex post'!$W$47*1000)*INDEX(Indexace!$C$40:$AV$40,MATCH($D$7,Indexace!$C$21:$AV$21))-X$161,IF(O160=('Základní vstupní data'!$F$81+18),('Provozní náklady VaK-ex post'!$W$47*1000)*INDEX(Indexace!$C$41:$AV$41,MATCH($D$7,Indexace!$C$21:$AV$21))-X$161,IF(O160=('Základní vstupní data'!$F$81+19),('Provozní náklady VaK-ex post'!$W$47*1000)*INDEX(Indexace!$C$42:$AV$42,MATCH($D$7,Indexace!$C$21:$AV$21))-X$161,IF(O160=('Základní vstupní data'!$F$81+20),('Provozní náklady VaK-ex post'!$W$47*1000)*INDEX(Indexace!$C$43:$AV$43,MATCH($D$7,Indexace!$C$21:$AV$21))-X$161,IF(O160=('Základní vstupní data'!$F$81+21),('Provozní náklady VaK-ex post'!$W$47*1000)*INDEX(Indexace!$C$44:$AV$44,MATCH($D$7,Indexace!$C$21:$AV$21))-X$161,IF(O160=('Základní vstupní data'!$F$81+22),('Provozní náklady VaK-ex post'!$W$47*1000)*INDEX(Indexace!$C$45:$AV$45,MATCH($D$7,Indexace!$C$21:$AV$21))-X$161,IF(O160=('Základní vstupní data'!$F$81+23),('Provozní náklady VaK-ex post'!$W$47*1000)*INDEX(Indexace!$C$46:$AV$46,MATCH($D$7,Indexace!$C$21:$AV$21))-X$161,IF(O160=('Základní vstupní data'!$F$81+24),('Provozní náklady VaK-ex post'!$W$47*1000)*INDEX(Indexace!$C$47:$AV$47,MATCH($D$7,Indexace!$C$21:$AV$21))-X$161,IF(O160=('Základní vstupní data'!$F$81+25),('Provozní náklady VaK-ex post'!$W$47*1000)*INDEX(Indexace!$C$48:$AV$48,MATCH($D$7,Indexace!$C$21:$AV$21))-X$161,IF(O160=('Základní vstupní data'!$F$81+26),('Provozní náklady VaK-ex post'!$W$47*1000)*INDEX(Indexace!$C$48:$AV$49,MATCH($D$7,Indexace!$C$21:$AV$21))-X$161,IF(O160=('Základní vstupní data'!$F$81+27),('Provozní náklady VaK-ex post'!$W$47*1000)*INDEX(Indexace!$C$50:$AV$50,MATCH($D$7,Indexace!$C$21:$AV$21))-X$161,IF(O160=('Základní vstupní data'!$F$81+28),('Provozní náklady VaK-ex post'!$W$47*1000)*INDEX(Indexace!$C$51:$AV$51,MATCH($D$7,Indexace!$C$21:$AV$21))-X$161,IF(O160=('Základní vstupní data'!$F$81+29),('Provozní náklady VaK-ex post'!$W$47*1000)*INDEX(Indexace!$C$52:$AV$52,MATCH($D$7,Indexace!$C$21:$AV$21))-X$161,IF(O160=('Základní vstupní data'!$F$81+30),('Provozní náklady VaK-ex post'!$W$47*1000)*INDEX(Indexace!$C$53:$AV$53,MATCH($D$7,Indexace!$C$21:$AV$21))-X$161)))))))))))))))))))))))))))))))),0)</f>
        <v>0</v>
      </c>
      <c r="P170" s="684">
        <f>IF(P160&gt;='Základní vstupní data'!$F$81,IF($F$2=1,0,IF(P160&gt;='Základní vstupní data'!$F$81,('Základní vstupní data'!$G$122*1000)*INDEX(Indexace!$C$23:$AV$23,MATCH($D$7,Indexace!$C$21:$AV$21))-P$162,IF(P160=('Základní vstupní data'!$F$81+1),('Provozní náklady VaK-ex post'!$G$47*1000)*INDEX(Indexace!$C$24:$AV$24,MATCH($D$7,Indexace!$C$21:$AV$21))-Q$162,IF(P160=('Základní vstupní data'!$F$81+2),('Provozní náklady VaK-ex post'!$I$47*1000)*INDEX(Indexace!$C$25:$AV$25,MATCH($D$7,Indexace!$C$21:$AV$21))-R$162,IF(P160=('Základní vstupní data'!$F$81+3),('Provozní náklady VaK-ex post'!$K$47*1000)*INDEX(Indexace!$C$26:$AV$26,MATCH($D$7,Indexace!$C$21:$AV$21))-S$162,IF(P160=('Základní vstupní data'!$F$81+4),('Provozní náklady VaK-ex post'!$M$47*1000)*INDEX(Indexace!$C$27:$AV$27,MATCH($D$7,Indexace!$C$21:$AV$21))-T$162,IF(P160=('Základní vstupní data'!$F$81+5),('Provozní náklady VaK-ex post'!$O$47*1000)*INDEX(Indexace!$C$28:$AV$28,MATCH($D$7,Indexace!$C$21:$AV$21))-U$162,IF(P160=('Základní vstupní data'!$F$81+6),('Provozní náklady VaK-ex post'!$Q$47*1000)*INDEX(Indexace!$C$29:$AV$29,MATCH($D$7,Indexace!$C$21:$AV$21))-V$162,IF(P160=('Základní vstupní data'!$F$81+7),('Provozní náklady VaK-ex post'!$S$47*1000)*INDEX(Indexace!$C$30:$AV$30,MATCH($D$7,Indexace!$C$21:$AV$21))-W$162,IF(P160=('Základní vstupní data'!$F$81+8),('Provozní náklady VaK-ex post'!$U$47*1000)*INDEX(Indexace!$C$31:$AV$31,MATCH($D$7,Indexace!$C$21:$AV$21))-X$162,IF(P160=('Základní vstupní data'!$F$81+9),('Provozní náklady VaK-ex post'!$W$47*1000)*INDEX(Indexace!$C$32:$AV$32,MATCH($D$7,Indexace!$C$21:$AV$21))-Y$162,IF(P160=('Základní vstupní data'!$F$81+10),('Provozní náklady VaK-ex post'!$W$47*1000)*INDEX(Indexace!$C$33:$AV$33,MATCH($D$7,Indexace!$C$21:$AV$21))-Y$161,IF(P160=('Základní vstupní data'!$F$81+11),('Provozní náklady VaK-ex post'!$W$47*1000)*INDEX(Indexace!$C$34:$AV$34,MATCH($D$7,Indexace!$C$21:$AV$21))-Y$161,IF(P160=('Základní vstupní data'!$F$81+12),('Provozní náklady VaK-ex post'!$W$47*1000)*INDEX(Indexace!$C$35:$AV$35,MATCH($D$7,Indexace!$C$21:$AV$21))-Y$161,IF(P160=('Základní vstupní data'!$F$81+13),('Provozní náklady VaK-ex post'!$W$47*1000)*INDEX(Indexace!$C$36:$AV$36,MATCH($D$7,Indexace!$C$21:$AV$21))-Y$161,IF(P160=('Základní vstupní data'!$F$81+14),('Provozní náklady VaK-ex post'!$W$47*1000)*INDEX(Indexace!$C$37:$AV$37,MATCH($D$7,Indexace!$C$21:$AV$21))-Y$161,IF(P160=('Základní vstupní data'!$F$81+15),('Provozní náklady VaK-ex post'!$W$47*1000)*INDEX(Indexace!$C$38:$AV$38,MATCH($D$7,Indexace!$C$21:$AV$21))-Y$161,IF(P160=('Základní vstupní data'!$F$81+16),('Provozní náklady VaK-ex post'!$W$47*1000)*INDEX(Indexace!$C$39:$AV$39,MATCH($D$7,Indexace!$C$21:$AV$21))-Y$161,IF(P160=('Základní vstupní data'!$F$81+17),('Provozní náklady VaK-ex post'!$W$47*1000)*INDEX(Indexace!$C$40:$AV$40,MATCH($D$7,Indexace!$C$21:$AV$21))-Y$161,IF(P160=('Základní vstupní data'!$F$81+18),('Provozní náklady VaK-ex post'!$W$47*1000)*INDEX(Indexace!$C$41:$AV$41,MATCH($D$7,Indexace!$C$21:$AV$21))-Y$161,IF(P160=('Základní vstupní data'!$F$81+19),('Provozní náklady VaK-ex post'!$W$47*1000)*INDEX(Indexace!$C$42:$AV$42,MATCH($D$7,Indexace!$C$21:$AV$21))-Y$161,IF(P160=('Základní vstupní data'!$F$81+20),('Provozní náklady VaK-ex post'!$W$47*1000)*INDEX(Indexace!$C$43:$AV$43,MATCH($D$7,Indexace!$C$21:$AV$21))-Y$161,IF(P160=('Základní vstupní data'!$F$81+21),('Provozní náklady VaK-ex post'!$W$47*1000)*INDEX(Indexace!$C$44:$AV$44,MATCH($D$7,Indexace!$C$21:$AV$21))-Y$161,IF(P160=('Základní vstupní data'!$F$81+22),('Provozní náklady VaK-ex post'!$W$47*1000)*INDEX(Indexace!$C$45:$AV$45,MATCH($D$7,Indexace!$C$21:$AV$21))-Y$161,IF(P160=('Základní vstupní data'!$F$81+23),('Provozní náklady VaK-ex post'!$W$47*1000)*INDEX(Indexace!$C$46:$AV$46,MATCH($D$7,Indexace!$C$21:$AV$21))-Y$161,IF(P160=('Základní vstupní data'!$F$81+24),('Provozní náklady VaK-ex post'!$W$47*1000)*INDEX(Indexace!$C$47:$AV$47,MATCH($D$7,Indexace!$C$21:$AV$21))-Y$161,IF(P160=('Základní vstupní data'!$F$81+25),('Provozní náklady VaK-ex post'!$W$47*1000)*INDEX(Indexace!$C$48:$AV$48,MATCH($D$7,Indexace!$C$21:$AV$21))-Y$161,IF(P160=('Základní vstupní data'!$F$81+26),('Provozní náklady VaK-ex post'!$W$47*1000)*INDEX(Indexace!$C$48:$AV$49,MATCH($D$7,Indexace!$C$21:$AV$21))-Y$161,IF(P160=('Základní vstupní data'!$F$81+27),('Provozní náklady VaK-ex post'!$W$47*1000)*INDEX(Indexace!$C$50:$AV$50,MATCH($D$7,Indexace!$C$21:$AV$21))-Y$161,IF(P160=('Základní vstupní data'!$F$81+28),('Provozní náklady VaK-ex post'!$W$47*1000)*INDEX(Indexace!$C$51:$AV$51,MATCH($D$7,Indexace!$C$21:$AV$21))-Y$161,IF(P160=('Základní vstupní data'!$F$81+29),('Provozní náklady VaK-ex post'!$W$47*1000)*INDEX(Indexace!$C$52:$AV$52,MATCH($D$7,Indexace!$C$21:$AV$21))-Y$161,IF(P160=('Základní vstupní data'!$F$81+30),('Provozní náklady VaK-ex post'!$W$47*1000)*INDEX(Indexace!$C$53:$AV$53,MATCH($D$7,Indexace!$C$21:$AV$21))-Y$161)))))))))))))))))))))))))))))))),0)</f>
        <v>0</v>
      </c>
      <c r="Q170" s="684">
        <f>IF(Q160&gt;='Základní vstupní data'!$F$81,IF($F$2=1,0,IF(Q160&gt;='Základní vstupní data'!$F$81,('Základní vstupní data'!$G$122*1000)*INDEX(Indexace!$C$23:$AV$23,MATCH($D$7,Indexace!$C$21:$AV$21))-Q$162,IF(Q160=('Základní vstupní data'!$F$81+1),('Provozní náklady VaK-ex post'!$G$47*1000)*INDEX(Indexace!$C$24:$AV$24,MATCH($D$7,Indexace!$C$21:$AV$21))-R$162,IF(Q160=('Základní vstupní data'!$F$81+2),('Provozní náklady VaK-ex post'!$I$47*1000)*INDEX(Indexace!$C$25:$AV$25,MATCH($D$7,Indexace!$C$21:$AV$21))-S$162,IF(Q160=('Základní vstupní data'!$F$81+3),('Provozní náklady VaK-ex post'!$K$47*1000)*INDEX(Indexace!$C$26:$AV$26,MATCH($D$7,Indexace!$C$21:$AV$21))-T$162,IF(Q160=('Základní vstupní data'!$F$81+4),('Provozní náklady VaK-ex post'!$M$47*1000)*INDEX(Indexace!$C$27:$AV$27,MATCH($D$7,Indexace!$C$21:$AV$21))-U$162,IF(Q160=('Základní vstupní data'!$F$81+5),('Provozní náklady VaK-ex post'!$O$47*1000)*INDEX(Indexace!$C$28:$AV$28,MATCH($D$7,Indexace!$C$21:$AV$21))-V$162,IF(Q160=('Základní vstupní data'!$F$81+6),('Provozní náklady VaK-ex post'!$Q$47*1000)*INDEX(Indexace!$C$29:$AV$29,MATCH($D$7,Indexace!$C$21:$AV$21))-W$162,IF(Q160=('Základní vstupní data'!$F$81+7),('Provozní náklady VaK-ex post'!$S$47*1000)*INDEX(Indexace!$C$30:$AV$30,MATCH($D$7,Indexace!$C$21:$AV$21))-X$162,IF(Q160=('Základní vstupní data'!$F$81+8),('Provozní náklady VaK-ex post'!$U$47*1000)*INDEX(Indexace!$C$31:$AV$31,MATCH($D$7,Indexace!$C$21:$AV$21))-Y$162,IF(Q160=('Základní vstupní data'!$F$81+9),('Provozní náklady VaK-ex post'!$W$47*1000)*INDEX(Indexace!$C$32:$AV$32,MATCH($D$7,Indexace!$C$21:$AV$21))-Z$162,IF(Q160=('Základní vstupní data'!$F$81+10),('Provozní náklady VaK-ex post'!$W$47*1000)*INDEX(Indexace!$C$33:$AV$33,MATCH($D$7,Indexace!$C$21:$AV$21))-Z$161,IF(Q160=('Základní vstupní data'!$F$81+11),('Provozní náklady VaK-ex post'!$W$47*1000)*INDEX(Indexace!$C$34:$AV$34,MATCH($D$7,Indexace!$C$21:$AV$21))-Z$161,IF(Q160=('Základní vstupní data'!$F$81+12),('Provozní náklady VaK-ex post'!$W$47*1000)*INDEX(Indexace!$C$35:$AV$35,MATCH($D$7,Indexace!$C$21:$AV$21))-Z$161,IF(Q160=('Základní vstupní data'!$F$81+13),('Provozní náklady VaK-ex post'!$W$47*1000)*INDEX(Indexace!$C$36:$AV$36,MATCH($D$7,Indexace!$C$21:$AV$21))-Z$161,IF(Q160=('Základní vstupní data'!$F$81+14),('Provozní náklady VaK-ex post'!$W$47*1000)*INDEX(Indexace!$C$37:$AV$37,MATCH($D$7,Indexace!$C$21:$AV$21))-Z$161,IF(Q160=('Základní vstupní data'!$F$81+15),('Provozní náklady VaK-ex post'!$W$47*1000)*INDEX(Indexace!$C$38:$AV$38,MATCH($D$7,Indexace!$C$21:$AV$21))-Z$161,IF(Q160=('Základní vstupní data'!$F$81+16),('Provozní náklady VaK-ex post'!$W$47*1000)*INDEX(Indexace!$C$39:$AV$39,MATCH($D$7,Indexace!$C$21:$AV$21))-Z$161,IF(Q160=('Základní vstupní data'!$F$81+17),('Provozní náklady VaK-ex post'!$W$47*1000)*INDEX(Indexace!$C$40:$AV$40,MATCH($D$7,Indexace!$C$21:$AV$21))-Z$161,IF(Q160=('Základní vstupní data'!$F$81+18),('Provozní náklady VaK-ex post'!$W$47*1000)*INDEX(Indexace!$C$41:$AV$41,MATCH($D$7,Indexace!$C$21:$AV$21))-Z$161,IF(Q160=('Základní vstupní data'!$F$81+19),('Provozní náklady VaK-ex post'!$W$47*1000)*INDEX(Indexace!$C$42:$AV$42,MATCH($D$7,Indexace!$C$21:$AV$21))-Z$161,IF(Q160=('Základní vstupní data'!$F$81+20),('Provozní náklady VaK-ex post'!$W$47*1000)*INDEX(Indexace!$C$43:$AV$43,MATCH($D$7,Indexace!$C$21:$AV$21))-Z$161,IF(Q160=('Základní vstupní data'!$F$81+21),('Provozní náklady VaK-ex post'!$W$47*1000)*INDEX(Indexace!$C$44:$AV$44,MATCH($D$7,Indexace!$C$21:$AV$21))-Z$161,IF(Q160=('Základní vstupní data'!$F$81+22),('Provozní náklady VaK-ex post'!$W$47*1000)*INDEX(Indexace!$C$45:$AV$45,MATCH($D$7,Indexace!$C$21:$AV$21))-Z$161,IF(Q160=('Základní vstupní data'!$F$81+23),('Provozní náklady VaK-ex post'!$W$47*1000)*INDEX(Indexace!$C$46:$AV$46,MATCH($D$7,Indexace!$C$21:$AV$21))-Z$161,IF(Q160=('Základní vstupní data'!$F$81+24),('Provozní náklady VaK-ex post'!$W$47*1000)*INDEX(Indexace!$C$47:$AV$47,MATCH($D$7,Indexace!$C$21:$AV$21))-Z$161,IF(Q160=('Základní vstupní data'!$F$81+25),('Provozní náklady VaK-ex post'!$W$47*1000)*INDEX(Indexace!$C$48:$AV$48,MATCH($D$7,Indexace!$C$21:$AV$21))-Z$161,IF(Q160=('Základní vstupní data'!$F$81+26),('Provozní náklady VaK-ex post'!$W$47*1000)*INDEX(Indexace!$C$48:$AV$49,MATCH($D$7,Indexace!$C$21:$AV$21))-Z$161,IF(Q160=('Základní vstupní data'!$F$81+27),('Provozní náklady VaK-ex post'!$W$47*1000)*INDEX(Indexace!$C$50:$AV$50,MATCH($D$7,Indexace!$C$21:$AV$21))-Z$161,IF(Q160=('Základní vstupní data'!$F$81+28),('Provozní náklady VaK-ex post'!$W$47*1000)*INDEX(Indexace!$C$51:$AV$51,MATCH($D$7,Indexace!$C$21:$AV$21))-Z$161,IF(Q160=('Základní vstupní data'!$F$81+29),('Provozní náklady VaK-ex post'!$W$47*1000)*INDEX(Indexace!$C$52:$AV$52,MATCH($D$7,Indexace!$C$21:$AV$21))-Z$161,IF(Q160=('Základní vstupní data'!$F$81+30),('Provozní náklady VaK-ex post'!$W$47*1000)*INDEX(Indexace!$C$53:$AV$53,MATCH($D$7,Indexace!$C$21:$AV$21))-Z$161)))))))))))))))))))))))))))))))),0)</f>
        <v>0</v>
      </c>
      <c r="R170" s="684">
        <f>IF(R160&gt;='Základní vstupní data'!$F$81,IF($F$2=1,0,IF(R160&gt;='Základní vstupní data'!$F$81,('Základní vstupní data'!$G$122*1000)*INDEX(Indexace!$C$23:$AV$23,MATCH($D$7,Indexace!$C$21:$AV$21))-R$162,IF(R160=('Základní vstupní data'!$F$81+1),('Provozní náklady VaK-ex post'!$G$47*1000)*INDEX(Indexace!$C$24:$AV$24,MATCH($D$7,Indexace!$C$21:$AV$21))-S$162,IF(R160=('Základní vstupní data'!$F$81+2),('Provozní náklady VaK-ex post'!$I$47*1000)*INDEX(Indexace!$C$25:$AV$25,MATCH($D$7,Indexace!$C$21:$AV$21))-T$162,IF(R160=('Základní vstupní data'!$F$81+3),('Provozní náklady VaK-ex post'!$K$47*1000)*INDEX(Indexace!$C$26:$AV$26,MATCH($D$7,Indexace!$C$21:$AV$21))-U$162,IF(R160=('Základní vstupní data'!$F$81+4),('Provozní náklady VaK-ex post'!$M$47*1000)*INDEX(Indexace!$C$27:$AV$27,MATCH($D$7,Indexace!$C$21:$AV$21))-V$162,IF(R160=('Základní vstupní data'!$F$81+5),('Provozní náklady VaK-ex post'!$O$47*1000)*INDEX(Indexace!$C$28:$AV$28,MATCH($D$7,Indexace!$C$21:$AV$21))-W$162,IF(R160=('Základní vstupní data'!$F$81+6),('Provozní náklady VaK-ex post'!$Q$47*1000)*INDEX(Indexace!$C$29:$AV$29,MATCH($D$7,Indexace!$C$21:$AV$21))-X$162,IF(R160=('Základní vstupní data'!$F$81+7),('Provozní náklady VaK-ex post'!$S$47*1000)*INDEX(Indexace!$C$30:$AV$30,MATCH($D$7,Indexace!$C$21:$AV$21))-Y$162,IF(R160=('Základní vstupní data'!$F$81+8),('Provozní náklady VaK-ex post'!$U$47*1000)*INDEX(Indexace!$C$31:$AV$31,MATCH($D$7,Indexace!$C$21:$AV$21))-Z$162,IF(R160=('Základní vstupní data'!$F$81+9),('Provozní náklady VaK-ex post'!$W$47*1000)*INDEX(Indexace!$C$32:$AV$32,MATCH($D$7,Indexace!$C$21:$AV$21))-AA$162,IF(R160=('Základní vstupní data'!$F$81+10),('Provozní náklady VaK-ex post'!$W$47*1000)*INDEX(Indexace!$C$33:$AV$33,MATCH($D$7,Indexace!$C$21:$AV$21))-AA$161,IF(R160=('Základní vstupní data'!$F$81+11),('Provozní náklady VaK-ex post'!$W$47*1000)*INDEX(Indexace!$C$34:$AV$34,MATCH($D$7,Indexace!$C$21:$AV$21))-AA$161,IF(R160=('Základní vstupní data'!$F$81+12),('Provozní náklady VaK-ex post'!$W$47*1000)*INDEX(Indexace!$C$35:$AV$35,MATCH($D$7,Indexace!$C$21:$AV$21))-AA$161,IF(R160=('Základní vstupní data'!$F$81+13),('Provozní náklady VaK-ex post'!$W$47*1000)*INDEX(Indexace!$C$36:$AV$36,MATCH($D$7,Indexace!$C$21:$AV$21))-AA$161,IF(R160=('Základní vstupní data'!$F$81+14),('Provozní náklady VaK-ex post'!$W$47*1000)*INDEX(Indexace!$C$37:$AV$37,MATCH($D$7,Indexace!$C$21:$AV$21))-AA$161,IF(R160=('Základní vstupní data'!$F$81+15),('Provozní náklady VaK-ex post'!$W$47*1000)*INDEX(Indexace!$C$38:$AV$38,MATCH($D$7,Indexace!$C$21:$AV$21))-AA$161,IF(R160=('Základní vstupní data'!$F$81+16),('Provozní náklady VaK-ex post'!$W$47*1000)*INDEX(Indexace!$C$39:$AV$39,MATCH($D$7,Indexace!$C$21:$AV$21))-AA$161,IF(R160=('Základní vstupní data'!$F$81+17),('Provozní náklady VaK-ex post'!$W$47*1000)*INDEX(Indexace!$C$40:$AV$40,MATCH($D$7,Indexace!$C$21:$AV$21))-AA$161,IF(R160=('Základní vstupní data'!$F$81+18),('Provozní náklady VaK-ex post'!$W$47*1000)*INDEX(Indexace!$C$41:$AV$41,MATCH($D$7,Indexace!$C$21:$AV$21))-AA$161,IF(R160=('Základní vstupní data'!$F$81+19),('Provozní náklady VaK-ex post'!$W$47*1000)*INDEX(Indexace!$C$42:$AV$42,MATCH($D$7,Indexace!$C$21:$AV$21))-AA$161,IF(R160=('Základní vstupní data'!$F$81+20),('Provozní náklady VaK-ex post'!$W$47*1000)*INDEX(Indexace!$C$43:$AV$43,MATCH($D$7,Indexace!$C$21:$AV$21))-AA$161,IF(R160=('Základní vstupní data'!$F$81+21),('Provozní náklady VaK-ex post'!$W$47*1000)*INDEX(Indexace!$C$44:$AV$44,MATCH($D$7,Indexace!$C$21:$AV$21))-AA$161,IF(R160=('Základní vstupní data'!$F$81+22),('Provozní náklady VaK-ex post'!$W$47*1000)*INDEX(Indexace!$C$45:$AV$45,MATCH($D$7,Indexace!$C$21:$AV$21))-AA$161,IF(R160=('Základní vstupní data'!$F$81+23),('Provozní náklady VaK-ex post'!$W$47*1000)*INDEX(Indexace!$C$46:$AV$46,MATCH($D$7,Indexace!$C$21:$AV$21))-AA$161,IF(R160=('Základní vstupní data'!$F$81+24),('Provozní náklady VaK-ex post'!$W$47*1000)*INDEX(Indexace!$C$47:$AV$47,MATCH($D$7,Indexace!$C$21:$AV$21))-AA$161,IF(R160=('Základní vstupní data'!$F$81+25),('Provozní náklady VaK-ex post'!$W$47*1000)*INDEX(Indexace!$C$48:$AV$48,MATCH($D$7,Indexace!$C$21:$AV$21))-AA$161,IF(R160=('Základní vstupní data'!$F$81+26),('Provozní náklady VaK-ex post'!$W$47*1000)*INDEX(Indexace!$C$48:$AV$49,MATCH($D$7,Indexace!$C$21:$AV$21))-AA$161,IF(R160=('Základní vstupní data'!$F$81+27),('Provozní náklady VaK-ex post'!$W$47*1000)*INDEX(Indexace!$C$50:$AV$50,MATCH($D$7,Indexace!$C$21:$AV$21))-AA$161,IF(R160=('Základní vstupní data'!$F$81+28),('Provozní náklady VaK-ex post'!$W$47*1000)*INDEX(Indexace!$C$51:$AV$51,MATCH($D$7,Indexace!$C$21:$AV$21))-AA$161,IF(R160=('Základní vstupní data'!$F$81+29),('Provozní náklady VaK-ex post'!$W$47*1000)*INDEX(Indexace!$C$52:$AV$52,MATCH($D$7,Indexace!$C$21:$AV$21))-AA$161,IF(R160=('Základní vstupní data'!$F$81+30),('Provozní náklady VaK-ex post'!$W$47*1000)*INDEX(Indexace!$C$53:$AV$53,MATCH($D$7,Indexace!$C$21:$AV$21))-AA$161)))))))))))))))))))))))))))))))),0)</f>
        <v>0</v>
      </c>
      <c r="S170" s="684">
        <f>IF(S160&gt;='Základní vstupní data'!$F$81,IF($F$2=1,0,IF(S160&gt;='Základní vstupní data'!$F$81,('Základní vstupní data'!$G$122*1000)*INDEX(Indexace!$C$23:$AV$23,MATCH($D$7,Indexace!$C$21:$AV$21))-S$162,IF(S160=('Základní vstupní data'!$F$81+1),('Provozní náklady VaK-ex post'!$G$47*1000)*INDEX(Indexace!$C$24:$AV$24,MATCH($D$7,Indexace!$C$21:$AV$21))-T$162,IF(S160=('Základní vstupní data'!$F$81+2),('Provozní náklady VaK-ex post'!$I$47*1000)*INDEX(Indexace!$C$25:$AV$25,MATCH($D$7,Indexace!$C$21:$AV$21))-U$162,IF(S160=('Základní vstupní data'!$F$81+3),('Provozní náklady VaK-ex post'!$K$47*1000)*INDEX(Indexace!$C$26:$AV$26,MATCH($D$7,Indexace!$C$21:$AV$21))-V$162,IF(S160=('Základní vstupní data'!$F$81+4),('Provozní náklady VaK-ex post'!$M$47*1000)*INDEX(Indexace!$C$27:$AV$27,MATCH($D$7,Indexace!$C$21:$AV$21))-W$162,IF(S160=('Základní vstupní data'!$F$81+5),('Provozní náklady VaK-ex post'!$O$47*1000)*INDEX(Indexace!$C$28:$AV$28,MATCH($D$7,Indexace!$C$21:$AV$21))-X$162,IF(S160=('Základní vstupní data'!$F$81+6),('Provozní náklady VaK-ex post'!$Q$47*1000)*INDEX(Indexace!$C$29:$AV$29,MATCH($D$7,Indexace!$C$21:$AV$21))-Y$162,IF(S160=('Základní vstupní data'!$F$81+7),('Provozní náklady VaK-ex post'!$S$47*1000)*INDEX(Indexace!$C$30:$AV$30,MATCH($D$7,Indexace!$C$21:$AV$21))-Z$162,IF(S160=('Základní vstupní data'!$F$81+8),('Provozní náklady VaK-ex post'!$U$47*1000)*INDEX(Indexace!$C$31:$AV$31,MATCH($D$7,Indexace!$C$21:$AV$21))-AA$162,IF(S160=('Základní vstupní data'!$F$81+9),('Provozní náklady VaK-ex post'!$W$47*1000)*INDEX(Indexace!$C$32:$AV$32,MATCH($D$7,Indexace!$C$21:$AV$21))-AB$162,IF(S160=('Základní vstupní data'!$F$81+10),('Provozní náklady VaK-ex post'!$W$47*1000)*INDEX(Indexace!$C$33:$AV$33,MATCH($D$7,Indexace!$C$21:$AV$21))-AB$161,IF(S160=('Základní vstupní data'!$F$81+11),('Provozní náklady VaK-ex post'!$W$47*1000)*INDEX(Indexace!$C$34:$AV$34,MATCH($D$7,Indexace!$C$21:$AV$21))-AB$161,IF(S160=('Základní vstupní data'!$F$81+12),('Provozní náklady VaK-ex post'!$W$47*1000)*INDEX(Indexace!$C$35:$AV$35,MATCH($D$7,Indexace!$C$21:$AV$21))-AB$161,IF(S160=('Základní vstupní data'!$F$81+13),('Provozní náklady VaK-ex post'!$W$47*1000)*INDEX(Indexace!$C$36:$AV$36,MATCH($D$7,Indexace!$C$21:$AV$21))-AB$161,IF(S160=('Základní vstupní data'!$F$81+14),('Provozní náklady VaK-ex post'!$W$47*1000)*INDEX(Indexace!$C$37:$AV$37,MATCH($D$7,Indexace!$C$21:$AV$21))-AB$161,IF(S160=('Základní vstupní data'!$F$81+15),('Provozní náklady VaK-ex post'!$W$47*1000)*INDEX(Indexace!$C$38:$AV$38,MATCH($D$7,Indexace!$C$21:$AV$21))-AB$161,IF(S160=('Základní vstupní data'!$F$81+16),('Provozní náklady VaK-ex post'!$W$47*1000)*INDEX(Indexace!$C$39:$AV$39,MATCH($D$7,Indexace!$C$21:$AV$21))-AB$161,IF(S160=('Základní vstupní data'!$F$81+17),('Provozní náklady VaK-ex post'!$W$47*1000)*INDEX(Indexace!$C$40:$AV$40,MATCH($D$7,Indexace!$C$21:$AV$21))-AB$161,IF(S160=('Základní vstupní data'!$F$81+18),('Provozní náklady VaK-ex post'!$W$47*1000)*INDEX(Indexace!$C$41:$AV$41,MATCH($D$7,Indexace!$C$21:$AV$21))-AB$161,IF(S160=('Základní vstupní data'!$F$81+19),('Provozní náklady VaK-ex post'!$W$47*1000)*INDEX(Indexace!$C$42:$AV$42,MATCH($D$7,Indexace!$C$21:$AV$21))-AB$161,IF(S160=('Základní vstupní data'!$F$81+20),('Provozní náklady VaK-ex post'!$W$47*1000)*INDEX(Indexace!$C$43:$AV$43,MATCH($D$7,Indexace!$C$21:$AV$21))-AB$161,IF(S160=('Základní vstupní data'!$F$81+21),('Provozní náklady VaK-ex post'!$W$47*1000)*INDEX(Indexace!$C$44:$AV$44,MATCH($D$7,Indexace!$C$21:$AV$21))-AB$161,IF(S160=('Základní vstupní data'!$F$81+22),('Provozní náklady VaK-ex post'!$W$47*1000)*INDEX(Indexace!$C$45:$AV$45,MATCH($D$7,Indexace!$C$21:$AV$21))-AB$161,IF(S160=('Základní vstupní data'!$F$81+23),('Provozní náklady VaK-ex post'!$W$47*1000)*INDEX(Indexace!$C$46:$AV$46,MATCH($D$7,Indexace!$C$21:$AV$21))-AB$161,IF(S160=('Základní vstupní data'!$F$81+24),('Provozní náklady VaK-ex post'!$W$47*1000)*INDEX(Indexace!$C$47:$AV$47,MATCH($D$7,Indexace!$C$21:$AV$21))-AB$161,IF(S160=('Základní vstupní data'!$F$81+25),('Provozní náklady VaK-ex post'!$W$47*1000)*INDEX(Indexace!$C$48:$AV$48,MATCH($D$7,Indexace!$C$21:$AV$21))-AB$161,IF(S160=('Základní vstupní data'!$F$81+26),('Provozní náklady VaK-ex post'!$W$47*1000)*INDEX(Indexace!$C$48:$AV$49,MATCH($D$7,Indexace!$C$21:$AV$21))-AB$161,IF(S160=('Základní vstupní data'!$F$81+27),('Provozní náklady VaK-ex post'!$W$47*1000)*INDEX(Indexace!$C$50:$AV$50,MATCH($D$7,Indexace!$C$21:$AV$21))-AB$161,IF(S160=('Základní vstupní data'!$F$81+28),('Provozní náklady VaK-ex post'!$W$47*1000)*INDEX(Indexace!$C$51:$AV$51,MATCH($D$7,Indexace!$C$21:$AV$21))-AB$161,IF(S160=('Základní vstupní data'!$F$81+29),('Provozní náklady VaK-ex post'!$W$47*1000)*INDEX(Indexace!$C$52:$AV$52,MATCH($D$7,Indexace!$C$21:$AV$21))-AB$161,IF(S160=('Základní vstupní data'!$F$81+30),('Provozní náklady VaK-ex post'!$W$47*1000)*INDEX(Indexace!$C$53:$AV$53,MATCH($D$7,Indexace!$C$21:$AV$21))-AB$161)))))))))))))))))))))))))))))))),0)</f>
        <v>0</v>
      </c>
      <c r="T170" s="684">
        <f>IF(T160&gt;='Základní vstupní data'!$F$81,IF($F$2=1,0,IF(T160&gt;='Základní vstupní data'!$F$81,('Základní vstupní data'!$G$122*1000)*INDEX(Indexace!$C$23:$AV$23,MATCH($D$7,Indexace!$C$21:$AV$21))-T$162,IF(T160=('Základní vstupní data'!$F$81+1),('Provozní náklady VaK-ex post'!$G$47*1000)*INDEX(Indexace!$C$24:$AV$24,MATCH($D$7,Indexace!$C$21:$AV$21))-U$162,IF(T160=('Základní vstupní data'!$F$81+2),('Provozní náklady VaK-ex post'!$I$47*1000)*INDEX(Indexace!$C$25:$AV$25,MATCH($D$7,Indexace!$C$21:$AV$21))-V$162,IF(T160=('Základní vstupní data'!$F$81+3),('Provozní náklady VaK-ex post'!$K$47*1000)*INDEX(Indexace!$C$26:$AV$26,MATCH($D$7,Indexace!$C$21:$AV$21))-W$162,IF(T160=('Základní vstupní data'!$F$81+4),('Provozní náklady VaK-ex post'!$M$47*1000)*INDEX(Indexace!$C$27:$AV$27,MATCH($D$7,Indexace!$C$21:$AV$21))-X$162,IF(T160=('Základní vstupní data'!$F$81+5),('Provozní náklady VaK-ex post'!$O$47*1000)*INDEX(Indexace!$C$28:$AV$28,MATCH($D$7,Indexace!$C$21:$AV$21))-Y$162,IF(T160=('Základní vstupní data'!$F$81+6),('Provozní náklady VaK-ex post'!$Q$47*1000)*INDEX(Indexace!$C$29:$AV$29,MATCH($D$7,Indexace!$C$21:$AV$21))-Z$162,IF(T160=('Základní vstupní data'!$F$81+7),('Provozní náklady VaK-ex post'!$S$47*1000)*INDEX(Indexace!$C$30:$AV$30,MATCH($D$7,Indexace!$C$21:$AV$21))-AA$162,IF(T160=('Základní vstupní data'!$F$81+8),('Provozní náklady VaK-ex post'!$U$47*1000)*INDEX(Indexace!$C$31:$AV$31,MATCH($D$7,Indexace!$C$21:$AV$21))-AB$162,IF(T160=('Základní vstupní data'!$F$81+9),('Provozní náklady VaK-ex post'!$W$47*1000)*INDEX(Indexace!$C$32:$AV$32,MATCH($D$7,Indexace!$C$21:$AV$21))-AC$162,IF(T160=('Základní vstupní data'!$F$81+10),('Provozní náklady VaK-ex post'!$W$47*1000)*INDEX(Indexace!$C$33:$AV$33,MATCH($D$7,Indexace!$C$21:$AV$21))-AC$161,IF(T160=('Základní vstupní data'!$F$81+11),('Provozní náklady VaK-ex post'!$W$47*1000)*INDEX(Indexace!$C$34:$AV$34,MATCH($D$7,Indexace!$C$21:$AV$21))-AC$161,IF(T160=('Základní vstupní data'!$F$81+12),('Provozní náklady VaK-ex post'!$W$47*1000)*INDEX(Indexace!$C$35:$AV$35,MATCH($D$7,Indexace!$C$21:$AV$21))-AC$161,IF(T160=('Základní vstupní data'!$F$81+13),('Provozní náklady VaK-ex post'!$W$47*1000)*INDEX(Indexace!$C$36:$AV$36,MATCH($D$7,Indexace!$C$21:$AV$21))-AC$161,IF(T160=('Základní vstupní data'!$F$81+14),('Provozní náklady VaK-ex post'!$W$47*1000)*INDEX(Indexace!$C$37:$AV$37,MATCH($D$7,Indexace!$C$21:$AV$21))-AC$161,IF(T160=('Základní vstupní data'!$F$81+15),('Provozní náklady VaK-ex post'!$W$47*1000)*INDEX(Indexace!$C$38:$AV$38,MATCH($D$7,Indexace!$C$21:$AV$21))-AC$161,IF(T160=('Základní vstupní data'!$F$81+16),('Provozní náklady VaK-ex post'!$W$47*1000)*INDEX(Indexace!$C$39:$AV$39,MATCH($D$7,Indexace!$C$21:$AV$21))-AC$161,IF(T160=('Základní vstupní data'!$F$81+17),('Provozní náklady VaK-ex post'!$W$47*1000)*INDEX(Indexace!$C$40:$AV$40,MATCH($D$7,Indexace!$C$21:$AV$21))-AC$161,IF(T160=('Základní vstupní data'!$F$81+18),('Provozní náklady VaK-ex post'!$W$47*1000)*INDEX(Indexace!$C$41:$AV$41,MATCH($D$7,Indexace!$C$21:$AV$21))-AC$161,IF(T160=('Základní vstupní data'!$F$81+19),('Provozní náklady VaK-ex post'!$W$47*1000)*INDEX(Indexace!$C$42:$AV$42,MATCH($D$7,Indexace!$C$21:$AV$21))-AC$161,IF(T160=('Základní vstupní data'!$F$81+20),('Provozní náklady VaK-ex post'!$W$47*1000)*INDEX(Indexace!$C$43:$AV$43,MATCH($D$7,Indexace!$C$21:$AV$21))-AC$161,IF(T160=('Základní vstupní data'!$F$81+21),('Provozní náklady VaK-ex post'!$W$47*1000)*INDEX(Indexace!$C$44:$AV$44,MATCH($D$7,Indexace!$C$21:$AV$21))-AC$161,IF(T160=('Základní vstupní data'!$F$81+22),('Provozní náklady VaK-ex post'!$W$47*1000)*INDEX(Indexace!$C$45:$AV$45,MATCH($D$7,Indexace!$C$21:$AV$21))-AC$161,IF(T160=('Základní vstupní data'!$F$81+23),('Provozní náklady VaK-ex post'!$W$47*1000)*INDEX(Indexace!$C$46:$AV$46,MATCH($D$7,Indexace!$C$21:$AV$21))-AC$161,IF(T160=('Základní vstupní data'!$F$81+24),('Provozní náklady VaK-ex post'!$W$47*1000)*INDEX(Indexace!$C$47:$AV$47,MATCH($D$7,Indexace!$C$21:$AV$21))-AC$161,IF(T160=('Základní vstupní data'!$F$81+25),('Provozní náklady VaK-ex post'!$W$47*1000)*INDEX(Indexace!$C$48:$AV$48,MATCH($D$7,Indexace!$C$21:$AV$21))-AC$161,IF(T160=('Základní vstupní data'!$F$81+26),('Provozní náklady VaK-ex post'!$W$47*1000)*INDEX(Indexace!$C$48:$AV$49,MATCH($D$7,Indexace!$C$21:$AV$21))-AC$161,IF(T160=('Základní vstupní data'!$F$81+27),('Provozní náklady VaK-ex post'!$W$47*1000)*INDEX(Indexace!$C$50:$AV$50,MATCH($D$7,Indexace!$C$21:$AV$21))-AC$161,IF(T160=('Základní vstupní data'!$F$81+28),('Provozní náklady VaK-ex post'!$W$47*1000)*INDEX(Indexace!$C$51:$AV$51,MATCH($D$7,Indexace!$C$21:$AV$21))-AC$161,IF(T160=('Základní vstupní data'!$F$81+29),('Provozní náklady VaK-ex post'!$W$47*1000)*INDEX(Indexace!$C$52:$AV$52,MATCH($D$7,Indexace!$C$21:$AV$21))-AC$161,IF(T160=('Základní vstupní data'!$F$81+30),('Provozní náklady VaK-ex post'!$W$47*1000)*INDEX(Indexace!$C$53:$AV$53,MATCH($D$7,Indexace!$C$21:$AV$21))-AC$161)))))))))))))))))))))))))))))))),0)</f>
        <v>0</v>
      </c>
      <c r="U170" s="684">
        <f>IF(U160&gt;='Základní vstupní data'!$F$81,IF($F$2=1,0,IF(U160&gt;='Základní vstupní data'!$F$81,('Základní vstupní data'!$G$122*1000)*INDEX(Indexace!$C$23:$AV$23,MATCH($D$7,Indexace!$C$21:$AV$21))-U$162,IF(U160=('Základní vstupní data'!$F$81+1),('Provozní náklady VaK-ex post'!$G$47*1000)*INDEX(Indexace!$C$24:$AV$24,MATCH($D$7,Indexace!$C$21:$AV$21))-V$162,IF(U160=('Základní vstupní data'!$F$81+2),('Provozní náklady VaK-ex post'!$I$47*1000)*INDEX(Indexace!$C$25:$AV$25,MATCH($D$7,Indexace!$C$21:$AV$21))-W$162,IF(U160=('Základní vstupní data'!$F$81+3),('Provozní náklady VaK-ex post'!$K$47*1000)*INDEX(Indexace!$C$26:$AV$26,MATCH($D$7,Indexace!$C$21:$AV$21))-X$162,IF(U160=('Základní vstupní data'!$F$81+4),('Provozní náklady VaK-ex post'!$M$47*1000)*INDEX(Indexace!$C$27:$AV$27,MATCH($D$7,Indexace!$C$21:$AV$21))-Y$162,IF(U160=('Základní vstupní data'!$F$81+5),('Provozní náklady VaK-ex post'!$O$47*1000)*INDEX(Indexace!$C$28:$AV$28,MATCH($D$7,Indexace!$C$21:$AV$21))-Z$162,IF(U160=('Základní vstupní data'!$F$81+6),('Provozní náklady VaK-ex post'!$Q$47*1000)*INDEX(Indexace!$C$29:$AV$29,MATCH($D$7,Indexace!$C$21:$AV$21))-AA$162,IF(U160=('Základní vstupní data'!$F$81+7),('Provozní náklady VaK-ex post'!$S$47*1000)*INDEX(Indexace!$C$30:$AV$30,MATCH($D$7,Indexace!$C$21:$AV$21))-AB$162,IF(U160=('Základní vstupní data'!$F$81+8),('Provozní náklady VaK-ex post'!$U$47*1000)*INDEX(Indexace!$C$31:$AV$31,MATCH($D$7,Indexace!$C$21:$AV$21))-AC$162,IF(U160=('Základní vstupní data'!$F$81+9),('Provozní náklady VaK-ex post'!$W$47*1000)*INDEX(Indexace!$C$32:$AV$32,MATCH($D$7,Indexace!$C$21:$AV$21))-AD$162,IF(U160=('Základní vstupní data'!$F$81+10),('Provozní náklady VaK-ex post'!$W$47*1000)*INDEX(Indexace!$C$33:$AV$33,MATCH($D$7,Indexace!$C$21:$AV$21))-AD$161,IF(U160=('Základní vstupní data'!$F$81+11),('Provozní náklady VaK-ex post'!$W$47*1000)*INDEX(Indexace!$C$34:$AV$34,MATCH($D$7,Indexace!$C$21:$AV$21))-AD$161,IF(U160=('Základní vstupní data'!$F$81+12),('Provozní náklady VaK-ex post'!$W$47*1000)*INDEX(Indexace!$C$35:$AV$35,MATCH($D$7,Indexace!$C$21:$AV$21))-AD$161,IF(U160=('Základní vstupní data'!$F$81+13),('Provozní náklady VaK-ex post'!$W$47*1000)*INDEX(Indexace!$C$36:$AV$36,MATCH($D$7,Indexace!$C$21:$AV$21))-AD$161,IF(U160=('Základní vstupní data'!$F$81+14),('Provozní náklady VaK-ex post'!$W$47*1000)*INDEX(Indexace!$C$37:$AV$37,MATCH($D$7,Indexace!$C$21:$AV$21))-AD$161,IF(U160=('Základní vstupní data'!$F$81+15),('Provozní náklady VaK-ex post'!$W$47*1000)*INDEX(Indexace!$C$38:$AV$38,MATCH($D$7,Indexace!$C$21:$AV$21))-AD$161,IF(U160=('Základní vstupní data'!$F$81+16),('Provozní náklady VaK-ex post'!$W$47*1000)*INDEX(Indexace!$C$39:$AV$39,MATCH($D$7,Indexace!$C$21:$AV$21))-AD$161,IF(U160=('Základní vstupní data'!$F$81+17),('Provozní náklady VaK-ex post'!$W$47*1000)*INDEX(Indexace!$C$40:$AV$40,MATCH($D$7,Indexace!$C$21:$AV$21))-AD$161,IF(U160=('Základní vstupní data'!$F$81+18),('Provozní náklady VaK-ex post'!$W$47*1000)*INDEX(Indexace!$C$41:$AV$41,MATCH($D$7,Indexace!$C$21:$AV$21))-AD$161,IF(U160=('Základní vstupní data'!$F$81+19),('Provozní náklady VaK-ex post'!$W$47*1000)*INDEX(Indexace!$C$42:$AV$42,MATCH($D$7,Indexace!$C$21:$AV$21))-AD$161,IF(U160=('Základní vstupní data'!$F$81+20),('Provozní náklady VaK-ex post'!$W$47*1000)*INDEX(Indexace!$C$43:$AV$43,MATCH($D$7,Indexace!$C$21:$AV$21))-AD$161,IF(U160=('Základní vstupní data'!$F$81+21),('Provozní náklady VaK-ex post'!$W$47*1000)*INDEX(Indexace!$C$44:$AV$44,MATCH($D$7,Indexace!$C$21:$AV$21))-AD$161,IF(U160=('Základní vstupní data'!$F$81+22),('Provozní náklady VaK-ex post'!$W$47*1000)*INDEX(Indexace!$C$45:$AV$45,MATCH($D$7,Indexace!$C$21:$AV$21))-AD$161,IF(U160=('Základní vstupní data'!$F$81+23),('Provozní náklady VaK-ex post'!$W$47*1000)*INDEX(Indexace!$C$46:$AV$46,MATCH($D$7,Indexace!$C$21:$AV$21))-AD$161,IF(U160=('Základní vstupní data'!$F$81+24),('Provozní náklady VaK-ex post'!$W$47*1000)*INDEX(Indexace!$C$47:$AV$47,MATCH($D$7,Indexace!$C$21:$AV$21))-AD$161,IF(U160=('Základní vstupní data'!$F$81+25),('Provozní náklady VaK-ex post'!$W$47*1000)*INDEX(Indexace!$C$48:$AV$48,MATCH($D$7,Indexace!$C$21:$AV$21))-AD$161,IF(U160=('Základní vstupní data'!$F$81+26),('Provozní náklady VaK-ex post'!$W$47*1000)*INDEX(Indexace!$C$48:$AV$49,MATCH($D$7,Indexace!$C$21:$AV$21))-AD$161,IF(U160=('Základní vstupní data'!$F$81+27),('Provozní náklady VaK-ex post'!$W$47*1000)*INDEX(Indexace!$C$50:$AV$50,MATCH($D$7,Indexace!$C$21:$AV$21))-AD$161,IF(U160=('Základní vstupní data'!$F$81+28),('Provozní náklady VaK-ex post'!$W$47*1000)*INDEX(Indexace!$C$51:$AV$51,MATCH($D$7,Indexace!$C$21:$AV$21))-AD$161,IF(U160=('Základní vstupní data'!$F$81+29),('Provozní náklady VaK-ex post'!$W$47*1000)*INDEX(Indexace!$C$52:$AV$52,MATCH($D$7,Indexace!$C$21:$AV$21))-AD$161,IF(U160=('Základní vstupní data'!$F$81+30),('Provozní náklady VaK-ex post'!$W$47*1000)*INDEX(Indexace!$C$53:$AV$53,MATCH($D$7,Indexace!$C$21:$AV$21))-AD$161)))))))))))))))))))))))))))))))),0)</f>
        <v>0</v>
      </c>
      <c r="V170" s="684">
        <f>IF(V160&gt;='Základní vstupní data'!$F$81,IF($F$2=1,0,IF(V160&gt;='Základní vstupní data'!$F$81,('Základní vstupní data'!$G$122*1000)*INDEX(Indexace!$C$23:$AV$23,MATCH($D$7,Indexace!$C$21:$AV$21))-V$162,IF(V160=('Základní vstupní data'!$F$81+1),('Provozní náklady VaK-ex post'!$G$47*1000)*INDEX(Indexace!$C$24:$AV$24,MATCH($D$7,Indexace!$C$21:$AV$21))-W$162,IF(V160=('Základní vstupní data'!$F$81+2),('Provozní náklady VaK-ex post'!$I$47*1000)*INDEX(Indexace!$C$25:$AV$25,MATCH($D$7,Indexace!$C$21:$AV$21))-X$162,IF(V160=('Základní vstupní data'!$F$81+3),('Provozní náklady VaK-ex post'!$K$47*1000)*INDEX(Indexace!$C$26:$AV$26,MATCH($D$7,Indexace!$C$21:$AV$21))-Y$162,IF(V160=('Základní vstupní data'!$F$81+4),('Provozní náklady VaK-ex post'!$M$47*1000)*INDEX(Indexace!$C$27:$AV$27,MATCH($D$7,Indexace!$C$21:$AV$21))-Z$162,IF(V160=('Základní vstupní data'!$F$81+5),('Provozní náklady VaK-ex post'!$O$47*1000)*INDEX(Indexace!$C$28:$AV$28,MATCH($D$7,Indexace!$C$21:$AV$21))-AA$162,IF(V160=('Základní vstupní data'!$F$81+6),('Provozní náklady VaK-ex post'!$Q$47*1000)*INDEX(Indexace!$C$29:$AV$29,MATCH($D$7,Indexace!$C$21:$AV$21))-AB$162,IF(V160=('Základní vstupní data'!$F$81+7),('Provozní náklady VaK-ex post'!$S$47*1000)*INDEX(Indexace!$C$30:$AV$30,MATCH($D$7,Indexace!$C$21:$AV$21))-AC$162,IF(V160=('Základní vstupní data'!$F$81+8),('Provozní náklady VaK-ex post'!$U$47*1000)*INDEX(Indexace!$C$31:$AV$31,MATCH($D$7,Indexace!$C$21:$AV$21))-AD$162,IF(V160=('Základní vstupní data'!$F$81+9),('Provozní náklady VaK-ex post'!$W$47*1000)*INDEX(Indexace!$C$32:$AV$32,MATCH($D$7,Indexace!$C$21:$AV$21))-AE$162,IF(V160=('Základní vstupní data'!$F$81+10),('Provozní náklady VaK-ex post'!$W$47*1000)*INDEX(Indexace!$C$33:$AV$33,MATCH($D$7,Indexace!$C$21:$AV$21))-AE$161,IF(V160=('Základní vstupní data'!$F$81+11),('Provozní náklady VaK-ex post'!$W$47*1000)*INDEX(Indexace!$C$34:$AV$34,MATCH($D$7,Indexace!$C$21:$AV$21))-AE$161,IF(V160=('Základní vstupní data'!$F$81+12),('Provozní náklady VaK-ex post'!$W$47*1000)*INDEX(Indexace!$C$35:$AV$35,MATCH($D$7,Indexace!$C$21:$AV$21))-AE$161,IF(V160=('Základní vstupní data'!$F$81+13),('Provozní náklady VaK-ex post'!$W$47*1000)*INDEX(Indexace!$C$36:$AV$36,MATCH($D$7,Indexace!$C$21:$AV$21))-AE$161,IF(V160=('Základní vstupní data'!$F$81+14),('Provozní náklady VaK-ex post'!$W$47*1000)*INDEX(Indexace!$C$37:$AV$37,MATCH($D$7,Indexace!$C$21:$AV$21))-AE$161,IF(V160=('Základní vstupní data'!$F$81+15),('Provozní náklady VaK-ex post'!$W$47*1000)*INDEX(Indexace!$C$38:$AV$38,MATCH($D$7,Indexace!$C$21:$AV$21))-AE$161,IF(V160=('Základní vstupní data'!$F$81+16),('Provozní náklady VaK-ex post'!$W$47*1000)*INDEX(Indexace!$C$39:$AV$39,MATCH($D$7,Indexace!$C$21:$AV$21))-AE$161,IF(V160=('Základní vstupní data'!$F$81+17),('Provozní náklady VaK-ex post'!$W$47*1000)*INDEX(Indexace!$C$40:$AV$40,MATCH($D$7,Indexace!$C$21:$AV$21))-AE$161,IF(V160=('Základní vstupní data'!$F$81+18),('Provozní náklady VaK-ex post'!$W$47*1000)*INDEX(Indexace!$C$41:$AV$41,MATCH($D$7,Indexace!$C$21:$AV$21))-AE$161,IF(V160=('Základní vstupní data'!$F$81+19),('Provozní náklady VaK-ex post'!$W$47*1000)*INDEX(Indexace!$C$42:$AV$42,MATCH($D$7,Indexace!$C$21:$AV$21))-AE$161,IF(V160=('Základní vstupní data'!$F$81+20),('Provozní náklady VaK-ex post'!$W$47*1000)*INDEX(Indexace!$C$43:$AV$43,MATCH($D$7,Indexace!$C$21:$AV$21))-AE$161,IF(V160=('Základní vstupní data'!$F$81+21),('Provozní náklady VaK-ex post'!$W$47*1000)*INDEX(Indexace!$C$44:$AV$44,MATCH($D$7,Indexace!$C$21:$AV$21))-AE$161,IF(V160=('Základní vstupní data'!$F$81+22),('Provozní náklady VaK-ex post'!$W$47*1000)*INDEX(Indexace!$C$45:$AV$45,MATCH($D$7,Indexace!$C$21:$AV$21))-AE$161,IF(V160=('Základní vstupní data'!$F$81+23),('Provozní náklady VaK-ex post'!$W$47*1000)*INDEX(Indexace!$C$46:$AV$46,MATCH($D$7,Indexace!$C$21:$AV$21))-AE$161,IF(V160=('Základní vstupní data'!$F$81+24),('Provozní náklady VaK-ex post'!$W$47*1000)*INDEX(Indexace!$C$47:$AV$47,MATCH($D$7,Indexace!$C$21:$AV$21))-AE$161,IF(V160=('Základní vstupní data'!$F$81+25),('Provozní náklady VaK-ex post'!$W$47*1000)*INDEX(Indexace!$C$48:$AV$48,MATCH($D$7,Indexace!$C$21:$AV$21))-AE$161,IF(V160=('Základní vstupní data'!$F$81+26),('Provozní náklady VaK-ex post'!$W$47*1000)*INDEX(Indexace!$C$48:$AV$49,MATCH($D$7,Indexace!$C$21:$AV$21))-AE$161,IF(V160=('Základní vstupní data'!$F$81+27),('Provozní náklady VaK-ex post'!$W$47*1000)*INDEX(Indexace!$C$50:$AV$50,MATCH($D$7,Indexace!$C$21:$AV$21))-AE$161,IF(V160=('Základní vstupní data'!$F$81+28),('Provozní náklady VaK-ex post'!$W$47*1000)*INDEX(Indexace!$C$51:$AV$51,MATCH($D$7,Indexace!$C$21:$AV$21))-AE$161,IF(V160=('Základní vstupní data'!$F$81+29),('Provozní náklady VaK-ex post'!$W$47*1000)*INDEX(Indexace!$C$52:$AV$52,MATCH($D$7,Indexace!$C$21:$AV$21))-AE$161,IF(V160=('Základní vstupní data'!$F$81+30),('Provozní náklady VaK-ex post'!$W$47*1000)*INDEX(Indexace!$C$53:$AV$53,MATCH($D$7,Indexace!$C$21:$AV$21))-AE$161)))))))))))))))))))))))))))))))),0)</f>
        <v>0</v>
      </c>
      <c r="W170" s="684">
        <f>IF(W160&gt;='Základní vstupní data'!$F$81,IF($F$2=1,0,IF(W160&gt;='Základní vstupní data'!$F$81,('Základní vstupní data'!$G$122*1000)*INDEX(Indexace!$C$23:$AV$23,MATCH($D$7,Indexace!$C$21:$AV$21))-W$162,IF(W160=('Základní vstupní data'!$F$81+1),('Provozní náklady VaK-ex post'!$G$47*1000)*INDEX(Indexace!$C$24:$AV$24,MATCH($D$7,Indexace!$C$21:$AV$21))-X$162,IF(W160=('Základní vstupní data'!$F$81+2),('Provozní náklady VaK-ex post'!$I$47*1000)*INDEX(Indexace!$C$25:$AV$25,MATCH($D$7,Indexace!$C$21:$AV$21))-Y$162,IF(W160=('Základní vstupní data'!$F$81+3),('Provozní náklady VaK-ex post'!$K$47*1000)*INDEX(Indexace!$C$26:$AV$26,MATCH($D$7,Indexace!$C$21:$AV$21))-Z$162,IF(W160=('Základní vstupní data'!$F$81+4),('Provozní náklady VaK-ex post'!$M$47*1000)*INDEX(Indexace!$C$27:$AV$27,MATCH($D$7,Indexace!$C$21:$AV$21))-AA$162,IF(W160=('Základní vstupní data'!$F$81+5),('Provozní náklady VaK-ex post'!$O$47*1000)*INDEX(Indexace!$C$28:$AV$28,MATCH($D$7,Indexace!$C$21:$AV$21))-AB$162,IF(W160=('Základní vstupní data'!$F$81+6),('Provozní náklady VaK-ex post'!$Q$47*1000)*INDEX(Indexace!$C$29:$AV$29,MATCH($D$7,Indexace!$C$21:$AV$21))-AC$162,IF(W160=('Základní vstupní data'!$F$81+7),('Provozní náklady VaK-ex post'!$S$47*1000)*INDEX(Indexace!$C$30:$AV$30,MATCH($D$7,Indexace!$C$21:$AV$21))-AD$162,IF(W160=('Základní vstupní data'!$F$81+8),('Provozní náklady VaK-ex post'!$U$47*1000)*INDEX(Indexace!$C$31:$AV$31,MATCH($D$7,Indexace!$C$21:$AV$21))-AE$162,IF(W160=('Základní vstupní data'!$F$81+9),('Provozní náklady VaK-ex post'!$W$47*1000)*INDEX(Indexace!$C$32:$AV$32,MATCH($D$7,Indexace!$C$21:$AV$21))-AF$162,IF(W160=('Základní vstupní data'!$F$81+10),('Provozní náklady VaK-ex post'!$W$47*1000)*INDEX(Indexace!$C$33:$AV$33,MATCH($D$7,Indexace!$C$21:$AV$21))-AF$161,IF(W160=('Základní vstupní data'!$F$81+11),('Provozní náklady VaK-ex post'!$W$47*1000)*INDEX(Indexace!$C$34:$AV$34,MATCH($D$7,Indexace!$C$21:$AV$21))-AF$161,IF(W160=('Základní vstupní data'!$F$81+12),('Provozní náklady VaK-ex post'!$W$47*1000)*INDEX(Indexace!$C$35:$AV$35,MATCH($D$7,Indexace!$C$21:$AV$21))-AF$161,IF(W160=('Základní vstupní data'!$F$81+13),('Provozní náklady VaK-ex post'!$W$47*1000)*INDEX(Indexace!$C$36:$AV$36,MATCH($D$7,Indexace!$C$21:$AV$21))-AF$161,IF(W160=('Základní vstupní data'!$F$81+14),('Provozní náklady VaK-ex post'!$W$47*1000)*INDEX(Indexace!$C$37:$AV$37,MATCH($D$7,Indexace!$C$21:$AV$21))-AF$161,IF(W160=('Základní vstupní data'!$F$81+15),('Provozní náklady VaK-ex post'!$W$47*1000)*INDEX(Indexace!$C$38:$AV$38,MATCH($D$7,Indexace!$C$21:$AV$21))-AF$161,IF(W160=('Základní vstupní data'!$F$81+16),('Provozní náklady VaK-ex post'!$W$47*1000)*INDEX(Indexace!$C$39:$AV$39,MATCH($D$7,Indexace!$C$21:$AV$21))-AF$161,IF(W160=('Základní vstupní data'!$F$81+17),('Provozní náklady VaK-ex post'!$W$47*1000)*INDEX(Indexace!$C$40:$AV$40,MATCH($D$7,Indexace!$C$21:$AV$21))-AF$161,IF(W160=('Základní vstupní data'!$F$81+18),('Provozní náklady VaK-ex post'!$W$47*1000)*INDEX(Indexace!$C$41:$AV$41,MATCH($D$7,Indexace!$C$21:$AV$21))-AF$161,IF(W160=('Základní vstupní data'!$F$81+19),('Provozní náklady VaK-ex post'!$W$47*1000)*INDEX(Indexace!$C$42:$AV$42,MATCH($D$7,Indexace!$C$21:$AV$21))-AF$161,IF(W160=('Základní vstupní data'!$F$81+20),('Provozní náklady VaK-ex post'!$W$47*1000)*INDEX(Indexace!$C$43:$AV$43,MATCH($D$7,Indexace!$C$21:$AV$21))-AF$161,IF(W160=('Základní vstupní data'!$F$81+21),('Provozní náklady VaK-ex post'!$W$47*1000)*INDEX(Indexace!$C$44:$AV$44,MATCH($D$7,Indexace!$C$21:$AV$21))-AF$161,IF(W160=('Základní vstupní data'!$F$81+22),('Provozní náklady VaK-ex post'!$W$47*1000)*INDEX(Indexace!$C$45:$AV$45,MATCH($D$7,Indexace!$C$21:$AV$21))-AF$161,IF(W160=('Základní vstupní data'!$F$81+23),('Provozní náklady VaK-ex post'!$W$47*1000)*INDEX(Indexace!$C$46:$AV$46,MATCH($D$7,Indexace!$C$21:$AV$21))-AF$161,IF(W160=('Základní vstupní data'!$F$81+24),('Provozní náklady VaK-ex post'!$W$47*1000)*INDEX(Indexace!$C$47:$AV$47,MATCH($D$7,Indexace!$C$21:$AV$21))-AF$161,IF(W160=('Základní vstupní data'!$F$81+25),('Provozní náklady VaK-ex post'!$W$47*1000)*INDEX(Indexace!$C$48:$AV$48,MATCH($D$7,Indexace!$C$21:$AV$21))-AF$161,IF(W160=('Základní vstupní data'!$F$81+26),('Provozní náklady VaK-ex post'!$W$47*1000)*INDEX(Indexace!$C$48:$AV$49,MATCH($D$7,Indexace!$C$21:$AV$21))-AF$161,IF(W160=('Základní vstupní data'!$F$81+27),('Provozní náklady VaK-ex post'!$W$47*1000)*INDEX(Indexace!$C$50:$AV$50,MATCH($D$7,Indexace!$C$21:$AV$21))-AF$161,IF(W160=('Základní vstupní data'!$F$81+28),('Provozní náklady VaK-ex post'!$W$47*1000)*INDEX(Indexace!$C$51:$AV$51,MATCH($D$7,Indexace!$C$21:$AV$21))-AF$161,IF(W160=('Základní vstupní data'!$F$81+29),('Provozní náklady VaK-ex post'!$W$47*1000)*INDEX(Indexace!$C$52:$AV$52,MATCH($D$7,Indexace!$C$21:$AV$21))-AF$161,IF(W160=('Základní vstupní data'!$F$81+30),('Provozní náklady VaK-ex post'!$W$47*1000)*INDEX(Indexace!$C$53:$AV$53,MATCH($D$7,Indexace!$C$21:$AV$21))-AF$161)))))))))))))))))))))))))))))))),0)</f>
        <v>0</v>
      </c>
      <c r="X170" s="684">
        <f>IF(X160&gt;='Základní vstupní data'!$F$81,IF($F$2=1,0,IF(X160&gt;='Základní vstupní data'!$F$81,('Základní vstupní data'!$G$122*1000)*INDEX(Indexace!$C$23:$AV$23,MATCH($D$7,Indexace!$C$21:$AV$21))-X$162,IF(X160=('Základní vstupní data'!$F$81+1),('Provozní náklady VaK-ex post'!$G$47*1000)*INDEX(Indexace!$C$24:$AV$24,MATCH($D$7,Indexace!$C$21:$AV$21))-Y$162,IF(X160=('Základní vstupní data'!$F$81+2),('Provozní náklady VaK-ex post'!$I$47*1000)*INDEX(Indexace!$C$25:$AV$25,MATCH($D$7,Indexace!$C$21:$AV$21))-Z$162,IF(X160=('Základní vstupní data'!$F$81+3),('Provozní náklady VaK-ex post'!$K$47*1000)*INDEX(Indexace!$C$26:$AV$26,MATCH($D$7,Indexace!$C$21:$AV$21))-AA$162,IF(X160=('Základní vstupní data'!$F$81+4),('Provozní náklady VaK-ex post'!$M$47*1000)*INDEX(Indexace!$C$27:$AV$27,MATCH($D$7,Indexace!$C$21:$AV$21))-AB$162,IF(X160=('Základní vstupní data'!$F$81+5),('Provozní náklady VaK-ex post'!$O$47*1000)*INDEX(Indexace!$C$28:$AV$28,MATCH($D$7,Indexace!$C$21:$AV$21))-AC$162,IF(X160=('Základní vstupní data'!$F$81+6),('Provozní náklady VaK-ex post'!$Q$47*1000)*INDEX(Indexace!$C$29:$AV$29,MATCH($D$7,Indexace!$C$21:$AV$21))-AD$162,IF(X160=('Základní vstupní data'!$F$81+7),('Provozní náklady VaK-ex post'!$S$47*1000)*INDEX(Indexace!$C$30:$AV$30,MATCH($D$7,Indexace!$C$21:$AV$21))-AE$162,IF(X160=('Základní vstupní data'!$F$81+8),('Provozní náklady VaK-ex post'!$U$47*1000)*INDEX(Indexace!$C$31:$AV$31,MATCH($D$7,Indexace!$C$21:$AV$21))-AF$162,IF(X160=('Základní vstupní data'!$F$81+9),('Provozní náklady VaK-ex post'!$W$47*1000)*INDEX(Indexace!$C$32:$AV$32,MATCH($D$7,Indexace!$C$21:$AV$21))-AG$162,IF(X160=('Základní vstupní data'!$F$81+10),('Provozní náklady VaK-ex post'!$W$47*1000)*INDEX(Indexace!$C$33:$AV$33,MATCH($D$7,Indexace!$C$21:$AV$21))-AG$161,IF(X160=('Základní vstupní data'!$F$81+11),('Provozní náklady VaK-ex post'!$W$47*1000)*INDEX(Indexace!$C$34:$AV$34,MATCH($D$7,Indexace!$C$21:$AV$21))-AG$161,IF(X160=('Základní vstupní data'!$F$81+12),('Provozní náklady VaK-ex post'!$W$47*1000)*INDEX(Indexace!$C$35:$AV$35,MATCH($D$7,Indexace!$C$21:$AV$21))-AG$161,IF(X160=('Základní vstupní data'!$F$81+13),('Provozní náklady VaK-ex post'!$W$47*1000)*INDEX(Indexace!$C$36:$AV$36,MATCH($D$7,Indexace!$C$21:$AV$21))-AG$161,IF(X160=('Základní vstupní data'!$F$81+14),('Provozní náklady VaK-ex post'!$W$47*1000)*INDEX(Indexace!$C$37:$AV$37,MATCH($D$7,Indexace!$C$21:$AV$21))-AG$161,IF(X160=('Základní vstupní data'!$F$81+15),('Provozní náklady VaK-ex post'!$W$47*1000)*INDEX(Indexace!$C$38:$AV$38,MATCH($D$7,Indexace!$C$21:$AV$21))-AG$161,IF(X160=('Základní vstupní data'!$F$81+16),('Provozní náklady VaK-ex post'!$W$47*1000)*INDEX(Indexace!$C$39:$AV$39,MATCH($D$7,Indexace!$C$21:$AV$21))-AG$161,IF(X160=('Základní vstupní data'!$F$81+17),('Provozní náklady VaK-ex post'!$W$47*1000)*INDEX(Indexace!$C$40:$AV$40,MATCH($D$7,Indexace!$C$21:$AV$21))-AG$161,IF(X160=('Základní vstupní data'!$F$81+18),('Provozní náklady VaK-ex post'!$W$47*1000)*INDEX(Indexace!$C$41:$AV$41,MATCH($D$7,Indexace!$C$21:$AV$21))-AG$161,IF(X160=('Základní vstupní data'!$F$81+19),('Provozní náklady VaK-ex post'!$W$47*1000)*INDEX(Indexace!$C$42:$AV$42,MATCH($D$7,Indexace!$C$21:$AV$21))-AG$161,IF(X160=('Základní vstupní data'!$F$81+20),('Provozní náklady VaK-ex post'!$W$47*1000)*INDEX(Indexace!$C$43:$AV$43,MATCH($D$7,Indexace!$C$21:$AV$21))-AG$161,IF(X160=('Základní vstupní data'!$F$81+21),('Provozní náklady VaK-ex post'!$W$47*1000)*INDEX(Indexace!$C$44:$AV$44,MATCH($D$7,Indexace!$C$21:$AV$21))-AG$161,IF(X160=('Základní vstupní data'!$F$81+22),('Provozní náklady VaK-ex post'!$W$47*1000)*INDEX(Indexace!$C$45:$AV$45,MATCH($D$7,Indexace!$C$21:$AV$21))-AG$161,IF(X160=('Základní vstupní data'!$F$81+23),('Provozní náklady VaK-ex post'!$W$47*1000)*INDEX(Indexace!$C$46:$AV$46,MATCH($D$7,Indexace!$C$21:$AV$21))-AG$161,IF(X160=('Základní vstupní data'!$F$81+24),('Provozní náklady VaK-ex post'!$W$47*1000)*INDEX(Indexace!$C$47:$AV$47,MATCH($D$7,Indexace!$C$21:$AV$21))-AG$161,IF(X160=('Základní vstupní data'!$F$81+25),('Provozní náklady VaK-ex post'!$W$47*1000)*INDEX(Indexace!$C$48:$AV$48,MATCH($D$7,Indexace!$C$21:$AV$21))-AG$161,IF(X160=('Základní vstupní data'!$F$81+26),('Provozní náklady VaK-ex post'!$W$47*1000)*INDEX(Indexace!$C$48:$AV$49,MATCH($D$7,Indexace!$C$21:$AV$21))-AG$161,IF(X160=('Základní vstupní data'!$F$81+27),('Provozní náklady VaK-ex post'!$W$47*1000)*INDEX(Indexace!$C$50:$AV$50,MATCH($D$7,Indexace!$C$21:$AV$21))-AG$161,IF(X160=('Základní vstupní data'!$F$81+28),('Provozní náklady VaK-ex post'!$W$47*1000)*INDEX(Indexace!$C$51:$AV$51,MATCH($D$7,Indexace!$C$21:$AV$21))-AG$161,IF(X160=('Základní vstupní data'!$F$81+29),('Provozní náklady VaK-ex post'!$W$47*1000)*INDEX(Indexace!$C$52:$AV$52,MATCH($D$7,Indexace!$C$21:$AV$21))-AG$161,IF(X160=('Základní vstupní data'!$F$81+30),('Provozní náklady VaK-ex post'!$W$47*1000)*INDEX(Indexace!$C$53:$AV$53,MATCH($D$7,Indexace!$C$21:$AV$21))-AG$161)))))))))))))))))))))))))))))))),0)</f>
        <v>0</v>
      </c>
      <c r="Y170" s="684">
        <f>IF(Y160&gt;='Základní vstupní data'!$F$81,IF($F$2=1,0,IF(Y160&gt;='Základní vstupní data'!$F$81,('Základní vstupní data'!$G$122*1000)*INDEX(Indexace!$C$23:$AV$23,MATCH($D$7,Indexace!$C$21:$AV$21))-Y$162,IF(Y160=('Základní vstupní data'!$F$81+1),('Provozní náklady VaK-ex post'!$G$47*1000)*INDEX(Indexace!$C$24:$AV$24,MATCH($D$7,Indexace!$C$21:$AV$21))-Z$162,IF(Y160=('Základní vstupní data'!$F$81+2),('Provozní náklady VaK-ex post'!$I$47*1000)*INDEX(Indexace!$C$25:$AV$25,MATCH($D$7,Indexace!$C$21:$AV$21))-AA$162,IF(Y160=('Základní vstupní data'!$F$81+3),('Provozní náklady VaK-ex post'!$K$47*1000)*INDEX(Indexace!$C$26:$AV$26,MATCH($D$7,Indexace!$C$21:$AV$21))-AB$162,IF(Y160=('Základní vstupní data'!$F$81+4),('Provozní náklady VaK-ex post'!$M$47*1000)*INDEX(Indexace!$C$27:$AV$27,MATCH($D$7,Indexace!$C$21:$AV$21))-AC$162,IF(Y160=('Základní vstupní data'!$F$81+5),('Provozní náklady VaK-ex post'!$O$47*1000)*INDEX(Indexace!$C$28:$AV$28,MATCH($D$7,Indexace!$C$21:$AV$21))-AD$162,IF(Y160=('Základní vstupní data'!$F$81+6),('Provozní náklady VaK-ex post'!$Q$47*1000)*INDEX(Indexace!$C$29:$AV$29,MATCH($D$7,Indexace!$C$21:$AV$21))-AE$162,IF(Y160=('Základní vstupní data'!$F$81+7),('Provozní náklady VaK-ex post'!$S$47*1000)*INDEX(Indexace!$C$30:$AV$30,MATCH($D$7,Indexace!$C$21:$AV$21))-AF$162,IF(Y160=('Základní vstupní data'!$F$81+8),('Provozní náklady VaK-ex post'!$U$47*1000)*INDEX(Indexace!$C$31:$AV$31,MATCH($D$7,Indexace!$C$21:$AV$21))-AG$162,IF(Y160=('Základní vstupní data'!$F$81+9),('Provozní náklady VaK-ex post'!$W$47*1000)*INDEX(Indexace!$C$32:$AV$32,MATCH($D$7,Indexace!$C$21:$AV$21))-AH$162,IF(Y160=('Základní vstupní data'!$F$81+10),('Provozní náklady VaK-ex post'!$W$47*1000)*INDEX(Indexace!$C$33:$AV$33,MATCH($D$7,Indexace!$C$21:$AV$21))-AH$161,IF(Y160=('Základní vstupní data'!$F$81+11),('Provozní náklady VaK-ex post'!$W$47*1000)*INDEX(Indexace!$C$34:$AV$34,MATCH($D$7,Indexace!$C$21:$AV$21))-AH$161,IF(Y160=('Základní vstupní data'!$F$81+12),('Provozní náklady VaK-ex post'!$W$47*1000)*INDEX(Indexace!$C$35:$AV$35,MATCH($D$7,Indexace!$C$21:$AV$21))-AH$161,IF(Y160=('Základní vstupní data'!$F$81+13),('Provozní náklady VaK-ex post'!$W$47*1000)*INDEX(Indexace!$C$36:$AV$36,MATCH($D$7,Indexace!$C$21:$AV$21))-AH$161,IF(Y160=('Základní vstupní data'!$F$81+14),('Provozní náklady VaK-ex post'!$W$47*1000)*INDEX(Indexace!$C$37:$AV$37,MATCH($D$7,Indexace!$C$21:$AV$21))-AH$161,IF(Y160=('Základní vstupní data'!$F$81+15),('Provozní náklady VaK-ex post'!$W$47*1000)*INDEX(Indexace!$C$38:$AV$38,MATCH($D$7,Indexace!$C$21:$AV$21))-AH$161,IF(Y160=('Základní vstupní data'!$F$81+16),('Provozní náklady VaK-ex post'!$W$47*1000)*INDEX(Indexace!$C$39:$AV$39,MATCH($D$7,Indexace!$C$21:$AV$21))-AH$161,IF(Y160=('Základní vstupní data'!$F$81+17),('Provozní náklady VaK-ex post'!$W$47*1000)*INDEX(Indexace!$C$40:$AV$40,MATCH($D$7,Indexace!$C$21:$AV$21))-AH$161,IF(Y160=('Základní vstupní data'!$F$81+18),('Provozní náklady VaK-ex post'!$W$47*1000)*INDEX(Indexace!$C$41:$AV$41,MATCH($D$7,Indexace!$C$21:$AV$21))-AH$161,IF(Y160=('Základní vstupní data'!$F$81+19),('Provozní náklady VaK-ex post'!$W$47*1000)*INDEX(Indexace!$C$42:$AV$42,MATCH($D$7,Indexace!$C$21:$AV$21))-AH$161,IF(Y160=('Základní vstupní data'!$F$81+20),('Provozní náklady VaK-ex post'!$W$47*1000)*INDEX(Indexace!$C$43:$AV$43,MATCH($D$7,Indexace!$C$21:$AV$21))-AH$161,IF(Y160=('Základní vstupní data'!$F$81+21),('Provozní náklady VaK-ex post'!$W$47*1000)*INDEX(Indexace!$C$44:$AV$44,MATCH($D$7,Indexace!$C$21:$AV$21))-AH$161,IF(Y160=('Základní vstupní data'!$F$81+22),('Provozní náklady VaK-ex post'!$W$47*1000)*INDEX(Indexace!$C$45:$AV$45,MATCH($D$7,Indexace!$C$21:$AV$21))-AH$161,IF(Y160=('Základní vstupní data'!$F$81+23),('Provozní náklady VaK-ex post'!$W$47*1000)*INDEX(Indexace!$C$46:$AV$46,MATCH($D$7,Indexace!$C$21:$AV$21))-AH$161,IF(Y160=('Základní vstupní data'!$F$81+24),('Provozní náklady VaK-ex post'!$W$47*1000)*INDEX(Indexace!$C$47:$AV$47,MATCH($D$7,Indexace!$C$21:$AV$21))-AH$161,IF(Y160=('Základní vstupní data'!$F$81+25),('Provozní náklady VaK-ex post'!$W$47*1000)*INDEX(Indexace!$C$48:$AV$48,MATCH($D$7,Indexace!$C$21:$AV$21))-AH$161,IF(Y160=('Základní vstupní data'!$F$81+26),('Provozní náklady VaK-ex post'!$W$47*1000)*INDEX(Indexace!$C$48:$AV$49,MATCH($D$7,Indexace!$C$21:$AV$21))-AH$161,IF(Y160=('Základní vstupní data'!$F$81+27),('Provozní náklady VaK-ex post'!$W$47*1000)*INDEX(Indexace!$C$50:$AV$50,MATCH($D$7,Indexace!$C$21:$AV$21))-AH$161,IF(Y160=('Základní vstupní data'!$F$81+28),('Provozní náklady VaK-ex post'!$W$47*1000)*INDEX(Indexace!$C$51:$AV$51,MATCH($D$7,Indexace!$C$21:$AV$21))-AH$161,IF(Y160=('Základní vstupní data'!$F$81+29),('Provozní náklady VaK-ex post'!$W$47*1000)*INDEX(Indexace!$C$52:$AV$52,MATCH($D$7,Indexace!$C$21:$AV$21))-AH$161,IF(Y160=('Základní vstupní data'!$F$81+30),('Provozní náklady VaK-ex post'!$W$47*1000)*INDEX(Indexace!$C$53:$AV$53,MATCH($D$7,Indexace!$C$21:$AV$21))-AH$161)))))))))))))))))))))))))))))))),0)</f>
        <v>0</v>
      </c>
      <c r="Z170" s="684">
        <f>IF(Z160&gt;='Základní vstupní data'!$F$81,IF($F$2=1,0,IF(Z160&gt;='Základní vstupní data'!$F$81,('Základní vstupní data'!$G$122*1000)*INDEX(Indexace!$C$23:$AV$23,MATCH($D$7,Indexace!$C$21:$AV$21))-Z$162,IF(Z160=('Základní vstupní data'!$F$81+1),('Provozní náklady VaK-ex post'!$G$47*1000)*INDEX(Indexace!$C$24:$AV$24,MATCH($D$7,Indexace!$C$21:$AV$21))-AA$162,IF(Z160=('Základní vstupní data'!$F$81+2),('Provozní náklady VaK-ex post'!$I$47*1000)*INDEX(Indexace!$C$25:$AV$25,MATCH($D$7,Indexace!$C$21:$AV$21))-AB$162,IF(Z160=('Základní vstupní data'!$F$81+3),('Provozní náklady VaK-ex post'!$K$47*1000)*INDEX(Indexace!$C$26:$AV$26,MATCH($D$7,Indexace!$C$21:$AV$21))-AC$162,IF(Z160=('Základní vstupní data'!$F$81+4),('Provozní náklady VaK-ex post'!$M$47*1000)*INDEX(Indexace!$C$27:$AV$27,MATCH($D$7,Indexace!$C$21:$AV$21))-AD$162,IF(Z160=('Základní vstupní data'!$F$81+5),('Provozní náklady VaK-ex post'!$O$47*1000)*INDEX(Indexace!$C$28:$AV$28,MATCH($D$7,Indexace!$C$21:$AV$21))-AE$162,IF(Z160=('Základní vstupní data'!$F$81+6),('Provozní náklady VaK-ex post'!$Q$47*1000)*INDEX(Indexace!$C$29:$AV$29,MATCH($D$7,Indexace!$C$21:$AV$21))-AF$162,IF(Z160=('Základní vstupní data'!$F$81+7),('Provozní náklady VaK-ex post'!$S$47*1000)*INDEX(Indexace!$C$30:$AV$30,MATCH($D$7,Indexace!$C$21:$AV$21))-AG$162,IF(Z160=('Základní vstupní data'!$F$81+8),('Provozní náklady VaK-ex post'!$U$47*1000)*INDEX(Indexace!$C$31:$AV$31,MATCH($D$7,Indexace!$C$21:$AV$21))-AH$162,IF(Z160=('Základní vstupní data'!$F$81+9),('Provozní náklady VaK-ex post'!$W$47*1000)*INDEX(Indexace!$C$32:$AV$32,MATCH($D$7,Indexace!$C$21:$AV$21))-AI$162,IF(Z160=('Základní vstupní data'!$F$81+10),('Provozní náklady VaK-ex post'!$W$47*1000)*INDEX(Indexace!$C$33:$AV$33,MATCH($D$7,Indexace!$C$21:$AV$21))-AI$161,IF(Z160=('Základní vstupní data'!$F$81+11),('Provozní náklady VaK-ex post'!$W$47*1000)*INDEX(Indexace!$C$34:$AV$34,MATCH($D$7,Indexace!$C$21:$AV$21))-AI$161,IF(Z160=('Základní vstupní data'!$F$81+12),('Provozní náklady VaK-ex post'!$W$47*1000)*INDEX(Indexace!$C$35:$AV$35,MATCH($D$7,Indexace!$C$21:$AV$21))-AI$161,IF(Z160=('Základní vstupní data'!$F$81+13),('Provozní náklady VaK-ex post'!$W$47*1000)*INDEX(Indexace!$C$36:$AV$36,MATCH($D$7,Indexace!$C$21:$AV$21))-AI$161,IF(Z160=('Základní vstupní data'!$F$81+14),('Provozní náklady VaK-ex post'!$W$47*1000)*INDEX(Indexace!$C$37:$AV$37,MATCH($D$7,Indexace!$C$21:$AV$21))-AI$161,IF(Z160=('Základní vstupní data'!$F$81+15),('Provozní náklady VaK-ex post'!$W$47*1000)*INDEX(Indexace!$C$38:$AV$38,MATCH($D$7,Indexace!$C$21:$AV$21))-AI$161,IF(Z160=('Základní vstupní data'!$F$81+16),('Provozní náklady VaK-ex post'!$W$47*1000)*INDEX(Indexace!$C$39:$AV$39,MATCH($D$7,Indexace!$C$21:$AV$21))-AI$161,IF(Z160=('Základní vstupní data'!$F$81+17),('Provozní náklady VaK-ex post'!$W$47*1000)*INDEX(Indexace!$C$40:$AV$40,MATCH($D$7,Indexace!$C$21:$AV$21))-AI$161,IF(Z160=('Základní vstupní data'!$F$81+18),('Provozní náklady VaK-ex post'!$W$47*1000)*INDEX(Indexace!$C$41:$AV$41,MATCH($D$7,Indexace!$C$21:$AV$21))-AI$161,IF(Z160=('Základní vstupní data'!$F$81+19),('Provozní náklady VaK-ex post'!$W$47*1000)*INDEX(Indexace!$C$42:$AV$42,MATCH($D$7,Indexace!$C$21:$AV$21))-AI$161,IF(Z160=('Základní vstupní data'!$F$81+20),('Provozní náklady VaK-ex post'!$W$47*1000)*INDEX(Indexace!$C$43:$AV$43,MATCH($D$7,Indexace!$C$21:$AV$21))-AI$161,IF(Z160=('Základní vstupní data'!$F$81+21),('Provozní náklady VaK-ex post'!$W$47*1000)*INDEX(Indexace!$C$44:$AV$44,MATCH($D$7,Indexace!$C$21:$AV$21))-AI$161,IF(Z160=('Základní vstupní data'!$F$81+22),('Provozní náklady VaK-ex post'!$W$47*1000)*INDEX(Indexace!$C$45:$AV$45,MATCH($D$7,Indexace!$C$21:$AV$21))-AI$161,IF(Z160=('Základní vstupní data'!$F$81+23),('Provozní náklady VaK-ex post'!$W$47*1000)*INDEX(Indexace!$C$46:$AV$46,MATCH($D$7,Indexace!$C$21:$AV$21))-AI$161,IF(Z160=('Základní vstupní data'!$F$81+24),('Provozní náklady VaK-ex post'!$W$47*1000)*INDEX(Indexace!$C$47:$AV$47,MATCH($D$7,Indexace!$C$21:$AV$21))-AI$161,IF(Z160=('Základní vstupní data'!$F$81+25),('Provozní náklady VaK-ex post'!$W$47*1000)*INDEX(Indexace!$C$48:$AV$48,MATCH($D$7,Indexace!$C$21:$AV$21))-AI$161,IF(Z160=('Základní vstupní data'!$F$81+26),('Provozní náklady VaK-ex post'!$W$47*1000)*INDEX(Indexace!$C$48:$AV$49,MATCH($D$7,Indexace!$C$21:$AV$21))-AI$161,IF(Z160=('Základní vstupní data'!$F$81+27),('Provozní náklady VaK-ex post'!$W$47*1000)*INDEX(Indexace!$C$50:$AV$50,MATCH($D$7,Indexace!$C$21:$AV$21))-AI$161,IF(Z160=('Základní vstupní data'!$F$81+28),('Provozní náklady VaK-ex post'!$W$47*1000)*INDEX(Indexace!$C$51:$AV$51,MATCH($D$7,Indexace!$C$21:$AV$21))-AI$161,IF(Z160=('Základní vstupní data'!$F$81+29),('Provozní náklady VaK-ex post'!$W$47*1000)*INDEX(Indexace!$C$52:$AV$52,MATCH($D$7,Indexace!$C$21:$AV$21))-AI$161,IF(Z160=('Základní vstupní data'!$F$81+30),('Provozní náklady VaK-ex post'!$W$47*1000)*INDEX(Indexace!$C$53:$AV$53,MATCH($D$7,Indexace!$C$21:$AV$21))-AI$161)))))))))))))))))))))))))))))))),0)</f>
        <v>0</v>
      </c>
      <c r="AA170" s="684">
        <f>IF(AA160&gt;='Základní vstupní data'!$F$81,IF($F$2=1,0,IF(AA160&gt;='Základní vstupní data'!$F$81,('Základní vstupní data'!$G$122*1000)*INDEX(Indexace!$C$23:$AV$23,MATCH($D$7,Indexace!$C$21:$AV$21))-AA$162,IF(AA160=('Základní vstupní data'!$F$81+1),('Provozní náklady VaK-ex post'!$G$47*1000)*INDEX(Indexace!$C$24:$AV$24,MATCH($D$7,Indexace!$C$21:$AV$21))-AB$162,IF(AA160=('Základní vstupní data'!$F$81+2),('Provozní náklady VaK-ex post'!$I$47*1000)*INDEX(Indexace!$C$25:$AV$25,MATCH($D$7,Indexace!$C$21:$AV$21))-AC$162,IF(AA160=('Základní vstupní data'!$F$81+3),('Provozní náklady VaK-ex post'!$K$47*1000)*INDEX(Indexace!$C$26:$AV$26,MATCH($D$7,Indexace!$C$21:$AV$21))-AD$162,IF(AA160=('Základní vstupní data'!$F$81+4),('Provozní náklady VaK-ex post'!$M$47*1000)*INDEX(Indexace!$C$27:$AV$27,MATCH($D$7,Indexace!$C$21:$AV$21))-AE$162,IF(AA160=('Základní vstupní data'!$F$81+5),('Provozní náklady VaK-ex post'!$O$47*1000)*INDEX(Indexace!$C$28:$AV$28,MATCH($D$7,Indexace!$C$21:$AV$21))-AF$162,IF(AA160=('Základní vstupní data'!$F$81+6),('Provozní náklady VaK-ex post'!$Q$47*1000)*INDEX(Indexace!$C$29:$AV$29,MATCH($D$7,Indexace!$C$21:$AV$21))-AG$162,IF(AA160=('Základní vstupní data'!$F$81+7),('Provozní náklady VaK-ex post'!$S$47*1000)*INDEX(Indexace!$C$30:$AV$30,MATCH($D$7,Indexace!$C$21:$AV$21))-AH$162,IF(AA160=('Základní vstupní data'!$F$81+8),('Provozní náklady VaK-ex post'!$U$47*1000)*INDEX(Indexace!$C$31:$AV$31,MATCH($D$7,Indexace!$C$21:$AV$21))-AI$162,IF(AA160=('Základní vstupní data'!$F$81+9),('Provozní náklady VaK-ex post'!$W$47*1000)*INDEX(Indexace!$C$32:$AV$32,MATCH($D$7,Indexace!$C$21:$AV$21))-AJ$162,IF(AA160=('Základní vstupní data'!$F$81+10),('Provozní náklady VaK-ex post'!$W$47*1000)*INDEX(Indexace!$C$33:$AV$33,MATCH($D$7,Indexace!$C$21:$AV$21))-AJ$161,IF(AA160=('Základní vstupní data'!$F$81+11),('Provozní náklady VaK-ex post'!$W$47*1000)*INDEX(Indexace!$C$34:$AV$34,MATCH($D$7,Indexace!$C$21:$AV$21))-AJ$161,IF(AA160=('Základní vstupní data'!$F$81+12),('Provozní náklady VaK-ex post'!$W$47*1000)*INDEX(Indexace!$C$35:$AV$35,MATCH($D$7,Indexace!$C$21:$AV$21))-AJ$161,IF(AA160=('Základní vstupní data'!$F$81+13),('Provozní náklady VaK-ex post'!$W$47*1000)*INDEX(Indexace!$C$36:$AV$36,MATCH($D$7,Indexace!$C$21:$AV$21))-AJ$161,IF(AA160=('Základní vstupní data'!$F$81+14),('Provozní náklady VaK-ex post'!$W$47*1000)*INDEX(Indexace!$C$37:$AV$37,MATCH($D$7,Indexace!$C$21:$AV$21))-AJ$161,IF(AA160=('Základní vstupní data'!$F$81+15),('Provozní náklady VaK-ex post'!$W$47*1000)*INDEX(Indexace!$C$38:$AV$38,MATCH($D$7,Indexace!$C$21:$AV$21))-AJ$161,IF(AA160=('Základní vstupní data'!$F$81+16),('Provozní náklady VaK-ex post'!$W$47*1000)*INDEX(Indexace!$C$39:$AV$39,MATCH($D$7,Indexace!$C$21:$AV$21))-AJ$161,IF(AA160=('Základní vstupní data'!$F$81+17),('Provozní náklady VaK-ex post'!$W$47*1000)*INDEX(Indexace!$C$40:$AV$40,MATCH($D$7,Indexace!$C$21:$AV$21))-AJ$161,IF(AA160=('Základní vstupní data'!$F$81+18),('Provozní náklady VaK-ex post'!$W$47*1000)*INDEX(Indexace!$C$41:$AV$41,MATCH($D$7,Indexace!$C$21:$AV$21))-AJ$161,IF(AA160=('Základní vstupní data'!$F$81+19),('Provozní náklady VaK-ex post'!$W$47*1000)*INDEX(Indexace!$C$42:$AV$42,MATCH($D$7,Indexace!$C$21:$AV$21))-AJ$161,IF(AA160=('Základní vstupní data'!$F$81+20),('Provozní náklady VaK-ex post'!$W$47*1000)*INDEX(Indexace!$C$43:$AV$43,MATCH($D$7,Indexace!$C$21:$AV$21))-AJ$161,IF(AA160=('Základní vstupní data'!$F$81+21),('Provozní náklady VaK-ex post'!$W$47*1000)*INDEX(Indexace!$C$44:$AV$44,MATCH($D$7,Indexace!$C$21:$AV$21))-AJ$161,IF(AA160=('Základní vstupní data'!$F$81+22),('Provozní náklady VaK-ex post'!$W$47*1000)*INDEX(Indexace!$C$45:$AV$45,MATCH($D$7,Indexace!$C$21:$AV$21))-AJ$161,IF(AA160=('Základní vstupní data'!$F$81+23),('Provozní náklady VaK-ex post'!$W$47*1000)*INDEX(Indexace!$C$46:$AV$46,MATCH($D$7,Indexace!$C$21:$AV$21))-AJ$161,IF(AA160=('Základní vstupní data'!$F$81+24),('Provozní náklady VaK-ex post'!$W$47*1000)*INDEX(Indexace!$C$47:$AV$47,MATCH($D$7,Indexace!$C$21:$AV$21))-AJ$161,IF(AA160=('Základní vstupní data'!$F$81+25),('Provozní náklady VaK-ex post'!$W$47*1000)*INDEX(Indexace!$C$48:$AV$48,MATCH($D$7,Indexace!$C$21:$AV$21))-AJ$161,IF(AA160=('Základní vstupní data'!$F$81+26),('Provozní náklady VaK-ex post'!$W$47*1000)*INDEX(Indexace!$C$48:$AV$49,MATCH($D$7,Indexace!$C$21:$AV$21))-AJ$161,IF(AA160=('Základní vstupní data'!$F$81+27),('Provozní náklady VaK-ex post'!$W$47*1000)*INDEX(Indexace!$C$50:$AV$50,MATCH($D$7,Indexace!$C$21:$AV$21))-AJ$161,IF(AA160=('Základní vstupní data'!$F$81+28),('Provozní náklady VaK-ex post'!$W$47*1000)*INDEX(Indexace!$C$51:$AV$51,MATCH($D$7,Indexace!$C$21:$AV$21))-AJ$161,IF(AA160=('Základní vstupní data'!$F$81+29),('Provozní náklady VaK-ex post'!$W$47*1000)*INDEX(Indexace!$C$52:$AV$52,MATCH($D$7,Indexace!$C$21:$AV$21))-AJ$161,IF(AA160=('Základní vstupní data'!$F$81+30),('Provozní náklady VaK-ex post'!$W$47*1000)*INDEX(Indexace!$C$53:$AV$53,MATCH($D$7,Indexace!$C$21:$AV$21))-AJ$161)))))))))))))))))))))))))))))))),0)</f>
        <v>0</v>
      </c>
      <c r="AB170" s="684">
        <f>IF(AB160&gt;='Základní vstupní data'!$F$81,IF($F$2=1,0,IF(AB160&gt;='Základní vstupní data'!$F$81,('Základní vstupní data'!$G$122*1000)*INDEX(Indexace!$C$23:$AV$23,MATCH($D$7,Indexace!$C$21:$AV$21))-AB$162,IF(AB160=('Základní vstupní data'!$F$81+1),('Provozní náklady VaK-ex post'!$G$47*1000)*INDEX(Indexace!$C$24:$AV$24,MATCH($D$7,Indexace!$C$21:$AV$21))-AC$162,IF(AB160=('Základní vstupní data'!$F$81+2),('Provozní náklady VaK-ex post'!$I$47*1000)*INDEX(Indexace!$C$25:$AV$25,MATCH($D$7,Indexace!$C$21:$AV$21))-AD$162,IF(AB160=('Základní vstupní data'!$F$81+3),('Provozní náklady VaK-ex post'!$K$47*1000)*INDEX(Indexace!$C$26:$AV$26,MATCH($D$7,Indexace!$C$21:$AV$21))-AE$162,IF(AB160=('Základní vstupní data'!$F$81+4),('Provozní náklady VaK-ex post'!$M$47*1000)*INDEX(Indexace!$C$27:$AV$27,MATCH($D$7,Indexace!$C$21:$AV$21))-AF$162,IF(AB160=('Základní vstupní data'!$F$81+5),('Provozní náklady VaK-ex post'!$O$47*1000)*INDEX(Indexace!$C$28:$AV$28,MATCH($D$7,Indexace!$C$21:$AV$21))-AG$162,IF(AB160=('Základní vstupní data'!$F$81+6),('Provozní náklady VaK-ex post'!$Q$47*1000)*INDEX(Indexace!$C$29:$AV$29,MATCH($D$7,Indexace!$C$21:$AV$21))-AH$162,IF(AB160=('Základní vstupní data'!$F$81+7),('Provozní náklady VaK-ex post'!$S$47*1000)*INDEX(Indexace!$C$30:$AV$30,MATCH($D$7,Indexace!$C$21:$AV$21))-AI$162,IF(AB160=('Základní vstupní data'!$F$81+8),('Provozní náklady VaK-ex post'!$U$47*1000)*INDEX(Indexace!$C$31:$AV$31,MATCH($D$7,Indexace!$C$21:$AV$21))-AJ$162,IF(AB160=('Základní vstupní data'!$F$81+9),('Provozní náklady VaK-ex post'!$W$47*1000)*INDEX(Indexace!$C$32:$AV$32,MATCH($D$7,Indexace!$C$21:$AV$21))-AK$162,IF(AB160=('Základní vstupní data'!$F$81+10),('Provozní náklady VaK-ex post'!$W$47*1000)*INDEX(Indexace!$C$33:$AV$33,MATCH($D$7,Indexace!$C$21:$AV$21))-AK$161,IF(AB160=('Základní vstupní data'!$F$81+11),('Provozní náklady VaK-ex post'!$W$47*1000)*INDEX(Indexace!$C$34:$AV$34,MATCH($D$7,Indexace!$C$21:$AV$21))-AK$161,IF(AB160=('Základní vstupní data'!$F$81+12),('Provozní náklady VaK-ex post'!$W$47*1000)*INDEX(Indexace!$C$35:$AV$35,MATCH($D$7,Indexace!$C$21:$AV$21))-AK$161,IF(AB160=('Základní vstupní data'!$F$81+13),('Provozní náklady VaK-ex post'!$W$47*1000)*INDEX(Indexace!$C$36:$AV$36,MATCH($D$7,Indexace!$C$21:$AV$21))-AK$161,IF(AB160=('Základní vstupní data'!$F$81+14),('Provozní náklady VaK-ex post'!$W$47*1000)*INDEX(Indexace!$C$37:$AV$37,MATCH($D$7,Indexace!$C$21:$AV$21))-AK$161,IF(AB160=('Základní vstupní data'!$F$81+15),('Provozní náklady VaK-ex post'!$W$47*1000)*INDEX(Indexace!$C$38:$AV$38,MATCH($D$7,Indexace!$C$21:$AV$21))-AK$161,IF(AB160=('Základní vstupní data'!$F$81+16),('Provozní náklady VaK-ex post'!$W$47*1000)*INDEX(Indexace!$C$39:$AV$39,MATCH($D$7,Indexace!$C$21:$AV$21))-AK$161,IF(AB160=('Základní vstupní data'!$F$81+17),('Provozní náklady VaK-ex post'!$W$47*1000)*INDEX(Indexace!$C$40:$AV$40,MATCH($D$7,Indexace!$C$21:$AV$21))-AK$161,IF(AB160=('Základní vstupní data'!$F$81+18),('Provozní náklady VaK-ex post'!$W$47*1000)*INDEX(Indexace!$C$41:$AV$41,MATCH($D$7,Indexace!$C$21:$AV$21))-AK$161,IF(AB160=('Základní vstupní data'!$F$81+19),('Provozní náklady VaK-ex post'!$W$47*1000)*INDEX(Indexace!$C$42:$AV$42,MATCH($D$7,Indexace!$C$21:$AV$21))-AK$161,IF(AB160=('Základní vstupní data'!$F$81+20),('Provozní náklady VaK-ex post'!$W$47*1000)*INDEX(Indexace!$C$43:$AV$43,MATCH($D$7,Indexace!$C$21:$AV$21))-AK$161,IF(AB160=('Základní vstupní data'!$F$81+21),('Provozní náklady VaK-ex post'!$W$47*1000)*INDEX(Indexace!$C$44:$AV$44,MATCH($D$7,Indexace!$C$21:$AV$21))-AK$161,IF(AB160=('Základní vstupní data'!$F$81+22),('Provozní náklady VaK-ex post'!$W$47*1000)*INDEX(Indexace!$C$45:$AV$45,MATCH($D$7,Indexace!$C$21:$AV$21))-AK$161,IF(AB160=('Základní vstupní data'!$F$81+23),('Provozní náklady VaK-ex post'!$W$47*1000)*INDEX(Indexace!$C$46:$AV$46,MATCH($D$7,Indexace!$C$21:$AV$21))-AK$161,IF(AB160=('Základní vstupní data'!$F$81+24),('Provozní náklady VaK-ex post'!$W$47*1000)*INDEX(Indexace!$C$47:$AV$47,MATCH($D$7,Indexace!$C$21:$AV$21))-AK$161,IF(AB160=('Základní vstupní data'!$F$81+25),('Provozní náklady VaK-ex post'!$W$47*1000)*INDEX(Indexace!$C$48:$AV$48,MATCH($D$7,Indexace!$C$21:$AV$21))-AK$161,IF(AB160=('Základní vstupní data'!$F$81+26),('Provozní náklady VaK-ex post'!$W$47*1000)*INDEX(Indexace!$C$48:$AV$49,MATCH($D$7,Indexace!$C$21:$AV$21))-AK$161,IF(AB160=('Základní vstupní data'!$F$81+27),('Provozní náklady VaK-ex post'!$W$47*1000)*INDEX(Indexace!$C$50:$AV$50,MATCH($D$7,Indexace!$C$21:$AV$21))-AK$161,IF(AB160=('Základní vstupní data'!$F$81+28),('Provozní náklady VaK-ex post'!$W$47*1000)*INDEX(Indexace!$C$51:$AV$51,MATCH($D$7,Indexace!$C$21:$AV$21))-AK$161,IF(AB160=('Základní vstupní data'!$F$81+29),('Provozní náklady VaK-ex post'!$W$47*1000)*INDEX(Indexace!$C$52:$AV$52,MATCH($D$7,Indexace!$C$21:$AV$21))-AK$161,IF(AB160=('Základní vstupní data'!$F$81+30),('Provozní náklady VaK-ex post'!$W$47*1000)*INDEX(Indexace!$C$53:$AV$53,MATCH($D$7,Indexace!$C$21:$AV$21))-AK$161)))))))))))))))))))))))))))))))),0)</f>
        <v>0</v>
      </c>
      <c r="AC170" s="684">
        <f>IF(AC160&gt;='Základní vstupní data'!$F$81,IF($F$2=1,0,IF(AC160&gt;='Základní vstupní data'!$F$81,('Základní vstupní data'!$G$122*1000)*INDEX(Indexace!$C$23:$AV$23,MATCH($D$7,Indexace!$C$21:$AV$21))-AC$162,IF(AC160=('Základní vstupní data'!$F$81+1),('Provozní náklady VaK-ex post'!$G$47*1000)*INDEX(Indexace!$C$24:$AV$24,MATCH($D$7,Indexace!$C$21:$AV$21))-AD$162,IF(AC160=('Základní vstupní data'!$F$81+2),('Provozní náklady VaK-ex post'!$I$47*1000)*INDEX(Indexace!$C$25:$AV$25,MATCH($D$7,Indexace!$C$21:$AV$21))-AE$162,IF(AC160=('Základní vstupní data'!$F$81+3),('Provozní náklady VaK-ex post'!$K$47*1000)*INDEX(Indexace!$C$26:$AV$26,MATCH($D$7,Indexace!$C$21:$AV$21))-AF$162,IF(AC160=('Základní vstupní data'!$F$81+4),('Provozní náklady VaK-ex post'!$M$47*1000)*INDEX(Indexace!$C$27:$AV$27,MATCH($D$7,Indexace!$C$21:$AV$21))-AG$162,IF(AC160=('Základní vstupní data'!$F$81+5),('Provozní náklady VaK-ex post'!$O$47*1000)*INDEX(Indexace!$C$28:$AV$28,MATCH($D$7,Indexace!$C$21:$AV$21))-AH$162,IF(AC160=('Základní vstupní data'!$F$81+6),('Provozní náklady VaK-ex post'!$Q$47*1000)*INDEX(Indexace!$C$29:$AV$29,MATCH($D$7,Indexace!$C$21:$AV$21))-AI$162,IF(AC160=('Základní vstupní data'!$F$81+7),('Provozní náklady VaK-ex post'!$S$47*1000)*INDEX(Indexace!$C$30:$AV$30,MATCH($D$7,Indexace!$C$21:$AV$21))-AJ$162,IF(AC160=('Základní vstupní data'!$F$81+8),('Provozní náklady VaK-ex post'!$U$47*1000)*INDEX(Indexace!$C$31:$AV$31,MATCH($D$7,Indexace!$C$21:$AV$21))-AK$162,IF(AC160=('Základní vstupní data'!$F$81+9),('Provozní náklady VaK-ex post'!$W$47*1000)*INDEX(Indexace!$C$32:$AV$32,MATCH($D$7,Indexace!$C$21:$AV$21))-AL$162,IF(AC160=('Základní vstupní data'!$F$81+10),('Provozní náklady VaK-ex post'!$W$47*1000)*INDEX(Indexace!$C$33:$AV$33,MATCH($D$7,Indexace!$C$21:$AV$21))-AL$161,IF(AC160=('Základní vstupní data'!$F$81+11),('Provozní náklady VaK-ex post'!$W$47*1000)*INDEX(Indexace!$C$34:$AV$34,MATCH($D$7,Indexace!$C$21:$AV$21))-AL$161,IF(AC160=('Základní vstupní data'!$F$81+12),('Provozní náklady VaK-ex post'!$W$47*1000)*INDEX(Indexace!$C$35:$AV$35,MATCH($D$7,Indexace!$C$21:$AV$21))-AL$161,IF(AC160=('Základní vstupní data'!$F$81+13),('Provozní náklady VaK-ex post'!$W$47*1000)*INDEX(Indexace!$C$36:$AV$36,MATCH($D$7,Indexace!$C$21:$AV$21))-AL$161,IF(AC160=('Základní vstupní data'!$F$81+14),('Provozní náklady VaK-ex post'!$W$47*1000)*INDEX(Indexace!$C$37:$AV$37,MATCH($D$7,Indexace!$C$21:$AV$21))-AL$161,IF(AC160=('Základní vstupní data'!$F$81+15),('Provozní náklady VaK-ex post'!$W$47*1000)*INDEX(Indexace!$C$38:$AV$38,MATCH($D$7,Indexace!$C$21:$AV$21))-AL$161,IF(AC160=('Základní vstupní data'!$F$81+16),('Provozní náklady VaK-ex post'!$W$47*1000)*INDEX(Indexace!$C$39:$AV$39,MATCH($D$7,Indexace!$C$21:$AV$21))-AL$161,IF(AC160=('Základní vstupní data'!$F$81+17),('Provozní náklady VaK-ex post'!$W$47*1000)*INDEX(Indexace!$C$40:$AV$40,MATCH($D$7,Indexace!$C$21:$AV$21))-AL$161,IF(AC160=('Základní vstupní data'!$F$81+18),('Provozní náklady VaK-ex post'!$W$47*1000)*INDEX(Indexace!$C$41:$AV$41,MATCH($D$7,Indexace!$C$21:$AV$21))-AL$161,IF(AC160=('Základní vstupní data'!$F$81+19),('Provozní náklady VaK-ex post'!$W$47*1000)*INDEX(Indexace!$C$42:$AV$42,MATCH($D$7,Indexace!$C$21:$AV$21))-AL$161,IF(AC160=('Základní vstupní data'!$F$81+20),('Provozní náklady VaK-ex post'!$W$47*1000)*INDEX(Indexace!$C$43:$AV$43,MATCH($D$7,Indexace!$C$21:$AV$21))-AL$161,IF(AC160=('Základní vstupní data'!$F$81+21),('Provozní náklady VaK-ex post'!$W$47*1000)*INDEX(Indexace!$C$44:$AV$44,MATCH($D$7,Indexace!$C$21:$AV$21))-AL$161,IF(AC160=('Základní vstupní data'!$F$81+22),('Provozní náklady VaK-ex post'!$W$47*1000)*INDEX(Indexace!$C$45:$AV$45,MATCH($D$7,Indexace!$C$21:$AV$21))-AL$161,IF(AC160=('Základní vstupní data'!$F$81+23),('Provozní náklady VaK-ex post'!$W$47*1000)*INDEX(Indexace!$C$46:$AV$46,MATCH($D$7,Indexace!$C$21:$AV$21))-AL$161,IF(AC160=('Základní vstupní data'!$F$81+24),('Provozní náklady VaK-ex post'!$W$47*1000)*INDEX(Indexace!$C$47:$AV$47,MATCH($D$7,Indexace!$C$21:$AV$21))-AL$161,IF(AC160=('Základní vstupní data'!$F$81+25),('Provozní náklady VaK-ex post'!$W$47*1000)*INDEX(Indexace!$C$48:$AV$48,MATCH($D$7,Indexace!$C$21:$AV$21))-AL$161,IF(AC160=('Základní vstupní data'!$F$81+26),('Provozní náklady VaK-ex post'!$W$47*1000)*INDEX(Indexace!$C$48:$AV$49,MATCH($D$7,Indexace!$C$21:$AV$21))-AL$161,IF(AC160=('Základní vstupní data'!$F$81+27),('Provozní náklady VaK-ex post'!$W$47*1000)*INDEX(Indexace!$C$50:$AV$50,MATCH($D$7,Indexace!$C$21:$AV$21))-AL$161,IF(AC160=('Základní vstupní data'!$F$81+28),('Provozní náklady VaK-ex post'!$W$47*1000)*INDEX(Indexace!$C$51:$AV$51,MATCH($D$7,Indexace!$C$21:$AV$21))-AL$161,IF(AC160=('Základní vstupní data'!$F$81+29),('Provozní náklady VaK-ex post'!$W$47*1000)*INDEX(Indexace!$C$52:$AV$52,MATCH($D$7,Indexace!$C$21:$AV$21))-AL$161,IF(AC160=('Základní vstupní data'!$F$81+30),('Provozní náklady VaK-ex post'!$W$47*1000)*INDEX(Indexace!$C$53:$AV$53,MATCH($D$7,Indexace!$C$21:$AV$21))-AL$161)))))))))))))))))))))))))))))))),0)</f>
        <v>0</v>
      </c>
      <c r="AD170" s="684">
        <f>IF(AD160&gt;='Základní vstupní data'!$F$81,IF($F$2=1,0,IF(AD160&gt;='Základní vstupní data'!$F$81,('Základní vstupní data'!$G$122*1000)*INDEX(Indexace!$C$23:$AV$23,MATCH($D$7,Indexace!$C$21:$AV$21))-AD$162,IF(AD160=('Základní vstupní data'!$F$81+1),('Provozní náklady VaK-ex post'!$G$47*1000)*INDEX(Indexace!$C$24:$AV$24,MATCH($D$7,Indexace!$C$21:$AV$21))-AE$162,IF(AD160=('Základní vstupní data'!$F$81+2),('Provozní náklady VaK-ex post'!$I$47*1000)*INDEX(Indexace!$C$25:$AV$25,MATCH($D$7,Indexace!$C$21:$AV$21))-AF$162,IF(AD160=('Základní vstupní data'!$F$81+3),('Provozní náklady VaK-ex post'!$K$47*1000)*INDEX(Indexace!$C$26:$AV$26,MATCH($D$7,Indexace!$C$21:$AV$21))-AG$162,IF(AD160=('Základní vstupní data'!$F$81+4),('Provozní náklady VaK-ex post'!$M$47*1000)*INDEX(Indexace!$C$27:$AV$27,MATCH($D$7,Indexace!$C$21:$AV$21))-AH$162,IF(AD160=('Základní vstupní data'!$F$81+5),('Provozní náklady VaK-ex post'!$O$47*1000)*INDEX(Indexace!$C$28:$AV$28,MATCH($D$7,Indexace!$C$21:$AV$21))-AI$162,IF(AD160=('Základní vstupní data'!$F$81+6),('Provozní náklady VaK-ex post'!$Q$47*1000)*INDEX(Indexace!$C$29:$AV$29,MATCH($D$7,Indexace!$C$21:$AV$21))-AJ$162,IF(AD160=('Základní vstupní data'!$F$81+7),('Provozní náklady VaK-ex post'!$S$47*1000)*INDEX(Indexace!$C$30:$AV$30,MATCH($D$7,Indexace!$C$21:$AV$21))-AK$162,IF(AD160=('Základní vstupní data'!$F$81+8),('Provozní náklady VaK-ex post'!$U$47*1000)*INDEX(Indexace!$C$31:$AV$31,MATCH($D$7,Indexace!$C$21:$AV$21))-AL$162,IF(AD160=('Základní vstupní data'!$F$81+9),('Provozní náklady VaK-ex post'!$W$47*1000)*INDEX(Indexace!$C$32:$AV$32,MATCH($D$7,Indexace!$C$21:$AV$21))-AM$162,IF(AD160=('Základní vstupní data'!$F$81+10),('Provozní náklady VaK-ex post'!$W$47*1000)*INDEX(Indexace!$C$33:$AV$33,MATCH($D$7,Indexace!$C$21:$AV$21))-AM$161,IF(AD160=('Základní vstupní data'!$F$81+11),('Provozní náklady VaK-ex post'!$W$47*1000)*INDEX(Indexace!$C$34:$AV$34,MATCH($D$7,Indexace!$C$21:$AV$21))-AM$161,IF(AD160=('Základní vstupní data'!$F$81+12),('Provozní náklady VaK-ex post'!$W$47*1000)*INDEX(Indexace!$C$35:$AV$35,MATCH($D$7,Indexace!$C$21:$AV$21))-AM$161,IF(AD160=('Základní vstupní data'!$F$81+13),('Provozní náklady VaK-ex post'!$W$47*1000)*INDEX(Indexace!$C$36:$AV$36,MATCH($D$7,Indexace!$C$21:$AV$21))-AM$161,IF(AD160=('Základní vstupní data'!$F$81+14),('Provozní náklady VaK-ex post'!$W$47*1000)*INDEX(Indexace!$C$37:$AV$37,MATCH($D$7,Indexace!$C$21:$AV$21))-AM$161,IF(AD160=('Základní vstupní data'!$F$81+15),('Provozní náklady VaK-ex post'!$W$47*1000)*INDEX(Indexace!$C$38:$AV$38,MATCH($D$7,Indexace!$C$21:$AV$21))-AM$161,IF(AD160=('Základní vstupní data'!$F$81+16),('Provozní náklady VaK-ex post'!$W$47*1000)*INDEX(Indexace!$C$39:$AV$39,MATCH($D$7,Indexace!$C$21:$AV$21))-AM$161,IF(AD160=('Základní vstupní data'!$F$81+17),('Provozní náklady VaK-ex post'!$W$47*1000)*INDEX(Indexace!$C$40:$AV$40,MATCH($D$7,Indexace!$C$21:$AV$21))-AM$161,IF(AD160=('Základní vstupní data'!$F$81+18),('Provozní náklady VaK-ex post'!$W$47*1000)*INDEX(Indexace!$C$41:$AV$41,MATCH($D$7,Indexace!$C$21:$AV$21))-AM$161,IF(AD160=('Základní vstupní data'!$F$81+19),('Provozní náklady VaK-ex post'!$W$47*1000)*INDEX(Indexace!$C$42:$AV$42,MATCH($D$7,Indexace!$C$21:$AV$21))-AM$161,IF(AD160=('Základní vstupní data'!$F$81+20),('Provozní náklady VaK-ex post'!$W$47*1000)*INDEX(Indexace!$C$43:$AV$43,MATCH($D$7,Indexace!$C$21:$AV$21))-AM$161,IF(AD160=('Základní vstupní data'!$F$81+21),('Provozní náklady VaK-ex post'!$W$47*1000)*INDEX(Indexace!$C$44:$AV$44,MATCH($D$7,Indexace!$C$21:$AV$21))-AM$161,IF(AD160=('Základní vstupní data'!$F$81+22),('Provozní náklady VaK-ex post'!$W$47*1000)*INDEX(Indexace!$C$45:$AV$45,MATCH($D$7,Indexace!$C$21:$AV$21))-AM$161,IF(AD160=('Základní vstupní data'!$F$81+23),('Provozní náklady VaK-ex post'!$W$47*1000)*INDEX(Indexace!$C$46:$AV$46,MATCH($D$7,Indexace!$C$21:$AV$21))-AM$161,IF(AD160=('Základní vstupní data'!$F$81+24),('Provozní náklady VaK-ex post'!$W$47*1000)*INDEX(Indexace!$C$47:$AV$47,MATCH($D$7,Indexace!$C$21:$AV$21))-AM$161,IF(AD160=('Základní vstupní data'!$F$81+25),('Provozní náklady VaK-ex post'!$W$47*1000)*INDEX(Indexace!$C$48:$AV$48,MATCH($D$7,Indexace!$C$21:$AV$21))-AM$161,IF(AD160=('Základní vstupní data'!$F$81+26),('Provozní náklady VaK-ex post'!$W$47*1000)*INDEX(Indexace!$C$48:$AV$49,MATCH($D$7,Indexace!$C$21:$AV$21))-AM$161,IF(AD160=('Základní vstupní data'!$F$81+27),('Provozní náklady VaK-ex post'!$W$47*1000)*INDEX(Indexace!$C$50:$AV$50,MATCH($D$7,Indexace!$C$21:$AV$21))-AM$161,IF(AD160=('Základní vstupní data'!$F$81+28),('Provozní náklady VaK-ex post'!$W$47*1000)*INDEX(Indexace!$C$51:$AV$51,MATCH($D$7,Indexace!$C$21:$AV$21))-AM$161,IF(AD160=('Základní vstupní data'!$F$81+29),('Provozní náklady VaK-ex post'!$W$47*1000)*INDEX(Indexace!$C$52:$AV$52,MATCH($D$7,Indexace!$C$21:$AV$21))-AM$161,IF(AD160=('Základní vstupní data'!$F$81+30),('Provozní náklady VaK-ex post'!$W$47*1000)*INDEX(Indexace!$C$53:$AV$53,MATCH($D$7,Indexace!$C$21:$AV$21))-AM$161)))))))))))))))))))))))))))))))),0)</f>
        <v>0</v>
      </c>
      <c r="AE170" s="684">
        <f>IF(AE160&gt;='Základní vstupní data'!$F$81,IF($F$2=1,0,IF(AE160&gt;='Základní vstupní data'!$F$81,('Základní vstupní data'!$G$122*1000)*INDEX(Indexace!$C$23:$AV$23,MATCH($D$7,Indexace!$C$21:$AV$21))-AE$162,IF(AE160=('Základní vstupní data'!$F$81+1),('Provozní náklady VaK-ex post'!$G$47*1000)*INDEX(Indexace!$C$24:$AV$24,MATCH($D$7,Indexace!$C$21:$AV$21))-AF$162,IF(AE160=('Základní vstupní data'!$F$81+2),('Provozní náklady VaK-ex post'!$I$47*1000)*INDEX(Indexace!$C$25:$AV$25,MATCH($D$7,Indexace!$C$21:$AV$21))-AG$162,IF(AE160=('Základní vstupní data'!$F$81+3),('Provozní náklady VaK-ex post'!$K$47*1000)*INDEX(Indexace!$C$26:$AV$26,MATCH($D$7,Indexace!$C$21:$AV$21))-AH$162,IF(AE160=('Základní vstupní data'!$F$81+4),('Provozní náklady VaK-ex post'!$M$47*1000)*INDEX(Indexace!$C$27:$AV$27,MATCH($D$7,Indexace!$C$21:$AV$21))-AI$162,IF(AE160=('Základní vstupní data'!$F$81+5),('Provozní náklady VaK-ex post'!$O$47*1000)*INDEX(Indexace!$C$28:$AV$28,MATCH($D$7,Indexace!$C$21:$AV$21))-AJ$162,IF(AE160=('Základní vstupní data'!$F$81+6),('Provozní náklady VaK-ex post'!$Q$47*1000)*INDEX(Indexace!$C$29:$AV$29,MATCH($D$7,Indexace!$C$21:$AV$21))-AK$162,IF(AE160=('Základní vstupní data'!$F$81+7),('Provozní náklady VaK-ex post'!$S$47*1000)*INDEX(Indexace!$C$30:$AV$30,MATCH($D$7,Indexace!$C$21:$AV$21))-AL$162,IF(AE160=('Základní vstupní data'!$F$81+8),('Provozní náklady VaK-ex post'!$U$47*1000)*INDEX(Indexace!$C$31:$AV$31,MATCH($D$7,Indexace!$C$21:$AV$21))-AM$162,IF(AE160=('Základní vstupní data'!$F$81+9),('Provozní náklady VaK-ex post'!$W$47*1000)*INDEX(Indexace!$C$32:$AV$32,MATCH($D$7,Indexace!$C$21:$AV$21))-AN$162,IF(AE160=('Základní vstupní data'!$F$81+10),('Provozní náklady VaK-ex post'!$W$47*1000)*INDEX(Indexace!$C$33:$AV$33,MATCH($D$7,Indexace!$C$21:$AV$21))-AN$161,IF(AE160=('Základní vstupní data'!$F$81+11),('Provozní náklady VaK-ex post'!$W$47*1000)*INDEX(Indexace!$C$34:$AV$34,MATCH($D$7,Indexace!$C$21:$AV$21))-AN$161,IF(AE160=('Základní vstupní data'!$F$81+12),('Provozní náklady VaK-ex post'!$W$47*1000)*INDEX(Indexace!$C$35:$AV$35,MATCH($D$7,Indexace!$C$21:$AV$21))-AN$161,IF(AE160=('Základní vstupní data'!$F$81+13),('Provozní náklady VaK-ex post'!$W$47*1000)*INDEX(Indexace!$C$36:$AV$36,MATCH($D$7,Indexace!$C$21:$AV$21))-AN$161,IF(AE160=('Základní vstupní data'!$F$81+14),('Provozní náklady VaK-ex post'!$W$47*1000)*INDEX(Indexace!$C$37:$AV$37,MATCH($D$7,Indexace!$C$21:$AV$21))-AN$161,IF(AE160=('Základní vstupní data'!$F$81+15),('Provozní náklady VaK-ex post'!$W$47*1000)*INDEX(Indexace!$C$38:$AV$38,MATCH($D$7,Indexace!$C$21:$AV$21))-AN$161,IF(AE160=('Základní vstupní data'!$F$81+16),('Provozní náklady VaK-ex post'!$W$47*1000)*INDEX(Indexace!$C$39:$AV$39,MATCH($D$7,Indexace!$C$21:$AV$21))-AN$161,IF(AE160=('Základní vstupní data'!$F$81+17),('Provozní náklady VaK-ex post'!$W$47*1000)*INDEX(Indexace!$C$40:$AV$40,MATCH($D$7,Indexace!$C$21:$AV$21))-AN$161,IF(AE160=('Základní vstupní data'!$F$81+18),('Provozní náklady VaK-ex post'!$W$47*1000)*INDEX(Indexace!$C$41:$AV$41,MATCH($D$7,Indexace!$C$21:$AV$21))-AN$161,IF(AE160=('Základní vstupní data'!$F$81+19),('Provozní náklady VaK-ex post'!$W$47*1000)*INDEX(Indexace!$C$42:$AV$42,MATCH($D$7,Indexace!$C$21:$AV$21))-AN$161,IF(AE160=('Základní vstupní data'!$F$81+20),('Provozní náklady VaK-ex post'!$W$47*1000)*INDEX(Indexace!$C$43:$AV$43,MATCH($D$7,Indexace!$C$21:$AV$21))-AN$161,IF(AE160=('Základní vstupní data'!$F$81+21),('Provozní náklady VaK-ex post'!$W$47*1000)*INDEX(Indexace!$C$44:$AV$44,MATCH($D$7,Indexace!$C$21:$AV$21))-AN$161,IF(AE160=('Základní vstupní data'!$F$81+22),('Provozní náklady VaK-ex post'!$W$47*1000)*INDEX(Indexace!$C$45:$AV$45,MATCH($D$7,Indexace!$C$21:$AV$21))-AN$161,IF(AE160=('Základní vstupní data'!$F$81+23),('Provozní náklady VaK-ex post'!$W$47*1000)*INDEX(Indexace!$C$46:$AV$46,MATCH($D$7,Indexace!$C$21:$AV$21))-AN$161,IF(AE160=('Základní vstupní data'!$F$81+24),('Provozní náklady VaK-ex post'!$W$47*1000)*INDEX(Indexace!$C$47:$AV$47,MATCH($D$7,Indexace!$C$21:$AV$21))-AN$161,IF(AE160=('Základní vstupní data'!$F$81+25),('Provozní náklady VaK-ex post'!$W$47*1000)*INDEX(Indexace!$C$48:$AV$48,MATCH($D$7,Indexace!$C$21:$AV$21))-AN$161,IF(AE160=('Základní vstupní data'!$F$81+26),('Provozní náklady VaK-ex post'!$W$47*1000)*INDEX(Indexace!$C$48:$AV$49,MATCH($D$7,Indexace!$C$21:$AV$21))-AN$161,IF(AE160=('Základní vstupní data'!$F$81+27),('Provozní náklady VaK-ex post'!$W$47*1000)*INDEX(Indexace!$C$50:$AV$50,MATCH($D$7,Indexace!$C$21:$AV$21))-AN$161,IF(AE160=('Základní vstupní data'!$F$81+28),('Provozní náklady VaK-ex post'!$W$47*1000)*INDEX(Indexace!$C$51:$AV$51,MATCH($D$7,Indexace!$C$21:$AV$21))-AN$161,IF(AE160=('Základní vstupní data'!$F$81+29),('Provozní náklady VaK-ex post'!$W$47*1000)*INDEX(Indexace!$C$52:$AV$52,MATCH($D$7,Indexace!$C$21:$AV$21))-AN$161,IF(AE160=('Základní vstupní data'!$F$81+30),('Provozní náklady VaK-ex post'!$W$47*1000)*INDEX(Indexace!$C$53:$AV$53,MATCH($D$7,Indexace!$C$21:$AV$21))-AN$161)))))))))))))))))))))))))))))))),0)</f>
        <v>0</v>
      </c>
      <c r="AF170" s="684">
        <f>IF(AF160&gt;='Základní vstupní data'!$F$81,IF($F$2=1,0,IF(AF160&gt;='Základní vstupní data'!$F$81,('Základní vstupní data'!$G$122*1000)*INDEX(Indexace!$C$23:$AV$23,MATCH($D$7,Indexace!$C$21:$AV$21))-AF$162,IF(AF160=('Základní vstupní data'!$F$81+1),('Provozní náklady VaK-ex post'!$G$47*1000)*INDEX(Indexace!$C$24:$AV$24,MATCH($D$7,Indexace!$C$21:$AV$21))-AG$162,IF(AF160=('Základní vstupní data'!$F$81+2),('Provozní náklady VaK-ex post'!$I$47*1000)*INDEX(Indexace!$C$25:$AV$25,MATCH($D$7,Indexace!$C$21:$AV$21))-AH$162,IF(AF160=('Základní vstupní data'!$F$81+3),('Provozní náklady VaK-ex post'!$K$47*1000)*INDEX(Indexace!$C$26:$AV$26,MATCH($D$7,Indexace!$C$21:$AV$21))-AI$162,IF(AF160=('Základní vstupní data'!$F$81+4),('Provozní náklady VaK-ex post'!$M$47*1000)*INDEX(Indexace!$C$27:$AV$27,MATCH($D$7,Indexace!$C$21:$AV$21))-AJ$162,IF(AF160=('Základní vstupní data'!$F$81+5),('Provozní náklady VaK-ex post'!$O$47*1000)*INDEX(Indexace!$C$28:$AV$28,MATCH($D$7,Indexace!$C$21:$AV$21))-AK$162,IF(AF160=('Základní vstupní data'!$F$81+6),('Provozní náklady VaK-ex post'!$Q$47*1000)*INDEX(Indexace!$C$29:$AV$29,MATCH($D$7,Indexace!$C$21:$AV$21))-AL$162,IF(AF160=('Základní vstupní data'!$F$81+7),('Provozní náklady VaK-ex post'!$S$47*1000)*INDEX(Indexace!$C$30:$AV$30,MATCH($D$7,Indexace!$C$21:$AV$21))-AM$162,IF(AF160=('Základní vstupní data'!$F$81+8),('Provozní náklady VaK-ex post'!$U$47*1000)*INDEX(Indexace!$C$31:$AV$31,MATCH($D$7,Indexace!$C$21:$AV$21))-AN$162,IF(AF160=('Základní vstupní data'!$F$81+9),('Provozní náklady VaK-ex post'!$W$47*1000)*INDEX(Indexace!$C$32:$AV$32,MATCH($D$7,Indexace!$C$21:$AV$21))-AO$162,IF(AF160=('Základní vstupní data'!$F$81+10),('Provozní náklady VaK-ex post'!$W$47*1000)*INDEX(Indexace!$C$33:$AV$33,MATCH($D$7,Indexace!$C$21:$AV$21))-AO$161,IF(AF160=('Základní vstupní data'!$F$81+11),('Provozní náklady VaK-ex post'!$W$47*1000)*INDEX(Indexace!$C$34:$AV$34,MATCH($D$7,Indexace!$C$21:$AV$21))-AO$161,IF(AF160=('Základní vstupní data'!$F$81+12),('Provozní náklady VaK-ex post'!$W$47*1000)*INDEX(Indexace!$C$35:$AV$35,MATCH($D$7,Indexace!$C$21:$AV$21))-AO$161,IF(AF160=('Základní vstupní data'!$F$81+13),('Provozní náklady VaK-ex post'!$W$47*1000)*INDEX(Indexace!$C$36:$AV$36,MATCH($D$7,Indexace!$C$21:$AV$21))-AO$161,IF(AF160=('Základní vstupní data'!$F$81+14),('Provozní náklady VaK-ex post'!$W$47*1000)*INDEX(Indexace!$C$37:$AV$37,MATCH($D$7,Indexace!$C$21:$AV$21))-AO$161,IF(AF160=('Základní vstupní data'!$F$81+15),('Provozní náklady VaK-ex post'!$W$47*1000)*INDEX(Indexace!$C$38:$AV$38,MATCH($D$7,Indexace!$C$21:$AV$21))-AO$161,IF(AF160=('Základní vstupní data'!$F$81+16),('Provozní náklady VaK-ex post'!$W$47*1000)*INDEX(Indexace!$C$39:$AV$39,MATCH($D$7,Indexace!$C$21:$AV$21))-AO$161,IF(AF160=('Základní vstupní data'!$F$81+17),('Provozní náklady VaK-ex post'!$W$47*1000)*INDEX(Indexace!$C$40:$AV$40,MATCH($D$7,Indexace!$C$21:$AV$21))-AO$161,IF(AF160=('Základní vstupní data'!$F$81+18),('Provozní náklady VaK-ex post'!$W$47*1000)*INDEX(Indexace!$C$41:$AV$41,MATCH($D$7,Indexace!$C$21:$AV$21))-AO$161,IF(AF160=('Základní vstupní data'!$F$81+19),('Provozní náklady VaK-ex post'!$W$47*1000)*INDEX(Indexace!$C$42:$AV$42,MATCH($D$7,Indexace!$C$21:$AV$21))-AO$161,IF(AF160=('Základní vstupní data'!$F$81+20),('Provozní náklady VaK-ex post'!$W$47*1000)*INDEX(Indexace!$C$43:$AV$43,MATCH($D$7,Indexace!$C$21:$AV$21))-AO$161,IF(AF160=('Základní vstupní data'!$F$81+21),('Provozní náklady VaK-ex post'!$W$47*1000)*INDEX(Indexace!$C$44:$AV$44,MATCH($D$7,Indexace!$C$21:$AV$21))-AO$161,IF(AF160=('Základní vstupní data'!$F$81+22),('Provozní náklady VaK-ex post'!$W$47*1000)*INDEX(Indexace!$C$45:$AV$45,MATCH($D$7,Indexace!$C$21:$AV$21))-AO$161,IF(AF160=('Základní vstupní data'!$F$81+23),('Provozní náklady VaK-ex post'!$W$47*1000)*INDEX(Indexace!$C$46:$AV$46,MATCH($D$7,Indexace!$C$21:$AV$21))-AO$161,IF(AF160=('Základní vstupní data'!$F$81+24),('Provozní náklady VaK-ex post'!$W$47*1000)*INDEX(Indexace!$C$47:$AV$47,MATCH($D$7,Indexace!$C$21:$AV$21))-AO$161,IF(AF160=('Základní vstupní data'!$F$81+25),('Provozní náklady VaK-ex post'!$W$47*1000)*INDEX(Indexace!$C$48:$AV$48,MATCH($D$7,Indexace!$C$21:$AV$21))-AO$161,IF(AF160=('Základní vstupní data'!$F$81+26),('Provozní náklady VaK-ex post'!$W$47*1000)*INDEX(Indexace!$C$48:$AV$49,MATCH($D$7,Indexace!$C$21:$AV$21))-AO$161,IF(AF160=('Základní vstupní data'!$F$81+27),('Provozní náklady VaK-ex post'!$W$47*1000)*INDEX(Indexace!$C$50:$AV$50,MATCH($D$7,Indexace!$C$21:$AV$21))-AO$161,IF(AF160=('Základní vstupní data'!$F$81+28),('Provozní náklady VaK-ex post'!$W$47*1000)*INDEX(Indexace!$C$51:$AV$51,MATCH($D$7,Indexace!$C$21:$AV$21))-AO$161,IF(AF160=('Základní vstupní data'!$F$81+29),('Provozní náklady VaK-ex post'!$W$47*1000)*INDEX(Indexace!$C$52:$AV$52,MATCH($D$7,Indexace!$C$21:$AV$21))-AO$161,IF(AF160=('Základní vstupní data'!$F$81+30),('Provozní náklady VaK-ex post'!$W$47*1000)*INDEX(Indexace!$C$53:$AV$53,MATCH($D$7,Indexace!$C$21:$AV$21))-AO$161)))))))))))))))))))))))))))))))),0)</f>
        <v>0</v>
      </c>
      <c r="AG170" s="684">
        <f>IF(AG160&gt;='Základní vstupní data'!$F$81,IF($F$2=1,0,IF(AG160&gt;='Základní vstupní data'!$F$81,('Základní vstupní data'!$G$122*1000)*INDEX(Indexace!$C$23:$AV$23,MATCH($D$7,Indexace!$C$21:$AV$21))-AG$162,IF(AG160=('Základní vstupní data'!$F$81+1),('Provozní náklady VaK-ex post'!$G$47*1000)*INDEX(Indexace!$C$24:$AV$24,MATCH($D$7,Indexace!$C$21:$AV$21))-AH$162,IF(AG160=('Základní vstupní data'!$F$81+2),('Provozní náklady VaK-ex post'!$I$47*1000)*INDEX(Indexace!$C$25:$AV$25,MATCH($D$7,Indexace!$C$21:$AV$21))-AI$162,IF(AG160=('Základní vstupní data'!$F$81+3),('Provozní náklady VaK-ex post'!$K$47*1000)*INDEX(Indexace!$C$26:$AV$26,MATCH($D$7,Indexace!$C$21:$AV$21))-AJ$162,IF(AG160=('Základní vstupní data'!$F$81+4),('Provozní náklady VaK-ex post'!$M$47*1000)*INDEX(Indexace!$C$27:$AV$27,MATCH($D$7,Indexace!$C$21:$AV$21))-AK$162,IF(AG160=('Základní vstupní data'!$F$81+5),('Provozní náklady VaK-ex post'!$O$47*1000)*INDEX(Indexace!$C$28:$AV$28,MATCH($D$7,Indexace!$C$21:$AV$21))-AL$162,IF(AG160=('Základní vstupní data'!$F$81+6),('Provozní náklady VaK-ex post'!$Q$47*1000)*INDEX(Indexace!$C$29:$AV$29,MATCH($D$7,Indexace!$C$21:$AV$21))-AM$162,IF(AG160=('Základní vstupní data'!$F$81+7),('Provozní náklady VaK-ex post'!$S$47*1000)*INDEX(Indexace!$C$30:$AV$30,MATCH($D$7,Indexace!$C$21:$AV$21))-AN$162,IF(AG160=('Základní vstupní data'!$F$81+8),('Provozní náklady VaK-ex post'!$U$47*1000)*INDEX(Indexace!$C$31:$AV$31,MATCH($D$7,Indexace!$C$21:$AV$21))-AO$162,IF(AG160=('Základní vstupní data'!$F$81+9),('Provozní náklady VaK-ex post'!$W$47*1000)*INDEX(Indexace!$C$32:$AV$32,MATCH($D$7,Indexace!$C$21:$AV$21))-AP$162,IF(AG160=('Základní vstupní data'!$F$81+10),('Provozní náklady VaK-ex post'!$W$47*1000)*INDEX(Indexace!$C$33:$AV$33,MATCH($D$7,Indexace!$C$21:$AV$21))-AP$161,IF(AG160=('Základní vstupní data'!$F$81+11),('Provozní náklady VaK-ex post'!$W$47*1000)*INDEX(Indexace!$C$34:$AV$34,MATCH($D$7,Indexace!$C$21:$AV$21))-AP$161,IF(AG160=('Základní vstupní data'!$F$81+12),('Provozní náklady VaK-ex post'!$W$47*1000)*INDEX(Indexace!$C$35:$AV$35,MATCH($D$7,Indexace!$C$21:$AV$21))-AP$161,IF(AG160=('Základní vstupní data'!$F$81+13),('Provozní náklady VaK-ex post'!$W$47*1000)*INDEX(Indexace!$C$36:$AV$36,MATCH($D$7,Indexace!$C$21:$AV$21))-AP$161,IF(AG160=('Základní vstupní data'!$F$81+14),('Provozní náklady VaK-ex post'!$W$47*1000)*INDEX(Indexace!$C$37:$AV$37,MATCH($D$7,Indexace!$C$21:$AV$21))-AP$161,IF(AG160=('Základní vstupní data'!$F$81+15),('Provozní náklady VaK-ex post'!$W$47*1000)*INDEX(Indexace!$C$38:$AV$38,MATCH($D$7,Indexace!$C$21:$AV$21))-AP$161,IF(AG160=('Základní vstupní data'!$F$81+16),('Provozní náklady VaK-ex post'!$W$47*1000)*INDEX(Indexace!$C$39:$AV$39,MATCH($D$7,Indexace!$C$21:$AV$21))-AP$161,IF(AG160=('Základní vstupní data'!$F$81+17),('Provozní náklady VaK-ex post'!$W$47*1000)*INDEX(Indexace!$C$40:$AV$40,MATCH($D$7,Indexace!$C$21:$AV$21))-AP$161,IF(AG160=('Základní vstupní data'!$F$81+18),('Provozní náklady VaK-ex post'!$W$47*1000)*INDEX(Indexace!$C$41:$AV$41,MATCH($D$7,Indexace!$C$21:$AV$21))-AP$161,IF(AG160=('Základní vstupní data'!$F$81+19),('Provozní náklady VaK-ex post'!$W$47*1000)*INDEX(Indexace!$C$42:$AV$42,MATCH($D$7,Indexace!$C$21:$AV$21))-AP$161,IF(AG160=('Základní vstupní data'!$F$81+20),('Provozní náklady VaK-ex post'!$W$47*1000)*INDEX(Indexace!$C$43:$AV$43,MATCH($D$7,Indexace!$C$21:$AV$21))-AP$161,IF(AG160=('Základní vstupní data'!$F$81+21),('Provozní náklady VaK-ex post'!$W$47*1000)*INDEX(Indexace!$C$44:$AV$44,MATCH($D$7,Indexace!$C$21:$AV$21))-AP$161,IF(AG160=('Základní vstupní data'!$F$81+22),('Provozní náklady VaK-ex post'!$W$47*1000)*INDEX(Indexace!$C$45:$AV$45,MATCH($D$7,Indexace!$C$21:$AV$21))-AP$161,IF(AG160=('Základní vstupní data'!$F$81+23),('Provozní náklady VaK-ex post'!$W$47*1000)*INDEX(Indexace!$C$46:$AV$46,MATCH($D$7,Indexace!$C$21:$AV$21))-AP$161,IF(AG160=('Základní vstupní data'!$F$81+24),('Provozní náklady VaK-ex post'!$W$47*1000)*INDEX(Indexace!$C$47:$AV$47,MATCH($D$7,Indexace!$C$21:$AV$21))-AP$161,IF(AG160=('Základní vstupní data'!$F$81+25),('Provozní náklady VaK-ex post'!$W$47*1000)*INDEX(Indexace!$C$48:$AV$48,MATCH($D$7,Indexace!$C$21:$AV$21))-AP$161,IF(AG160=('Základní vstupní data'!$F$81+26),('Provozní náklady VaK-ex post'!$W$47*1000)*INDEX(Indexace!$C$48:$AV$49,MATCH($D$7,Indexace!$C$21:$AV$21))-AP$161,IF(AG160=('Základní vstupní data'!$F$81+27),('Provozní náklady VaK-ex post'!$W$47*1000)*INDEX(Indexace!$C$50:$AV$50,MATCH($D$7,Indexace!$C$21:$AV$21))-AP$161,IF(AG160=('Základní vstupní data'!$F$81+28),('Provozní náklady VaK-ex post'!$W$47*1000)*INDEX(Indexace!$C$51:$AV$51,MATCH($D$7,Indexace!$C$21:$AV$21))-AP$161,IF(AG160=('Základní vstupní data'!$F$81+29),('Provozní náklady VaK-ex post'!$W$47*1000)*INDEX(Indexace!$C$52:$AV$52,MATCH($D$7,Indexace!$C$21:$AV$21))-AP$161,IF(AG160=('Základní vstupní data'!$F$81+30),('Provozní náklady VaK-ex post'!$W$47*1000)*INDEX(Indexace!$C$53:$AV$53,MATCH($D$7,Indexace!$C$21:$AV$21))-AP$161)))))))))))))))))))))))))))))))),0)</f>
        <v>0</v>
      </c>
      <c r="AH170" s="684">
        <f>IF(AH160&gt;='Základní vstupní data'!$F$81,IF($F$2=1,0,IF(AH160&gt;='Základní vstupní data'!$F$81,('Základní vstupní data'!$G$122*1000)*INDEX(Indexace!$C$23:$AV$23,MATCH($D$7,Indexace!$C$21:$AV$21))-AH$162,IF(AH160=('Základní vstupní data'!$F$81+1),('Provozní náklady VaK-ex post'!$G$47*1000)*INDEX(Indexace!$C$24:$AV$24,MATCH($D$7,Indexace!$C$21:$AV$21))-AI$162,IF(AH160=('Základní vstupní data'!$F$81+2),('Provozní náklady VaK-ex post'!$I$47*1000)*INDEX(Indexace!$C$25:$AV$25,MATCH($D$7,Indexace!$C$21:$AV$21))-AJ$162,IF(AH160=('Základní vstupní data'!$F$81+3),('Provozní náklady VaK-ex post'!$K$47*1000)*INDEX(Indexace!$C$26:$AV$26,MATCH($D$7,Indexace!$C$21:$AV$21))-AK$162,IF(AH160=('Základní vstupní data'!$F$81+4),('Provozní náklady VaK-ex post'!$M$47*1000)*INDEX(Indexace!$C$27:$AV$27,MATCH($D$7,Indexace!$C$21:$AV$21))-AL$162,IF(AH160=('Základní vstupní data'!$F$81+5),('Provozní náklady VaK-ex post'!$O$47*1000)*INDEX(Indexace!$C$28:$AV$28,MATCH($D$7,Indexace!$C$21:$AV$21))-AM$162,IF(AH160=('Základní vstupní data'!$F$81+6),('Provozní náklady VaK-ex post'!$Q$47*1000)*INDEX(Indexace!$C$29:$AV$29,MATCH($D$7,Indexace!$C$21:$AV$21))-AN$162,IF(AH160=('Základní vstupní data'!$F$81+7),('Provozní náklady VaK-ex post'!$S$47*1000)*INDEX(Indexace!$C$30:$AV$30,MATCH($D$7,Indexace!$C$21:$AV$21))-AO$162,IF(AH160=('Základní vstupní data'!$F$81+8),('Provozní náklady VaK-ex post'!$U$47*1000)*INDEX(Indexace!$C$31:$AV$31,MATCH($D$7,Indexace!$C$21:$AV$21))-AP$162,IF(AH160=('Základní vstupní data'!$F$81+9),('Provozní náklady VaK-ex post'!$W$47*1000)*INDEX(Indexace!$C$32:$AV$32,MATCH($D$7,Indexace!$C$21:$AV$21))-AQ$162,IF(AH160=('Základní vstupní data'!$F$81+10),('Provozní náklady VaK-ex post'!$W$47*1000)*INDEX(Indexace!$C$33:$AV$33,MATCH($D$7,Indexace!$C$21:$AV$21))-AQ$161,IF(AH160=('Základní vstupní data'!$F$81+11),('Provozní náklady VaK-ex post'!$W$47*1000)*INDEX(Indexace!$C$34:$AV$34,MATCH($D$7,Indexace!$C$21:$AV$21))-AQ$161,IF(AH160=('Základní vstupní data'!$F$81+12),('Provozní náklady VaK-ex post'!$W$47*1000)*INDEX(Indexace!$C$35:$AV$35,MATCH($D$7,Indexace!$C$21:$AV$21))-AQ$161,IF(AH160=('Základní vstupní data'!$F$81+13),('Provozní náklady VaK-ex post'!$W$47*1000)*INDEX(Indexace!$C$36:$AV$36,MATCH($D$7,Indexace!$C$21:$AV$21))-AQ$161,IF(AH160=('Základní vstupní data'!$F$81+14),('Provozní náklady VaK-ex post'!$W$47*1000)*INDEX(Indexace!$C$37:$AV$37,MATCH($D$7,Indexace!$C$21:$AV$21))-AQ$161,IF(AH160=('Základní vstupní data'!$F$81+15),('Provozní náklady VaK-ex post'!$W$47*1000)*INDEX(Indexace!$C$38:$AV$38,MATCH($D$7,Indexace!$C$21:$AV$21))-AQ$161,IF(AH160=('Základní vstupní data'!$F$81+16),('Provozní náklady VaK-ex post'!$W$47*1000)*INDEX(Indexace!$C$39:$AV$39,MATCH($D$7,Indexace!$C$21:$AV$21))-AQ$161,IF(AH160=('Základní vstupní data'!$F$81+17),('Provozní náklady VaK-ex post'!$W$47*1000)*INDEX(Indexace!$C$40:$AV$40,MATCH($D$7,Indexace!$C$21:$AV$21))-AQ$161,IF(AH160=('Základní vstupní data'!$F$81+18),('Provozní náklady VaK-ex post'!$W$47*1000)*INDEX(Indexace!$C$41:$AV$41,MATCH($D$7,Indexace!$C$21:$AV$21))-AQ$161,IF(AH160=('Základní vstupní data'!$F$81+19),('Provozní náklady VaK-ex post'!$W$47*1000)*INDEX(Indexace!$C$42:$AV$42,MATCH($D$7,Indexace!$C$21:$AV$21))-AQ$161,IF(AH160=('Základní vstupní data'!$F$81+20),('Provozní náklady VaK-ex post'!$W$47*1000)*INDEX(Indexace!$C$43:$AV$43,MATCH($D$7,Indexace!$C$21:$AV$21))-AQ$161,IF(AH160=('Základní vstupní data'!$F$81+21),('Provozní náklady VaK-ex post'!$W$47*1000)*INDEX(Indexace!$C$44:$AV$44,MATCH($D$7,Indexace!$C$21:$AV$21))-AQ$161,IF(AH160=('Základní vstupní data'!$F$81+22),('Provozní náklady VaK-ex post'!$W$47*1000)*INDEX(Indexace!$C$45:$AV$45,MATCH($D$7,Indexace!$C$21:$AV$21))-AQ$161,IF(AH160=('Základní vstupní data'!$F$81+23),('Provozní náklady VaK-ex post'!$W$47*1000)*INDEX(Indexace!$C$46:$AV$46,MATCH($D$7,Indexace!$C$21:$AV$21))-AQ$161,IF(AH160=('Základní vstupní data'!$F$81+24),('Provozní náklady VaK-ex post'!$W$47*1000)*INDEX(Indexace!$C$47:$AV$47,MATCH($D$7,Indexace!$C$21:$AV$21))-AQ$161,IF(AH160=('Základní vstupní data'!$F$81+25),('Provozní náklady VaK-ex post'!$W$47*1000)*INDEX(Indexace!$C$48:$AV$48,MATCH($D$7,Indexace!$C$21:$AV$21))-AQ$161,IF(AH160=('Základní vstupní data'!$F$81+26),('Provozní náklady VaK-ex post'!$W$47*1000)*INDEX(Indexace!$C$48:$AV$49,MATCH($D$7,Indexace!$C$21:$AV$21))-AQ$161,IF(AH160=('Základní vstupní data'!$F$81+27),('Provozní náklady VaK-ex post'!$W$47*1000)*INDEX(Indexace!$C$50:$AV$50,MATCH($D$7,Indexace!$C$21:$AV$21))-AQ$161,IF(AH160=('Základní vstupní data'!$F$81+28),('Provozní náklady VaK-ex post'!$W$47*1000)*INDEX(Indexace!$C$51:$AV$51,MATCH($D$7,Indexace!$C$21:$AV$21))-AQ$161,IF(AH160=('Základní vstupní data'!$F$81+29),('Provozní náklady VaK-ex post'!$W$47*1000)*INDEX(Indexace!$C$52:$AV$52,MATCH($D$7,Indexace!$C$21:$AV$21))-AQ$161,IF(AH160=('Základní vstupní data'!$F$81+30),('Provozní náklady VaK-ex post'!$W$47*1000)*INDEX(Indexace!$C$53:$AV$53,MATCH($D$7,Indexace!$C$21:$AV$21))-AQ$161)))))))))))))))))))))))))))))))),0)</f>
        <v>0</v>
      </c>
    </row>
    <row r="171" spans="1:36" s="119" customFormat="1">
      <c r="B171" s="118"/>
      <c r="C171" s="532"/>
      <c r="D171" s="118"/>
      <c r="E171" s="528"/>
      <c r="F171" s="533"/>
      <c r="G171" s="533"/>
      <c r="H171" s="533"/>
      <c r="I171" s="533"/>
      <c r="J171" s="533"/>
      <c r="K171" s="533"/>
      <c r="L171" s="533"/>
      <c r="M171" s="533"/>
      <c r="N171" s="533"/>
      <c r="O171" s="533"/>
      <c r="P171" s="533"/>
      <c r="Q171" s="533"/>
      <c r="R171" s="533"/>
      <c r="S171" s="533"/>
      <c r="T171" s="533"/>
      <c r="U171" s="533"/>
      <c r="V171" s="533"/>
      <c r="W171" s="533"/>
      <c r="X171" s="533"/>
      <c r="Y171" s="533"/>
      <c r="Z171" s="533"/>
      <c r="AA171" s="533"/>
      <c r="AB171" s="533"/>
      <c r="AC171" s="533"/>
      <c r="AD171" s="533"/>
      <c r="AE171" s="533"/>
      <c r="AF171" s="533"/>
      <c r="AG171" s="533"/>
      <c r="AH171" s="533"/>
    </row>
    <row r="172" spans="1:36" s="119" customFormat="1">
      <c r="B172" s="420" t="s">
        <v>319</v>
      </c>
      <c r="C172" s="420" t="s">
        <v>327</v>
      </c>
      <c r="D172" s="429"/>
      <c r="E172" s="424">
        <f>E160</f>
        <v>2016</v>
      </c>
      <c r="F172" s="424">
        <f t="shared" ref="F172:AH172" si="115">F160</f>
        <v>2017</v>
      </c>
      <c r="G172" s="424">
        <f t="shared" si="115"/>
        <v>2018</v>
      </c>
      <c r="H172" s="424">
        <f t="shared" si="115"/>
        <v>2019</v>
      </c>
      <c r="I172" s="424">
        <f t="shared" si="115"/>
        <v>2020</v>
      </c>
      <c r="J172" s="424">
        <f t="shared" si="115"/>
        <v>2021</v>
      </c>
      <c r="K172" s="424">
        <f t="shared" si="115"/>
        <v>2022</v>
      </c>
      <c r="L172" s="424">
        <f t="shared" si="115"/>
        <v>2023</v>
      </c>
      <c r="M172" s="424">
        <f t="shared" si="115"/>
        <v>2024</v>
      </c>
      <c r="N172" s="424">
        <f t="shared" si="115"/>
        <v>2025</v>
      </c>
      <c r="O172" s="424">
        <f t="shared" si="115"/>
        <v>2026</v>
      </c>
      <c r="P172" s="424">
        <f t="shared" si="115"/>
        <v>2027</v>
      </c>
      <c r="Q172" s="424">
        <f t="shared" si="115"/>
        <v>2028</v>
      </c>
      <c r="R172" s="424">
        <f t="shared" si="115"/>
        <v>2029</v>
      </c>
      <c r="S172" s="424">
        <f t="shared" si="115"/>
        <v>2030</v>
      </c>
      <c r="T172" s="424">
        <f t="shared" si="115"/>
        <v>2031</v>
      </c>
      <c r="U172" s="424">
        <f t="shared" si="115"/>
        <v>2032</v>
      </c>
      <c r="V172" s="424">
        <f t="shared" si="115"/>
        <v>2033</v>
      </c>
      <c r="W172" s="424">
        <f t="shared" si="115"/>
        <v>2034</v>
      </c>
      <c r="X172" s="424">
        <f t="shared" si="115"/>
        <v>2035</v>
      </c>
      <c r="Y172" s="424">
        <f t="shared" si="115"/>
        <v>2036</v>
      </c>
      <c r="Z172" s="424">
        <f t="shared" si="115"/>
        <v>2037</v>
      </c>
      <c r="AA172" s="424">
        <f t="shared" si="115"/>
        <v>2038</v>
      </c>
      <c r="AB172" s="424">
        <f t="shared" si="115"/>
        <v>2039</v>
      </c>
      <c r="AC172" s="424">
        <f t="shared" si="115"/>
        <v>2040</v>
      </c>
      <c r="AD172" s="424">
        <f t="shared" si="115"/>
        <v>2041</v>
      </c>
      <c r="AE172" s="424">
        <f t="shared" si="115"/>
        <v>2042</v>
      </c>
      <c r="AF172" s="424">
        <f t="shared" si="115"/>
        <v>2043</v>
      </c>
      <c r="AG172" s="424">
        <f t="shared" si="115"/>
        <v>2044</v>
      </c>
      <c r="AH172" s="424">
        <f t="shared" si="115"/>
        <v>2045</v>
      </c>
    </row>
    <row r="173" spans="1:36" s="119" customFormat="1">
      <c r="B173" s="715" t="str">
        <f>B169</f>
        <v>Pitná voda</v>
      </c>
      <c r="C173" s="752"/>
      <c r="D173" s="715" t="s">
        <v>97</v>
      </c>
      <c r="E173" s="739">
        <f>IF(E$172&gt;='Základní vstupní data'!$F$81,IF($F$2=1,0,IF('Základní vstupní data'!$F$122*1000=0,0,(('Základní vstupní data'!$F$122*1000)*INDEX(Indexace!$C$23:$AV$23,MATCH($D$7,Indexace!$C$21:$AV$21))-E$165))),0)</f>
        <v>0</v>
      </c>
      <c r="F173" s="739">
        <f>IF(F$172&gt;='Základní vstupní data'!$F$81,IF($F$2=1,0,IF('Základní vstupní data'!$F$122*1000=0,0,(('Základní vstupní data'!$F$122*1000)*INDEX(Indexace!$C$23:$AV$23,MATCH($D$7,Indexace!$C$21:$AV$21))-F$165))),0)</f>
        <v>0</v>
      </c>
      <c r="G173" s="739">
        <f>IF(G$172&gt;='Základní vstupní data'!$F$81,IF($F$2=1,0,IF('Základní vstupní data'!$F$122*1000=0,0,(('Základní vstupní data'!$F$122*1000)*INDEX(Indexace!$C$23:$AV$23,MATCH($D$7,Indexace!$C$21:$AV$21))-G$165))),0)</f>
        <v>0</v>
      </c>
      <c r="H173" s="739">
        <f>IF(H$172&gt;='Základní vstupní data'!$F$81,IF($F$2=1,0,IF('Základní vstupní data'!$F$122*1000=0,0,(('Základní vstupní data'!$F$122*1000)*INDEX(Indexace!$C$23:$AV$23,MATCH($D$7,Indexace!$C$21:$AV$21))-H$165))),0)</f>
        <v>0</v>
      </c>
      <c r="I173" s="739">
        <f>IF(I$172&gt;='Základní vstupní data'!$F$81,IF($F$2=1,0,IF('Základní vstupní data'!$F$122*1000=0,0,(('Základní vstupní data'!$F$122*1000)*INDEX(Indexace!$C$23:$AV$23,MATCH($D$7,Indexace!$C$21:$AV$21))-I$165))),0)</f>
        <v>0</v>
      </c>
      <c r="J173" s="739">
        <f>IF(J$172&gt;='Základní vstupní data'!$F$81,IF($F$2=1,0,IF('Základní vstupní data'!$F$122*1000=0,0,(('Základní vstupní data'!$F$122*1000)*INDEX(Indexace!$C$23:$AV$23,MATCH($D$7,Indexace!$C$21:$AV$21))-J$165))),0)</f>
        <v>0</v>
      </c>
      <c r="K173" s="739">
        <f>IF(K$172&gt;='Základní vstupní data'!$F$81,IF($F$2=1,0,IF('Základní vstupní data'!$F$122*1000=0,0,(('Základní vstupní data'!$F$122*1000)*INDEX(Indexace!$C$23:$AV$23,MATCH($D$7,Indexace!$C$21:$AV$21))-K$165))),0)</f>
        <v>0</v>
      </c>
      <c r="L173" s="739">
        <f>IF(L$172&gt;='Základní vstupní data'!$F$81,IF($F$2=1,0,IF('Základní vstupní data'!$F$122*1000=0,0,(('Základní vstupní data'!$F$122*1000)*INDEX(Indexace!$C$23:$AV$23,MATCH($D$7,Indexace!$C$21:$AV$21))-L$165))),0)</f>
        <v>0</v>
      </c>
      <c r="M173" s="739">
        <f>IF(M$172&gt;='Základní vstupní data'!$F$81,IF($F$2=1,0,IF('Základní vstupní data'!$F$122*1000=0,0,(('Základní vstupní data'!$F$122*1000)*INDEX(Indexace!$C$23:$AV$23,MATCH($D$7,Indexace!$C$21:$AV$21))-M$165))),0)</f>
        <v>0</v>
      </c>
      <c r="N173" s="739">
        <f>IF(N$172&gt;='Základní vstupní data'!$F$81,IF($F$2=1,0,IF('Základní vstupní data'!$F$122*1000=0,0,(('Základní vstupní data'!$F$122*1000)*INDEX(Indexace!$C$23:$AV$23,MATCH($D$7,Indexace!$C$21:$AV$21))-N$165))),0)</f>
        <v>0</v>
      </c>
      <c r="O173" s="739">
        <f>IF(O$172&gt;='Základní vstupní data'!$F$81,IF($F$2=1,0,IF('Základní vstupní data'!$F$122*1000=0,0,(('Základní vstupní data'!$F$122*1000)*INDEX(Indexace!$C$23:$AV$23,MATCH($D$7,Indexace!$C$21:$AV$21))-O$165))),0)</f>
        <v>0</v>
      </c>
      <c r="P173" s="739">
        <f>IF(P$172&gt;='Základní vstupní data'!$F$81,IF($F$2=1,0,IF('Základní vstupní data'!$F$122*1000=0,0,(('Základní vstupní data'!$F$122*1000)*INDEX(Indexace!$C$23:$AV$23,MATCH($D$7,Indexace!$C$21:$AV$21))-P$165))),0)</f>
        <v>0</v>
      </c>
      <c r="Q173" s="739">
        <f>IF(Q$172&gt;='Základní vstupní data'!$F$81,IF($F$2=1,0,IF('Základní vstupní data'!$F$122*1000=0,0,(('Základní vstupní data'!$F$122*1000)*INDEX(Indexace!$C$23:$AV$23,MATCH($D$7,Indexace!$C$21:$AV$21))-Q$165))),0)</f>
        <v>0</v>
      </c>
      <c r="R173" s="739">
        <f>IF(R$172&gt;='Základní vstupní data'!$F$81,IF($F$2=1,0,IF('Základní vstupní data'!$F$122*1000=0,0,(('Základní vstupní data'!$F$122*1000)*INDEX(Indexace!$C$23:$AV$23,MATCH($D$7,Indexace!$C$21:$AV$21))-R$165))),0)</f>
        <v>0</v>
      </c>
      <c r="S173" s="739">
        <f>IF(S$172&gt;='Základní vstupní data'!$F$81,IF($F$2=1,0,IF('Základní vstupní data'!$F$122*1000=0,0,(('Základní vstupní data'!$F$122*1000)*INDEX(Indexace!$C$23:$AV$23,MATCH($D$7,Indexace!$C$21:$AV$21))-S$165))),0)</f>
        <v>0</v>
      </c>
      <c r="T173" s="739">
        <f>IF(T$172&gt;='Základní vstupní data'!$F$81,IF($F$2=1,0,IF('Základní vstupní data'!$F$122*1000=0,0,(('Základní vstupní data'!$F$122*1000)*INDEX(Indexace!$C$23:$AV$23,MATCH($D$7,Indexace!$C$21:$AV$21))-T$165))),0)</f>
        <v>0</v>
      </c>
      <c r="U173" s="739">
        <f>IF(U$172&gt;='Základní vstupní data'!$F$81,IF($F$2=1,0,IF('Základní vstupní data'!$F$122*1000=0,0,(('Základní vstupní data'!$F$122*1000)*INDEX(Indexace!$C$23:$AV$23,MATCH($D$7,Indexace!$C$21:$AV$21))-U$165))),0)</f>
        <v>0</v>
      </c>
      <c r="V173" s="739">
        <f>IF(V$172&gt;='Základní vstupní data'!$F$81,IF($F$2=1,0,IF('Základní vstupní data'!$F$122*1000=0,0,(('Základní vstupní data'!$F$122*1000)*INDEX(Indexace!$C$23:$AV$23,MATCH($D$7,Indexace!$C$21:$AV$21))-V$165))),0)</f>
        <v>0</v>
      </c>
      <c r="W173" s="739">
        <f>IF(W$172&gt;='Základní vstupní data'!$F$81,IF($F$2=1,0,IF('Základní vstupní data'!$F$122*1000=0,0,(('Základní vstupní data'!$F$122*1000)*INDEX(Indexace!$C$23:$AV$23,MATCH($D$7,Indexace!$C$21:$AV$21))-W$165))),0)</f>
        <v>0</v>
      </c>
      <c r="X173" s="739">
        <f>IF(X$172&gt;='Základní vstupní data'!$F$81,IF($F$2=1,0,IF('Základní vstupní data'!$F$122*1000=0,0,(('Základní vstupní data'!$F$122*1000)*INDEX(Indexace!$C$23:$AV$23,MATCH($D$7,Indexace!$C$21:$AV$21))-X$165))),0)</f>
        <v>0</v>
      </c>
      <c r="Y173" s="739">
        <f>IF(Y$172&gt;='Základní vstupní data'!$F$81,IF($F$2=1,0,IF('Základní vstupní data'!$F$122*1000=0,0,(('Základní vstupní data'!$F$122*1000)*INDEX(Indexace!$C$23:$AV$23,MATCH($D$7,Indexace!$C$21:$AV$21))-Y$165))),0)</f>
        <v>0</v>
      </c>
      <c r="Z173" s="739">
        <f>IF(Z$172&gt;='Základní vstupní data'!$F$81,IF($F$2=1,0,IF('Základní vstupní data'!$F$122*1000=0,0,(('Základní vstupní data'!$F$122*1000)*INDEX(Indexace!$C$23:$AV$23,MATCH($D$7,Indexace!$C$21:$AV$21))-Z$165))),0)</f>
        <v>0</v>
      </c>
      <c r="AA173" s="739">
        <f>IF(AA$172&gt;='Základní vstupní data'!$F$81,IF($F$2=1,0,IF('Základní vstupní data'!$F$122*1000=0,0,(('Základní vstupní data'!$F$122*1000)*INDEX(Indexace!$C$23:$AV$23,MATCH($D$7,Indexace!$C$21:$AV$21))-AA$165))),0)</f>
        <v>0</v>
      </c>
      <c r="AB173" s="739">
        <f>IF(AB$172&gt;='Základní vstupní data'!$F$81,IF($F$2=1,0,IF('Základní vstupní data'!$F$122*1000=0,0,(('Základní vstupní data'!$F$122*1000)*INDEX(Indexace!$C$23:$AV$23,MATCH($D$7,Indexace!$C$21:$AV$21))-AB$165))),0)</f>
        <v>0</v>
      </c>
      <c r="AC173" s="739">
        <f>IF(AC$172&gt;='Základní vstupní data'!$F$81,IF($F$2=1,0,IF('Základní vstupní data'!$F$122*1000=0,0,(('Základní vstupní data'!$F$122*1000)*INDEX(Indexace!$C$23:$AV$23,MATCH($D$7,Indexace!$C$21:$AV$21))-AC$165))),0)</f>
        <v>0</v>
      </c>
      <c r="AD173" s="739">
        <f>IF(AD$172&gt;='Základní vstupní data'!$F$81,IF($F$2=1,0,IF('Základní vstupní data'!$F$122*1000=0,0,(('Základní vstupní data'!$F$122*1000)*INDEX(Indexace!$C$23:$AV$23,MATCH($D$7,Indexace!$C$21:$AV$21))-AD$165))),0)</f>
        <v>0</v>
      </c>
      <c r="AE173" s="739">
        <f>IF(AE$172&gt;='Základní vstupní data'!$F$81,IF($F$2=1,0,IF('Základní vstupní data'!$F$122*1000=0,0,(('Základní vstupní data'!$F$122*1000)*INDEX(Indexace!$C$23:$AV$23,MATCH($D$7,Indexace!$C$21:$AV$21))-AE$165))),0)</f>
        <v>0</v>
      </c>
      <c r="AF173" s="739">
        <f>IF(AF$172&gt;='Základní vstupní data'!$F$81,IF($F$2=1,0,IF('Základní vstupní data'!$F$122*1000=0,0,(('Základní vstupní data'!$F$122*1000)*INDEX(Indexace!$C$23:$AV$23,MATCH($D$7,Indexace!$C$21:$AV$21))-AF$165))),0)</f>
        <v>0</v>
      </c>
      <c r="AG173" s="739">
        <f>IF(AG$172&gt;='Základní vstupní data'!$F$81,IF($F$2=1,0,IF('Základní vstupní data'!$F$122*1000=0,0,(('Základní vstupní data'!$F$122*1000)*INDEX(Indexace!$C$23:$AV$23,MATCH($D$7,Indexace!$C$21:$AV$21))-AG$165))),0)</f>
        <v>0</v>
      </c>
      <c r="AH173" s="739">
        <f>IF(AH$172&gt;='Základní vstupní data'!$F$81,IF($F$2=1,0,IF('Základní vstupní data'!$F$122*1000=0,0,(('Základní vstupní data'!$F$122*1000)*INDEX(Indexace!$C$23:$AV$23,MATCH($D$7,Indexace!$C$21:$AV$21))-AH$165))),0)</f>
        <v>0</v>
      </c>
    </row>
    <row r="174" spans="1:36" s="119" customFormat="1">
      <c r="B174" s="304" t="str">
        <f>B170</f>
        <v>Odpadní voda</v>
      </c>
      <c r="C174" s="689"/>
      <c r="D174" s="304" t="s">
        <v>97</v>
      </c>
      <c r="E174" s="684">
        <f>IF(E$172&gt;='Základní vstupní data'!$F$81,IF($F$2=1,0,IF('Základní vstupní data'!$G$122*1000=0,0,(('Základní vstupní data'!$G$122*1000)*INDEX(Indexace!$C$23:$AV$23,MATCH($D$7,Indexace!$C$21:$AV$21))-E$166))),0)</f>
        <v>0</v>
      </c>
      <c r="F174" s="684">
        <f>IF(F$172&gt;='Základní vstupní data'!$F$81,IF($F$2=1,0,IF('Základní vstupní data'!$G$122*1000=0,0,(('Základní vstupní data'!$G$122*1000)*INDEX(Indexace!$C$23:$AV$23,MATCH($D$7,Indexace!$C$21:$AV$21))-F$166))),0)</f>
        <v>0</v>
      </c>
      <c r="G174" s="684">
        <f>IF(G$172&gt;='Základní vstupní data'!$F$81,IF($F$2=1,0,IF('Základní vstupní data'!$G$122*1000=0,0,(('Základní vstupní data'!$G$122*1000)*INDEX(Indexace!$C$23:$AV$23,MATCH($D$7,Indexace!$C$21:$AV$21))-G$166))),0)</f>
        <v>0</v>
      </c>
      <c r="H174" s="684">
        <f>IF(H$172&gt;='Základní vstupní data'!$F$81,IF($F$2=1,0,IF('Základní vstupní data'!$G$122*1000=0,0,(('Základní vstupní data'!$G$122*1000)*INDEX(Indexace!$C$23:$AV$23,MATCH($D$7,Indexace!$C$21:$AV$21))-H$166))),0)</f>
        <v>0</v>
      </c>
      <c r="I174" s="684">
        <f>IF(I$172&gt;='Základní vstupní data'!$F$81,IF($F$2=1,0,IF('Základní vstupní data'!$G$122*1000=0,0,(('Základní vstupní data'!$G$122*1000)*INDEX(Indexace!$C$23:$AV$23,MATCH($D$7,Indexace!$C$21:$AV$21))-I$166))),0)</f>
        <v>0</v>
      </c>
      <c r="J174" s="684">
        <f>IF(J$172&gt;='Základní vstupní data'!$F$81,IF($F$2=1,0,IF('Základní vstupní data'!$G$122*1000=0,0,(('Základní vstupní data'!$G$122*1000)*INDEX(Indexace!$C$23:$AV$23,MATCH($D$7,Indexace!$C$21:$AV$21))-J$166))),0)</f>
        <v>0</v>
      </c>
      <c r="K174" s="684">
        <f>IF(K$172&gt;='Základní vstupní data'!$F$81,IF($F$2=1,0,IF('Základní vstupní data'!$G$122*1000=0,0,(('Základní vstupní data'!$G$122*1000)*INDEX(Indexace!$C$23:$AV$23,MATCH($D$7,Indexace!$C$21:$AV$21))-K$166))),0)</f>
        <v>0</v>
      </c>
      <c r="L174" s="684">
        <f>IF(L$172&gt;='Základní vstupní data'!$F$81,IF($F$2=1,0,IF('Základní vstupní data'!$G$122*1000=0,0,(('Základní vstupní data'!$G$122*1000)*INDEX(Indexace!$C$23:$AV$23,MATCH($D$7,Indexace!$C$21:$AV$21))-L$166))),0)</f>
        <v>0</v>
      </c>
      <c r="M174" s="684">
        <f>IF(M$172&gt;='Základní vstupní data'!$F$81,IF($F$2=1,0,IF('Základní vstupní data'!$G$122*1000=0,0,(('Základní vstupní data'!$G$122*1000)*INDEX(Indexace!$C$23:$AV$23,MATCH($D$7,Indexace!$C$21:$AV$21))-M$166))),0)</f>
        <v>0</v>
      </c>
      <c r="N174" s="684">
        <f>IF(N$172&gt;='Základní vstupní data'!$F$81,IF($F$2=1,0,IF('Základní vstupní data'!$G$122*1000=0,0,(('Základní vstupní data'!$G$122*1000)*INDEX(Indexace!$C$23:$AV$23,MATCH($D$7,Indexace!$C$21:$AV$21))-N$166))),0)</f>
        <v>0</v>
      </c>
      <c r="O174" s="684">
        <f>IF(O$172&gt;='Základní vstupní data'!$F$81,IF($F$2=1,0,IF('Základní vstupní data'!$G$122*1000=0,0,(('Základní vstupní data'!$G$122*1000)*INDEX(Indexace!$C$23:$AV$23,MATCH($D$7,Indexace!$C$21:$AV$21))-O$166))),0)</f>
        <v>0</v>
      </c>
      <c r="P174" s="684">
        <f>IF(P$172&gt;='Základní vstupní data'!$F$81,IF($F$2=1,0,IF('Základní vstupní data'!$G$122*1000=0,0,(('Základní vstupní data'!$G$122*1000)*INDEX(Indexace!$C$23:$AV$23,MATCH($D$7,Indexace!$C$21:$AV$21))-P$166))),0)</f>
        <v>0</v>
      </c>
      <c r="Q174" s="684">
        <f>IF(Q$172&gt;='Základní vstupní data'!$F$81,IF($F$2=1,0,IF('Základní vstupní data'!$G$122*1000=0,0,(('Základní vstupní data'!$G$122*1000)*INDEX(Indexace!$C$23:$AV$23,MATCH($D$7,Indexace!$C$21:$AV$21))-Q$166))),0)</f>
        <v>0</v>
      </c>
      <c r="R174" s="684">
        <f>IF(R$172&gt;='Základní vstupní data'!$F$81,IF($F$2=1,0,IF('Základní vstupní data'!$G$122*1000=0,0,(('Základní vstupní data'!$G$122*1000)*INDEX(Indexace!$C$23:$AV$23,MATCH($D$7,Indexace!$C$21:$AV$21))-R$166))),0)</f>
        <v>0</v>
      </c>
      <c r="S174" s="684">
        <f>IF(S$172&gt;='Základní vstupní data'!$F$81,IF($F$2=1,0,IF('Základní vstupní data'!$G$122*1000=0,0,(('Základní vstupní data'!$G$122*1000)*INDEX(Indexace!$C$23:$AV$23,MATCH($D$7,Indexace!$C$21:$AV$21))-S$166))),0)</f>
        <v>0</v>
      </c>
      <c r="T174" s="684">
        <f>IF(T$172&gt;='Základní vstupní data'!$F$81,IF($F$2=1,0,IF('Základní vstupní data'!$G$122*1000=0,0,(('Základní vstupní data'!$G$122*1000)*INDEX(Indexace!$C$23:$AV$23,MATCH($D$7,Indexace!$C$21:$AV$21))-T$166))),0)</f>
        <v>0</v>
      </c>
      <c r="U174" s="684">
        <f>IF(U$172&gt;='Základní vstupní data'!$F$81,IF($F$2=1,0,IF('Základní vstupní data'!$G$122*1000=0,0,(('Základní vstupní data'!$G$122*1000)*INDEX(Indexace!$C$23:$AV$23,MATCH($D$7,Indexace!$C$21:$AV$21))-U$166))),0)</f>
        <v>0</v>
      </c>
      <c r="V174" s="684">
        <f>IF(V$172&gt;='Základní vstupní data'!$F$81,IF($F$2=1,0,IF('Základní vstupní data'!$G$122*1000=0,0,(('Základní vstupní data'!$G$122*1000)*INDEX(Indexace!$C$23:$AV$23,MATCH($D$7,Indexace!$C$21:$AV$21))-V$166))),0)</f>
        <v>0</v>
      </c>
      <c r="W174" s="684">
        <f>IF(W$172&gt;='Základní vstupní data'!$F$81,IF($F$2=1,0,IF('Základní vstupní data'!$G$122*1000=0,0,(('Základní vstupní data'!$G$122*1000)*INDEX(Indexace!$C$23:$AV$23,MATCH($D$7,Indexace!$C$21:$AV$21))-W$166))),0)</f>
        <v>0</v>
      </c>
      <c r="X174" s="684">
        <f>IF(X$172&gt;='Základní vstupní data'!$F$81,IF($F$2=1,0,IF('Základní vstupní data'!$G$122*1000=0,0,(('Základní vstupní data'!$G$122*1000)*INDEX(Indexace!$C$23:$AV$23,MATCH($D$7,Indexace!$C$21:$AV$21))-X$166))),0)</f>
        <v>0</v>
      </c>
      <c r="Y174" s="684">
        <f>IF(Y$172&gt;='Základní vstupní data'!$F$81,IF($F$2=1,0,IF('Základní vstupní data'!$G$122*1000=0,0,(('Základní vstupní data'!$G$122*1000)*INDEX(Indexace!$C$23:$AV$23,MATCH($D$7,Indexace!$C$21:$AV$21))-Y$166))),0)</f>
        <v>0</v>
      </c>
      <c r="Z174" s="684">
        <f>IF(Z$172&gt;='Základní vstupní data'!$F$81,IF($F$2=1,0,IF('Základní vstupní data'!$G$122*1000=0,0,(('Základní vstupní data'!$G$122*1000)*INDEX(Indexace!$C$23:$AV$23,MATCH($D$7,Indexace!$C$21:$AV$21))-Z$166))),0)</f>
        <v>0</v>
      </c>
      <c r="AA174" s="684">
        <f>IF(AA$172&gt;='Základní vstupní data'!$F$81,IF($F$2=1,0,IF('Základní vstupní data'!$G$122*1000=0,0,(('Základní vstupní data'!$G$122*1000)*INDEX(Indexace!$C$23:$AV$23,MATCH($D$7,Indexace!$C$21:$AV$21))-AA$166))),0)</f>
        <v>0</v>
      </c>
      <c r="AB174" s="684">
        <f>IF(AB$172&gt;='Základní vstupní data'!$F$81,IF($F$2=1,0,IF('Základní vstupní data'!$G$122*1000=0,0,(('Základní vstupní data'!$G$122*1000)*INDEX(Indexace!$C$23:$AV$23,MATCH($D$7,Indexace!$C$21:$AV$21))-AB$166))),0)</f>
        <v>0</v>
      </c>
      <c r="AC174" s="684">
        <f>IF(AC$172&gt;='Základní vstupní data'!$F$81,IF($F$2=1,0,IF('Základní vstupní data'!$G$122*1000=0,0,(('Základní vstupní data'!$G$122*1000)*INDEX(Indexace!$C$23:$AV$23,MATCH($D$7,Indexace!$C$21:$AV$21))-AC$166))),0)</f>
        <v>0</v>
      </c>
      <c r="AD174" s="684">
        <f>IF(AD$172&gt;='Základní vstupní data'!$F$81,IF($F$2=1,0,IF('Základní vstupní data'!$G$122*1000=0,0,(('Základní vstupní data'!$G$122*1000)*INDEX(Indexace!$C$23:$AV$23,MATCH($D$7,Indexace!$C$21:$AV$21))-AD$166))),0)</f>
        <v>0</v>
      </c>
      <c r="AE174" s="684">
        <f>IF(AE$172&gt;='Základní vstupní data'!$F$81,IF($F$2=1,0,IF('Základní vstupní data'!$G$122*1000=0,0,(('Základní vstupní data'!$G$122*1000)*INDEX(Indexace!$C$23:$AV$23,MATCH($D$7,Indexace!$C$21:$AV$21))-AE$166))),0)</f>
        <v>0</v>
      </c>
      <c r="AF174" s="684">
        <f>IF(AF$172&gt;='Základní vstupní data'!$F$81,IF($F$2=1,0,IF('Základní vstupní data'!$G$122*1000=0,0,(('Základní vstupní data'!$G$122*1000)*INDEX(Indexace!$C$23:$AV$23,MATCH($D$7,Indexace!$C$21:$AV$21))-AF$166))),0)</f>
        <v>0</v>
      </c>
      <c r="AG174" s="684">
        <f>IF(AG$172&gt;='Základní vstupní data'!$F$81,IF($F$2=1,0,IF('Základní vstupní data'!$G$122*1000=0,0,(('Základní vstupní data'!$G$122*1000)*INDEX(Indexace!$C$23:$AV$23,MATCH($D$7,Indexace!$C$21:$AV$21))-AG$166))),0)</f>
        <v>0</v>
      </c>
      <c r="AH174" s="684">
        <f>IF(AH$172&gt;='Základní vstupní data'!$F$81,IF($F$2=1,0,IF('Základní vstupní data'!$G$122*1000=0,0,(('Základní vstupní data'!$G$122*1000)*INDEX(Indexace!$C$23:$AV$23,MATCH($D$7,Indexace!$C$21:$AV$21))-AH$166))),0)</f>
        <v>0</v>
      </c>
    </row>
    <row r="175" spans="1:36">
      <c r="B175" s="29"/>
      <c r="C175" s="29"/>
      <c r="D175" s="275"/>
      <c r="E175" s="267"/>
      <c r="F175" s="418"/>
      <c r="G175" s="419"/>
      <c r="H175" s="361"/>
      <c r="I175" s="418"/>
      <c r="J175" s="419"/>
      <c r="K175" s="419"/>
      <c r="L175" s="361"/>
      <c r="M175" s="267"/>
      <c r="N175" s="267"/>
      <c r="O175" s="267"/>
      <c r="P175" s="267"/>
      <c r="Q175" s="317"/>
      <c r="R175" s="317"/>
      <c r="S175" s="317"/>
      <c r="T175" s="317"/>
      <c r="U175" s="317"/>
      <c r="V175" s="317"/>
      <c r="W175" s="317"/>
      <c r="X175" s="317"/>
      <c r="Y175" s="317"/>
      <c r="Z175" s="317"/>
      <c r="AA175" s="317"/>
      <c r="AB175" s="317"/>
      <c r="AC175" s="317"/>
      <c r="AD175" s="317"/>
      <c r="AE175" s="317"/>
      <c r="AF175" s="317"/>
      <c r="AG175" s="317"/>
      <c r="AH175" s="317"/>
    </row>
    <row r="176" spans="1:36" s="405" customFormat="1" hidden="1">
      <c r="A176" s="780"/>
      <c r="B176" s="420" t="s">
        <v>281</v>
      </c>
      <c r="C176" s="420" t="s">
        <v>340</v>
      </c>
      <c r="D176" s="747"/>
      <c r="E176" s="424">
        <f>E168</f>
        <v>2016</v>
      </c>
      <c r="F176" s="753">
        <f t="shared" ref="F176:AH176" si="116">F168</f>
        <v>2017</v>
      </c>
      <c r="G176" s="753">
        <f t="shared" si="116"/>
        <v>2018</v>
      </c>
      <c r="H176" s="753">
        <f t="shared" si="116"/>
        <v>2019</v>
      </c>
      <c r="I176" s="753">
        <f t="shared" si="116"/>
        <v>2020</v>
      </c>
      <c r="J176" s="753">
        <f t="shared" si="116"/>
        <v>2021</v>
      </c>
      <c r="K176" s="753">
        <f t="shared" si="116"/>
        <v>2022</v>
      </c>
      <c r="L176" s="753">
        <f t="shared" si="116"/>
        <v>2023</v>
      </c>
      <c r="M176" s="753">
        <f t="shared" si="116"/>
        <v>2024</v>
      </c>
      <c r="N176" s="753">
        <f t="shared" si="116"/>
        <v>2025</v>
      </c>
      <c r="O176" s="753">
        <f t="shared" si="116"/>
        <v>2026</v>
      </c>
      <c r="P176" s="753">
        <f t="shared" si="116"/>
        <v>2027</v>
      </c>
      <c r="Q176" s="753">
        <f t="shared" si="116"/>
        <v>2028</v>
      </c>
      <c r="R176" s="753">
        <f t="shared" si="116"/>
        <v>2029</v>
      </c>
      <c r="S176" s="753">
        <f t="shared" si="116"/>
        <v>2030</v>
      </c>
      <c r="T176" s="753">
        <f t="shared" si="116"/>
        <v>2031</v>
      </c>
      <c r="U176" s="753">
        <f t="shared" si="116"/>
        <v>2032</v>
      </c>
      <c r="V176" s="753">
        <f t="shared" si="116"/>
        <v>2033</v>
      </c>
      <c r="W176" s="753">
        <f t="shared" si="116"/>
        <v>2034</v>
      </c>
      <c r="X176" s="753">
        <f t="shared" si="116"/>
        <v>2035</v>
      </c>
      <c r="Y176" s="753">
        <f t="shared" si="116"/>
        <v>2036</v>
      </c>
      <c r="Z176" s="753">
        <f t="shared" si="116"/>
        <v>2037</v>
      </c>
      <c r="AA176" s="753">
        <f t="shared" si="116"/>
        <v>2038</v>
      </c>
      <c r="AB176" s="753">
        <f t="shared" si="116"/>
        <v>2039</v>
      </c>
      <c r="AC176" s="753">
        <f t="shared" si="116"/>
        <v>2040</v>
      </c>
      <c r="AD176" s="753">
        <f t="shared" si="116"/>
        <v>2041</v>
      </c>
      <c r="AE176" s="753">
        <f t="shared" si="116"/>
        <v>2042</v>
      </c>
      <c r="AF176" s="753">
        <f t="shared" si="116"/>
        <v>2043</v>
      </c>
      <c r="AG176" s="753">
        <f t="shared" si="116"/>
        <v>2044</v>
      </c>
      <c r="AH176" s="753">
        <f t="shared" si="116"/>
        <v>2045</v>
      </c>
    </row>
    <row r="177" spans="1:34" s="119" customFormat="1" hidden="1">
      <c r="A177" s="460"/>
      <c r="B177" s="715" t="str">
        <f>B169</f>
        <v>Pitná voda</v>
      </c>
      <c r="C177" s="715"/>
      <c r="D177" s="715" t="s">
        <v>97</v>
      </c>
      <c r="E177" s="739">
        <f>IF($F$2=1,0,IF('Základní vstupní data'!F123*1000=0,0,('Základní vstupní data'!F123*1000)/INDEX(Indexace!C23:AC23,MATCH($D$7,Indexace!$C$21:$AC$21))))</f>
        <v>0</v>
      </c>
      <c r="F177" s="739">
        <f>IF($F$2=1,0,IF('Provozní náklady VaK-ex post'!F48*1000=0,0,('Provozní náklady VaK-ex post'!F48*1000)/INDEX(Indexace!C24:AC24,MATCH($D$7,Indexace!$C$21:$AC$21))))</f>
        <v>0</v>
      </c>
      <c r="G177" s="739">
        <f>IF($F$2=1,0,IF('Provozní náklady VaK-ex post'!H48*1000=0,0,('Provozní náklady VaK-ex post'!H48*1000)/INDEX(Indexace!C25:AC25,MATCH($D$7,Indexace!$C$21:$AC$21))))</f>
        <v>0</v>
      </c>
      <c r="H177" s="739">
        <f>IF($F$2=1,0,IF('Provozní náklady VaK-ex post'!J48*1000=0,0,('Provozní náklady VaK-ex post'!J48*1000)/INDEX(Indexace!C26:AC26,MATCH($D$7,Indexace!$C$21:$AC$21))))</f>
        <v>0</v>
      </c>
      <c r="I177" s="739">
        <f>IF($F$2=1,0,IF('Provozní náklady VaK-ex post'!L48*1000=0,0,('Provozní náklady VaK-ex post'!L48*1000)/INDEX(Indexace!C27:AC27,MATCH($D$7,Indexace!$C$21:$AC$21))))</f>
        <v>0</v>
      </c>
      <c r="J177" s="739">
        <f>IF($F$2=1,0,IF('Provozní náklady VaK-ex post'!N48*1000=0,0,('Provozní náklady VaK-ex post'!N48*1000)/INDEX(Indexace!C28:AC28,MATCH($D$7,Indexace!$C$21:$AC$21))))</f>
        <v>0</v>
      </c>
      <c r="K177" s="739">
        <f>IF($F$2=1,0,IF('Provozní náklady VaK-ex post'!P48*1000=0,0,('Provozní náklady VaK-ex post'!P48*1000)/INDEX(Indexace!C29:AC29,MATCH($D$7,Indexace!$C$21:$AC$21))))</f>
        <v>0</v>
      </c>
      <c r="L177" s="739">
        <f>IF($F$2=1,0,IF('Provozní náklady VaK-ex post'!R48*1000=0,0,('Provozní náklady VaK-ex post'!R48*1000)/INDEX(Indexace!C30:AC30,MATCH($D$7,Indexace!$C$21:$AC$21))))</f>
        <v>0</v>
      </c>
      <c r="M177" s="739">
        <f>IF($F$2=1,0,IF('Provozní náklady VaK-ex post'!T48*1000=0,0,('Provozní náklady VaK-ex post'!T48*1000)/INDEX(Indexace!C31:AC31,MATCH($D$7,Indexace!$C$21:$AC$21))))</f>
        <v>0</v>
      </c>
      <c r="N177" s="739">
        <f>IF($F$2=1,0,IF('Provozní náklady VaK-ex post'!$V$48*1000=0,0,('Provozní náklady VaK-ex post'!$V$48*1000)/INDEX(Indexace!C32:AV32,MATCH($D$7,Indexace!$C$21:$AV$21))))</f>
        <v>0</v>
      </c>
      <c r="O177" s="739">
        <f>IF($F$2=1,0,IF('Provozní náklady VaK-ex post'!$V$48*1000=0,0,('Provozní náklady VaK-ex post'!$V$48*1000)/INDEX(Indexace!C33:AV33,MATCH($D$7,Indexace!$C$21:$AV$21))))</f>
        <v>0</v>
      </c>
      <c r="P177" s="739">
        <f>IF($F$2=1,0,IF('Provozní náklady VaK-ex post'!$V$48*1000=0,0,('Provozní náklady VaK-ex post'!$V$48*1000)/INDEX(Indexace!C34:AV34,MATCH($D$7,Indexace!$C$21:$AV$21))))</f>
        <v>0</v>
      </c>
      <c r="Q177" s="739">
        <f>IF($F$2=1,0,IF('Provozní náklady VaK-ex post'!$V$48*1000=0,0,('Provozní náklady VaK-ex post'!$V$48*1000)/INDEX(Indexace!C35:AV35,MATCH($D$7,Indexace!$C$21:$AV$21))))</f>
        <v>0</v>
      </c>
      <c r="R177" s="739">
        <f>IF($F$2=1,0,IF('Provozní náklady VaK-ex post'!$V$48*1000=0,0,('Provozní náklady VaK-ex post'!$V$48*1000)/INDEX(Indexace!C36:AV36,MATCH($D$7,Indexace!$C$21:$AV$21))))</f>
        <v>0</v>
      </c>
      <c r="S177" s="739">
        <f>IF($F$2=1,0,IF('Provozní náklady VaK-ex post'!$V$48*1000=0,0,('Provozní náklady VaK-ex post'!$V$48*1000)/INDEX(Indexace!C37:AV37,MATCH($D$7,Indexace!$C$21:$AV$21))))</f>
        <v>0</v>
      </c>
      <c r="T177" s="739">
        <f>IF($F$2=1,0,IF('Provozní náklady VaK-ex post'!$V$48*1000=0,0,('Provozní náklady VaK-ex post'!$V$48*1000)/INDEX(Indexace!C38:AV38,MATCH($D$7,Indexace!$C$21:$AV$21))))</f>
        <v>0</v>
      </c>
      <c r="U177" s="739">
        <f>IF($F$2=1,0,IF('Provozní náklady VaK-ex post'!$V$48*1000=0,0,('Provozní náklady VaK-ex post'!$V$48*1000)/INDEX(Indexace!C39:AV39,MATCH($D$7,Indexace!$C$21:$AV$21))))</f>
        <v>0</v>
      </c>
      <c r="V177" s="739">
        <f>IF($F$2=1,0,IF('Provozní náklady VaK-ex post'!$V$48*1000=0,0,('Provozní náklady VaK-ex post'!$V$48*1000)/INDEX(Indexace!C40:AV40,MATCH($D$7,Indexace!$C$21:$AV$21))))</f>
        <v>0</v>
      </c>
      <c r="W177" s="739">
        <f>IF($F$2=1,0,IF('Provozní náklady VaK-ex post'!$V$48*1000=0,0,('Provozní náklady VaK-ex post'!$V$48*1000)/INDEX(Indexace!C41:AV41,MATCH($D$7,Indexace!$C$21:$AV$21))))</f>
        <v>0</v>
      </c>
      <c r="X177" s="739">
        <f>IF($F$2=1,0,IF('Provozní náklady VaK-ex post'!$V$48*1000=0,0,('Provozní náklady VaK-ex post'!$V$48*1000)/INDEX(Indexace!C42:AV42,MATCH($D$7,Indexace!$C$21:$AV$21))))</f>
        <v>0</v>
      </c>
      <c r="Y177" s="739">
        <f>IF($F$2=1,0,IF('Provozní náklady VaK-ex post'!$V$48*1000=0,0,('Provozní náklady VaK-ex post'!$V$48*1000)/INDEX(Indexace!C43:AV43,MATCH($D$7,Indexace!$C$21:$AV$21))))</f>
        <v>0</v>
      </c>
      <c r="Z177" s="739">
        <f>IF($F$2=1,0,IF('Provozní náklady VaK-ex post'!$V$48*1000=0,0,('Provozní náklady VaK-ex post'!$V$48*1000)/INDEX(Indexace!C44:AV44,MATCH($D$7,Indexace!$C$21:$AV$21))))</f>
        <v>0</v>
      </c>
      <c r="AA177" s="739">
        <f>IF($F$2=1,0,IF('Provozní náklady VaK-ex post'!$V$48*1000=0,0,('Provozní náklady VaK-ex post'!$V$48*1000)/INDEX(Indexace!C45:AV45,MATCH($D$7,Indexace!$C$21:$AV$21))))</f>
        <v>0</v>
      </c>
      <c r="AB177" s="739">
        <f>IF($F$2=1,0,IF('Provozní náklady VaK-ex post'!$V$48*1000=0,0,('Provozní náklady VaK-ex post'!$V$48*1000)/INDEX(Indexace!C46:AV46,MATCH($D$7,Indexace!$C$21:$AV$21))))</f>
        <v>0</v>
      </c>
      <c r="AC177" s="739">
        <f>IF($F$2=1,0,IF('Provozní náklady VaK-ex post'!$V$48*1000=0,0,('Provozní náklady VaK-ex post'!$V$48*1000)/INDEX(Indexace!C47:AV47,MATCH($D$7,Indexace!$C$21:$AV$21))))</f>
        <v>0</v>
      </c>
      <c r="AD177" s="739">
        <f>IF($F$2=1,0,IF('Provozní náklady VaK-ex post'!$V$48*1000=0,0,('Provozní náklady VaK-ex post'!$V$48*1000)/INDEX(Indexace!C48:AV48,MATCH($D$7,Indexace!$C$21:$AV$21))))</f>
        <v>0</v>
      </c>
      <c r="AE177" s="739">
        <f>IF($F$2=1,0,IF('Provozní náklady VaK-ex post'!$V$48*1000=0,0,('Provozní náklady VaK-ex post'!$V$48*1000)/INDEX(Indexace!C49:AV49,MATCH($D$7,Indexace!$C$21:$AV$21))))</f>
        <v>0</v>
      </c>
      <c r="AF177" s="739">
        <f>IF($F$2=1,0,IF('Provozní náklady VaK-ex post'!$V$48*1000=0,0,('Provozní náklady VaK-ex post'!$V$48*1000)/INDEX(Indexace!C50:AV50,MATCH($D$7,Indexace!$C$21:$AV$21))))</f>
        <v>0</v>
      </c>
      <c r="AG177" s="739">
        <f>IF($F$2=1,0,IF('Provozní náklady VaK-ex post'!$V$48*1000=0,0,('Provozní náklady VaK-ex post'!$V$48*1000)/INDEX(Indexace!C51:AV51,MATCH($D$7,Indexace!$C$21:$AV$21))))</f>
        <v>0</v>
      </c>
      <c r="AH177" s="739">
        <f>IF($F$2=1,0,IF('Provozní náklady VaK-ex post'!$V$48*1000=0,0,('Provozní náklady VaK-ex post'!$V$48*1000)/INDEX(Indexace!C52:AV52,MATCH($D$7,Indexace!$C$21:$AV$21))))</f>
        <v>0</v>
      </c>
    </row>
    <row r="178" spans="1:34" s="119" customFormat="1" hidden="1">
      <c r="A178" s="460"/>
      <c r="B178" s="716" t="str">
        <f>B170</f>
        <v>Odpadní voda</v>
      </c>
      <c r="C178" s="716"/>
      <c r="D178" s="716" t="s">
        <v>97</v>
      </c>
      <c r="E178" s="740">
        <f>IF($F$2=1,0,IF('Základní vstupní data'!G123*1000=0,0,('Základní vstupní data'!G123*1000)/INDEX(Indexace!C23:AC23,MATCH($D$7,Indexace!$C$21:$AC$21))))</f>
        <v>0</v>
      </c>
      <c r="F178" s="740">
        <f>IF($F$2=1,0,IF('Provozní náklady VaK-ex post'!G48*1000=0,0,('Provozní náklady VaK-ex post'!G48*1000)/INDEX(Indexace!C24:AC24,MATCH($D$7,Indexace!$C$21:$AC$21))))</f>
        <v>0</v>
      </c>
      <c r="G178" s="740">
        <f>IF($F$2=1,0,IF('Provozní náklady VaK-ex post'!I48*1000=0,0,('Provozní náklady VaK-ex post'!I48*1000)/INDEX(Indexace!D25:AD25,MATCH($D$7,Indexace!$C$21:$AC$21))))</f>
        <v>0</v>
      </c>
      <c r="H178" s="740">
        <f>IF($F$2=1,0,IF('Provozní náklady VaK-ex post'!K48*1000=0,0,('Provozní náklady VaK-ex post'!K48*1000)/INDEX(Indexace!C26:AC26,MATCH($D$7,Indexace!$C$21:$AC$21))))</f>
        <v>0</v>
      </c>
      <c r="I178" s="740">
        <f>IF($F$2=1,0,IF('Provozní náklady VaK-ex post'!M48*1000=0,0,('Provozní náklady VaK-ex post'!M48*1000)/INDEX(Indexace!C27:AC27,MATCH($D$7,Indexace!$C$21:$AC$21))))</f>
        <v>0</v>
      </c>
      <c r="J178" s="740">
        <f>IF($F$2=1,0,IF('Provozní náklady VaK-ex post'!O48*1000=0,0,('Provozní náklady VaK-ex post'!O48*1000)/INDEX(Indexace!C28:AC28,MATCH($D$7,Indexace!$C$21:$AC$21))))</f>
        <v>0</v>
      </c>
      <c r="K178" s="740">
        <f>IF($F$2=1,0,IF('Provozní náklady VaK-ex post'!Q48*1000=0,0,('Provozní náklady VaK-ex post'!Q48*1000)/INDEX(Indexace!C29:AC29,MATCH($D$7,Indexace!$C$21:$AC$21))))</f>
        <v>0</v>
      </c>
      <c r="L178" s="740">
        <f>IF($F$2=1,0,IF('Provozní náklady VaK-ex post'!S48*1000=0,0,('Provozní náklady VaK-ex post'!S48*1000)/INDEX(Indexace!C30:AC30,MATCH($D$7,Indexace!$C$21:$AC$21))))</f>
        <v>0</v>
      </c>
      <c r="M178" s="740">
        <f>IF($F$2=1,0,IF('Provozní náklady VaK-ex post'!U48*1000=0,0,('Provozní náklady VaK-ex post'!U48*1000)/INDEX(Indexace!C31:AC31,MATCH($D$7,Indexace!$C$21:$AC$21))))</f>
        <v>0</v>
      </c>
      <c r="N178" s="740">
        <f>IF($F$2=1,0,IF('Provozní náklady VaK-ex post'!$W$48*1000=0,0,('Provozní náklady VaK-ex post'!$W$48*1000)/INDEX(Indexace!C32:AV32,MATCH($D$7,Indexace!$C$21:$AV$21))))</f>
        <v>0</v>
      </c>
      <c r="O178" s="740">
        <f>IF($F$2=1,0,IF('Provozní náklady VaK-ex post'!$W$48*1000=0,0,('Provozní náklady VaK-ex post'!$W$48*1000)/INDEX(Indexace!C33:AV33,MATCH($D$7,Indexace!$C$21:$AV$21))))</f>
        <v>0</v>
      </c>
      <c r="P178" s="740">
        <f>IF($F$2=1,0,IF('Provozní náklady VaK-ex post'!$W$48*1000=0,0,('Provozní náklady VaK-ex post'!$W$48*1000)/INDEX(Indexace!C34:AV34,MATCH($D$7,Indexace!$C$21:$AV$21))))</f>
        <v>0</v>
      </c>
      <c r="Q178" s="740">
        <f>IF($F$2=1,0,IF('Provozní náklady VaK-ex post'!$W$48*1000=0,0,('Provozní náklady VaK-ex post'!$W$48*1000)/INDEX(Indexace!C35:AV35,MATCH($D$7,Indexace!$C$21:$AV$21))))</f>
        <v>0</v>
      </c>
      <c r="R178" s="740">
        <f>IF($F$2=1,0,IF('Provozní náklady VaK-ex post'!$W$48*1000=0,0,('Provozní náklady VaK-ex post'!$W$48*1000)/INDEX(Indexace!C36:AV36,MATCH($D$7,Indexace!$C$21:$AV$21))))</f>
        <v>0</v>
      </c>
      <c r="S178" s="740">
        <f>IF($F$2=1,0,IF('Provozní náklady VaK-ex post'!$W$48*1000=0,0,('Provozní náklady VaK-ex post'!$W$48*1000)/INDEX(Indexace!C37:AV37,MATCH($D$7,Indexace!$C$21:$AV$21))))</f>
        <v>0</v>
      </c>
      <c r="T178" s="740">
        <f>IF($F$2=1,0,IF('Provozní náklady VaK-ex post'!$W$48*1000=0,0,('Provozní náklady VaK-ex post'!$W$48*1000)/INDEX(Indexace!C38:AV38,MATCH($D$7,Indexace!$C$21:$AV$21))))</f>
        <v>0</v>
      </c>
      <c r="U178" s="740">
        <f>IF($F$2=1,0,IF('Provozní náklady VaK-ex post'!$W$48*1000=0,0,('Provozní náklady VaK-ex post'!$W$48*1000)/INDEX(Indexace!C39:AV39,MATCH($D$7,Indexace!$C$21:$AV$21))))</f>
        <v>0</v>
      </c>
      <c r="V178" s="740">
        <f>IF($F$2=1,0,IF('Provozní náklady VaK-ex post'!$W$48*1000=0,0,('Provozní náklady VaK-ex post'!$W$48*1000)/INDEX(Indexace!C40:AV40,MATCH($D$7,Indexace!$C$21:$AV$21))))</f>
        <v>0</v>
      </c>
      <c r="W178" s="740">
        <f>IF($F$2=1,0,IF('Provozní náklady VaK-ex post'!$W$48*1000=0,0,('Provozní náklady VaK-ex post'!$W$48*1000)/INDEX(Indexace!C41:AV41,MATCH($D$7,Indexace!$C$21:$AV$21))))</f>
        <v>0</v>
      </c>
      <c r="X178" s="740">
        <f>IF($F$2=1,0,IF('Provozní náklady VaK-ex post'!$W$48*1000=0,0,('Provozní náklady VaK-ex post'!$W$48*1000)/INDEX(Indexace!C42:AV42,MATCH($D$7,Indexace!$C$21:$AV$21))))</f>
        <v>0</v>
      </c>
      <c r="Y178" s="740">
        <f>IF($F$2=1,0,IF('Provozní náklady VaK-ex post'!$W$48*1000=0,0,('Provozní náklady VaK-ex post'!$W$48*1000)/INDEX(Indexace!C43:AV43,MATCH($D$7,Indexace!$C$21:$AV$21))))</f>
        <v>0</v>
      </c>
      <c r="Z178" s="740">
        <f>IF($F$2=1,0,IF('Provozní náklady VaK-ex post'!$W$48*1000=0,0,('Provozní náklady VaK-ex post'!$W$48*1000)/INDEX(Indexace!C44:AV44,MATCH($D$7,Indexace!$C$21:$AV$21))))</f>
        <v>0</v>
      </c>
      <c r="AA178" s="740">
        <f>IF($F$2=1,0,IF('Provozní náklady VaK-ex post'!$W$48*1000=0,0,('Provozní náklady VaK-ex post'!$W$48*1000)/INDEX(Indexace!C45:AV45,MATCH($D$7,Indexace!$C$21:$AV$21))))</f>
        <v>0</v>
      </c>
      <c r="AB178" s="740">
        <f>IF($F$2=1,0,IF('Provozní náklady VaK-ex post'!$W$48*1000=0,0,('Provozní náklady VaK-ex post'!$W$48*1000)/INDEX(Indexace!C46:AV46,MATCH($D$7,Indexace!$C$21:$AV$21))))</f>
        <v>0</v>
      </c>
      <c r="AC178" s="740">
        <f>IF($F$2=1,0,IF('Provozní náklady VaK-ex post'!$W$48*1000=0,0,('Provozní náklady VaK-ex post'!$W$48*1000)/INDEX(Indexace!C47:AV47,MATCH($D$7,Indexace!$C$21:$AV$21))))</f>
        <v>0</v>
      </c>
      <c r="AD178" s="740">
        <f>IF($F$2=1,0,IF('Provozní náklady VaK-ex post'!$W$48*1000=0,0,('Provozní náklady VaK-ex post'!$W$48*1000)/INDEX(Indexace!C48:AV48,MATCH($D$7,Indexace!$C$21:$AV$21))))</f>
        <v>0</v>
      </c>
      <c r="AE178" s="740">
        <f>IF($F$2=1,0,IF('Provozní náklady VaK-ex post'!$W$48*1000=0,0,('Provozní náklady VaK-ex post'!$W$48*1000)/INDEX(Indexace!C49:AV49,MATCH($D$7,Indexace!$C$21:$AV$21))))</f>
        <v>0</v>
      </c>
      <c r="AF178" s="740">
        <f>IF($F$2=1,0,IF('Provozní náklady VaK-ex post'!$W$48*1000=0,0,('Provozní náklady VaK-ex post'!$W$48*1000)/INDEX(Indexace!C50:AV50,MATCH($D$7,Indexace!$C$21:$AV$21))))</f>
        <v>0</v>
      </c>
      <c r="AG178" s="740">
        <f>IF($F$2=1,0,IF('Provozní náklady VaK-ex post'!$W$48*1000=0,0,('Provozní náklady VaK-ex post'!$W$48*1000)/INDEX(Indexace!C51:AV51,MATCH($D$7,Indexace!$C$21:$AV$21))))</f>
        <v>0</v>
      </c>
      <c r="AH178" s="740">
        <f>IF($F$2=1,0,IF('Provozní náklady VaK-ex post'!$W$48*1000=0,0,('Provozní náklady VaK-ex post'!$W$48*1000)/INDEX(Indexace!C52:AV52,MATCH($D$7,Indexace!$C$21:$AV$21))))</f>
        <v>0</v>
      </c>
    </row>
    <row r="179" spans="1:34" s="119" customFormat="1" hidden="1"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</row>
    <row r="180" spans="1:34" s="405" customFormat="1" hidden="1">
      <c r="A180" s="780"/>
      <c r="B180" s="420" t="s">
        <v>319</v>
      </c>
      <c r="C180" s="420" t="s">
        <v>280</v>
      </c>
      <c r="D180" s="747"/>
      <c r="E180" s="424">
        <f>E160</f>
        <v>2016</v>
      </c>
      <c r="F180" s="424">
        <f t="shared" ref="F180:AH180" si="117">F160</f>
        <v>2017</v>
      </c>
      <c r="G180" s="424">
        <f t="shared" si="117"/>
        <v>2018</v>
      </c>
      <c r="H180" s="424">
        <f t="shared" si="117"/>
        <v>2019</v>
      </c>
      <c r="I180" s="424">
        <f t="shared" si="117"/>
        <v>2020</v>
      </c>
      <c r="J180" s="424">
        <f t="shared" si="117"/>
        <v>2021</v>
      </c>
      <c r="K180" s="424">
        <f t="shared" si="117"/>
        <v>2022</v>
      </c>
      <c r="L180" s="424">
        <f t="shared" si="117"/>
        <v>2023</v>
      </c>
      <c r="M180" s="424">
        <f t="shared" si="117"/>
        <v>2024</v>
      </c>
      <c r="N180" s="424">
        <f t="shared" si="117"/>
        <v>2025</v>
      </c>
      <c r="O180" s="424">
        <f t="shared" si="117"/>
        <v>2026</v>
      </c>
      <c r="P180" s="424">
        <f t="shared" si="117"/>
        <v>2027</v>
      </c>
      <c r="Q180" s="424">
        <f t="shared" si="117"/>
        <v>2028</v>
      </c>
      <c r="R180" s="424">
        <f t="shared" si="117"/>
        <v>2029</v>
      </c>
      <c r="S180" s="424">
        <f t="shared" si="117"/>
        <v>2030</v>
      </c>
      <c r="T180" s="424">
        <f t="shared" si="117"/>
        <v>2031</v>
      </c>
      <c r="U180" s="424">
        <f t="shared" si="117"/>
        <v>2032</v>
      </c>
      <c r="V180" s="424">
        <f t="shared" si="117"/>
        <v>2033</v>
      </c>
      <c r="W180" s="424">
        <f t="shared" si="117"/>
        <v>2034</v>
      </c>
      <c r="X180" s="424">
        <f t="shared" si="117"/>
        <v>2035</v>
      </c>
      <c r="Y180" s="424">
        <f t="shared" si="117"/>
        <v>2036</v>
      </c>
      <c r="Z180" s="424">
        <f t="shared" si="117"/>
        <v>2037</v>
      </c>
      <c r="AA180" s="424">
        <f t="shared" si="117"/>
        <v>2038</v>
      </c>
      <c r="AB180" s="424">
        <f t="shared" si="117"/>
        <v>2039</v>
      </c>
      <c r="AC180" s="424">
        <f t="shared" si="117"/>
        <v>2040</v>
      </c>
      <c r="AD180" s="424">
        <f t="shared" si="117"/>
        <v>2041</v>
      </c>
      <c r="AE180" s="424">
        <f t="shared" si="117"/>
        <v>2042</v>
      </c>
      <c r="AF180" s="424">
        <f t="shared" si="117"/>
        <v>2043</v>
      </c>
      <c r="AG180" s="424">
        <f t="shared" si="117"/>
        <v>2044</v>
      </c>
      <c r="AH180" s="424">
        <f t="shared" si="117"/>
        <v>2045</v>
      </c>
    </row>
    <row r="181" spans="1:34" s="119" customFormat="1" hidden="1">
      <c r="A181" s="460"/>
      <c r="B181" s="715" t="str">
        <f>B173</f>
        <v>Pitná voda</v>
      </c>
      <c r="C181" s="715"/>
      <c r="D181" s="715" t="s">
        <v>97</v>
      </c>
      <c r="E181" s="739">
        <f>IF($F$2=1,0,IF('Základní vstupní data'!$F$123*1000=0,0,('Základní vstupní data'!$F$123*1000)/INDEX(Indexace!$C$23:$AC$23,MATCH($D$7,Indexace!$C$21:$AC$21))))</f>
        <v>0</v>
      </c>
      <c r="F181" s="739">
        <f>IF($F$2=1,0,IF('Základní vstupní data'!$F$123*1000=0,0,('Základní vstupní data'!$F$123*1000)/INDEX(Indexace!$C$23:$AC$23,MATCH($D$7,Indexace!$C$21:$AC$21))))</f>
        <v>0</v>
      </c>
      <c r="G181" s="739">
        <f>IF($F$2=1,0,IF('Základní vstupní data'!$F$123*1000=0,0,('Základní vstupní data'!$F$123*1000)/INDEX(Indexace!$C$23:$AC$23,MATCH($D$7,Indexace!$C$21:$AC$21))))</f>
        <v>0</v>
      </c>
      <c r="H181" s="739">
        <f>IF($F$2=1,0,IF('Základní vstupní data'!$F$123*1000=0,0,('Základní vstupní data'!$F$123*1000)/INDEX(Indexace!$C$23:$AC$23,MATCH($D$7,Indexace!$C$21:$AC$21))))</f>
        <v>0</v>
      </c>
      <c r="I181" s="739">
        <f>IF($F$2=1,0,IF('Základní vstupní data'!$F$123*1000=0,0,('Základní vstupní data'!$F$123*1000)/INDEX(Indexace!$C$23:$AC$23,MATCH($D$7,Indexace!$C$21:$AC$21))))</f>
        <v>0</v>
      </c>
      <c r="J181" s="739">
        <f>IF($F$2=1,0,IF('Základní vstupní data'!$F$123*1000=0,0,('Základní vstupní data'!$F$123*1000)/INDEX(Indexace!$C$23:$AC$23,MATCH($D$7,Indexace!$C$21:$AC$21))))</f>
        <v>0</v>
      </c>
      <c r="K181" s="739">
        <f>IF($F$2=1,0,IF('Základní vstupní data'!$F$123*1000=0,0,('Základní vstupní data'!$F$123*1000)/INDEX(Indexace!$C$23:$AC$23,MATCH($D$7,Indexace!$C$21:$AC$21))))</f>
        <v>0</v>
      </c>
      <c r="L181" s="739">
        <f>IF($F$2=1,0,IF('Základní vstupní data'!$F$123*1000=0,0,('Základní vstupní data'!$F$123*1000)/INDEX(Indexace!$C$23:$AC$23,MATCH($D$7,Indexace!$C$21:$AC$21))))</f>
        <v>0</v>
      </c>
      <c r="M181" s="739">
        <f>IF($F$2=1,0,IF('Základní vstupní data'!$F$123*1000=0,0,('Základní vstupní data'!$F$123*1000)/INDEX(Indexace!$C$23:$AC$23,MATCH($D$7,Indexace!$C$21:$AC$21))))</f>
        <v>0</v>
      </c>
      <c r="N181" s="739">
        <f>IF($F$2=1,0,IF('Základní vstupní data'!$F$123*1000=0,0,('Základní vstupní data'!$F$123*1000)/INDEX(Indexace!$C$23:$AC$23,MATCH($D$7,Indexace!$C$21:$AC$21))))</f>
        <v>0</v>
      </c>
      <c r="O181" s="739">
        <f>IF($F$2=1,0,IF('Základní vstupní data'!$F$123*1000=0,0,('Základní vstupní data'!$F$123*1000)/INDEX(Indexace!$C$23:$AC$23,MATCH($D$7,Indexace!$C$21:$AC$21))))</f>
        <v>0</v>
      </c>
      <c r="P181" s="739">
        <f>IF($F$2=1,0,IF('Základní vstupní data'!$F$123*1000=0,0,('Základní vstupní data'!$F$123*1000)/INDEX(Indexace!$C$23:$AC$23,MATCH($D$7,Indexace!$C$21:$AC$21))))</f>
        <v>0</v>
      </c>
      <c r="Q181" s="739">
        <f>IF($F$2=1,0,IF('Základní vstupní data'!$F$123*1000=0,0,('Základní vstupní data'!$F$123*1000)/INDEX(Indexace!$C$23:$AC$23,MATCH($D$7,Indexace!$C$21:$AC$21))))</f>
        <v>0</v>
      </c>
      <c r="R181" s="739">
        <f>IF($F$2=1,0,IF('Základní vstupní data'!$F$123*1000=0,0,('Základní vstupní data'!$F$123*1000)/INDEX(Indexace!$C$23:$AC$23,MATCH($D$7,Indexace!$C$21:$AC$21))))</f>
        <v>0</v>
      </c>
      <c r="S181" s="739">
        <f>IF($F$2=1,0,IF('Základní vstupní data'!$F$123*1000=0,0,('Základní vstupní data'!$F$123*1000)/INDEX(Indexace!$C$23:$AC$23,MATCH($D$7,Indexace!$C$21:$AC$21))))</f>
        <v>0</v>
      </c>
      <c r="T181" s="739">
        <f>IF($F$2=1,0,IF('Základní vstupní data'!$F$123*1000=0,0,('Základní vstupní data'!$F$123*1000)/INDEX(Indexace!$C$23:$AC$23,MATCH($D$7,Indexace!$C$21:$AC$21))))</f>
        <v>0</v>
      </c>
      <c r="U181" s="739">
        <f>IF($F$2=1,0,IF('Základní vstupní data'!$F$123*1000=0,0,('Základní vstupní data'!$F$123*1000)/INDEX(Indexace!$C$23:$AC$23,MATCH($D$7,Indexace!$C$21:$AC$21))))</f>
        <v>0</v>
      </c>
      <c r="V181" s="739">
        <f>IF($F$2=1,0,IF('Základní vstupní data'!$F$123*1000=0,0,('Základní vstupní data'!$F$123*1000)/INDEX(Indexace!$C$23:$AC$23,MATCH($D$7,Indexace!$C$21:$AC$21))))</f>
        <v>0</v>
      </c>
      <c r="W181" s="739">
        <f>IF($F$2=1,0,IF('Základní vstupní data'!$F$123*1000=0,0,('Základní vstupní data'!$F$123*1000)/INDEX(Indexace!$C$23:$AC$23,MATCH($D$7,Indexace!$C$21:$AC$21))))</f>
        <v>0</v>
      </c>
      <c r="X181" s="739">
        <f>IF($F$2=1,0,IF('Základní vstupní data'!$F$123*1000=0,0,('Základní vstupní data'!$F$123*1000)/INDEX(Indexace!$C$23:$AC$23,MATCH($D$7,Indexace!$C$21:$AC$21))))</f>
        <v>0</v>
      </c>
      <c r="Y181" s="739">
        <f>IF($F$2=1,0,IF('Základní vstupní data'!$F$123*1000=0,0,('Základní vstupní data'!$F$123*1000)/INDEX(Indexace!$C$23:$AC$23,MATCH($D$7,Indexace!$C$21:$AC$21))))</f>
        <v>0</v>
      </c>
      <c r="Z181" s="739">
        <f>IF($F$2=1,0,IF('Základní vstupní data'!$F$123*1000=0,0,('Základní vstupní data'!$F$123*1000)/INDEX(Indexace!$C$23:$AC$23,MATCH($D$7,Indexace!$C$21:$AC$21))))</f>
        <v>0</v>
      </c>
      <c r="AA181" s="739">
        <f>IF($F$2=1,0,IF('Základní vstupní data'!$F$123*1000=0,0,('Základní vstupní data'!$F$123*1000)/INDEX(Indexace!$C$23:$AC$23,MATCH($D$7,Indexace!$C$21:$AC$21))))</f>
        <v>0</v>
      </c>
      <c r="AB181" s="739">
        <f>IF($F$2=1,0,IF('Základní vstupní data'!$F$123*1000=0,0,('Základní vstupní data'!$F$123*1000)/INDEX(Indexace!$C$23:$AC$23,MATCH($D$7,Indexace!$C$21:$AC$21))))</f>
        <v>0</v>
      </c>
      <c r="AC181" s="739">
        <f>IF($F$2=1,0,IF('Základní vstupní data'!$F$123*1000=0,0,('Základní vstupní data'!$F$123*1000)/INDEX(Indexace!$C$23:$AC$23,MATCH($D$7,Indexace!$C$21:$AC$21))))</f>
        <v>0</v>
      </c>
      <c r="AD181" s="739">
        <f>IF($F$2=1,0,IF('Základní vstupní data'!$F$123*1000=0,0,('Základní vstupní data'!$F$123*1000)/INDEX(Indexace!$C$23:$AC$23,MATCH($D$7,Indexace!$C$21:$AC$21))))</f>
        <v>0</v>
      </c>
      <c r="AE181" s="739">
        <f>IF($F$2=1,0,IF('Základní vstupní data'!$F$123*1000=0,0,('Základní vstupní data'!$F$123*1000)/INDEX(Indexace!$C$23:$AC$23,MATCH($D$7,Indexace!$C$21:$AC$21))))</f>
        <v>0</v>
      </c>
      <c r="AF181" s="739">
        <f>IF($F$2=1,0,IF('Základní vstupní data'!$F$123*1000=0,0,('Základní vstupní data'!$F$123*1000)/INDEX(Indexace!$C$23:$AC$23,MATCH($D$7,Indexace!$C$21:$AC$21))))</f>
        <v>0</v>
      </c>
      <c r="AG181" s="739">
        <f>IF($F$2=1,0,IF('Základní vstupní data'!$F$123*1000=0,0,('Základní vstupní data'!$F$123*1000)/INDEX(Indexace!$C$23:$AC$23,MATCH($D$7,Indexace!$C$21:$AC$21))))</f>
        <v>0</v>
      </c>
      <c r="AH181" s="739">
        <f>IF($F$2=1,0,IF('Základní vstupní data'!$F$123*1000=0,0,('Základní vstupní data'!$F$123*1000)/INDEX(Indexace!$C$23:$AC$23,MATCH($D$7,Indexace!$C$21:$AC$21))))</f>
        <v>0</v>
      </c>
    </row>
    <row r="182" spans="1:34" s="119" customFormat="1" hidden="1">
      <c r="A182" s="460"/>
      <c r="B182" s="716" t="str">
        <f>B174</f>
        <v>Odpadní voda</v>
      </c>
      <c r="C182" s="716"/>
      <c r="D182" s="716" t="s">
        <v>97</v>
      </c>
      <c r="E182" s="740">
        <f>IF($F$2=1,0,IF('Základní vstupní data'!$G$123*1000=0,0,('Základní vstupní data'!$G$123*1000)/INDEX(Indexace!$C$23:$AC$23,MATCH($D$7,Indexace!$C$21:$AC$21))))</f>
        <v>0</v>
      </c>
      <c r="F182" s="740">
        <f>IF($F$2=1,0,IF('Základní vstupní data'!$G$123*1000=0,0,('Základní vstupní data'!$G$123*1000)/INDEX(Indexace!$C$23:$AC$23,MATCH($D$7,Indexace!$C$21:$AC$21))))</f>
        <v>0</v>
      </c>
      <c r="G182" s="740">
        <f>IF($F$2=1,0,IF('Základní vstupní data'!$G$123*1000=0,0,('Základní vstupní data'!$G$123*1000)/INDEX(Indexace!$C$23:$AC$23,MATCH($D$7,Indexace!$C$21:$AC$21))))</f>
        <v>0</v>
      </c>
      <c r="H182" s="740">
        <f>IF($F$2=1,0,IF('Základní vstupní data'!$G$123*1000=0,0,('Základní vstupní data'!$G$123*1000)/INDEX(Indexace!$C$23:$AC$23,MATCH($D$7,Indexace!$C$21:$AC$21))))</f>
        <v>0</v>
      </c>
      <c r="I182" s="740">
        <f>IF($F$2=1,0,IF('Základní vstupní data'!$G$123*1000=0,0,('Základní vstupní data'!$G$123*1000)/INDEX(Indexace!$C$23:$AC$23,MATCH($D$7,Indexace!$C$21:$AC$21))))</f>
        <v>0</v>
      </c>
      <c r="J182" s="740">
        <f>IF($F$2=1,0,IF('Základní vstupní data'!$G$123*1000=0,0,('Základní vstupní data'!$G$123*1000)/INDEX(Indexace!$C$23:$AC$23,MATCH($D$7,Indexace!$C$21:$AC$21))))</f>
        <v>0</v>
      </c>
      <c r="K182" s="740">
        <f>IF($F$2=1,0,IF('Základní vstupní data'!$G$123*1000=0,0,('Základní vstupní data'!$G$123*1000)/INDEX(Indexace!$C$23:$AC$23,MATCH($D$7,Indexace!$C$21:$AC$21))))</f>
        <v>0</v>
      </c>
      <c r="L182" s="740">
        <f>IF($F$2=1,0,IF('Základní vstupní data'!$G$123*1000=0,0,('Základní vstupní data'!$G$123*1000)/INDEX(Indexace!$C$23:$AC$23,MATCH($D$7,Indexace!$C$21:$AC$21))))</f>
        <v>0</v>
      </c>
      <c r="M182" s="740">
        <f>IF($F$2=1,0,IF('Základní vstupní data'!$G$123*1000=0,0,('Základní vstupní data'!$G$123*1000)/INDEX(Indexace!$C$23:$AC$23,MATCH($D$7,Indexace!$C$21:$AC$21))))</f>
        <v>0</v>
      </c>
      <c r="N182" s="740">
        <f>IF($F$2=1,0,IF('Základní vstupní data'!$G$123*1000=0,0,('Základní vstupní data'!$G$123*1000)/INDEX(Indexace!$C$23:$AC$23,MATCH($D$7,Indexace!$C$21:$AC$21))))</f>
        <v>0</v>
      </c>
      <c r="O182" s="740">
        <f>IF($F$2=1,0,IF('Základní vstupní data'!$G$123*1000=0,0,('Základní vstupní data'!$G$123*1000)/INDEX(Indexace!$C$23:$AC$23,MATCH($D$7,Indexace!$C$21:$AC$21))))</f>
        <v>0</v>
      </c>
      <c r="P182" s="740">
        <f>IF($F$2=1,0,IF('Základní vstupní data'!$G$123*1000=0,0,('Základní vstupní data'!$G$123*1000)/INDEX(Indexace!$C$23:$AC$23,MATCH($D$7,Indexace!$C$21:$AC$21))))</f>
        <v>0</v>
      </c>
      <c r="Q182" s="740">
        <f>IF($F$2=1,0,IF('Základní vstupní data'!$G$123*1000=0,0,('Základní vstupní data'!$G$123*1000)/INDEX(Indexace!$C$23:$AC$23,MATCH($D$7,Indexace!$C$21:$AC$21))))</f>
        <v>0</v>
      </c>
      <c r="R182" s="740">
        <f>IF($F$2=1,0,IF('Základní vstupní data'!$G$123*1000=0,0,('Základní vstupní data'!$G$123*1000)/INDEX(Indexace!$C$23:$AC$23,MATCH($D$7,Indexace!$C$21:$AC$21))))</f>
        <v>0</v>
      </c>
      <c r="S182" s="740">
        <f>IF($F$2=1,0,IF('Základní vstupní data'!$G$123*1000=0,0,('Základní vstupní data'!$G$123*1000)/INDEX(Indexace!$C$23:$AC$23,MATCH($D$7,Indexace!$C$21:$AC$21))))</f>
        <v>0</v>
      </c>
      <c r="T182" s="740">
        <f>IF($F$2=1,0,IF('Základní vstupní data'!$G$123*1000=0,0,('Základní vstupní data'!$G$123*1000)/INDEX(Indexace!$C$23:$AC$23,MATCH($D$7,Indexace!$C$21:$AC$21))))</f>
        <v>0</v>
      </c>
      <c r="U182" s="740">
        <f>IF($F$2=1,0,IF('Základní vstupní data'!$G$123*1000=0,0,('Základní vstupní data'!$G$123*1000)/INDEX(Indexace!$C$23:$AC$23,MATCH($D$7,Indexace!$C$21:$AC$21))))</f>
        <v>0</v>
      </c>
      <c r="V182" s="740">
        <f>IF($F$2=1,0,IF('Základní vstupní data'!$G$123*1000=0,0,('Základní vstupní data'!$G$123*1000)/INDEX(Indexace!$C$23:$AC$23,MATCH($D$7,Indexace!$C$21:$AC$21))))</f>
        <v>0</v>
      </c>
      <c r="W182" s="740">
        <f>IF($F$2=1,0,IF('Základní vstupní data'!$G$123*1000=0,0,('Základní vstupní data'!$G$123*1000)/INDEX(Indexace!$C$23:$AC$23,MATCH($D$7,Indexace!$C$21:$AC$21))))</f>
        <v>0</v>
      </c>
      <c r="X182" s="740">
        <f>IF($F$2=1,0,IF('Základní vstupní data'!$G$123*1000=0,0,('Základní vstupní data'!$G$123*1000)/INDEX(Indexace!$C$23:$AC$23,MATCH($D$7,Indexace!$C$21:$AC$21))))</f>
        <v>0</v>
      </c>
      <c r="Y182" s="740">
        <f>IF($F$2=1,0,IF('Základní vstupní data'!$G$123*1000=0,0,('Základní vstupní data'!$G$123*1000)/INDEX(Indexace!$C$23:$AC$23,MATCH($D$7,Indexace!$C$21:$AC$21))))</f>
        <v>0</v>
      </c>
      <c r="Z182" s="740">
        <f>IF($F$2=1,0,IF('Základní vstupní data'!$G$123*1000=0,0,('Základní vstupní data'!$G$123*1000)/INDEX(Indexace!$C$23:$AC$23,MATCH($D$7,Indexace!$C$21:$AC$21))))</f>
        <v>0</v>
      </c>
      <c r="AA182" s="740">
        <f>IF($F$2=1,0,IF('Základní vstupní data'!$G$123*1000=0,0,('Základní vstupní data'!$G$123*1000)/INDEX(Indexace!$C$23:$AC$23,MATCH($D$7,Indexace!$C$21:$AC$21))))</f>
        <v>0</v>
      </c>
      <c r="AB182" s="740">
        <f>IF($F$2=1,0,IF('Základní vstupní data'!$G$123*1000=0,0,('Základní vstupní data'!$G$123*1000)/INDEX(Indexace!$C$23:$AC$23,MATCH($D$7,Indexace!$C$21:$AC$21))))</f>
        <v>0</v>
      </c>
      <c r="AC182" s="740">
        <f>IF($F$2=1,0,IF('Základní vstupní data'!$G$123*1000=0,0,('Základní vstupní data'!$G$123*1000)/INDEX(Indexace!$C$23:$AC$23,MATCH($D$7,Indexace!$C$21:$AC$21))))</f>
        <v>0</v>
      </c>
      <c r="AD182" s="740">
        <f>IF($F$2=1,0,IF('Základní vstupní data'!$G$123*1000=0,0,('Základní vstupní data'!$G$123*1000)/INDEX(Indexace!$C$23:$AC$23,MATCH($D$7,Indexace!$C$21:$AC$21))))</f>
        <v>0</v>
      </c>
      <c r="AE182" s="740">
        <f>IF($F$2=1,0,IF('Základní vstupní data'!$G$123*1000=0,0,('Základní vstupní data'!$G$123*1000)/INDEX(Indexace!$C$23:$AC$23,MATCH($D$7,Indexace!$C$21:$AC$21))))</f>
        <v>0</v>
      </c>
      <c r="AF182" s="740">
        <f>IF($F$2=1,0,IF('Základní vstupní data'!$G$123*1000=0,0,('Základní vstupní data'!$G$123*1000)/INDEX(Indexace!$C$23:$AC$23,MATCH($D$7,Indexace!$C$21:$AC$21))))</f>
        <v>0</v>
      </c>
      <c r="AG182" s="740">
        <f>IF($F$2=1,0,IF('Základní vstupní data'!$G$123*1000=0,0,('Základní vstupní data'!$G$123*1000)/INDEX(Indexace!$C$23:$AC$23,MATCH($D$7,Indexace!$C$21:$AC$21))))</f>
        <v>0</v>
      </c>
      <c r="AH182" s="740">
        <f>IF($F$2=1,0,IF('Základní vstupní data'!$G$123*1000=0,0,('Základní vstupní data'!$G$123*1000)/INDEX(Indexace!$C$23:$AC$23,MATCH($D$7,Indexace!$C$21:$AC$21))))</f>
        <v>0</v>
      </c>
    </row>
    <row r="183" spans="1:34" s="119" customFormat="1" hidden="1"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</row>
    <row r="184" spans="1:34" s="405" customFormat="1">
      <c r="B184" s="420" t="s">
        <v>281</v>
      </c>
      <c r="C184" s="420" t="s">
        <v>332</v>
      </c>
      <c r="D184" s="429"/>
      <c r="E184" s="456">
        <f>E160</f>
        <v>2016</v>
      </c>
      <c r="F184" s="456">
        <f t="shared" ref="F184:AH184" si="118">F160</f>
        <v>2017</v>
      </c>
      <c r="G184" s="456">
        <f t="shared" si="118"/>
        <v>2018</v>
      </c>
      <c r="H184" s="456">
        <f t="shared" si="118"/>
        <v>2019</v>
      </c>
      <c r="I184" s="456">
        <f t="shared" si="118"/>
        <v>2020</v>
      </c>
      <c r="J184" s="456">
        <f t="shared" si="118"/>
        <v>2021</v>
      </c>
      <c r="K184" s="456">
        <f t="shared" si="118"/>
        <v>2022</v>
      </c>
      <c r="L184" s="456">
        <f t="shared" si="118"/>
        <v>2023</v>
      </c>
      <c r="M184" s="456">
        <f t="shared" si="118"/>
        <v>2024</v>
      </c>
      <c r="N184" s="456">
        <f t="shared" si="118"/>
        <v>2025</v>
      </c>
      <c r="O184" s="456">
        <f t="shared" si="118"/>
        <v>2026</v>
      </c>
      <c r="P184" s="456">
        <f t="shared" si="118"/>
        <v>2027</v>
      </c>
      <c r="Q184" s="456">
        <f t="shared" si="118"/>
        <v>2028</v>
      </c>
      <c r="R184" s="456">
        <f t="shared" si="118"/>
        <v>2029</v>
      </c>
      <c r="S184" s="456">
        <f t="shared" si="118"/>
        <v>2030</v>
      </c>
      <c r="T184" s="456">
        <f t="shared" si="118"/>
        <v>2031</v>
      </c>
      <c r="U184" s="456">
        <f t="shared" si="118"/>
        <v>2032</v>
      </c>
      <c r="V184" s="456">
        <f t="shared" si="118"/>
        <v>2033</v>
      </c>
      <c r="W184" s="456">
        <f t="shared" si="118"/>
        <v>2034</v>
      </c>
      <c r="X184" s="456">
        <f t="shared" si="118"/>
        <v>2035</v>
      </c>
      <c r="Y184" s="456">
        <f t="shared" si="118"/>
        <v>2036</v>
      </c>
      <c r="Z184" s="456">
        <f t="shared" si="118"/>
        <v>2037</v>
      </c>
      <c r="AA184" s="456">
        <f t="shared" si="118"/>
        <v>2038</v>
      </c>
      <c r="AB184" s="456">
        <f t="shared" si="118"/>
        <v>2039</v>
      </c>
      <c r="AC184" s="456">
        <f t="shared" si="118"/>
        <v>2040</v>
      </c>
      <c r="AD184" s="456">
        <f t="shared" si="118"/>
        <v>2041</v>
      </c>
      <c r="AE184" s="456">
        <f t="shared" si="118"/>
        <v>2042</v>
      </c>
      <c r="AF184" s="456">
        <f t="shared" si="118"/>
        <v>2043</v>
      </c>
      <c r="AG184" s="456">
        <f t="shared" si="118"/>
        <v>2044</v>
      </c>
      <c r="AH184" s="456">
        <f t="shared" si="118"/>
        <v>2045</v>
      </c>
    </row>
    <row r="185" spans="1:34" s="119" customFormat="1">
      <c r="B185" s="715" t="str">
        <f>B177</f>
        <v>Pitná voda</v>
      </c>
      <c r="C185" s="751"/>
      <c r="D185" s="741" t="s">
        <v>278</v>
      </c>
      <c r="E185" s="739">
        <f>IF(E160&gt;='Základní vstupní data'!$F$81,IF($F$2=1,0,('Základní vstupní data'!$F$127*1000)),IF(E160=('Základní vstupní data'!$F$81+1),('Provozní náklady VaK-ex post'!$F$52*1000),IF(E160=('Základní vstupní data'!$F$81+2),('Provozní náklady VaK-ex post'!$H$52*1000),IF(E160=('Základní vstupní data'!$F$81+3),('Provozní náklady VaK-ex post'!$J$52*1000),IF(E160=('Základní vstupní data'!$F$81+4),('Provozní náklady VaK-ex post'!$L$52*1000),IF(E160=('Základní vstupní data'!$F$81+5),('Provozní náklady VaK-ex post'!$N$52*1000),IF(E160=('Základní vstupní data'!$F$81+6),('Provozní náklady VaK-ex post'!$P$52*1000),IF(E160=('Základní vstupní data'!$F$81+7),('Provozní náklady VaK-ex post'!$R$52*1000),IF(E160=('Základní vstupní data'!$F$81+8),('Provozní náklady VaK-ex post'!$T$52*1000),IF(E160=('Základní vstupní data'!$F$81+9),('Provozní náklady VaK-ex post'!$V$52*1000),IF(E160=('Základní vstupní data'!$F$81+10),('Provozní náklady VaK-ex post'!$V$52*1000),IF(E160=('Základní vstupní data'!$F$81+11),('Provozní náklady VaK-ex post'!$V$52*1000),IF(E160=('Základní vstupní data'!$F$81+12),('Provozní náklady VaK-ex post'!$V$52*1000),IF(E160=('Základní vstupní data'!$F$81+13),('Provozní náklady VaK-ex post'!$V$52*1000),IF(E160=('Základní vstupní data'!$F$81+14),('Provozní náklady VaK-ex post'!$V$52*1000),IF(E160=('Základní vstupní data'!$F$81+15),('Provozní náklady VaK-ex post'!$V$52*1000),IF(E160=('Základní vstupní data'!$F$81+16),('Provozní náklady VaK-ex post'!$V$52*1000),IF(E160=('Základní vstupní data'!$F$81+17),('Provozní náklady VaK-ex post'!$V$52*1000),IF(E160=('Základní vstupní data'!$F$81+18),('Provozní náklady VaK-ex post'!$V$52*1000),IF(E160=('Základní vstupní data'!$F$81+19),('Provozní náklady VaK-ex post'!$V$52*1000),IF(E160=('Základní vstupní data'!$F$81+20),('Provozní náklady VaK-ex post'!$V$52*1000),IF(E160=('Základní vstupní data'!$F$81+21),('Provozní náklady VaK-ex post'!$V$52*1000),IF(E160=('Základní vstupní data'!$F$81+22),('Provozní náklady VaK-ex post'!$V$52*1000),IF(E160=('Základní vstupní data'!$F$81+23),('Provozní náklady VaK-ex post'!$V$52*1000),IF(E160=('Základní vstupní data'!$F$81+24),('Provozní náklady VaK-ex post'!$V$52*1000),IF(E160=('Základní vstupní data'!$F$81+25),('Provozní náklady VaK-ex post'!$V$52*1000),IF(E160=('Základní vstupní data'!$F$81+26),('Provozní náklady VaK-ex post'!$V$52*1000),IF(E160=('Základní vstupní data'!$F$81+27),('Provozní náklady VaK-ex post'!$V$52*1000),IF(E160=('Základní vstupní data'!$F$81+28),('Provozní náklady VaK-ex post'!$V$52*1000),IF(E160=('Základní vstupní data'!$F$81+29),('Provozní náklady VaK-ex post'!$V$52*1000),IF(E160=('Základní vstupní data'!$F$81+30),('Provozní náklady VaK-ex post'!$V$52*1000),0)))))))))))))))))))))))))))))))</f>
        <v>0</v>
      </c>
      <c r="F185" s="739">
        <f>IF(F160&gt;='Základní vstupní data'!$F$81,IF($F$2=1,0,('Základní vstupní data'!$F$127*1000)),IF(F160=('Základní vstupní data'!$F$81+1),('Provozní náklady VaK-ex post'!$F$52*1000),IF(F160=('Základní vstupní data'!$F$81+2),('Provozní náklady VaK-ex post'!$H$52*1000),IF(F160=('Základní vstupní data'!$F$81+3),('Provozní náklady VaK-ex post'!$J$52*1000),IF(F160=('Základní vstupní data'!$F$81+4),('Provozní náklady VaK-ex post'!$L$52*1000),IF(F160=('Základní vstupní data'!$F$81+5),('Provozní náklady VaK-ex post'!$N$52*1000),IF(F160=('Základní vstupní data'!$F$81+6),('Provozní náklady VaK-ex post'!$P$52*1000),IF(F160=('Základní vstupní data'!$F$81+7),('Provozní náklady VaK-ex post'!$R$52*1000),IF(F160=('Základní vstupní data'!$F$81+8),('Provozní náklady VaK-ex post'!$T$52*1000),IF(F160=('Základní vstupní data'!$F$81+9),('Provozní náklady VaK-ex post'!$V$52*1000),IF(F160=('Základní vstupní data'!$F$81+10),('Provozní náklady VaK-ex post'!$V$52*1000),IF(F160=('Základní vstupní data'!$F$81+11),('Provozní náklady VaK-ex post'!$V$52*1000),IF(F160=('Základní vstupní data'!$F$81+12),('Provozní náklady VaK-ex post'!$V$52*1000),IF(F160=('Základní vstupní data'!$F$81+13),('Provozní náklady VaK-ex post'!$V$52*1000),IF(F160=('Základní vstupní data'!$F$81+14),('Provozní náklady VaK-ex post'!$V$52*1000),IF(F160=('Základní vstupní data'!$F$81+15),('Provozní náklady VaK-ex post'!$V$52*1000),IF(F160=('Základní vstupní data'!$F$81+16),('Provozní náklady VaK-ex post'!$V$52*1000),IF(F160=('Základní vstupní data'!$F$81+17),('Provozní náklady VaK-ex post'!$V$52*1000),IF(F160=('Základní vstupní data'!$F$81+18),('Provozní náklady VaK-ex post'!$V$52*1000),IF(F160=('Základní vstupní data'!$F$81+19),('Provozní náklady VaK-ex post'!$V$52*1000),IF(F160=('Základní vstupní data'!$F$81+20),('Provozní náklady VaK-ex post'!$V$52*1000),IF(F160=('Základní vstupní data'!$F$81+21),('Provozní náklady VaK-ex post'!$V$52*1000),IF(F160=('Základní vstupní data'!$F$81+22),('Provozní náklady VaK-ex post'!$V$52*1000),IF(F160=('Základní vstupní data'!$F$81+23),('Provozní náklady VaK-ex post'!$V$52*1000),IF(F160=('Základní vstupní data'!$F$81+24),('Provozní náklady VaK-ex post'!$V$52*1000),IF(F160=('Základní vstupní data'!$F$81+25),('Provozní náklady VaK-ex post'!$V$52*1000),IF(F160=('Základní vstupní data'!$F$81+26),('Provozní náklady VaK-ex post'!$V$52*1000),IF(F160=('Základní vstupní data'!$F$81+27),('Provozní náklady VaK-ex post'!$V$52*1000),IF(F160=('Základní vstupní data'!$F$81+28),('Provozní náklady VaK-ex post'!$V$52*1000),IF(F160=('Základní vstupní data'!$F$81+29),('Provozní náklady VaK-ex post'!$V$52*1000),IF(F160=('Základní vstupní data'!$F$81+30),('Provozní náklady VaK-ex post'!$V$52*1000),0)))))))))))))))))))))))))))))))</f>
        <v>0</v>
      </c>
      <c r="G185" s="739">
        <f>IF(G160&gt;='Základní vstupní data'!$F$81,IF($F$2=1,0,('Základní vstupní data'!$F$127*1000)),IF(G160=('Základní vstupní data'!$F$81+1),('Provozní náklady VaK-ex post'!$F$52*1000),IF(G160=('Základní vstupní data'!$F$81+2),('Provozní náklady VaK-ex post'!$H$52*1000),IF(G160=('Základní vstupní data'!$F$81+3),('Provozní náklady VaK-ex post'!$J$52*1000),IF(G160=('Základní vstupní data'!$F$81+4),('Provozní náklady VaK-ex post'!$L$52*1000),IF(G160=('Základní vstupní data'!$F$81+5),('Provozní náklady VaK-ex post'!$N$52*1000),IF(G160=('Základní vstupní data'!$F$81+6),('Provozní náklady VaK-ex post'!$P$52*1000),IF(G160=('Základní vstupní data'!$F$81+7),('Provozní náklady VaK-ex post'!$R$52*1000),IF(G160=('Základní vstupní data'!$F$81+8),('Provozní náklady VaK-ex post'!$T$52*1000),IF(G160=('Základní vstupní data'!$F$81+9),('Provozní náklady VaK-ex post'!$V$52*1000),IF(G160=('Základní vstupní data'!$F$81+10),('Provozní náklady VaK-ex post'!$V$52*1000),IF(G160=('Základní vstupní data'!$F$81+11),('Provozní náklady VaK-ex post'!$V$52*1000),IF(G160=('Základní vstupní data'!$F$81+12),('Provozní náklady VaK-ex post'!$V$52*1000),IF(G160=('Základní vstupní data'!$F$81+13),('Provozní náklady VaK-ex post'!$V$52*1000),IF(G160=('Základní vstupní data'!$F$81+14),('Provozní náklady VaK-ex post'!$V$52*1000),IF(G160=('Základní vstupní data'!$F$81+15),('Provozní náklady VaK-ex post'!$V$52*1000),IF(G160=('Základní vstupní data'!$F$81+16),('Provozní náklady VaK-ex post'!$V$52*1000),IF(G160=('Základní vstupní data'!$F$81+17),('Provozní náklady VaK-ex post'!$V$52*1000),IF(G160=('Základní vstupní data'!$F$81+18),('Provozní náklady VaK-ex post'!$V$52*1000),IF(G160=('Základní vstupní data'!$F$81+19),('Provozní náklady VaK-ex post'!$V$52*1000),IF(G160=('Základní vstupní data'!$F$81+20),('Provozní náklady VaK-ex post'!$V$52*1000),IF(G160=('Základní vstupní data'!$F$81+21),('Provozní náklady VaK-ex post'!$V$52*1000),IF(G160=('Základní vstupní data'!$F$81+22),('Provozní náklady VaK-ex post'!$V$52*1000),IF(G160=('Základní vstupní data'!$F$81+23),('Provozní náklady VaK-ex post'!$V$52*1000),IF(G160=('Základní vstupní data'!$F$81+24),('Provozní náklady VaK-ex post'!$V$52*1000),IF(G160=('Základní vstupní data'!$F$81+25),('Provozní náklady VaK-ex post'!$V$52*1000),IF(G160=('Základní vstupní data'!$F$81+26),('Provozní náklady VaK-ex post'!$V$52*1000),IF(G160=('Základní vstupní data'!$F$81+27),('Provozní náklady VaK-ex post'!$V$52*1000),IF(G160=('Základní vstupní data'!$F$81+28),('Provozní náklady VaK-ex post'!$V$52*1000),IF(G160=('Základní vstupní data'!$F$81+29),('Provozní náklady VaK-ex post'!$V$52*1000),IF(G160=('Základní vstupní data'!$F$81+30),('Provozní náklady VaK-ex post'!$V$52*1000),0)))))))))))))))))))))))))))))))</f>
        <v>0</v>
      </c>
      <c r="H185" s="739">
        <f>IF(H160&gt;='Základní vstupní data'!$F$81,IF($F$2=1,0,('Základní vstupní data'!$F$127*1000)),IF(H160=('Základní vstupní data'!$F$81+1),('Provozní náklady VaK-ex post'!$F$52*1000),IF(H160=('Základní vstupní data'!$F$81+2),('Provozní náklady VaK-ex post'!$H$52*1000),IF(H160=('Základní vstupní data'!$F$81+3),('Provozní náklady VaK-ex post'!$J$52*1000),IF(H160=('Základní vstupní data'!$F$81+4),('Provozní náklady VaK-ex post'!$L$52*1000),IF(H160=('Základní vstupní data'!$F$81+5),('Provozní náklady VaK-ex post'!$N$52*1000),IF(H160=('Základní vstupní data'!$F$81+6),('Provozní náklady VaK-ex post'!$P$52*1000),IF(H160=('Základní vstupní data'!$F$81+7),('Provozní náklady VaK-ex post'!$R$52*1000),IF(H160=('Základní vstupní data'!$F$81+8),('Provozní náklady VaK-ex post'!$T$52*1000),IF(H160=('Základní vstupní data'!$F$81+9),('Provozní náklady VaK-ex post'!$V$52*1000),IF(H160=('Základní vstupní data'!$F$81+10),('Provozní náklady VaK-ex post'!$V$52*1000),IF(H160=('Základní vstupní data'!$F$81+11),('Provozní náklady VaK-ex post'!$V$52*1000),IF(H160=('Základní vstupní data'!$F$81+12),('Provozní náklady VaK-ex post'!$V$52*1000),IF(H160=('Základní vstupní data'!$F$81+13),('Provozní náklady VaK-ex post'!$V$52*1000),IF(H160=('Základní vstupní data'!$F$81+14),('Provozní náklady VaK-ex post'!$V$52*1000),IF(H160=('Základní vstupní data'!$F$81+15),('Provozní náklady VaK-ex post'!$V$52*1000),IF(H160=('Základní vstupní data'!$F$81+16),('Provozní náklady VaK-ex post'!$V$52*1000),IF(H160=('Základní vstupní data'!$F$81+17),('Provozní náklady VaK-ex post'!$V$52*1000),IF(H160=('Základní vstupní data'!$F$81+18),('Provozní náklady VaK-ex post'!$V$52*1000),IF(H160=('Základní vstupní data'!$F$81+19),('Provozní náklady VaK-ex post'!$V$52*1000),IF(H160=('Základní vstupní data'!$F$81+20),('Provozní náklady VaK-ex post'!$V$52*1000),IF(H160=('Základní vstupní data'!$F$81+21),('Provozní náklady VaK-ex post'!$V$52*1000),IF(H160=('Základní vstupní data'!$F$81+22),('Provozní náklady VaK-ex post'!$V$52*1000),IF(H160=('Základní vstupní data'!$F$81+23),('Provozní náklady VaK-ex post'!$V$52*1000),IF(H160=('Základní vstupní data'!$F$81+24),('Provozní náklady VaK-ex post'!$V$52*1000),IF(H160=('Základní vstupní data'!$F$81+25),('Provozní náklady VaK-ex post'!$V$52*1000),IF(H160=('Základní vstupní data'!$F$81+26),('Provozní náklady VaK-ex post'!$V$52*1000),IF(H160=('Základní vstupní data'!$F$81+27),('Provozní náklady VaK-ex post'!$V$52*1000),IF(H160=('Základní vstupní data'!$F$81+28),('Provozní náklady VaK-ex post'!$V$52*1000),IF(H160=('Základní vstupní data'!$F$81+29),('Provozní náklady VaK-ex post'!$V$52*1000),IF(H160=('Základní vstupní data'!$F$81+30),('Provozní náklady VaK-ex post'!$V$52*1000),0)))))))))))))))))))))))))))))))</f>
        <v>0</v>
      </c>
      <c r="I185" s="739">
        <f>IF(I160&gt;='Základní vstupní data'!$F$81,IF($F$2=1,0,('Základní vstupní data'!$F$127*1000)),IF(I160=('Základní vstupní data'!$F$81+1),('Provozní náklady VaK-ex post'!$F$52*1000),IF(I160=('Základní vstupní data'!$F$81+2),('Provozní náklady VaK-ex post'!$H$52*1000),IF(I160=('Základní vstupní data'!$F$81+3),('Provozní náklady VaK-ex post'!$J$52*1000),IF(I160=('Základní vstupní data'!$F$81+4),('Provozní náklady VaK-ex post'!$L$52*1000),IF(I160=('Základní vstupní data'!$F$81+5),('Provozní náklady VaK-ex post'!$N$52*1000),IF(I160=('Základní vstupní data'!$F$81+6),('Provozní náklady VaK-ex post'!$P$52*1000),IF(I160=('Základní vstupní data'!$F$81+7),('Provozní náklady VaK-ex post'!$R$52*1000),IF(I160=('Základní vstupní data'!$F$81+8),('Provozní náklady VaK-ex post'!$T$52*1000),IF(I160=('Základní vstupní data'!$F$81+9),('Provozní náklady VaK-ex post'!$V$52*1000),IF(I160=('Základní vstupní data'!$F$81+10),('Provozní náklady VaK-ex post'!$V$52*1000),IF(I160=('Základní vstupní data'!$F$81+11),('Provozní náklady VaK-ex post'!$V$52*1000),IF(I160=('Základní vstupní data'!$F$81+12),('Provozní náklady VaK-ex post'!$V$52*1000),IF(I160=('Základní vstupní data'!$F$81+13),('Provozní náklady VaK-ex post'!$V$52*1000),IF(I160=('Základní vstupní data'!$F$81+14),('Provozní náklady VaK-ex post'!$V$52*1000),IF(I160=('Základní vstupní data'!$F$81+15),('Provozní náklady VaK-ex post'!$V$52*1000),IF(I160=('Základní vstupní data'!$F$81+16),('Provozní náklady VaK-ex post'!$V$52*1000),IF(I160=('Základní vstupní data'!$F$81+17),('Provozní náklady VaK-ex post'!$V$52*1000),IF(I160=('Základní vstupní data'!$F$81+18),('Provozní náklady VaK-ex post'!$V$52*1000),IF(I160=('Základní vstupní data'!$F$81+19),('Provozní náklady VaK-ex post'!$V$52*1000),IF(I160=('Základní vstupní data'!$F$81+20),('Provozní náklady VaK-ex post'!$V$52*1000),IF(I160=('Základní vstupní data'!$F$81+21),('Provozní náklady VaK-ex post'!$V$52*1000),IF(I160=('Základní vstupní data'!$F$81+22),('Provozní náklady VaK-ex post'!$V$52*1000),IF(I160=('Základní vstupní data'!$F$81+23),('Provozní náklady VaK-ex post'!$V$52*1000),IF(I160=('Základní vstupní data'!$F$81+24),('Provozní náklady VaK-ex post'!$V$52*1000),IF(I160=('Základní vstupní data'!$F$81+25),('Provozní náklady VaK-ex post'!$V$52*1000),IF(I160=('Základní vstupní data'!$F$81+26),('Provozní náklady VaK-ex post'!$V$52*1000),IF(I160=('Základní vstupní data'!$F$81+27),('Provozní náklady VaK-ex post'!$V$52*1000),IF(I160=('Základní vstupní data'!$F$81+28),('Provozní náklady VaK-ex post'!$V$52*1000),IF(I160=('Základní vstupní data'!$F$81+29),('Provozní náklady VaK-ex post'!$V$52*1000),IF(I160=('Základní vstupní data'!$F$81+30),('Provozní náklady VaK-ex post'!$V$52*1000),0)))))))))))))))))))))))))))))))</f>
        <v>0</v>
      </c>
      <c r="J185" s="739">
        <f>IF(J160&gt;='Základní vstupní data'!$F$81,IF($F$2=1,0,('Základní vstupní data'!$F$127*1000)),IF(J160=('Základní vstupní data'!$F$81+1),('Provozní náklady VaK-ex post'!$F$52*1000),IF(J160=('Základní vstupní data'!$F$81+2),('Provozní náklady VaK-ex post'!$H$52*1000),IF(J160=('Základní vstupní data'!$F$81+3),('Provozní náklady VaK-ex post'!$J$52*1000),IF(J160=('Základní vstupní data'!$F$81+4),('Provozní náklady VaK-ex post'!$L$52*1000),IF(J160=('Základní vstupní data'!$F$81+5),('Provozní náklady VaK-ex post'!$N$52*1000),IF(J160=('Základní vstupní data'!$F$81+6),('Provozní náklady VaK-ex post'!$P$52*1000),IF(J160=('Základní vstupní data'!$F$81+7),('Provozní náklady VaK-ex post'!$R$52*1000),IF(J160=('Základní vstupní data'!$F$81+8),('Provozní náklady VaK-ex post'!$T$52*1000),IF(J160=('Základní vstupní data'!$F$81+9),('Provozní náklady VaK-ex post'!$V$52*1000),IF(J160=('Základní vstupní data'!$F$81+10),('Provozní náklady VaK-ex post'!$V$52*1000),IF(J160=('Základní vstupní data'!$F$81+11),('Provozní náklady VaK-ex post'!$V$52*1000),IF(J160=('Základní vstupní data'!$F$81+12),('Provozní náklady VaK-ex post'!$V$52*1000),IF(J160=('Základní vstupní data'!$F$81+13),('Provozní náklady VaK-ex post'!$V$52*1000),IF(J160=('Základní vstupní data'!$F$81+14),('Provozní náklady VaK-ex post'!$V$52*1000),IF(J160=('Základní vstupní data'!$F$81+15),('Provozní náklady VaK-ex post'!$V$52*1000),IF(J160=('Základní vstupní data'!$F$81+16),('Provozní náklady VaK-ex post'!$V$52*1000),IF(J160=('Základní vstupní data'!$F$81+17),('Provozní náklady VaK-ex post'!$V$52*1000),IF(J160=('Základní vstupní data'!$F$81+18),('Provozní náklady VaK-ex post'!$V$52*1000),IF(J160=('Základní vstupní data'!$F$81+19),('Provozní náklady VaK-ex post'!$V$52*1000),IF(J160=('Základní vstupní data'!$F$81+20),('Provozní náklady VaK-ex post'!$V$52*1000),IF(J160=('Základní vstupní data'!$F$81+21),('Provozní náklady VaK-ex post'!$V$52*1000),IF(J160=('Základní vstupní data'!$F$81+22),('Provozní náklady VaK-ex post'!$V$52*1000),IF(J160=('Základní vstupní data'!$F$81+23),('Provozní náklady VaK-ex post'!$V$52*1000),IF(J160=('Základní vstupní data'!$F$81+24),('Provozní náklady VaK-ex post'!$V$52*1000),IF(J160=('Základní vstupní data'!$F$81+25),('Provozní náklady VaK-ex post'!$V$52*1000),IF(J160=('Základní vstupní data'!$F$81+26),('Provozní náklady VaK-ex post'!$V$52*1000),IF(J160=('Základní vstupní data'!$F$81+27),('Provozní náklady VaK-ex post'!$V$52*1000),IF(J160=('Základní vstupní data'!$F$81+28),('Provozní náklady VaK-ex post'!$V$52*1000),IF(J160=('Základní vstupní data'!$F$81+29),('Provozní náklady VaK-ex post'!$V$52*1000),IF(J160=('Základní vstupní data'!$F$81+30),('Provozní náklady VaK-ex post'!$V$52*1000),0)))))))))))))))))))))))))))))))</f>
        <v>0</v>
      </c>
      <c r="K185" s="739">
        <f>IF(K160&gt;='Základní vstupní data'!$F$81,IF($F$2=1,0,('Základní vstupní data'!$F$127*1000)),IF(K160=('Základní vstupní data'!$F$81+1),('Provozní náklady VaK-ex post'!$F$52*1000),IF(K160=('Základní vstupní data'!$F$81+2),('Provozní náklady VaK-ex post'!$H$52*1000),IF(K160=('Základní vstupní data'!$F$81+3),('Provozní náklady VaK-ex post'!$J$52*1000),IF(K160=('Základní vstupní data'!$F$81+4),('Provozní náklady VaK-ex post'!$L$52*1000),IF(K160=('Základní vstupní data'!$F$81+5),('Provozní náklady VaK-ex post'!$N$52*1000),IF(K160=('Základní vstupní data'!$F$81+6),('Provozní náklady VaK-ex post'!$P$52*1000),IF(K160=('Základní vstupní data'!$F$81+7),('Provozní náklady VaK-ex post'!$R$52*1000),IF(K160=('Základní vstupní data'!$F$81+8),('Provozní náklady VaK-ex post'!$T$52*1000),IF(K160=('Základní vstupní data'!$F$81+9),('Provozní náklady VaK-ex post'!$V$52*1000),IF(K160=('Základní vstupní data'!$F$81+10),('Provozní náklady VaK-ex post'!$V$52*1000),IF(K160=('Základní vstupní data'!$F$81+11),('Provozní náklady VaK-ex post'!$V$52*1000),IF(K160=('Základní vstupní data'!$F$81+12),('Provozní náklady VaK-ex post'!$V$52*1000),IF(K160=('Základní vstupní data'!$F$81+13),('Provozní náklady VaK-ex post'!$V$52*1000),IF(K160=('Základní vstupní data'!$F$81+14),('Provozní náklady VaK-ex post'!$V$52*1000),IF(K160=('Základní vstupní data'!$F$81+15),('Provozní náklady VaK-ex post'!$V$52*1000),IF(K160=('Základní vstupní data'!$F$81+16),('Provozní náklady VaK-ex post'!$V$52*1000),IF(K160=('Základní vstupní data'!$F$81+17),('Provozní náklady VaK-ex post'!$V$52*1000),IF(K160=('Základní vstupní data'!$F$81+18),('Provozní náklady VaK-ex post'!$V$52*1000),IF(K160=('Základní vstupní data'!$F$81+19),('Provozní náklady VaK-ex post'!$V$52*1000),IF(K160=('Základní vstupní data'!$F$81+20),('Provozní náklady VaK-ex post'!$V$52*1000),IF(K160=('Základní vstupní data'!$F$81+21),('Provozní náklady VaK-ex post'!$V$52*1000),IF(K160=('Základní vstupní data'!$F$81+22),('Provozní náklady VaK-ex post'!$V$52*1000),IF(K160=('Základní vstupní data'!$F$81+23),('Provozní náklady VaK-ex post'!$V$52*1000),IF(K160=('Základní vstupní data'!$F$81+24),('Provozní náklady VaK-ex post'!$V$52*1000),IF(K160=('Základní vstupní data'!$F$81+25),('Provozní náklady VaK-ex post'!$V$52*1000),IF(K160=('Základní vstupní data'!$F$81+26),('Provozní náklady VaK-ex post'!$V$52*1000),IF(K160=('Základní vstupní data'!$F$81+27),('Provozní náklady VaK-ex post'!$V$52*1000),IF(K160=('Základní vstupní data'!$F$81+28),('Provozní náklady VaK-ex post'!$V$52*1000),IF(K160=('Základní vstupní data'!$F$81+29),('Provozní náklady VaK-ex post'!$V$52*1000),IF(K160=('Základní vstupní data'!$F$81+30),('Provozní náklady VaK-ex post'!$V$52*1000),0)))))))))))))))))))))))))))))))</f>
        <v>0</v>
      </c>
      <c r="L185" s="739">
        <f>IF(L160&gt;='Základní vstupní data'!$F$81,IF($F$2=1,0,('Základní vstupní data'!$F$127*1000)),IF(L160=('Základní vstupní data'!$F$81+1),('Provozní náklady VaK-ex post'!$F$52*1000),IF(L160=('Základní vstupní data'!$F$81+2),('Provozní náklady VaK-ex post'!$H$52*1000),IF(L160=('Základní vstupní data'!$F$81+3),('Provozní náklady VaK-ex post'!$J$52*1000),IF(L160=('Základní vstupní data'!$F$81+4),('Provozní náklady VaK-ex post'!$L$52*1000),IF(L160=('Základní vstupní data'!$F$81+5),('Provozní náklady VaK-ex post'!$N$52*1000),IF(L160=('Základní vstupní data'!$F$81+6),('Provozní náklady VaK-ex post'!$P$52*1000),IF(L160=('Základní vstupní data'!$F$81+7),('Provozní náklady VaK-ex post'!$R$52*1000),IF(L160=('Základní vstupní data'!$F$81+8),('Provozní náklady VaK-ex post'!$T$52*1000),IF(L160=('Základní vstupní data'!$F$81+9),('Provozní náklady VaK-ex post'!$V$52*1000),IF(L160=('Základní vstupní data'!$F$81+10),('Provozní náklady VaK-ex post'!$V$52*1000),IF(L160=('Základní vstupní data'!$F$81+11),('Provozní náklady VaK-ex post'!$V$52*1000),IF(L160=('Základní vstupní data'!$F$81+12),('Provozní náklady VaK-ex post'!$V$52*1000),IF(L160=('Základní vstupní data'!$F$81+13),('Provozní náklady VaK-ex post'!$V$52*1000),IF(L160=('Základní vstupní data'!$F$81+14),('Provozní náklady VaK-ex post'!$V$52*1000),IF(L160=('Základní vstupní data'!$F$81+15),('Provozní náklady VaK-ex post'!$V$52*1000),IF(L160=('Základní vstupní data'!$F$81+16),('Provozní náklady VaK-ex post'!$V$52*1000),IF(L160=('Základní vstupní data'!$F$81+17),('Provozní náklady VaK-ex post'!$V$52*1000),IF(L160=('Základní vstupní data'!$F$81+18),('Provozní náklady VaK-ex post'!$V$52*1000),IF(L160=('Základní vstupní data'!$F$81+19),('Provozní náklady VaK-ex post'!$V$52*1000),IF(L160=('Základní vstupní data'!$F$81+20),('Provozní náklady VaK-ex post'!$V$52*1000),IF(L160=('Základní vstupní data'!$F$81+21),('Provozní náklady VaK-ex post'!$V$52*1000),IF(L160=('Základní vstupní data'!$F$81+22),('Provozní náklady VaK-ex post'!$V$52*1000),IF(L160=('Základní vstupní data'!$F$81+23),('Provozní náklady VaK-ex post'!$V$52*1000),IF(L160=('Základní vstupní data'!$F$81+24),('Provozní náklady VaK-ex post'!$V$52*1000),IF(L160=('Základní vstupní data'!$F$81+25),('Provozní náklady VaK-ex post'!$V$52*1000),IF(L160=('Základní vstupní data'!$F$81+26),('Provozní náklady VaK-ex post'!$V$52*1000),IF(L160=('Základní vstupní data'!$F$81+27),('Provozní náklady VaK-ex post'!$V$52*1000),IF(L160=('Základní vstupní data'!$F$81+28),('Provozní náklady VaK-ex post'!$V$52*1000),IF(L160=('Základní vstupní data'!$F$81+29),('Provozní náklady VaK-ex post'!$V$52*1000),IF(L160=('Základní vstupní data'!$F$81+30),('Provozní náklady VaK-ex post'!$V$52*1000),0)))))))))))))))))))))))))))))))</f>
        <v>0</v>
      </c>
      <c r="M185" s="739">
        <f>IF(M160&gt;='Základní vstupní data'!$F$81,IF($F$2=1,0,('Základní vstupní data'!$F$127*1000)),IF(M160=('Základní vstupní data'!$F$81+1),('Provozní náklady VaK-ex post'!$F$52*1000),IF(M160=('Základní vstupní data'!$F$81+2),('Provozní náklady VaK-ex post'!$H$52*1000),IF(M160=('Základní vstupní data'!$F$81+3),('Provozní náklady VaK-ex post'!$J$52*1000),IF(M160=('Základní vstupní data'!$F$81+4),('Provozní náklady VaK-ex post'!$L$52*1000),IF(M160=('Základní vstupní data'!$F$81+5),('Provozní náklady VaK-ex post'!$N$52*1000),IF(M160=('Základní vstupní data'!$F$81+6),('Provozní náklady VaK-ex post'!$P$52*1000),IF(M160=('Základní vstupní data'!$F$81+7),('Provozní náklady VaK-ex post'!$R$52*1000),IF(M160=('Základní vstupní data'!$F$81+8),('Provozní náklady VaK-ex post'!$T$52*1000),IF(M160=('Základní vstupní data'!$F$81+9),('Provozní náklady VaK-ex post'!$V$52*1000),IF(M160=('Základní vstupní data'!$F$81+10),('Provozní náklady VaK-ex post'!$V$52*1000),IF(M160=('Základní vstupní data'!$F$81+11),('Provozní náklady VaK-ex post'!$V$52*1000),IF(M160=('Základní vstupní data'!$F$81+12),('Provozní náklady VaK-ex post'!$V$52*1000),IF(M160=('Základní vstupní data'!$F$81+13),('Provozní náklady VaK-ex post'!$V$52*1000),IF(M160=('Základní vstupní data'!$F$81+14),('Provozní náklady VaK-ex post'!$V$52*1000),IF(M160=('Základní vstupní data'!$F$81+15),('Provozní náklady VaK-ex post'!$V$52*1000),IF(M160=('Základní vstupní data'!$F$81+16),('Provozní náklady VaK-ex post'!$V$52*1000),IF(M160=('Základní vstupní data'!$F$81+17),('Provozní náklady VaK-ex post'!$V$52*1000),IF(M160=('Základní vstupní data'!$F$81+18),('Provozní náklady VaK-ex post'!$V$52*1000),IF(M160=('Základní vstupní data'!$F$81+19),('Provozní náklady VaK-ex post'!$V$52*1000),IF(M160=('Základní vstupní data'!$F$81+20),('Provozní náklady VaK-ex post'!$V$52*1000),IF(M160=('Základní vstupní data'!$F$81+21),('Provozní náklady VaK-ex post'!$V$52*1000),IF(M160=('Základní vstupní data'!$F$81+22),('Provozní náklady VaK-ex post'!$V$52*1000),IF(M160=('Základní vstupní data'!$F$81+23),('Provozní náklady VaK-ex post'!$V$52*1000),IF(M160=('Základní vstupní data'!$F$81+24),('Provozní náklady VaK-ex post'!$V$52*1000),IF(M160=('Základní vstupní data'!$F$81+25),('Provozní náklady VaK-ex post'!$V$52*1000),IF(M160=('Základní vstupní data'!$F$81+26),('Provozní náklady VaK-ex post'!$V$52*1000),IF(M160=('Základní vstupní data'!$F$81+27),('Provozní náklady VaK-ex post'!$V$52*1000),IF(M160=('Základní vstupní data'!$F$81+28),('Provozní náklady VaK-ex post'!$V$52*1000),IF(M160=('Základní vstupní data'!$F$81+29),('Provozní náklady VaK-ex post'!$V$52*1000),IF(M160=('Základní vstupní data'!$F$81+30),('Provozní náklady VaK-ex post'!$V$52*1000),0)))))))))))))))))))))))))))))))</f>
        <v>0</v>
      </c>
      <c r="N185" s="739">
        <f>IF(N160&gt;='Základní vstupní data'!$F$81,IF($F$2=1,0,('Základní vstupní data'!$F$127*1000)),IF(N160=('Základní vstupní data'!$F$81+1),('Provozní náklady VaK-ex post'!$F$52*1000),IF(N160=('Základní vstupní data'!$F$81+2),('Provozní náklady VaK-ex post'!$H$52*1000),IF(N160=('Základní vstupní data'!$F$81+3),('Provozní náklady VaK-ex post'!$J$52*1000),IF(N160=('Základní vstupní data'!$F$81+4),('Provozní náklady VaK-ex post'!$L$52*1000),IF(N160=('Základní vstupní data'!$F$81+5),('Provozní náklady VaK-ex post'!$N$52*1000),IF(N160=('Základní vstupní data'!$F$81+6),('Provozní náklady VaK-ex post'!$P$52*1000),IF(N160=('Základní vstupní data'!$F$81+7),('Provozní náklady VaK-ex post'!$R$52*1000),IF(N160=('Základní vstupní data'!$F$81+8),('Provozní náklady VaK-ex post'!$T$52*1000),IF(N160=('Základní vstupní data'!$F$81+9),('Provozní náklady VaK-ex post'!$V$52*1000),IF(N160=('Základní vstupní data'!$F$81+10),('Provozní náklady VaK-ex post'!$V$52*1000),IF(N160=('Základní vstupní data'!$F$81+11),('Provozní náklady VaK-ex post'!$V$52*1000),IF(N160=('Základní vstupní data'!$F$81+12),('Provozní náklady VaK-ex post'!$V$52*1000),IF(N160=('Základní vstupní data'!$F$81+13),('Provozní náklady VaK-ex post'!$V$52*1000),IF(N160=('Základní vstupní data'!$F$81+14),('Provozní náklady VaK-ex post'!$V$52*1000),IF(N160=('Základní vstupní data'!$F$81+15),('Provozní náklady VaK-ex post'!$V$52*1000),IF(N160=('Základní vstupní data'!$F$81+16),('Provozní náklady VaK-ex post'!$V$52*1000),IF(N160=('Základní vstupní data'!$F$81+17),('Provozní náklady VaK-ex post'!$V$52*1000),IF(N160=('Základní vstupní data'!$F$81+18),('Provozní náklady VaK-ex post'!$V$52*1000),IF(N160=('Základní vstupní data'!$F$81+19),('Provozní náklady VaK-ex post'!$V$52*1000),IF(N160=('Základní vstupní data'!$F$81+20),('Provozní náklady VaK-ex post'!$V$52*1000),IF(N160=('Základní vstupní data'!$F$81+21),('Provozní náklady VaK-ex post'!$V$52*1000),IF(N160=('Základní vstupní data'!$F$81+22),('Provozní náklady VaK-ex post'!$V$52*1000),IF(N160=('Základní vstupní data'!$F$81+23),('Provozní náklady VaK-ex post'!$V$52*1000),IF(N160=('Základní vstupní data'!$F$81+24),('Provozní náklady VaK-ex post'!$V$52*1000),IF(N160=('Základní vstupní data'!$F$81+25),('Provozní náklady VaK-ex post'!$V$52*1000),IF(N160=('Základní vstupní data'!$F$81+26),('Provozní náklady VaK-ex post'!$V$52*1000),IF(N160=('Základní vstupní data'!$F$81+27),('Provozní náklady VaK-ex post'!$V$52*1000),IF(N160=('Základní vstupní data'!$F$81+28),('Provozní náklady VaK-ex post'!$V$52*1000),IF(N160=('Základní vstupní data'!$F$81+29),('Provozní náklady VaK-ex post'!$V$52*1000),IF(N160=('Základní vstupní data'!$F$81+30),('Provozní náklady VaK-ex post'!$V$52*1000),0)))))))))))))))))))))))))))))))</f>
        <v>0</v>
      </c>
      <c r="O185" s="739">
        <f>IF(O160&gt;='Základní vstupní data'!$F$81,IF($F$2=1,0,('Základní vstupní data'!$F$127*1000)),IF(O160=('Základní vstupní data'!$F$81+1),('Provozní náklady VaK-ex post'!$F$52*1000),IF(O160=('Základní vstupní data'!$F$81+2),('Provozní náklady VaK-ex post'!$H$52*1000),IF(O160=('Základní vstupní data'!$F$81+3),('Provozní náklady VaK-ex post'!$J$52*1000),IF(O160=('Základní vstupní data'!$F$81+4),('Provozní náklady VaK-ex post'!$L$52*1000),IF(O160=('Základní vstupní data'!$F$81+5),('Provozní náklady VaK-ex post'!$N$52*1000),IF(O160=('Základní vstupní data'!$F$81+6),('Provozní náklady VaK-ex post'!$P$52*1000),IF(O160=('Základní vstupní data'!$F$81+7),('Provozní náklady VaK-ex post'!$R$52*1000),IF(O160=('Základní vstupní data'!$F$81+8),('Provozní náklady VaK-ex post'!$T$52*1000),IF(O160=('Základní vstupní data'!$F$81+9),('Provozní náklady VaK-ex post'!$V$52*1000),IF(O160=('Základní vstupní data'!$F$81+10),('Provozní náklady VaK-ex post'!$V$52*1000),IF(O160=('Základní vstupní data'!$F$81+11),('Provozní náklady VaK-ex post'!$V$52*1000),IF(O160=('Základní vstupní data'!$F$81+12),('Provozní náklady VaK-ex post'!$V$52*1000),IF(O160=('Základní vstupní data'!$F$81+13),('Provozní náklady VaK-ex post'!$V$52*1000),IF(O160=('Základní vstupní data'!$F$81+14),('Provozní náklady VaK-ex post'!$V$52*1000),IF(O160=('Základní vstupní data'!$F$81+15),('Provozní náklady VaK-ex post'!$V$52*1000),IF(O160=('Základní vstupní data'!$F$81+16),('Provozní náklady VaK-ex post'!$V$52*1000),IF(O160=('Základní vstupní data'!$F$81+17),('Provozní náklady VaK-ex post'!$V$52*1000),IF(O160=('Základní vstupní data'!$F$81+18),('Provozní náklady VaK-ex post'!$V$52*1000),IF(O160=('Základní vstupní data'!$F$81+19),('Provozní náklady VaK-ex post'!$V$52*1000),IF(O160=('Základní vstupní data'!$F$81+20),('Provozní náklady VaK-ex post'!$V$52*1000),IF(O160=('Základní vstupní data'!$F$81+21),('Provozní náklady VaK-ex post'!$V$52*1000),IF(O160=('Základní vstupní data'!$F$81+22),('Provozní náklady VaK-ex post'!$V$52*1000),IF(O160=('Základní vstupní data'!$F$81+23),('Provozní náklady VaK-ex post'!$V$52*1000),IF(O160=('Základní vstupní data'!$F$81+24),('Provozní náklady VaK-ex post'!$V$52*1000),IF(O160=('Základní vstupní data'!$F$81+25),('Provozní náklady VaK-ex post'!$V$52*1000),IF(O160=('Základní vstupní data'!$F$81+26),('Provozní náklady VaK-ex post'!$V$52*1000),IF(O160=('Základní vstupní data'!$F$81+27),('Provozní náklady VaK-ex post'!$V$52*1000),IF(O160=('Základní vstupní data'!$F$81+28),('Provozní náklady VaK-ex post'!$V$52*1000),IF(O160=('Základní vstupní data'!$F$81+29),('Provozní náklady VaK-ex post'!$V$52*1000),IF(O160=('Základní vstupní data'!$F$81+30),('Provozní náklady VaK-ex post'!$V$52*1000),0)))))))))))))))))))))))))))))))</f>
        <v>0</v>
      </c>
      <c r="P185" s="739">
        <f>IF(P160&gt;='Základní vstupní data'!$F$81,IF($F$2=1,0,('Základní vstupní data'!$F$127*1000)),IF(P160=('Základní vstupní data'!$F$81+1),('Provozní náklady VaK-ex post'!$F$52*1000),IF(P160=('Základní vstupní data'!$F$81+2),('Provozní náklady VaK-ex post'!$H$52*1000),IF(P160=('Základní vstupní data'!$F$81+3),('Provozní náklady VaK-ex post'!$J$52*1000),IF(P160=('Základní vstupní data'!$F$81+4),('Provozní náklady VaK-ex post'!$L$52*1000),IF(P160=('Základní vstupní data'!$F$81+5),('Provozní náklady VaK-ex post'!$N$52*1000),IF(P160=('Základní vstupní data'!$F$81+6),('Provozní náklady VaK-ex post'!$P$52*1000),IF(P160=('Základní vstupní data'!$F$81+7),('Provozní náklady VaK-ex post'!$R$52*1000),IF(P160=('Základní vstupní data'!$F$81+8),('Provozní náklady VaK-ex post'!$T$52*1000),IF(P160=('Základní vstupní data'!$F$81+9),('Provozní náklady VaK-ex post'!$V$52*1000),IF(P160=('Základní vstupní data'!$F$81+10),('Provozní náklady VaK-ex post'!$V$52*1000),IF(P160=('Základní vstupní data'!$F$81+11),('Provozní náklady VaK-ex post'!$V$52*1000),IF(P160=('Základní vstupní data'!$F$81+12),('Provozní náklady VaK-ex post'!$V$52*1000),IF(P160=('Základní vstupní data'!$F$81+13),('Provozní náklady VaK-ex post'!$V$52*1000),IF(P160=('Základní vstupní data'!$F$81+14),('Provozní náklady VaK-ex post'!$V$52*1000),IF(P160=('Základní vstupní data'!$F$81+15),('Provozní náklady VaK-ex post'!$V$52*1000),IF(P160=('Základní vstupní data'!$F$81+16),('Provozní náklady VaK-ex post'!$V$52*1000),IF(P160=('Základní vstupní data'!$F$81+17),('Provozní náklady VaK-ex post'!$V$52*1000),IF(P160=('Základní vstupní data'!$F$81+18),('Provozní náklady VaK-ex post'!$V$52*1000),IF(P160=('Základní vstupní data'!$F$81+19),('Provozní náklady VaK-ex post'!$V$52*1000),IF(P160=('Základní vstupní data'!$F$81+20),('Provozní náklady VaK-ex post'!$V$52*1000),IF(P160=('Základní vstupní data'!$F$81+21),('Provozní náklady VaK-ex post'!$V$52*1000),IF(P160=('Základní vstupní data'!$F$81+22),('Provozní náklady VaK-ex post'!$V$52*1000),IF(P160=('Základní vstupní data'!$F$81+23),('Provozní náklady VaK-ex post'!$V$52*1000),IF(P160=('Základní vstupní data'!$F$81+24),('Provozní náklady VaK-ex post'!$V$52*1000),IF(P160=('Základní vstupní data'!$F$81+25),('Provozní náklady VaK-ex post'!$V$52*1000),IF(P160=('Základní vstupní data'!$F$81+26),('Provozní náklady VaK-ex post'!$V$52*1000),IF(P160=('Základní vstupní data'!$F$81+27),('Provozní náklady VaK-ex post'!$V$52*1000),IF(P160=('Základní vstupní data'!$F$81+28),('Provozní náklady VaK-ex post'!$V$52*1000),IF(P160=('Základní vstupní data'!$F$81+29),('Provozní náklady VaK-ex post'!$V$52*1000),IF(P160=('Základní vstupní data'!$F$81+30),('Provozní náklady VaK-ex post'!$V$52*1000),0)))))))))))))))))))))))))))))))</f>
        <v>0</v>
      </c>
      <c r="Q185" s="739">
        <f>IF(Q160&gt;='Základní vstupní data'!$F$81,IF($F$2=1,0,('Základní vstupní data'!$F$127*1000)),IF(Q160=('Základní vstupní data'!$F$81+1),('Provozní náklady VaK-ex post'!$F$52*1000),IF(Q160=('Základní vstupní data'!$F$81+2),('Provozní náklady VaK-ex post'!$H$52*1000),IF(Q160=('Základní vstupní data'!$F$81+3),('Provozní náklady VaK-ex post'!$J$52*1000),IF(Q160=('Základní vstupní data'!$F$81+4),('Provozní náklady VaK-ex post'!$L$52*1000),IF(Q160=('Základní vstupní data'!$F$81+5),('Provozní náklady VaK-ex post'!$N$52*1000),IF(Q160=('Základní vstupní data'!$F$81+6),('Provozní náklady VaK-ex post'!$P$52*1000),IF(Q160=('Základní vstupní data'!$F$81+7),('Provozní náklady VaK-ex post'!$R$52*1000),IF(Q160=('Základní vstupní data'!$F$81+8),('Provozní náklady VaK-ex post'!$T$52*1000),IF(Q160=('Základní vstupní data'!$F$81+9),('Provozní náklady VaK-ex post'!$V$52*1000),IF(Q160=('Základní vstupní data'!$F$81+10),('Provozní náklady VaK-ex post'!$V$52*1000),IF(Q160=('Základní vstupní data'!$F$81+11),('Provozní náklady VaK-ex post'!$V$52*1000),IF(Q160=('Základní vstupní data'!$F$81+12),('Provozní náklady VaK-ex post'!$V$52*1000),IF(Q160=('Základní vstupní data'!$F$81+13),('Provozní náklady VaK-ex post'!$V$52*1000),IF(Q160=('Základní vstupní data'!$F$81+14),('Provozní náklady VaK-ex post'!$V$52*1000),IF(Q160=('Základní vstupní data'!$F$81+15),('Provozní náklady VaK-ex post'!$V$52*1000),IF(Q160=('Základní vstupní data'!$F$81+16),('Provozní náklady VaK-ex post'!$V$52*1000),IF(Q160=('Základní vstupní data'!$F$81+17),('Provozní náklady VaK-ex post'!$V$52*1000),IF(Q160=('Základní vstupní data'!$F$81+18),('Provozní náklady VaK-ex post'!$V$52*1000),IF(Q160=('Základní vstupní data'!$F$81+19),('Provozní náklady VaK-ex post'!$V$52*1000),IF(Q160=('Základní vstupní data'!$F$81+20),('Provozní náklady VaK-ex post'!$V$52*1000),IF(Q160=('Základní vstupní data'!$F$81+21),('Provozní náklady VaK-ex post'!$V$52*1000),IF(Q160=('Základní vstupní data'!$F$81+22),('Provozní náklady VaK-ex post'!$V$52*1000),IF(Q160=('Základní vstupní data'!$F$81+23),('Provozní náklady VaK-ex post'!$V$52*1000),IF(Q160=('Základní vstupní data'!$F$81+24),('Provozní náklady VaK-ex post'!$V$52*1000),IF(Q160=('Základní vstupní data'!$F$81+25),('Provozní náklady VaK-ex post'!$V$52*1000),IF(Q160=('Základní vstupní data'!$F$81+26),('Provozní náklady VaK-ex post'!$V$52*1000),IF(Q160=('Základní vstupní data'!$F$81+27),('Provozní náklady VaK-ex post'!$V$52*1000),IF(Q160=('Základní vstupní data'!$F$81+28),('Provozní náklady VaK-ex post'!$V$52*1000),IF(Q160=('Základní vstupní data'!$F$81+29),('Provozní náklady VaK-ex post'!$V$52*1000),IF(Q160=('Základní vstupní data'!$F$81+30),('Provozní náklady VaK-ex post'!$V$52*1000),0)))))))))))))))))))))))))))))))</f>
        <v>0</v>
      </c>
      <c r="R185" s="739">
        <f>IF(R160&gt;='Základní vstupní data'!$F$81,IF($F$2=1,0,('Základní vstupní data'!$F$127*1000)),IF(R160=('Základní vstupní data'!$F$81+1),('Provozní náklady VaK-ex post'!$F$52*1000),IF(R160=('Základní vstupní data'!$F$81+2),('Provozní náklady VaK-ex post'!$H$52*1000),IF(R160=('Základní vstupní data'!$F$81+3),('Provozní náklady VaK-ex post'!$J$52*1000),IF(R160=('Základní vstupní data'!$F$81+4),('Provozní náklady VaK-ex post'!$L$52*1000),IF(R160=('Základní vstupní data'!$F$81+5),('Provozní náklady VaK-ex post'!$N$52*1000),IF(R160=('Základní vstupní data'!$F$81+6),('Provozní náklady VaK-ex post'!$P$52*1000),IF(R160=('Základní vstupní data'!$F$81+7),('Provozní náklady VaK-ex post'!$R$52*1000),IF(R160=('Základní vstupní data'!$F$81+8),('Provozní náklady VaK-ex post'!$T$52*1000),IF(R160=('Základní vstupní data'!$F$81+9),('Provozní náklady VaK-ex post'!$V$52*1000),IF(R160=('Základní vstupní data'!$F$81+10),('Provozní náklady VaK-ex post'!$V$52*1000),IF(R160=('Základní vstupní data'!$F$81+11),('Provozní náklady VaK-ex post'!$V$52*1000),IF(R160=('Základní vstupní data'!$F$81+12),('Provozní náklady VaK-ex post'!$V$52*1000),IF(R160=('Základní vstupní data'!$F$81+13),('Provozní náklady VaK-ex post'!$V$52*1000),IF(R160=('Základní vstupní data'!$F$81+14),('Provozní náklady VaK-ex post'!$V$52*1000),IF(R160=('Základní vstupní data'!$F$81+15),('Provozní náklady VaK-ex post'!$V$52*1000),IF(R160=('Základní vstupní data'!$F$81+16),('Provozní náklady VaK-ex post'!$V$52*1000),IF(R160=('Základní vstupní data'!$F$81+17),('Provozní náklady VaK-ex post'!$V$52*1000),IF(R160=('Základní vstupní data'!$F$81+18),('Provozní náklady VaK-ex post'!$V$52*1000),IF(R160=('Základní vstupní data'!$F$81+19),('Provozní náklady VaK-ex post'!$V$52*1000),IF(R160=('Základní vstupní data'!$F$81+20),('Provozní náklady VaK-ex post'!$V$52*1000),IF(R160=('Základní vstupní data'!$F$81+21),('Provozní náklady VaK-ex post'!$V$52*1000),IF(R160=('Základní vstupní data'!$F$81+22),('Provozní náklady VaK-ex post'!$V$52*1000),IF(R160=('Základní vstupní data'!$F$81+23),('Provozní náklady VaK-ex post'!$V$52*1000),IF(R160=('Základní vstupní data'!$F$81+24),('Provozní náklady VaK-ex post'!$V$52*1000),IF(R160=('Základní vstupní data'!$F$81+25),('Provozní náklady VaK-ex post'!$V$52*1000),IF(R160=('Základní vstupní data'!$F$81+26),('Provozní náklady VaK-ex post'!$V$52*1000),IF(R160=('Základní vstupní data'!$F$81+27),('Provozní náklady VaK-ex post'!$V$52*1000),IF(R160=('Základní vstupní data'!$F$81+28),('Provozní náklady VaK-ex post'!$V$52*1000),IF(R160=('Základní vstupní data'!$F$81+29),('Provozní náklady VaK-ex post'!$V$52*1000),IF(R160=('Základní vstupní data'!$F$81+30),('Provozní náklady VaK-ex post'!$V$52*1000),0)))))))))))))))))))))))))))))))</f>
        <v>0</v>
      </c>
      <c r="S185" s="739">
        <f>IF(S160&gt;='Základní vstupní data'!$F$81,IF($F$2=1,0,('Základní vstupní data'!$F$127*1000)),IF(S160=('Základní vstupní data'!$F$81+1),('Provozní náklady VaK-ex post'!$F$52*1000),IF(S160=('Základní vstupní data'!$F$81+2),('Provozní náklady VaK-ex post'!$H$52*1000),IF(S160=('Základní vstupní data'!$F$81+3),('Provozní náklady VaK-ex post'!$J$52*1000),IF(S160=('Základní vstupní data'!$F$81+4),('Provozní náklady VaK-ex post'!$L$52*1000),IF(S160=('Základní vstupní data'!$F$81+5),('Provozní náklady VaK-ex post'!$N$52*1000),IF(S160=('Základní vstupní data'!$F$81+6),('Provozní náklady VaK-ex post'!$P$52*1000),IF(S160=('Základní vstupní data'!$F$81+7),('Provozní náklady VaK-ex post'!$R$52*1000),IF(S160=('Základní vstupní data'!$F$81+8),('Provozní náklady VaK-ex post'!$T$52*1000),IF(S160=('Základní vstupní data'!$F$81+9),('Provozní náklady VaK-ex post'!$V$52*1000),IF(S160=('Základní vstupní data'!$F$81+10),('Provozní náklady VaK-ex post'!$V$52*1000),IF(S160=('Základní vstupní data'!$F$81+11),('Provozní náklady VaK-ex post'!$V$52*1000),IF(S160=('Základní vstupní data'!$F$81+12),('Provozní náklady VaK-ex post'!$V$52*1000),IF(S160=('Základní vstupní data'!$F$81+13),('Provozní náklady VaK-ex post'!$V$52*1000),IF(S160=('Základní vstupní data'!$F$81+14),('Provozní náklady VaK-ex post'!$V$52*1000),IF(S160=('Základní vstupní data'!$F$81+15),('Provozní náklady VaK-ex post'!$V$52*1000),IF(S160=('Základní vstupní data'!$F$81+16),('Provozní náklady VaK-ex post'!$V$52*1000),IF(S160=('Základní vstupní data'!$F$81+17),('Provozní náklady VaK-ex post'!$V$52*1000),IF(S160=('Základní vstupní data'!$F$81+18),('Provozní náklady VaK-ex post'!$V$52*1000),IF(S160=('Základní vstupní data'!$F$81+19),('Provozní náklady VaK-ex post'!$V$52*1000),IF(S160=('Základní vstupní data'!$F$81+20),('Provozní náklady VaK-ex post'!$V$52*1000),IF(S160=('Základní vstupní data'!$F$81+21),('Provozní náklady VaK-ex post'!$V$52*1000),IF(S160=('Základní vstupní data'!$F$81+22),('Provozní náklady VaK-ex post'!$V$52*1000),IF(S160=('Základní vstupní data'!$F$81+23),('Provozní náklady VaK-ex post'!$V$52*1000),IF(S160=('Základní vstupní data'!$F$81+24),('Provozní náklady VaK-ex post'!$V$52*1000),IF(S160=('Základní vstupní data'!$F$81+25),('Provozní náklady VaK-ex post'!$V$52*1000),IF(S160=('Základní vstupní data'!$F$81+26),('Provozní náklady VaK-ex post'!$V$52*1000),IF(S160=('Základní vstupní data'!$F$81+27),('Provozní náklady VaK-ex post'!$V$52*1000),IF(S160=('Základní vstupní data'!$F$81+28),('Provozní náklady VaK-ex post'!$V$52*1000),IF(S160=('Základní vstupní data'!$F$81+29),('Provozní náklady VaK-ex post'!$V$52*1000),IF(S160=('Základní vstupní data'!$F$81+30),('Provozní náklady VaK-ex post'!$V$52*1000),0)))))))))))))))))))))))))))))))</f>
        <v>0</v>
      </c>
      <c r="T185" s="739">
        <f>IF(T160&gt;='Základní vstupní data'!$F$81,IF($F$2=1,0,('Základní vstupní data'!$F$127*1000)),IF(T160=('Základní vstupní data'!$F$81+1),('Provozní náklady VaK-ex post'!$F$52*1000),IF(T160=('Základní vstupní data'!$F$81+2),('Provozní náklady VaK-ex post'!$H$52*1000),IF(T160=('Základní vstupní data'!$F$81+3),('Provozní náklady VaK-ex post'!$J$52*1000),IF(T160=('Základní vstupní data'!$F$81+4),('Provozní náklady VaK-ex post'!$L$52*1000),IF(T160=('Základní vstupní data'!$F$81+5),('Provozní náklady VaK-ex post'!$N$52*1000),IF(T160=('Základní vstupní data'!$F$81+6),('Provozní náklady VaK-ex post'!$P$52*1000),IF(T160=('Základní vstupní data'!$F$81+7),('Provozní náklady VaK-ex post'!$R$52*1000),IF(T160=('Základní vstupní data'!$F$81+8),('Provozní náklady VaK-ex post'!$T$52*1000),IF(T160=('Základní vstupní data'!$F$81+9),('Provozní náklady VaK-ex post'!$V$52*1000),IF(T160=('Základní vstupní data'!$F$81+10),('Provozní náklady VaK-ex post'!$V$52*1000),IF(T160=('Základní vstupní data'!$F$81+11),('Provozní náklady VaK-ex post'!$V$52*1000),IF(T160=('Základní vstupní data'!$F$81+12),('Provozní náklady VaK-ex post'!$V$52*1000),IF(T160=('Základní vstupní data'!$F$81+13),('Provozní náklady VaK-ex post'!$V$52*1000),IF(T160=('Základní vstupní data'!$F$81+14),('Provozní náklady VaK-ex post'!$V$52*1000),IF(T160=('Základní vstupní data'!$F$81+15),('Provozní náklady VaK-ex post'!$V$52*1000),IF(T160=('Základní vstupní data'!$F$81+16),('Provozní náklady VaK-ex post'!$V$52*1000),IF(T160=('Základní vstupní data'!$F$81+17),('Provozní náklady VaK-ex post'!$V$52*1000),IF(T160=('Základní vstupní data'!$F$81+18),('Provozní náklady VaK-ex post'!$V$52*1000),IF(T160=('Základní vstupní data'!$F$81+19),('Provozní náklady VaK-ex post'!$V$52*1000),IF(T160=('Základní vstupní data'!$F$81+20),('Provozní náklady VaK-ex post'!$V$52*1000),IF(T160=('Základní vstupní data'!$F$81+21),('Provozní náklady VaK-ex post'!$V$52*1000),IF(T160=('Základní vstupní data'!$F$81+22),('Provozní náklady VaK-ex post'!$V$52*1000),IF(T160=('Základní vstupní data'!$F$81+23),('Provozní náklady VaK-ex post'!$V$52*1000),IF(T160=('Základní vstupní data'!$F$81+24),('Provozní náklady VaK-ex post'!$V$52*1000),IF(T160=('Základní vstupní data'!$F$81+25),('Provozní náklady VaK-ex post'!$V$52*1000),IF(T160=('Základní vstupní data'!$F$81+26),('Provozní náklady VaK-ex post'!$V$52*1000),IF(T160=('Základní vstupní data'!$F$81+27),('Provozní náklady VaK-ex post'!$V$52*1000),IF(T160=('Základní vstupní data'!$F$81+28),('Provozní náklady VaK-ex post'!$V$52*1000),IF(T160=('Základní vstupní data'!$F$81+29),('Provozní náklady VaK-ex post'!$V$52*1000),IF(T160=('Základní vstupní data'!$F$81+30),('Provozní náklady VaK-ex post'!$V$52*1000),0)))))))))))))))))))))))))))))))</f>
        <v>0</v>
      </c>
      <c r="U185" s="739">
        <f>IF(U160&gt;='Základní vstupní data'!$F$81,IF($F$2=1,0,('Základní vstupní data'!$F$127*1000)),IF(U160=('Základní vstupní data'!$F$81+1),('Provozní náklady VaK-ex post'!$F$52*1000),IF(U160=('Základní vstupní data'!$F$81+2),('Provozní náklady VaK-ex post'!$H$52*1000),IF(U160=('Základní vstupní data'!$F$81+3),('Provozní náklady VaK-ex post'!$J$52*1000),IF(U160=('Základní vstupní data'!$F$81+4),('Provozní náklady VaK-ex post'!$L$52*1000),IF(U160=('Základní vstupní data'!$F$81+5),('Provozní náklady VaK-ex post'!$N$52*1000),IF(U160=('Základní vstupní data'!$F$81+6),('Provozní náklady VaK-ex post'!$P$52*1000),IF(U160=('Základní vstupní data'!$F$81+7),('Provozní náklady VaK-ex post'!$R$52*1000),IF(U160=('Základní vstupní data'!$F$81+8),('Provozní náklady VaK-ex post'!$T$52*1000),IF(U160=('Základní vstupní data'!$F$81+9),('Provozní náklady VaK-ex post'!$V$52*1000),IF(U160=('Základní vstupní data'!$F$81+10),('Provozní náklady VaK-ex post'!$V$52*1000),IF(U160=('Základní vstupní data'!$F$81+11),('Provozní náklady VaK-ex post'!$V$52*1000),IF(U160=('Základní vstupní data'!$F$81+12),('Provozní náklady VaK-ex post'!$V$52*1000),IF(U160=('Základní vstupní data'!$F$81+13),('Provozní náklady VaK-ex post'!$V$52*1000),IF(U160=('Základní vstupní data'!$F$81+14),('Provozní náklady VaK-ex post'!$V$52*1000),IF(U160=('Základní vstupní data'!$F$81+15),('Provozní náklady VaK-ex post'!$V$52*1000),IF(U160=('Základní vstupní data'!$F$81+16),('Provozní náklady VaK-ex post'!$V$52*1000),IF(U160=('Základní vstupní data'!$F$81+17),('Provozní náklady VaK-ex post'!$V$52*1000),IF(U160=('Základní vstupní data'!$F$81+18),('Provozní náklady VaK-ex post'!$V$52*1000),IF(U160=('Základní vstupní data'!$F$81+19),('Provozní náklady VaK-ex post'!$V$52*1000),IF(U160=('Základní vstupní data'!$F$81+20),('Provozní náklady VaK-ex post'!$V$52*1000),IF(U160=('Základní vstupní data'!$F$81+21),('Provozní náklady VaK-ex post'!$V$52*1000),IF(U160=('Základní vstupní data'!$F$81+22),('Provozní náklady VaK-ex post'!$V$52*1000),IF(U160=('Základní vstupní data'!$F$81+23),('Provozní náklady VaK-ex post'!$V$52*1000),IF(U160=('Základní vstupní data'!$F$81+24),('Provozní náklady VaK-ex post'!$V$52*1000),IF(U160=('Základní vstupní data'!$F$81+25),('Provozní náklady VaK-ex post'!$V$52*1000),IF(U160=('Základní vstupní data'!$F$81+26),('Provozní náklady VaK-ex post'!$V$52*1000),IF(U160=('Základní vstupní data'!$F$81+27),('Provozní náklady VaK-ex post'!$V$52*1000),IF(U160=('Základní vstupní data'!$F$81+28),('Provozní náklady VaK-ex post'!$V$52*1000),IF(U160=('Základní vstupní data'!$F$81+29),('Provozní náklady VaK-ex post'!$V$52*1000),IF(U160=('Základní vstupní data'!$F$81+30),('Provozní náklady VaK-ex post'!$V$52*1000),0)))))))))))))))))))))))))))))))</f>
        <v>0</v>
      </c>
      <c r="V185" s="739">
        <f>IF(V160&gt;='Základní vstupní data'!$F$81,IF($F$2=1,0,('Základní vstupní data'!$F$127*1000)),IF(V160=('Základní vstupní data'!$F$81+1),('Provozní náklady VaK-ex post'!$F$52*1000),IF(V160=('Základní vstupní data'!$F$81+2),('Provozní náklady VaK-ex post'!$H$52*1000),IF(V160=('Základní vstupní data'!$F$81+3),('Provozní náklady VaK-ex post'!$J$52*1000),IF(V160=('Základní vstupní data'!$F$81+4),('Provozní náklady VaK-ex post'!$L$52*1000),IF(V160=('Základní vstupní data'!$F$81+5),('Provozní náklady VaK-ex post'!$N$52*1000),IF(V160=('Základní vstupní data'!$F$81+6),('Provozní náklady VaK-ex post'!$P$52*1000),IF(V160=('Základní vstupní data'!$F$81+7),('Provozní náklady VaK-ex post'!$R$52*1000),IF(V160=('Základní vstupní data'!$F$81+8),('Provozní náklady VaK-ex post'!$T$52*1000),IF(V160=('Základní vstupní data'!$F$81+9),('Provozní náklady VaK-ex post'!$V$52*1000),IF(V160=('Základní vstupní data'!$F$81+10),('Provozní náklady VaK-ex post'!$V$52*1000),IF(V160=('Základní vstupní data'!$F$81+11),('Provozní náklady VaK-ex post'!$V$52*1000),IF(V160=('Základní vstupní data'!$F$81+12),('Provozní náklady VaK-ex post'!$V$52*1000),IF(V160=('Základní vstupní data'!$F$81+13),('Provozní náklady VaK-ex post'!$V$52*1000),IF(V160=('Základní vstupní data'!$F$81+14),('Provozní náklady VaK-ex post'!$V$52*1000),IF(V160=('Základní vstupní data'!$F$81+15),('Provozní náklady VaK-ex post'!$V$52*1000),IF(V160=('Základní vstupní data'!$F$81+16),('Provozní náklady VaK-ex post'!$V$52*1000),IF(V160=('Základní vstupní data'!$F$81+17),('Provozní náklady VaK-ex post'!$V$52*1000),IF(V160=('Základní vstupní data'!$F$81+18),('Provozní náklady VaK-ex post'!$V$52*1000),IF(V160=('Základní vstupní data'!$F$81+19),('Provozní náklady VaK-ex post'!$V$52*1000),IF(V160=('Základní vstupní data'!$F$81+20),('Provozní náklady VaK-ex post'!$V$52*1000),IF(V160=('Základní vstupní data'!$F$81+21),('Provozní náklady VaK-ex post'!$V$52*1000),IF(V160=('Základní vstupní data'!$F$81+22),('Provozní náklady VaK-ex post'!$V$52*1000),IF(V160=('Základní vstupní data'!$F$81+23),('Provozní náklady VaK-ex post'!$V$52*1000),IF(V160=('Základní vstupní data'!$F$81+24),('Provozní náklady VaK-ex post'!$V$52*1000),IF(V160=('Základní vstupní data'!$F$81+25),('Provozní náklady VaK-ex post'!$V$52*1000),IF(V160=('Základní vstupní data'!$F$81+26),('Provozní náklady VaK-ex post'!$V$52*1000),IF(V160=('Základní vstupní data'!$F$81+27),('Provozní náklady VaK-ex post'!$V$52*1000),IF(V160=('Základní vstupní data'!$F$81+28),('Provozní náklady VaK-ex post'!$V$52*1000),IF(V160=('Základní vstupní data'!$F$81+29),('Provozní náklady VaK-ex post'!$V$52*1000),IF(V160=('Základní vstupní data'!$F$81+30),('Provozní náklady VaK-ex post'!$V$52*1000),0)))))))))))))))))))))))))))))))</f>
        <v>0</v>
      </c>
      <c r="W185" s="739">
        <f>IF(W160&gt;='Základní vstupní data'!$F$81,IF($F$2=1,0,('Základní vstupní data'!$F$127*1000)),IF(W160=('Základní vstupní data'!$F$81+1),('Provozní náklady VaK-ex post'!$F$52*1000),IF(W160=('Základní vstupní data'!$F$81+2),('Provozní náklady VaK-ex post'!$H$52*1000),IF(W160=('Základní vstupní data'!$F$81+3),('Provozní náklady VaK-ex post'!$J$52*1000),IF(W160=('Základní vstupní data'!$F$81+4),('Provozní náklady VaK-ex post'!$L$52*1000),IF(W160=('Základní vstupní data'!$F$81+5),('Provozní náklady VaK-ex post'!$N$52*1000),IF(W160=('Základní vstupní data'!$F$81+6),('Provozní náklady VaK-ex post'!$P$52*1000),IF(W160=('Základní vstupní data'!$F$81+7),('Provozní náklady VaK-ex post'!$R$52*1000),IF(W160=('Základní vstupní data'!$F$81+8),('Provozní náklady VaK-ex post'!$T$52*1000),IF(W160=('Základní vstupní data'!$F$81+9),('Provozní náklady VaK-ex post'!$V$52*1000),IF(W160=('Základní vstupní data'!$F$81+10),('Provozní náklady VaK-ex post'!$V$52*1000),IF(W160=('Základní vstupní data'!$F$81+11),('Provozní náklady VaK-ex post'!$V$52*1000),IF(W160=('Základní vstupní data'!$F$81+12),('Provozní náklady VaK-ex post'!$V$52*1000),IF(W160=('Základní vstupní data'!$F$81+13),('Provozní náklady VaK-ex post'!$V$52*1000),IF(W160=('Základní vstupní data'!$F$81+14),('Provozní náklady VaK-ex post'!$V$52*1000),IF(W160=('Základní vstupní data'!$F$81+15),('Provozní náklady VaK-ex post'!$V$52*1000),IF(W160=('Základní vstupní data'!$F$81+16),('Provozní náklady VaK-ex post'!$V$52*1000),IF(W160=('Základní vstupní data'!$F$81+17),('Provozní náklady VaK-ex post'!$V$52*1000),IF(W160=('Základní vstupní data'!$F$81+18),('Provozní náklady VaK-ex post'!$V$52*1000),IF(W160=('Základní vstupní data'!$F$81+19),('Provozní náklady VaK-ex post'!$V$52*1000),IF(W160=('Základní vstupní data'!$F$81+20),('Provozní náklady VaK-ex post'!$V$52*1000),IF(W160=('Základní vstupní data'!$F$81+21),('Provozní náklady VaK-ex post'!$V$52*1000),IF(W160=('Základní vstupní data'!$F$81+22),('Provozní náklady VaK-ex post'!$V$52*1000),IF(W160=('Základní vstupní data'!$F$81+23),('Provozní náklady VaK-ex post'!$V$52*1000),IF(W160=('Základní vstupní data'!$F$81+24),('Provozní náklady VaK-ex post'!$V$52*1000),IF(W160=('Základní vstupní data'!$F$81+25),('Provozní náklady VaK-ex post'!$V$52*1000),IF(W160=('Základní vstupní data'!$F$81+26),('Provozní náklady VaK-ex post'!$V$52*1000),IF(W160=('Základní vstupní data'!$F$81+27),('Provozní náklady VaK-ex post'!$V$52*1000),IF(W160=('Základní vstupní data'!$F$81+28),('Provozní náklady VaK-ex post'!$V$52*1000),IF(W160=('Základní vstupní data'!$F$81+29),('Provozní náklady VaK-ex post'!$V$52*1000),IF(W160=('Základní vstupní data'!$F$81+30),('Provozní náklady VaK-ex post'!$V$52*1000),0)))))))))))))))))))))))))))))))</f>
        <v>0</v>
      </c>
      <c r="X185" s="739">
        <f>IF(X160&gt;='Základní vstupní data'!$F$81,IF($F$2=1,0,('Základní vstupní data'!$F$127*1000)),IF(X160=('Základní vstupní data'!$F$81+1),('Provozní náklady VaK-ex post'!$F$52*1000),IF(X160=('Základní vstupní data'!$F$81+2),('Provozní náklady VaK-ex post'!$H$52*1000),IF(X160=('Základní vstupní data'!$F$81+3),('Provozní náklady VaK-ex post'!$J$52*1000),IF(X160=('Základní vstupní data'!$F$81+4),('Provozní náklady VaK-ex post'!$L$52*1000),IF(X160=('Základní vstupní data'!$F$81+5),('Provozní náklady VaK-ex post'!$N$52*1000),IF(X160=('Základní vstupní data'!$F$81+6),('Provozní náklady VaK-ex post'!$P$52*1000),IF(X160=('Základní vstupní data'!$F$81+7),('Provozní náklady VaK-ex post'!$R$52*1000),IF(X160=('Základní vstupní data'!$F$81+8),('Provozní náklady VaK-ex post'!$T$52*1000),IF(X160=('Základní vstupní data'!$F$81+9),('Provozní náklady VaK-ex post'!$V$52*1000),IF(X160=('Základní vstupní data'!$F$81+10),('Provozní náklady VaK-ex post'!$V$52*1000),IF(X160=('Základní vstupní data'!$F$81+11),('Provozní náklady VaK-ex post'!$V$52*1000),IF(X160=('Základní vstupní data'!$F$81+12),('Provozní náklady VaK-ex post'!$V$52*1000),IF(X160=('Základní vstupní data'!$F$81+13),('Provozní náklady VaK-ex post'!$V$52*1000),IF(X160=('Základní vstupní data'!$F$81+14),('Provozní náklady VaK-ex post'!$V$52*1000),IF(X160=('Základní vstupní data'!$F$81+15),('Provozní náklady VaK-ex post'!$V$52*1000),IF(X160=('Základní vstupní data'!$F$81+16),('Provozní náklady VaK-ex post'!$V$52*1000),IF(X160=('Základní vstupní data'!$F$81+17),('Provozní náklady VaK-ex post'!$V$52*1000),IF(X160=('Základní vstupní data'!$F$81+18),('Provozní náklady VaK-ex post'!$V$52*1000),IF(X160=('Základní vstupní data'!$F$81+19),('Provozní náklady VaK-ex post'!$V$52*1000),IF(X160=('Základní vstupní data'!$F$81+20),('Provozní náklady VaK-ex post'!$V$52*1000),IF(X160=('Základní vstupní data'!$F$81+21),('Provozní náklady VaK-ex post'!$V$52*1000),IF(X160=('Základní vstupní data'!$F$81+22),('Provozní náklady VaK-ex post'!$V$52*1000),IF(X160=('Základní vstupní data'!$F$81+23),('Provozní náklady VaK-ex post'!$V$52*1000),IF(X160=('Základní vstupní data'!$F$81+24),('Provozní náklady VaK-ex post'!$V$52*1000),IF(X160=('Základní vstupní data'!$F$81+25),('Provozní náklady VaK-ex post'!$V$52*1000),IF(X160=('Základní vstupní data'!$F$81+26),('Provozní náklady VaK-ex post'!$V$52*1000),IF(X160=('Základní vstupní data'!$F$81+27),('Provozní náklady VaK-ex post'!$V$52*1000),IF(X160=('Základní vstupní data'!$F$81+28),('Provozní náklady VaK-ex post'!$V$52*1000),IF(X160=('Základní vstupní data'!$F$81+29),('Provozní náklady VaK-ex post'!$V$52*1000),IF(X160=('Základní vstupní data'!$F$81+30),('Provozní náklady VaK-ex post'!$V$52*1000),0)))))))))))))))))))))))))))))))</f>
        <v>0</v>
      </c>
      <c r="Y185" s="739">
        <f>IF(Y160&gt;='Základní vstupní data'!$F$81,IF($F$2=1,0,('Základní vstupní data'!$F$127*1000)),IF(Y160=('Základní vstupní data'!$F$81+1),('Provozní náklady VaK-ex post'!$F$52*1000),IF(Y160=('Základní vstupní data'!$F$81+2),('Provozní náklady VaK-ex post'!$H$52*1000),IF(Y160=('Základní vstupní data'!$F$81+3),('Provozní náklady VaK-ex post'!$J$52*1000),IF(Y160=('Základní vstupní data'!$F$81+4),('Provozní náklady VaK-ex post'!$L$52*1000),IF(Y160=('Základní vstupní data'!$F$81+5),('Provozní náklady VaK-ex post'!$N$52*1000),IF(Y160=('Základní vstupní data'!$F$81+6),('Provozní náklady VaK-ex post'!$P$52*1000),IF(Y160=('Základní vstupní data'!$F$81+7),('Provozní náklady VaK-ex post'!$R$52*1000),IF(Y160=('Základní vstupní data'!$F$81+8),('Provozní náklady VaK-ex post'!$T$52*1000),IF(Y160=('Základní vstupní data'!$F$81+9),('Provozní náklady VaK-ex post'!$V$52*1000),IF(Y160=('Základní vstupní data'!$F$81+10),('Provozní náklady VaK-ex post'!$V$52*1000),IF(Y160=('Základní vstupní data'!$F$81+11),('Provozní náklady VaK-ex post'!$V$52*1000),IF(Y160=('Základní vstupní data'!$F$81+12),('Provozní náklady VaK-ex post'!$V$52*1000),IF(Y160=('Základní vstupní data'!$F$81+13),('Provozní náklady VaK-ex post'!$V$52*1000),IF(Y160=('Základní vstupní data'!$F$81+14),('Provozní náklady VaK-ex post'!$V$52*1000),IF(Y160=('Základní vstupní data'!$F$81+15),('Provozní náklady VaK-ex post'!$V$52*1000),IF(Y160=('Základní vstupní data'!$F$81+16),('Provozní náklady VaK-ex post'!$V$52*1000),IF(Y160=('Základní vstupní data'!$F$81+17),('Provozní náklady VaK-ex post'!$V$52*1000),IF(Y160=('Základní vstupní data'!$F$81+18),('Provozní náklady VaK-ex post'!$V$52*1000),IF(Y160=('Základní vstupní data'!$F$81+19),('Provozní náklady VaK-ex post'!$V$52*1000),IF(Y160=('Základní vstupní data'!$F$81+20),('Provozní náklady VaK-ex post'!$V$52*1000),IF(Y160=('Základní vstupní data'!$F$81+21),('Provozní náklady VaK-ex post'!$V$52*1000),IF(Y160=('Základní vstupní data'!$F$81+22),('Provozní náklady VaK-ex post'!$V$52*1000),IF(Y160=('Základní vstupní data'!$F$81+23),('Provozní náklady VaK-ex post'!$V$52*1000),IF(Y160=('Základní vstupní data'!$F$81+24),('Provozní náklady VaK-ex post'!$V$52*1000),IF(Y160=('Základní vstupní data'!$F$81+25),('Provozní náklady VaK-ex post'!$V$52*1000),IF(Y160=('Základní vstupní data'!$F$81+26),('Provozní náklady VaK-ex post'!$V$52*1000),IF(Y160=('Základní vstupní data'!$F$81+27),('Provozní náklady VaK-ex post'!$V$52*1000),IF(Y160=('Základní vstupní data'!$F$81+28),('Provozní náklady VaK-ex post'!$V$52*1000),IF(Y160=('Základní vstupní data'!$F$81+29),('Provozní náklady VaK-ex post'!$V$52*1000),IF(Y160=('Základní vstupní data'!$F$81+30),('Provozní náklady VaK-ex post'!$V$52*1000),0)))))))))))))))))))))))))))))))</f>
        <v>0</v>
      </c>
      <c r="Z185" s="739">
        <f>IF(Z160&gt;='Základní vstupní data'!$F$81,IF($F$2=1,0,('Základní vstupní data'!$F$127*1000)),IF(Z160=('Základní vstupní data'!$F$81+1),('Provozní náklady VaK-ex post'!$F$52*1000),IF(Z160=('Základní vstupní data'!$F$81+2),('Provozní náklady VaK-ex post'!$H$52*1000),IF(Z160=('Základní vstupní data'!$F$81+3),('Provozní náklady VaK-ex post'!$J$52*1000),IF(Z160=('Základní vstupní data'!$F$81+4),('Provozní náklady VaK-ex post'!$L$52*1000),IF(Z160=('Základní vstupní data'!$F$81+5),('Provozní náklady VaK-ex post'!$N$52*1000),IF(Z160=('Základní vstupní data'!$F$81+6),('Provozní náklady VaK-ex post'!$P$52*1000),IF(Z160=('Základní vstupní data'!$F$81+7),('Provozní náklady VaK-ex post'!$R$52*1000),IF(Z160=('Základní vstupní data'!$F$81+8),('Provozní náklady VaK-ex post'!$T$52*1000),IF(Z160=('Základní vstupní data'!$F$81+9),('Provozní náklady VaK-ex post'!$V$52*1000),IF(Z160=('Základní vstupní data'!$F$81+10),('Provozní náklady VaK-ex post'!$V$52*1000),IF(Z160=('Základní vstupní data'!$F$81+11),('Provozní náklady VaK-ex post'!$V$52*1000),IF(Z160=('Základní vstupní data'!$F$81+12),('Provozní náklady VaK-ex post'!$V$52*1000),IF(Z160=('Základní vstupní data'!$F$81+13),('Provozní náklady VaK-ex post'!$V$52*1000),IF(Z160=('Základní vstupní data'!$F$81+14),('Provozní náklady VaK-ex post'!$V$52*1000),IF(Z160=('Základní vstupní data'!$F$81+15),('Provozní náklady VaK-ex post'!$V$52*1000),IF(Z160=('Základní vstupní data'!$F$81+16),('Provozní náklady VaK-ex post'!$V$52*1000),IF(Z160=('Základní vstupní data'!$F$81+17),('Provozní náklady VaK-ex post'!$V$52*1000),IF(Z160=('Základní vstupní data'!$F$81+18),('Provozní náklady VaK-ex post'!$V$52*1000),IF(Z160=('Základní vstupní data'!$F$81+19),('Provozní náklady VaK-ex post'!$V$52*1000),IF(Z160=('Základní vstupní data'!$F$81+20),('Provozní náklady VaK-ex post'!$V$52*1000),IF(Z160=('Základní vstupní data'!$F$81+21),('Provozní náklady VaK-ex post'!$V$52*1000),IF(Z160=('Základní vstupní data'!$F$81+22),('Provozní náklady VaK-ex post'!$V$52*1000),IF(Z160=('Základní vstupní data'!$F$81+23),('Provozní náklady VaK-ex post'!$V$52*1000),IF(Z160=('Základní vstupní data'!$F$81+24),('Provozní náklady VaK-ex post'!$V$52*1000),IF(Z160=('Základní vstupní data'!$F$81+25),('Provozní náklady VaK-ex post'!$V$52*1000),IF(Z160=('Základní vstupní data'!$F$81+26),('Provozní náklady VaK-ex post'!$V$52*1000),IF(Z160=('Základní vstupní data'!$F$81+27),('Provozní náklady VaK-ex post'!$V$52*1000),IF(Z160=('Základní vstupní data'!$F$81+28),('Provozní náklady VaK-ex post'!$V$52*1000),IF(Z160=('Základní vstupní data'!$F$81+29),('Provozní náklady VaK-ex post'!$V$52*1000),IF(Z160=('Základní vstupní data'!$F$81+30),('Provozní náklady VaK-ex post'!$V$52*1000),0)))))))))))))))))))))))))))))))</f>
        <v>0</v>
      </c>
      <c r="AA185" s="739">
        <f>IF(AA160&gt;='Základní vstupní data'!$F$81,IF($F$2=1,0,('Základní vstupní data'!$F$127*1000)),IF(AA160=('Základní vstupní data'!$F$81+1),('Provozní náklady VaK-ex post'!$F$52*1000),IF(AA160=('Základní vstupní data'!$F$81+2),('Provozní náklady VaK-ex post'!$H$52*1000),IF(AA160=('Základní vstupní data'!$F$81+3),('Provozní náklady VaK-ex post'!$J$52*1000),IF(AA160=('Základní vstupní data'!$F$81+4),('Provozní náklady VaK-ex post'!$L$52*1000),IF(AA160=('Základní vstupní data'!$F$81+5),('Provozní náklady VaK-ex post'!$N$52*1000),IF(AA160=('Základní vstupní data'!$F$81+6),('Provozní náklady VaK-ex post'!$P$52*1000),IF(AA160=('Základní vstupní data'!$F$81+7),('Provozní náklady VaK-ex post'!$R$52*1000),IF(AA160=('Základní vstupní data'!$F$81+8),('Provozní náklady VaK-ex post'!$T$52*1000),IF(AA160=('Základní vstupní data'!$F$81+9),('Provozní náklady VaK-ex post'!$V$52*1000),IF(AA160=('Základní vstupní data'!$F$81+10),('Provozní náklady VaK-ex post'!$V$52*1000),IF(AA160=('Základní vstupní data'!$F$81+11),('Provozní náklady VaK-ex post'!$V$52*1000),IF(AA160=('Základní vstupní data'!$F$81+12),('Provozní náklady VaK-ex post'!$V$52*1000),IF(AA160=('Základní vstupní data'!$F$81+13),('Provozní náklady VaK-ex post'!$V$52*1000),IF(AA160=('Základní vstupní data'!$F$81+14),('Provozní náklady VaK-ex post'!$V$52*1000),IF(AA160=('Základní vstupní data'!$F$81+15),('Provozní náklady VaK-ex post'!$V$52*1000),IF(AA160=('Základní vstupní data'!$F$81+16),('Provozní náklady VaK-ex post'!$V$52*1000),IF(AA160=('Základní vstupní data'!$F$81+17),('Provozní náklady VaK-ex post'!$V$52*1000),IF(AA160=('Základní vstupní data'!$F$81+18),('Provozní náklady VaK-ex post'!$V$52*1000),IF(AA160=('Základní vstupní data'!$F$81+19),('Provozní náklady VaK-ex post'!$V$52*1000),IF(AA160=('Základní vstupní data'!$F$81+20),('Provozní náklady VaK-ex post'!$V$52*1000),IF(AA160=('Základní vstupní data'!$F$81+21),('Provozní náklady VaK-ex post'!$V$52*1000),IF(AA160=('Základní vstupní data'!$F$81+22),('Provozní náklady VaK-ex post'!$V$52*1000),IF(AA160=('Základní vstupní data'!$F$81+23),('Provozní náklady VaK-ex post'!$V$52*1000),IF(AA160=('Základní vstupní data'!$F$81+24),('Provozní náklady VaK-ex post'!$V$52*1000),IF(AA160=('Základní vstupní data'!$F$81+25),('Provozní náklady VaK-ex post'!$V$52*1000),IF(AA160=('Základní vstupní data'!$F$81+26),('Provozní náklady VaK-ex post'!$V$52*1000),IF(AA160=('Základní vstupní data'!$F$81+27),('Provozní náklady VaK-ex post'!$V$52*1000),IF(AA160=('Základní vstupní data'!$F$81+28),('Provozní náklady VaK-ex post'!$V$52*1000),IF(AA160=('Základní vstupní data'!$F$81+29),('Provozní náklady VaK-ex post'!$V$52*1000),IF(AA160=('Základní vstupní data'!$F$81+30),('Provozní náklady VaK-ex post'!$V$52*1000),0)))))))))))))))))))))))))))))))</f>
        <v>0</v>
      </c>
      <c r="AB185" s="739">
        <f>IF(AB160&gt;='Základní vstupní data'!$F$81,IF($F$2=1,0,('Základní vstupní data'!$F$127*1000)),IF(AB160=('Základní vstupní data'!$F$81+1),('Provozní náklady VaK-ex post'!$F$52*1000),IF(AB160=('Základní vstupní data'!$F$81+2),('Provozní náklady VaK-ex post'!$H$52*1000),IF(AB160=('Základní vstupní data'!$F$81+3),('Provozní náklady VaK-ex post'!$J$52*1000),IF(AB160=('Základní vstupní data'!$F$81+4),('Provozní náklady VaK-ex post'!$L$52*1000),IF(AB160=('Základní vstupní data'!$F$81+5),('Provozní náklady VaK-ex post'!$N$52*1000),IF(AB160=('Základní vstupní data'!$F$81+6),('Provozní náklady VaK-ex post'!$P$52*1000),IF(AB160=('Základní vstupní data'!$F$81+7),('Provozní náklady VaK-ex post'!$R$52*1000),IF(AB160=('Základní vstupní data'!$F$81+8),('Provozní náklady VaK-ex post'!$T$52*1000),IF(AB160=('Základní vstupní data'!$F$81+9),('Provozní náklady VaK-ex post'!$V$52*1000),IF(AB160=('Základní vstupní data'!$F$81+10),('Provozní náklady VaK-ex post'!$V$52*1000),IF(AB160=('Základní vstupní data'!$F$81+11),('Provozní náklady VaK-ex post'!$V$52*1000),IF(AB160=('Základní vstupní data'!$F$81+12),('Provozní náklady VaK-ex post'!$V$52*1000),IF(AB160=('Základní vstupní data'!$F$81+13),('Provozní náklady VaK-ex post'!$V$52*1000),IF(AB160=('Základní vstupní data'!$F$81+14),('Provozní náklady VaK-ex post'!$V$52*1000),IF(AB160=('Základní vstupní data'!$F$81+15),('Provozní náklady VaK-ex post'!$V$52*1000),IF(AB160=('Základní vstupní data'!$F$81+16),('Provozní náklady VaK-ex post'!$V$52*1000),IF(AB160=('Základní vstupní data'!$F$81+17),('Provozní náklady VaK-ex post'!$V$52*1000),IF(AB160=('Základní vstupní data'!$F$81+18),('Provozní náklady VaK-ex post'!$V$52*1000),IF(AB160=('Základní vstupní data'!$F$81+19),('Provozní náklady VaK-ex post'!$V$52*1000),IF(AB160=('Základní vstupní data'!$F$81+20),('Provozní náklady VaK-ex post'!$V$52*1000),IF(AB160=('Základní vstupní data'!$F$81+21),('Provozní náklady VaK-ex post'!$V$52*1000),IF(AB160=('Základní vstupní data'!$F$81+22),('Provozní náklady VaK-ex post'!$V$52*1000),IF(AB160=('Základní vstupní data'!$F$81+23),('Provozní náklady VaK-ex post'!$V$52*1000),IF(AB160=('Základní vstupní data'!$F$81+24),('Provozní náklady VaK-ex post'!$V$52*1000),IF(AB160=('Základní vstupní data'!$F$81+25),('Provozní náklady VaK-ex post'!$V$52*1000),IF(AB160=('Základní vstupní data'!$F$81+26),('Provozní náklady VaK-ex post'!$V$52*1000),IF(AB160=('Základní vstupní data'!$F$81+27),('Provozní náklady VaK-ex post'!$V$52*1000),IF(AB160=('Základní vstupní data'!$F$81+28),('Provozní náklady VaK-ex post'!$V$52*1000),IF(AB160=('Základní vstupní data'!$F$81+29),('Provozní náklady VaK-ex post'!$V$52*1000),IF(AB160=('Základní vstupní data'!$F$81+30),('Provozní náklady VaK-ex post'!$V$52*1000),0)))))))))))))))))))))))))))))))</f>
        <v>0</v>
      </c>
      <c r="AC185" s="739">
        <f>IF(AC160&gt;='Základní vstupní data'!$F$81,IF($F$2=1,0,('Základní vstupní data'!$F$127*1000)),IF(AC160=('Základní vstupní data'!$F$81+1),('Provozní náklady VaK-ex post'!$F$52*1000),IF(AC160=('Základní vstupní data'!$F$81+2),('Provozní náklady VaK-ex post'!$H$52*1000),IF(AC160=('Základní vstupní data'!$F$81+3),('Provozní náklady VaK-ex post'!$J$52*1000),IF(AC160=('Základní vstupní data'!$F$81+4),('Provozní náklady VaK-ex post'!$L$52*1000),IF(AC160=('Základní vstupní data'!$F$81+5),('Provozní náklady VaK-ex post'!$N$52*1000),IF(AC160=('Základní vstupní data'!$F$81+6),('Provozní náklady VaK-ex post'!$P$52*1000),IF(AC160=('Základní vstupní data'!$F$81+7),('Provozní náklady VaK-ex post'!$R$52*1000),IF(AC160=('Základní vstupní data'!$F$81+8),('Provozní náklady VaK-ex post'!$T$52*1000),IF(AC160=('Základní vstupní data'!$F$81+9),('Provozní náklady VaK-ex post'!$V$52*1000),IF(AC160=('Základní vstupní data'!$F$81+10),('Provozní náklady VaK-ex post'!$V$52*1000),IF(AC160=('Základní vstupní data'!$F$81+11),('Provozní náklady VaK-ex post'!$V$52*1000),IF(AC160=('Základní vstupní data'!$F$81+12),('Provozní náklady VaK-ex post'!$V$52*1000),IF(AC160=('Základní vstupní data'!$F$81+13),('Provozní náklady VaK-ex post'!$V$52*1000),IF(AC160=('Základní vstupní data'!$F$81+14),('Provozní náklady VaK-ex post'!$V$52*1000),IF(AC160=('Základní vstupní data'!$F$81+15),('Provozní náklady VaK-ex post'!$V$52*1000),IF(AC160=('Základní vstupní data'!$F$81+16),('Provozní náklady VaK-ex post'!$V$52*1000),IF(AC160=('Základní vstupní data'!$F$81+17),('Provozní náklady VaK-ex post'!$V$52*1000),IF(AC160=('Základní vstupní data'!$F$81+18),('Provozní náklady VaK-ex post'!$V$52*1000),IF(AC160=('Základní vstupní data'!$F$81+19),('Provozní náklady VaK-ex post'!$V$52*1000),IF(AC160=('Základní vstupní data'!$F$81+20),('Provozní náklady VaK-ex post'!$V$52*1000),IF(AC160=('Základní vstupní data'!$F$81+21),('Provozní náklady VaK-ex post'!$V$52*1000),IF(AC160=('Základní vstupní data'!$F$81+22),('Provozní náklady VaK-ex post'!$V$52*1000),IF(AC160=('Základní vstupní data'!$F$81+23),('Provozní náklady VaK-ex post'!$V$52*1000),IF(AC160=('Základní vstupní data'!$F$81+24),('Provozní náklady VaK-ex post'!$V$52*1000),IF(AC160=('Základní vstupní data'!$F$81+25),('Provozní náklady VaK-ex post'!$V$52*1000),IF(AC160=('Základní vstupní data'!$F$81+26),('Provozní náklady VaK-ex post'!$V$52*1000),IF(AC160=('Základní vstupní data'!$F$81+27),('Provozní náklady VaK-ex post'!$V$52*1000),IF(AC160=('Základní vstupní data'!$F$81+28),('Provozní náklady VaK-ex post'!$V$52*1000),IF(AC160=('Základní vstupní data'!$F$81+29),('Provozní náklady VaK-ex post'!$V$52*1000),IF(AC160=('Základní vstupní data'!$F$81+30),('Provozní náklady VaK-ex post'!$V$52*1000),0)))))))))))))))))))))))))))))))</f>
        <v>0</v>
      </c>
      <c r="AD185" s="739">
        <f>IF(AD160&gt;='Základní vstupní data'!$F$81,IF($F$2=1,0,('Základní vstupní data'!$F$127*1000)),IF(AD160=('Základní vstupní data'!$F$81+1),('Provozní náklady VaK-ex post'!$F$52*1000),IF(AD160=('Základní vstupní data'!$F$81+2),('Provozní náklady VaK-ex post'!$H$52*1000),IF(AD160=('Základní vstupní data'!$F$81+3),('Provozní náklady VaK-ex post'!$J$52*1000),IF(AD160=('Základní vstupní data'!$F$81+4),('Provozní náklady VaK-ex post'!$L$52*1000),IF(AD160=('Základní vstupní data'!$F$81+5),('Provozní náklady VaK-ex post'!$N$52*1000),IF(AD160=('Základní vstupní data'!$F$81+6),('Provozní náklady VaK-ex post'!$P$52*1000),IF(AD160=('Základní vstupní data'!$F$81+7),('Provozní náklady VaK-ex post'!$R$52*1000),IF(AD160=('Základní vstupní data'!$F$81+8),('Provozní náklady VaK-ex post'!$T$52*1000),IF(AD160=('Základní vstupní data'!$F$81+9),('Provozní náklady VaK-ex post'!$V$52*1000),IF(AD160=('Základní vstupní data'!$F$81+10),('Provozní náklady VaK-ex post'!$V$52*1000),IF(AD160=('Základní vstupní data'!$F$81+11),('Provozní náklady VaK-ex post'!$V$52*1000),IF(AD160=('Základní vstupní data'!$F$81+12),('Provozní náklady VaK-ex post'!$V$52*1000),IF(AD160=('Základní vstupní data'!$F$81+13),('Provozní náklady VaK-ex post'!$V$52*1000),IF(AD160=('Základní vstupní data'!$F$81+14),('Provozní náklady VaK-ex post'!$V$52*1000),IF(AD160=('Základní vstupní data'!$F$81+15),('Provozní náklady VaK-ex post'!$V$52*1000),IF(AD160=('Základní vstupní data'!$F$81+16),('Provozní náklady VaK-ex post'!$V$52*1000),IF(AD160=('Základní vstupní data'!$F$81+17),('Provozní náklady VaK-ex post'!$V$52*1000),IF(AD160=('Základní vstupní data'!$F$81+18),('Provozní náklady VaK-ex post'!$V$52*1000),IF(AD160=('Základní vstupní data'!$F$81+19),('Provozní náklady VaK-ex post'!$V$52*1000),IF(AD160=('Základní vstupní data'!$F$81+20),('Provozní náklady VaK-ex post'!$V$52*1000),IF(AD160=('Základní vstupní data'!$F$81+21),('Provozní náklady VaK-ex post'!$V$52*1000),IF(AD160=('Základní vstupní data'!$F$81+22),('Provozní náklady VaK-ex post'!$V$52*1000),IF(AD160=('Základní vstupní data'!$F$81+23),('Provozní náklady VaK-ex post'!$V$52*1000),IF(AD160=('Základní vstupní data'!$F$81+24),('Provozní náklady VaK-ex post'!$V$52*1000),IF(AD160=('Základní vstupní data'!$F$81+25),('Provozní náklady VaK-ex post'!$V$52*1000),IF(AD160=('Základní vstupní data'!$F$81+26),('Provozní náklady VaK-ex post'!$V$52*1000),IF(AD160=('Základní vstupní data'!$F$81+27),('Provozní náklady VaK-ex post'!$V$52*1000),IF(AD160=('Základní vstupní data'!$F$81+28),('Provozní náklady VaK-ex post'!$V$52*1000),IF(AD160=('Základní vstupní data'!$F$81+29),('Provozní náklady VaK-ex post'!$V$52*1000),IF(AD160=('Základní vstupní data'!$F$81+30),('Provozní náklady VaK-ex post'!$V$52*1000),0)))))))))))))))))))))))))))))))</f>
        <v>0</v>
      </c>
      <c r="AE185" s="739">
        <f>IF(AE160&gt;='Základní vstupní data'!$F$81,IF($F$2=1,0,('Základní vstupní data'!$F$127*1000)),IF(AE160=('Základní vstupní data'!$F$81+1),('Provozní náklady VaK-ex post'!$F$52*1000),IF(AE160=('Základní vstupní data'!$F$81+2),('Provozní náklady VaK-ex post'!$H$52*1000),IF(AE160=('Základní vstupní data'!$F$81+3),('Provozní náklady VaK-ex post'!$J$52*1000),IF(AE160=('Základní vstupní data'!$F$81+4),('Provozní náklady VaK-ex post'!$L$52*1000),IF(AE160=('Základní vstupní data'!$F$81+5),('Provozní náklady VaK-ex post'!$N$52*1000),IF(AE160=('Základní vstupní data'!$F$81+6),('Provozní náklady VaK-ex post'!$P$52*1000),IF(AE160=('Základní vstupní data'!$F$81+7),('Provozní náklady VaK-ex post'!$R$52*1000),IF(AE160=('Základní vstupní data'!$F$81+8),('Provozní náklady VaK-ex post'!$T$52*1000),IF(AE160=('Základní vstupní data'!$F$81+9),('Provozní náklady VaK-ex post'!$V$52*1000),IF(AE160=('Základní vstupní data'!$F$81+10),('Provozní náklady VaK-ex post'!$V$52*1000),IF(AE160=('Základní vstupní data'!$F$81+11),('Provozní náklady VaK-ex post'!$V$52*1000),IF(AE160=('Základní vstupní data'!$F$81+12),('Provozní náklady VaK-ex post'!$V$52*1000),IF(AE160=('Základní vstupní data'!$F$81+13),('Provozní náklady VaK-ex post'!$V$52*1000),IF(AE160=('Základní vstupní data'!$F$81+14),('Provozní náklady VaK-ex post'!$V$52*1000),IF(AE160=('Základní vstupní data'!$F$81+15),('Provozní náklady VaK-ex post'!$V$52*1000),IF(AE160=('Základní vstupní data'!$F$81+16),('Provozní náklady VaK-ex post'!$V$52*1000),IF(AE160=('Základní vstupní data'!$F$81+17),('Provozní náklady VaK-ex post'!$V$52*1000),IF(AE160=('Základní vstupní data'!$F$81+18),('Provozní náklady VaK-ex post'!$V$52*1000),IF(AE160=('Základní vstupní data'!$F$81+19),('Provozní náklady VaK-ex post'!$V$52*1000),IF(AE160=('Základní vstupní data'!$F$81+20),('Provozní náklady VaK-ex post'!$V$52*1000),IF(AE160=('Základní vstupní data'!$F$81+21),('Provozní náklady VaK-ex post'!$V$52*1000),IF(AE160=('Základní vstupní data'!$F$81+22),('Provozní náklady VaK-ex post'!$V$52*1000),IF(AE160=('Základní vstupní data'!$F$81+23),('Provozní náklady VaK-ex post'!$V$52*1000),IF(AE160=('Základní vstupní data'!$F$81+24),('Provozní náklady VaK-ex post'!$V$52*1000),IF(AE160=('Základní vstupní data'!$F$81+25),('Provozní náklady VaK-ex post'!$V$52*1000),IF(AE160=('Základní vstupní data'!$F$81+26),('Provozní náklady VaK-ex post'!$V$52*1000),IF(AE160=('Základní vstupní data'!$F$81+27),('Provozní náklady VaK-ex post'!$V$52*1000),IF(AE160=('Základní vstupní data'!$F$81+28),('Provozní náklady VaK-ex post'!$V$52*1000),IF(AE160=('Základní vstupní data'!$F$81+29),('Provozní náklady VaK-ex post'!$V$52*1000),IF(AE160=('Základní vstupní data'!$F$81+30),('Provozní náklady VaK-ex post'!$V$52*1000),0)))))))))))))))))))))))))))))))</f>
        <v>0</v>
      </c>
      <c r="AF185" s="739">
        <f>IF(AF160&gt;='Základní vstupní data'!$F$81,IF($F$2=1,0,('Základní vstupní data'!$F$127*1000)),IF(AF160=('Základní vstupní data'!$F$81+1),('Provozní náklady VaK-ex post'!$F$52*1000),IF(AF160=('Základní vstupní data'!$F$81+2),('Provozní náklady VaK-ex post'!$H$52*1000),IF(AF160=('Základní vstupní data'!$F$81+3),('Provozní náklady VaK-ex post'!$J$52*1000),IF(AF160=('Základní vstupní data'!$F$81+4),('Provozní náklady VaK-ex post'!$L$52*1000),IF(AF160=('Základní vstupní data'!$F$81+5),('Provozní náklady VaK-ex post'!$N$52*1000),IF(AF160=('Základní vstupní data'!$F$81+6),('Provozní náklady VaK-ex post'!$P$52*1000),IF(AF160=('Základní vstupní data'!$F$81+7),('Provozní náklady VaK-ex post'!$R$52*1000),IF(AF160=('Základní vstupní data'!$F$81+8),('Provozní náklady VaK-ex post'!$T$52*1000),IF(AF160=('Základní vstupní data'!$F$81+9),('Provozní náklady VaK-ex post'!$V$52*1000),IF(AF160=('Základní vstupní data'!$F$81+10),('Provozní náklady VaK-ex post'!$V$52*1000),IF(AF160=('Základní vstupní data'!$F$81+11),('Provozní náklady VaK-ex post'!$V$52*1000),IF(AF160=('Základní vstupní data'!$F$81+12),('Provozní náklady VaK-ex post'!$V$52*1000),IF(AF160=('Základní vstupní data'!$F$81+13),('Provozní náklady VaK-ex post'!$V$52*1000),IF(AF160=('Základní vstupní data'!$F$81+14),('Provozní náklady VaK-ex post'!$V$52*1000),IF(AF160=('Základní vstupní data'!$F$81+15),('Provozní náklady VaK-ex post'!$V$52*1000),IF(AF160=('Základní vstupní data'!$F$81+16),('Provozní náklady VaK-ex post'!$V$52*1000),IF(AF160=('Základní vstupní data'!$F$81+17),('Provozní náklady VaK-ex post'!$V$52*1000),IF(AF160=('Základní vstupní data'!$F$81+18),('Provozní náklady VaK-ex post'!$V$52*1000),IF(AF160=('Základní vstupní data'!$F$81+19),('Provozní náklady VaK-ex post'!$V$52*1000),IF(AF160=('Základní vstupní data'!$F$81+20),('Provozní náklady VaK-ex post'!$V$52*1000),IF(AF160=('Základní vstupní data'!$F$81+21),('Provozní náklady VaK-ex post'!$V$52*1000),IF(AF160=('Základní vstupní data'!$F$81+22),('Provozní náklady VaK-ex post'!$V$52*1000),IF(AF160=('Základní vstupní data'!$F$81+23),('Provozní náklady VaK-ex post'!$V$52*1000),IF(AF160=('Základní vstupní data'!$F$81+24),('Provozní náklady VaK-ex post'!$V$52*1000),IF(AF160=('Základní vstupní data'!$F$81+25),('Provozní náklady VaK-ex post'!$V$52*1000),IF(AF160=('Základní vstupní data'!$F$81+26),('Provozní náklady VaK-ex post'!$V$52*1000),IF(AF160=('Základní vstupní data'!$F$81+27),('Provozní náklady VaK-ex post'!$V$52*1000),IF(AF160=('Základní vstupní data'!$F$81+28),('Provozní náklady VaK-ex post'!$V$52*1000),IF(AF160=('Základní vstupní data'!$F$81+29),('Provozní náklady VaK-ex post'!$V$52*1000),IF(AF160=('Základní vstupní data'!$F$81+30),('Provozní náklady VaK-ex post'!$V$52*1000),0)))))))))))))))))))))))))))))))</f>
        <v>0</v>
      </c>
      <c r="AG185" s="739">
        <f>IF(AG160&gt;='Základní vstupní data'!$F$81,IF($F$2=1,0,('Základní vstupní data'!$F$127*1000)),IF(AG160=('Základní vstupní data'!$F$81+1),('Provozní náklady VaK-ex post'!$F$52*1000),IF(AG160=('Základní vstupní data'!$F$81+2),('Provozní náklady VaK-ex post'!$H$52*1000),IF(AG160=('Základní vstupní data'!$F$81+3),('Provozní náklady VaK-ex post'!$J$52*1000),IF(AG160=('Základní vstupní data'!$F$81+4),('Provozní náklady VaK-ex post'!$L$52*1000),IF(AG160=('Základní vstupní data'!$F$81+5),('Provozní náklady VaK-ex post'!$N$52*1000),IF(AG160=('Základní vstupní data'!$F$81+6),('Provozní náklady VaK-ex post'!$P$52*1000),IF(AG160=('Základní vstupní data'!$F$81+7),('Provozní náklady VaK-ex post'!$R$52*1000),IF(AG160=('Základní vstupní data'!$F$81+8),('Provozní náklady VaK-ex post'!$T$52*1000),IF(AG160=('Základní vstupní data'!$F$81+9),('Provozní náklady VaK-ex post'!$V$52*1000),IF(AG160=('Základní vstupní data'!$F$81+10),('Provozní náklady VaK-ex post'!$V$52*1000),IF(AG160=('Základní vstupní data'!$F$81+11),('Provozní náklady VaK-ex post'!$V$52*1000),IF(AG160=('Základní vstupní data'!$F$81+12),('Provozní náklady VaK-ex post'!$V$52*1000),IF(AG160=('Základní vstupní data'!$F$81+13),('Provozní náklady VaK-ex post'!$V$52*1000),IF(AG160=('Základní vstupní data'!$F$81+14),('Provozní náklady VaK-ex post'!$V$52*1000),IF(AG160=('Základní vstupní data'!$F$81+15),('Provozní náklady VaK-ex post'!$V$52*1000),IF(AG160=('Základní vstupní data'!$F$81+16),('Provozní náklady VaK-ex post'!$V$52*1000),IF(AG160=('Základní vstupní data'!$F$81+17),('Provozní náklady VaK-ex post'!$V$52*1000),IF(AG160=('Základní vstupní data'!$F$81+18),('Provozní náklady VaK-ex post'!$V$52*1000),IF(AG160=('Základní vstupní data'!$F$81+19),('Provozní náklady VaK-ex post'!$V$52*1000),IF(AG160=('Základní vstupní data'!$F$81+20),('Provozní náklady VaK-ex post'!$V$52*1000),IF(AG160=('Základní vstupní data'!$F$81+21),('Provozní náklady VaK-ex post'!$V$52*1000),IF(AG160=('Základní vstupní data'!$F$81+22),('Provozní náklady VaK-ex post'!$V$52*1000),IF(AG160=('Základní vstupní data'!$F$81+23),('Provozní náklady VaK-ex post'!$V$52*1000),IF(AG160=('Základní vstupní data'!$F$81+24),('Provozní náklady VaK-ex post'!$V$52*1000),IF(AG160=('Základní vstupní data'!$F$81+25),('Provozní náklady VaK-ex post'!$V$52*1000),IF(AG160=('Základní vstupní data'!$F$81+26),('Provozní náklady VaK-ex post'!$V$52*1000),IF(AG160=('Základní vstupní data'!$F$81+27),('Provozní náklady VaK-ex post'!$V$52*1000),IF(AG160=('Základní vstupní data'!$F$81+28),('Provozní náklady VaK-ex post'!$V$52*1000),IF(AG160=('Základní vstupní data'!$F$81+29),('Provozní náklady VaK-ex post'!$V$52*1000),IF(AG160=('Základní vstupní data'!$F$81+30),('Provozní náklady VaK-ex post'!$V$52*1000),0)))))))))))))))))))))))))))))))</f>
        <v>0</v>
      </c>
      <c r="AH185" s="739">
        <f>IF(AH160&gt;='Základní vstupní data'!$F$81,IF($F$2=1,0,('Základní vstupní data'!$F$127*1000)),IF(AH160=('Základní vstupní data'!$F$81+1),('Provozní náklady VaK-ex post'!$F$52*1000),IF(AH160=('Základní vstupní data'!$F$81+2),('Provozní náklady VaK-ex post'!$H$52*1000),IF(AH160=('Základní vstupní data'!$F$81+3),('Provozní náklady VaK-ex post'!$J$52*1000),IF(AH160=('Základní vstupní data'!$F$81+4),('Provozní náklady VaK-ex post'!$L$52*1000),IF(AH160=('Základní vstupní data'!$F$81+5),('Provozní náklady VaK-ex post'!$N$52*1000),IF(AH160=('Základní vstupní data'!$F$81+6),('Provozní náklady VaK-ex post'!$P$52*1000),IF(AH160=('Základní vstupní data'!$F$81+7),('Provozní náklady VaK-ex post'!$R$52*1000),IF(AH160=('Základní vstupní data'!$F$81+8),('Provozní náklady VaK-ex post'!$T$52*1000),IF(AH160=('Základní vstupní data'!$F$81+9),('Provozní náklady VaK-ex post'!$V$52*1000),IF(AH160=('Základní vstupní data'!$F$81+10),('Provozní náklady VaK-ex post'!$V$52*1000),IF(AH160=('Základní vstupní data'!$F$81+11),('Provozní náklady VaK-ex post'!$V$52*1000),IF(AH160=('Základní vstupní data'!$F$81+12),('Provozní náklady VaK-ex post'!$V$52*1000),IF(AH160=('Základní vstupní data'!$F$81+13),('Provozní náklady VaK-ex post'!$V$52*1000),IF(AH160=('Základní vstupní data'!$F$81+14),('Provozní náklady VaK-ex post'!$V$52*1000),IF(AH160=('Základní vstupní data'!$F$81+15),('Provozní náklady VaK-ex post'!$V$52*1000),IF(AH160=('Základní vstupní data'!$F$81+16),('Provozní náklady VaK-ex post'!$V$52*1000),IF(AH160=('Základní vstupní data'!$F$81+17),('Provozní náklady VaK-ex post'!$V$52*1000),IF(AH160=('Základní vstupní data'!$F$81+18),('Provozní náklady VaK-ex post'!$V$52*1000),IF(AH160=('Základní vstupní data'!$F$81+19),('Provozní náklady VaK-ex post'!$V$52*1000),IF(AH160=('Základní vstupní data'!$F$81+20),('Provozní náklady VaK-ex post'!$V$52*1000),IF(AH160=('Základní vstupní data'!$F$81+21),('Provozní náklady VaK-ex post'!$V$52*1000),IF(AH160=('Základní vstupní data'!$F$81+22),('Provozní náklady VaK-ex post'!$V$52*1000),IF(AH160=('Základní vstupní data'!$F$81+23),('Provozní náklady VaK-ex post'!$V$52*1000),IF(AH160=('Základní vstupní data'!$F$81+24),('Provozní náklady VaK-ex post'!$V$52*1000),IF(AH160=('Základní vstupní data'!$F$81+25),('Provozní náklady VaK-ex post'!$V$52*1000),IF(AH160=('Základní vstupní data'!$F$81+26),('Provozní náklady VaK-ex post'!$V$52*1000),IF(AH160=('Základní vstupní data'!$F$81+27),('Provozní náklady VaK-ex post'!$V$52*1000),IF(AH160=('Základní vstupní data'!$F$81+28),('Provozní náklady VaK-ex post'!$V$52*1000),IF(AH160=('Základní vstupní data'!$F$81+29),('Provozní náklady VaK-ex post'!$V$52*1000),IF(AH160=('Základní vstupní data'!$F$81+30),('Provozní náklady VaK-ex post'!$V$52*1000),0)))))))))))))))))))))))))))))))</f>
        <v>0</v>
      </c>
    </row>
    <row r="186" spans="1:34" s="119" customFormat="1">
      <c r="B186" s="304" t="str">
        <f>B178</f>
        <v>Odpadní voda</v>
      </c>
      <c r="C186" s="690"/>
      <c r="D186" s="685" t="s">
        <v>278</v>
      </c>
      <c r="E186" s="684">
        <f>IF(E160&gt;='Základní vstupní data'!$F$81,IF($F$2=1,0,('Základní vstupní data'!$G$127*1000)),IF(E160=('Základní vstupní data'!$F$81+1),('Provozní náklady VaK-ex post'!$G$52*1000),IF(E160=('Základní vstupní data'!$F$81+2),('Provozní náklady VaK-ex post'!$I$52*1000),IF(E160=('Základní vstupní data'!$F$81+3),('Provozní náklady VaK-ex post'!$K$52*1000),IF(E160=('Základní vstupní data'!$F$81+4),('Provozní náklady VaK-ex post'!$M$52*1000),IF(E160=('Základní vstupní data'!$F$81+5),('Provozní náklady VaK-ex post'!$O$52*1000),IF(E160=('Základní vstupní data'!$F$81+6),('Provozní náklady VaK-ex post'!$Q$52*1000),IF(E160=('Základní vstupní data'!$F$81+7),('Provozní náklady VaK-ex post'!$S$52*1000),IF(E160=('Základní vstupní data'!$F$81+8),('Provozní náklady VaK-ex post'!$U$52*1000),IF(E160=('Základní vstupní data'!$F$81+9),('Provozní náklady VaK-ex post'!$W$52*1000),IF(E160=('Základní vstupní data'!$F$81+10),('Provozní náklady VaK-ex post'!$W$52*1000),IF(E160=('Základní vstupní data'!$F$81+11),('Provozní náklady VaK-ex post'!$W$52*1000),IF(E160=('Základní vstupní data'!$F$81+12),('Provozní náklady VaK-ex post'!$W$52*1000),IF(E160=('Základní vstupní data'!$F$81+13),('Provozní náklady VaK-ex post'!$W$52*1000),IF(E160=('Základní vstupní data'!$F$81+14),('Provozní náklady VaK-ex post'!$W$52*1000),IF(E160=('Základní vstupní data'!$F$81+15),('Provozní náklady VaK-ex post'!$W$52*1000),IF(E160=('Základní vstupní data'!$F$81+16),('Provozní náklady VaK-ex post'!$W$52*1000),IF(E160=('Základní vstupní data'!$F$81+17),('Provozní náklady VaK-ex post'!$W$52*1000),IF(E160=('Základní vstupní data'!$F$81+18),('Provozní náklady VaK-ex post'!$W$52*1000),IF(E160=('Základní vstupní data'!$F$81+19),('Provozní náklady VaK-ex post'!$W$52*1000),IF(E160=('Základní vstupní data'!$F$81+20),('Provozní náklady VaK-ex post'!$W$52*1000),IF(E160=('Základní vstupní data'!$F$81+21),('Provozní náklady VaK-ex post'!$W$52*1000),IF(E160=('Základní vstupní data'!$F$81+22),('Provozní náklady VaK-ex post'!$W$52*1000),IF(E160=('Základní vstupní data'!$F$81+23),('Provozní náklady VaK-ex post'!$W$52*1000),IF(E160=('Základní vstupní data'!$F$81+24),('Provozní náklady VaK-ex post'!$W$52*1000),IF(E160=('Základní vstupní data'!$F$81+25),('Provozní náklady VaK-ex post'!$W$52*1000),IF(E160=('Základní vstupní data'!$F$81+26),('Provozní náklady VaK-ex post'!$W$52*1000),IF(E160=('Základní vstupní data'!$F$81+27),('Provozní náklady VaK-ex post'!$W$52*1000),IF(E160=('Základní vstupní data'!$F$81+28),('Provozní náklady VaK-ex post'!$W$52*1000),IF(E160=('Základní vstupní data'!$F$81+29),('Provozní náklady VaK-ex post'!$W$52*1000),IF(E160=('Základní vstupní data'!$F$81+30),('Provozní náklady VaK-ex post'!$W$52*1000),0)))))))))))))))))))))))))))))))</f>
        <v>0</v>
      </c>
      <c r="F186" s="684">
        <f>IF(F160&gt;='Základní vstupní data'!$F$81,IF($F$2=1,0,('Základní vstupní data'!$G$127*1000)),IF(F160=('Základní vstupní data'!$F$81+1),('Provozní náklady VaK-ex post'!$G$52*1000),IF(F160=('Základní vstupní data'!$F$81+2),('Provozní náklady VaK-ex post'!$I$52*1000),IF(F160=('Základní vstupní data'!$F$81+3),('Provozní náklady VaK-ex post'!$K$52*1000),IF(F160=('Základní vstupní data'!$F$81+4),('Provozní náklady VaK-ex post'!$M$52*1000),IF(F160=('Základní vstupní data'!$F$81+5),('Provozní náklady VaK-ex post'!$O$52*1000),IF(F160=('Základní vstupní data'!$F$81+6),('Provozní náklady VaK-ex post'!$Q$52*1000),IF(F160=('Základní vstupní data'!$F$81+7),('Provozní náklady VaK-ex post'!$S$52*1000),IF(F160=('Základní vstupní data'!$F$81+8),('Provozní náklady VaK-ex post'!$U$52*1000),IF(F160=('Základní vstupní data'!$F$81+9),('Provozní náklady VaK-ex post'!$W$52*1000),IF(F160=('Základní vstupní data'!$F$81+10),('Provozní náklady VaK-ex post'!$W$52*1000),IF(F160=('Základní vstupní data'!$F$81+11),('Provozní náklady VaK-ex post'!$W$52*1000),IF(F160=('Základní vstupní data'!$F$81+12),('Provozní náklady VaK-ex post'!$W$52*1000),IF(F160=('Základní vstupní data'!$F$81+13),('Provozní náklady VaK-ex post'!$W$52*1000),IF(F160=('Základní vstupní data'!$F$81+14),('Provozní náklady VaK-ex post'!$W$52*1000),IF(F160=('Základní vstupní data'!$F$81+15),('Provozní náklady VaK-ex post'!$W$52*1000),IF(F160=('Základní vstupní data'!$F$81+16),('Provozní náklady VaK-ex post'!$W$52*1000),IF(F160=('Základní vstupní data'!$F$81+17),('Provozní náklady VaK-ex post'!$W$52*1000),IF(F160=('Základní vstupní data'!$F$81+18),('Provozní náklady VaK-ex post'!$W$52*1000),IF(F160=('Základní vstupní data'!$F$81+19),('Provozní náklady VaK-ex post'!$W$52*1000),IF(F160=('Základní vstupní data'!$F$81+20),('Provozní náklady VaK-ex post'!$W$52*1000),IF(F160=('Základní vstupní data'!$F$81+21),('Provozní náklady VaK-ex post'!$W$52*1000),IF(F160=('Základní vstupní data'!$F$81+22),('Provozní náklady VaK-ex post'!$W$52*1000),IF(F160=('Základní vstupní data'!$F$81+23),('Provozní náklady VaK-ex post'!$W$52*1000),IF(F160=('Základní vstupní data'!$F$81+24),('Provozní náklady VaK-ex post'!$W$52*1000),IF(F160=('Základní vstupní data'!$F$81+25),('Provozní náklady VaK-ex post'!$W$52*1000),IF(F160=('Základní vstupní data'!$F$81+26),('Provozní náklady VaK-ex post'!$W$52*1000),IF(F160=('Základní vstupní data'!$F$81+27),('Provozní náklady VaK-ex post'!$W$52*1000),IF(F160=('Základní vstupní data'!$F$81+28),('Provozní náklady VaK-ex post'!$W$52*1000),IF(F160=('Základní vstupní data'!$F$81+29),('Provozní náklady VaK-ex post'!$W$52*1000),IF(F160=('Základní vstupní data'!$F$81+30),('Provozní náklady VaK-ex post'!$W$52*1000),0)))))))))))))))))))))))))))))))</f>
        <v>0</v>
      </c>
      <c r="G186" s="684">
        <f>IF(G160&gt;='Základní vstupní data'!$F$81,IF($F$2=1,0,('Základní vstupní data'!$G$127*1000)),IF(G160=('Základní vstupní data'!$F$81+1),('Provozní náklady VaK-ex post'!$G$52*1000),IF(G160=('Základní vstupní data'!$F$81+2),('Provozní náklady VaK-ex post'!$I$52*1000),IF(G160=('Základní vstupní data'!$F$81+3),('Provozní náklady VaK-ex post'!$K$52*1000),IF(G160=('Základní vstupní data'!$F$81+4),('Provozní náklady VaK-ex post'!$M$52*1000),IF(G160=('Základní vstupní data'!$F$81+5),('Provozní náklady VaK-ex post'!$O$52*1000),IF(G160=('Základní vstupní data'!$F$81+6),('Provozní náklady VaK-ex post'!$Q$52*1000),IF(G160=('Základní vstupní data'!$F$81+7),('Provozní náklady VaK-ex post'!$S$52*1000),IF(G160=('Základní vstupní data'!$F$81+8),('Provozní náklady VaK-ex post'!$U$52*1000),IF(G160=('Základní vstupní data'!$F$81+9),('Provozní náklady VaK-ex post'!$W$52*1000),IF(G160=('Základní vstupní data'!$F$81+10),('Provozní náklady VaK-ex post'!$W$52*1000),IF(G160=('Základní vstupní data'!$F$81+11),('Provozní náklady VaK-ex post'!$W$52*1000),IF(G160=('Základní vstupní data'!$F$81+12),('Provozní náklady VaK-ex post'!$W$52*1000),IF(G160=('Základní vstupní data'!$F$81+13),('Provozní náklady VaK-ex post'!$W$52*1000),IF(G160=('Základní vstupní data'!$F$81+14),('Provozní náklady VaK-ex post'!$W$52*1000),IF(G160=('Základní vstupní data'!$F$81+15),('Provozní náklady VaK-ex post'!$W$52*1000),IF(G160=('Základní vstupní data'!$F$81+16),('Provozní náklady VaK-ex post'!$W$52*1000),IF(G160=('Základní vstupní data'!$F$81+17),('Provozní náklady VaK-ex post'!$W$52*1000),IF(G160=('Základní vstupní data'!$F$81+18),('Provozní náklady VaK-ex post'!$W$52*1000),IF(G160=('Základní vstupní data'!$F$81+19),('Provozní náklady VaK-ex post'!$W$52*1000),IF(G160=('Základní vstupní data'!$F$81+20),('Provozní náklady VaK-ex post'!$W$52*1000),IF(G160=('Základní vstupní data'!$F$81+21),('Provozní náklady VaK-ex post'!$W$52*1000),IF(G160=('Základní vstupní data'!$F$81+22),('Provozní náklady VaK-ex post'!$W$52*1000),IF(G160=('Základní vstupní data'!$F$81+23),('Provozní náklady VaK-ex post'!$W$52*1000),IF(G160=('Základní vstupní data'!$F$81+24),('Provozní náklady VaK-ex post'!$W$52*1000),IF(G160=('Základní vstupní data'!$F$81+25),('Provozní náklady VaK-ex post'!$W$52*1000),IF(G160=('Základní vstupní data'!$F$81+26),('Provozní náklady VaK-ex post'!$W$52*1000),IF(G160=('Základní vstupní data'!$F$81+27),('Provozní náklady VaK-ex post'!$W$52*1000),IF(G160=('Základní vstupní data'!$F$81+28),('Provozní náklady VaK-ex post'!$W$52*1000),IF(G160=('Základní vstupní data'!$F$81+29),('Provozní náklady VaK-ex post'!$W$52*1000),IF(G160=('Základní vstupní data'!$F$81+30),('Provozní náklady VaK-ex post'!$W$52*1000),0)))))))))))))))))))))))))))))))</f>
        <v>0</v>
      </c>
      <c r="H186" s="684">
        <f>IF(H160&gt;='Základní vstupní data'!$F$81,IF($F$2=1,0,('Základní vstupní data'!$G$127*1000)),IF(H160=('Základní vstupní data'!$F$81+1),('Provozní náklady VaK-ex post'!$G$52*1000),IF(H160=('Základní vstupní data'!$F$81+2),('Provozní náklady VaK-ex post'!$I$52*1000),IF(H160=('Základní vstupní data'!$F$81+3),('Provozní náklady VaK-ex post'!$K$52*1000),IF(H160=('Základní vstupní data'!$F$81+4),('Provozní náklady VaK-ex post'!$M$52*1000),IF(H160=('Základní vstupní data'!$F$81+5),('Provozní náklady VaK-ex post'!$O$52*1000),IF(H160=('Základní vstupní data'!$F$81+6),('Provozní náklady VaK-ex post'!$Q$52*1000),IF(H160=('Základní vstupní data'!$F$81+7),('Provozní náklady VaK-ex post'!$S$52*1000),IF(H160=('Základní vstupní data'!$F$81+8),('Provozní náklady VaK-ex post'!$U$52*1000),IF(H160=('Základní vstupní data'!$F$81+9),('Provozní náklady VaK-ex post'!$W$52*1000),IF(H160=('Základní vstupní data'!$F$81+10),('Provozní náklady VaK-ex post'!$W$52*1000),IF(H160=('Základní vstupní data'!$F$81+11),('Provozní náklady VaK-ex post'!$W$52*1000),IF(H160=('Základní vstupní data'!$F$81+12),('Provozní náklady VaK-ex post'!$W$52*1000),IF(H160=('Základní vstupní data'!$F$81+13),('Provozní náklady VaK-ex post'!$W$52*1000),IF(H160=('Základní vstupní data'!$F$81+14),('Provozní náklady VaK-ex post'!$W$52*1000),IF(H160=('Základní vstupní data'!$F$81+15),('Provozní náklady VaK-ex post'!$W$52*1000),IF(H160=('Základní vstupní data'!$F$81+16),('Provozní náklady VaK-ex post'!$W$52*1000),IF(H160=('Základní vstupní data'!$F$81+17),('Provozní náklady VaK-ex post'!$W$52*1000),IF(H160=('Základní vstupní data'!$F$81+18),('Provozní náklady VaK-ex post'!$W$52*1000),IF(H160=('Základní vstupní data'!$F$81+19),('Provozní náklady VaK-ex post'!$W$52*1000),IF(H160=('Základní vstupní data'!$F$81+20),('Provozní náklady VaK-ex post'!$W$52*1000),IF(H160=('Základní vstupní data'!$F$81+21),('Provozní náklady VaK-ex post'!$W$52*1000),IF(H160=('Základní vstupní data'!$F$81+22),('Provozní náklady VaK-ex post'!$W$52*1000),IF(H160=('Základní vstupní data'!$F$81+23),('Provozní náklady VaK-ex post'!$W$52*1000),IF(H160=('Základní vstupní data'!$F$81+24),('Provozní náklady VaK-ex post'!$W$52*1000),IF(H160=('Základní vstupní data'!$F$81+25),('Provozní náklady VaK-ex post'!$W$52*1000),IF(H160=('Základní vstupní data'!$F$81+26),('Provozní náklady VaK-ex post'!$W$52*1000),IF(H160=('Základní vstupní data'!$F$81+27),('Provozní náklady VaK-ex post'!$W$52*1000),IF(H160=('Základní vstupní data'!$F$81+28),('Provozní náklady VaK-ex post'!$W$52*1000),IF(H160=('Základní vstupní data'!$F$81+29),('Provozní náklady VaK-ex post'!$W$52*1000),IF(H160=('Základní vstupní data'!$F$81+30),('Provozní náklady VaK-ex post'!$W$52*1000),0)))))))))))))))))))))))))))))))</f>
        <v>0</v>
      </c>
      <c r="I186" s="684">
        <f>IF(I160&gt;='Základní vstupní data'!$F$81,IF($F$2=1,0,('Základní vstupní data'!$G$127*1000)),IF(I160=('Základní vstupní data'!$F$81+1),('Provozní náklady VaK-ex post'!$G$52*1000),IF(I160=('Základní vstupní data'!$F$81+2),('Provozní náklady VaK-ex post'!$I$52*1000),IF(I160=('Základní vstupní data'!$F$81+3),('Provozní náklady VaK-ex post'!$K$52*1000),IF(I160=('Základní vstupní data'!$F$81+4),('Provozní náklady VaK-ex post'!$M$52*1000),IF(I160=('Základní vstupní data'!$F$81+5),('Provozní náklady VaK-ex post'!$O$52*1000),IF(I160=('Základní vstupní data'!$F$81+6),('Provozní náklady VaK-ex post'!$Q$52*1000),IF(I160=('Základní vstupní data'!$F$81+7),('Provozní náklady VaK-ex post'!$S$52*1000),IF(I160=('Základní vstupní data'!$F$81+8),('Provozní náklady VaK-ex post'!$U$52*1000),IF(I160=('Základní vstupní data'!$F$81+9),('Provozní náklady VaK-ex post'!$W$52*1000),IF(I160=('Základní vstupní data'!$F$81+10),('Provozní náklady VaK-ex post'!$W$52*1000),IF(I160=('Základní vstupní data'!$F$81+11),('Provozní náklady VaK-ex post'!$W$52*1000),IF(I160=('Základní vstupní data'!$F$81+12),('Provozní náklady VaK-ex post'!$W$52*1000),IF(I160=('Základní vstupní data'!$F$81+13),('Provozní náklady VaK-ex post'!$W$52*1000),IF(I160=('Základní vstupní data'!$F$81+14),('Provozní náklady VaK-ex post'!$W$52*1000),IF(I160=('Základní vstupní data'!$F$81+15),('Provozní náklady VaK-ex post'!$W$52*1000),IF(I160=('Základní vstupní data'!$F$81+16),('Provozní náklady VaK-ex post'!$W$52*1000),IF(I160=('Základní vstupní data'!$F$81+17),('Provozní náklady VaK-ex post'!$W$52*1000),IF(I160=('Základní vstupní data'!$F$81+18),('Provozní náklady VaK-ex post'!$W$52*1000),IF(I160=('Základní vstupní data'!$F$81+19),('Provozní náklady VaK-ex post'!$W$52*1000),IF(I160=('Základní vstupní data'!$F$81+20),('Provozní náklady VaK-ex post'!$W$52*1000),IF(I160=('Základní vstupní data'!$F$81+21),('Provozní náklady VaK-ex post'!$W$52*1000),IF(I160=('Základní vstupní data'!$F$81+22),('Provozní náklady VaK-ex post'!$W$52*1000),IF(I160=('Základní vstupní data'!$F$81+23),('Provozní náklady VaK-ex post'!$W$52*1000),IF(I160=('Základní vstupní data'!$F$81+24),('Provozní náklady VaK-ex post'!$W$52*1000),IF(I160=('Základní vstupní data'!$F$81+25),('Provozní náklady VaK-ex post'!$W$52*1000),IF(I160=('Základní vstupní data'!$F$81+26),('Provozní náklady VaK-ex post'!$W$52*1000),IF(I160=('Základní vstupní data'!$F$81+27),('Provozní náklady VaK-ex post'!$W$52*1000),IF(I160=('Základní vstupní data'!$F$81+28),('Provozní náklady VaK-ex post'!$W$52*1000),IF(I160=('Základní vstupní data'!$F$81+29),('Provozní náklady VaK-ex post'!$W$52*1000),IF(I160=('Základní vstupní data'!$F$81+30),('Provozní náklady VaK-ex post'!$W$52*1000),0)))))))))))))))))))))))))))))))</f>
        <v>0</v>
      </c>
      <c r="J186" s="684">
        <f>IF(J160&gt;='Základní vstupní data'!$F$81,IF($F$2=1,0,('Základní vstupní data'!$G$127*1000)),IF(J160=('Základní vstupní data'!$F$81+1),('Provozní náklady VaK-ex post'!$G$52*1000),IF(J160=('Základní vstupní data'!$F$81+2),('Provozní náklady VaK-ex post'!$I$52*1000),IF(J160=('Základní vstupní data'!$F$81+3),('Provozní náklady VaK-ex post'!$K$52*1000),IF(J160=('Základní vstupní data'!$F$81+4),('Provozní náklady VaK-ex post'!$M$52*1000),IF(J160=('Základní vstupní data'!$F$81+5),('Provozní náklady VaK-ex post'!$O$52*1000),IF(J160=('Základní vstupní data'!$F$81+6),('Provozní náklady VaK-ex post'!$Q$52*1000),IF(J160=('Základní vstupní data'!$F$81+7),('Provozní náklady VaK-ex post'!$S$52*1000),IF(J160=('Základní vstupní data'!$F$81+8),('Provozní náklady VaK-ex post'!$U$52*1000),IF(J160=('Základní vstupní data'!$F$81+9),('Provozní náklady VaK-ex post'!$W$52*1000),IF(J160=('Základní vstupní data'!$F$81+10),('Provozní náklady VaK-ex post'!$W$52*1000),IF(J160=('Základní vstupní data'!$F$81+11),('Provozní náklady VaK-ex post'!$W$52*1000),IF(J160=('Základní vstupní data'!$F$81+12),('Provozní náklady VaK-ex post'!$W$52*1000),IF(J160=('Základní vstupní data'!$F$81+13),('Provozní náklady VaK-ex post'!$W$52*1000),IF(J160=('Základní vstupní data'!$F$81+14),('Provozní náklady VaK-ex post'!$W$52*1000),IF(J160=('Základní vstupní data'!$F$81+15),('Provozní náklady VaK-ex post'!$W$52*1000),IF(J160=('Základní vstupní data'!$F$81+16),('Provozní náklady VaK-ex post'!$W$52*1000),IF(J160=('Základní vstupní data'!$F$81+17),('Provozní náklady VaK-ex post'!$W$52*1000),IF(J160=('Základní vstupní data'!$F$81+18),('Provozní náklady VaK-ex post'!$W$52*1000),IF(J160=('Základní vstupní data'!$F$81+19),('Provozní náklady VaK-ex post'!$W$52*1000),IF(J160=('Základní vstupní data'!$F$81+20),('Provozní náklady VaK-ex post'!$W$52*1000),IF(J160=('Základní vstupní data'!$F$81+21),('Provozní náklady VaK-ex post'!$W$52*1000),IF(J160=('Základní vstupní data'!$F$81+22),('Provozní náklady VaK-ex post'!$W$52*1000),IF(J160=('Základní vstupní data'!$F$81+23),('Provozní náklady VaK-ex post'!$W$52*1000),IF(J160=('Základní vstupní data'!$F$81+24),('Provozní náklady VaK-ex post'!$W$52*1000),IF(J160=('Základní vstupní data'!$F$81+25),('Provozní náklady VaK-ex post'!$W$52*1000),IF(J160=('Základní vstupní data'!$F$81+26),('Provozní náklady VaK-ex post'!$W$52*1000),IF(J160=('Základní vstupní data'!$F$81+27),('Provozní náklady VaK-ex post'!$W$52*1000),IF(J160=('Základní vstupní data'!$F$81+28),('Provozní náklady VaK-ex post'!$W$52*1000),IF(J160=('Základní vstupní data'!$F$81+29),('Provozní náklady VaK-ex post'!$W$52*1000),IF(J160=('Základní vstupní data'!$F$81+30),('Provozní náklady VaK-ex post'!$W$52*1000),0)))))))))))))))))))))))))))))))</f>
        <v>0</v>
      </c>
      <c r="K186" s="684">
        <f>IF(K160&gt;='Základní vstupní data'!$F$81,IF($F$2=1,0,('Základní vstupní data'!$G$127*1000)),IF(K160=('Základní vstupní data'!$F$81+1),('Provozní náklady VaK-ex post'!$G$52*1000),IF(K160=('Základní vstupní data'!$F$81+2),('Provozní náklady VaK-ex post'!$I$52*1000),IF(K160=('Základní vstupní data'!$F$81+3),('Provozní náklady VaK-ex post'!$K$52*1000),IF(K160=('Základní vstupní data'!$F$81+4),('Provozní náklady VaK-ex post'!$M$52*1000),IF(K160=('Základní vstupní data'!$F$81+5),('Provozní náklady VaK-ex post'!$O$52*1000),IF(K160=('Základní vstupní data'!$F$81+6),('Provozní náklady VaK-ex post'!$Q$52*1000),IF(K160=('Základní vstupní data'!$F$81+7),('Provozní náklady VaK-ex post'!$S$52*1000),IF(K160=('Základní vstupní data'!$F$81+8),('Provozní náklady VaK-ex post'!$U$52*1000),IF(K160=('Základní vstupní data'!$F$81+9),('Provozní náklady VaK-ex post'!$W$52*1000),IF(K160=('Základní vstupní data'!$F$81+10),('Provozní náklady VaK-ex post'!$W$52*1000),IF(K160=('Základní vstupní data'!$F$81+11),('Provozní náklady VaK-ex post'!$W$52*1000),IF(K160=('Základní vstupní data'!$F$81+12),('Provozní náklady VaK-ex post'!$W$52*1000),IF(K160=('Základní vstupní data'!$F$81+13),('Provozní náklady VaK-ex post'!$W$52*1000),IF(K160=('Základní vstupní data'!$F$81+14),('Provozní náklady VaK-ex post'!$W$52*1000),IF(K160=('Základní vstupní data'!$F$81+15),('Provozní náklady VaK-ex post'!$W$52*1000),IF(K160=('Základní vstupní data'!$F$81+16),('Provozní náklady VaK-ex post'!$W$52*1000),IF(K160=('Základní vstupní data'!$F$81+17),('Provozní náklady VaK-ex post'!$W$52*1000),IF(K160=('Základní vstupní data'!$F$81+18),('Provozní náklady VaK-ex post'!$W$52*1000),IF(K160=('Základní vstupní data'!$F$81+19),('Provozní náklady VaK-ex post'!$W$52*1000),IF(K160=('Základní vstupní data'!$F$81+20),('Provozní náklady VaK-ex post'!$W$52*1000),IF(K160=('Základní vstupní data'!$F$81+21),('Provozní náklady VaK-ex post'!$W$52*1000),IF(K160=('Základní vstupní data'!$F$81+22),('Provozní náklady VaK-ex post'!$W$52*1000),IF(K160=('Základní vstupní data'!$F$81+23),('Provozní náklady VaK-ex post'!$W$52*1000),IF(K160=('Základní vstupní data'!$F$81+24),('Provozní náklady VaK-ex post'!$W$52*1000),IF(K160=('Základní vstupní data'!$F$81+25),('Provozní náklady VaK-ex post'!$W$52*1000),IF(K160=('Základní vstupní data'!$F$81+26),('Provozní náklady VaK-ex post'!$W$52*1000),IF(K160=('Základní vstupní data'!$F$81+27),('Provozní náklady VaK-ex post'!$W$52*1000),IF(K160=('Základní vstupní data'!$F$81+28),('Provozní náklady VaK-ex post'!$W$52*1000),IF(K160=('Základní vstupní data'!$F$81+29),('Provozní náklady VaK-ex post'!$W$52*1000),IF(K160=('Základní vstupní data'!$F$81+30),('Provozní náklady VaK-ex post'!$W$52*1000),0)))))))))))))))))))))))))))))))</f>
        <v>0</v>
      </c>
      <c r="L186" s="684">
        <f>IF(L160&gt;='Základní vstupní data'!$F$81,IF($F$2=1,0,('Základní vstupní data'!$G$127*1000)),IF(L160=('Základní vstupní data'!$F$81+1),('Provozní náklady VaK-ex post'!$G$52*1000),IF(L160=('Základní vstupní data'!$F$81+2),('Provozní náklady VaK-ex post'!$I$52*1000),IF(L160=('Základní vstupní data'!$F$81+3),('Provozní náklady VaK-ex post'!$K$52*1000),IF(L160=('Základní vstupní data'!$F$81+4),('Provozní náklady VaK-ex post'!$M$52*1000),IF(L160=('Základní vstupní data'!$F$81+5),('Provozní náklady VaK-ex post'!$O$52*1000),IF(L160=('Základní vstupní data'!$F$81+6),('Provozní náklady VaK-ex post'!$Q$52*1000),IF(L160=('Základní vstupní data'!$F$81+7),('Provozní náklady VaK-ex post'!$S$52*1000),IF(L160=('Základní vstupní data'!$F$81+8),('Provozní náklady VaK-ex post'!$U$52*1000),IF(L160=('Základní vstupní data'!$F$81+9),('Provozní náklady VaK-ex post'!$W$52*1000),IF(L160=('Základní vstupní data'!$F$81+10),('Provozní náklady VaK-ex post'!$W$52*1000),IF(L160=('Základní vstupní data'!$F$81+11),('Provozní náklady VaK-ex post'!$W$52*1000),IF(L160=('Základní vstupní data'!$F$81+12),('Provozní náklady VaK-ex post'!$W$52*1000),IF(L160=('Základní vstupní data'!$F$81+13),('Provozní náklady VaK-ex post'!$W$52*1000),IF(L160=('Základní vstupní data'!$F$81+14),('Provozní náklady VaK-ex post'!$W$52*1000),IF(L160=('Základní vstupní data'!$F$81+15),('Provozní náklady VaK-ex post'!$W$52*1000),IF(L160=('Základní vstupní data'!$F$81+16),('Provozní náklady VaK-ex post'!$W$52*1000),IF(L160=('Základní vstupní data'!$F$81+17),('Provozní náklady VaK-ex post'!$W$52*1000),IF(L160=('Základní vstupní data'!$F$81+18),('Provozní náklady VaK-ex post'!$W$52*1000),IF(L160=('Základní vstupní data'!$F$81+19),('Provozní náklady VaK-ex post'!$W$52*1000),IF(L160=('Základní vstupní data'!$F$81+20),('Provozní náklady VaK-ex post'!$W$52*1000),IF(L160=('Základní vstupní data'!$F$81+21),('Provozní náklady VaK-ex post'!$W$52*1000),IF(L160=('Základní vstupní data'!$F$81+22),('Provozní náklady VaK-ex post'!$W$52*1000),IF(L160=('Základní vstupní data'!$F$81+23),('Provozní náklady VaK-ex post'!$W$52*1000),IF(L160=('Základní vstupní data'!$F$81+24),('Provozní náklady VaK-ex post'!$W$52*1000),IF(L160=('Základní vstupní data'!$F$81+25),('Provozní náklady VaK-ex post'!$W$52*1000),IF(L160=('Základní vstupní data'!$F$81+26),('Provozní náklady VaK-ex post'!$W$52*1000),IF(L160=('Základní vstupní data'!$F$81+27),('Provozní náklady VaK-ex post'!$W$52*1000),IF(L160=('Základní vstupní data'!$F$81+28),('Provozní náklady VaK-ex post'!$W$52*1000),IF(L160=('Základní vstupní data'!$F$81+29),('Provozní náklady VaK-ex post'!$W$52*1000),IF(L160=('Základní vstupní data'!$F$81+30),('Provozní náklady VaK-ex post'!$W$52*1000),0)))))))))))))))))))))))))))))))</f>
        <v>0</v>
      </c>
      <c r="M186" s="684">
        <f>IF(M160&gt;='Základní vstupní data'!$F$81,IF($F$2=1,0,('Základní vstupní data'!$G$127*1000)),IF(M160=('Základní vstupní data'!$F$81+1),('Provozní náklady VaK-ex post'!$G$52*1000),IF(M160=('Základní vstupní data'!$F$81+2),('Provozní náklady VaK-ex post'!$I$52*1000),IF(M160=('Základní vstupní data'!$F$81+3),('Provozní náklady VaK-ex post'!$K$52*1000),IF(M160=('Základní vstupní data'!$F$81+4),('Provozní náklady VaK-ex post'!$M$52*1000),IF(M160=('Základní vstupní data'!$F$81+5),('Provozní náklady VaK-ex post'!$O$52*1000),IF(M160=('Základní vstupní data'!$F$81+6),('Provozní náklady VaK-ex post'!$Q$52*1000),IF(M160=('Základní vstupní data'!$F$81+7),('Provozní náklady VaK-ex post'!$S$52*1000),IF(M160=('Základní vstupní data'!$F$81+8),('Provozní náklady VaK-ex post'!$U$52*1000),IF(M160=('Základní vstupní data'!$F$81+9),('Provozní náklady VaK-ex post'!$W$52*1000),IF(M160=('Základní vstupní data'!$F$81+10),('Provozní náklady VaK-ex post'!$W$52*1000),IF(M160=('Základní vstupní data'!$F$81+11),('Provozní náklady VaK-ex post'!$W$52*1000),IF(M160=('Základní vstupní data'!$F$81+12),('Provozní náklady VaK-ex post'!$W$52*1000),IF(M160=('Základní vstupní data'!$F$81+13),('Provozní náklady VaK-ex post'!$W$52*1000),IF(M160=('Základní vstupní data'!$F$81+14),('Provozní náklady VaK-ex post'!$W$52*1000),IF(M160=('Základní vstupní data'!$F$81+15),('Provozní náklady VaK-ex post'!$W$52*1000),IF(M160=('Základní vstupní data'!$F$81+16),('Provozní náklady VaK-ex post'!$W$52*1000),IF(M160=('Základní vstupní data'!$F$81+17),('Provozní náklady VaK-ex post'!$W$52*1000),IF(M160=('Základní vstupní data'!$F$81+18),('Provozní náklady VaK-ex post'!$W$52*1000),IF(M160=('Základní vstupní data'!$F$81+19),('Provozní náklady VaK-ex post'!$W$52*1000),IF(M160=('Základní vstupní data'!$F$81+20),('Provozní náklady VaK-ex post'!$W$52*1000),IF(M160=('Základní vstupní data'!$F$81+21),('Provozní náklady VaK-ex post'!$W$52*1000),IF(M160=('Základní vstupní data'!$F$81+22),('Provozní náklady VaK-ex post'!$W$52*1000),IF(M160=('Základní vstupní data'!$F$81+23),('Provozní náklady VaK-ex post'!$W$52*1000),IF(M160=('Základní vstupní data'!$F$81+24),('Provozní náklady VaK-ex post'!$W$52*1000),IF(M160=('Základní vstupní data'!$F$81+25),('Provozní náklady VaK-ex post'!$W$52*1000),IF(M160=('Základní vstupní data'!$F$81+26),('Provozní náklady VaK-ex post'!$W$52*1000),IF(M160=('Základní vstupní data'!$F$81+27),('Provozní náklady VaK-ex post'!$W$52*1000),IF(M160=('Základní vstupní data'!$F$81+28),('Provozní náklady VaK-ex post'!$W$52*1000),IF(M160=('Základní vstupní data'!$F$81+29),('Provozní náklady VaK-ex post'!$W$52*1000),IF(M160=('Základní vstupní data'!$F$81+30),('Provozní náklady VaK-ex post'!$W$52*1000),0)))))))))))))))))))))))))))))))</f>
        <v>0</v>
      </c>
      <c r="N186" s="684">
        <f>IF(N160&gt;='Základní vstupní data'!$F$81,IF($F$2=1,0,('Základní vstupní data'!$G$127*1000)),IF(N160=('Základní vstupní data'!$F$81+1),('Provozní náklady VaK-ex post'!$G$52*1000),IF(N160=('Základní vstupní data'!$F$81+2),('Provozní náklady VaK-ex post'!$I$52*1000),IF(N160=('Základní vstupní data'!$F$81+3),('Provozní náklady VaK-ex post'!$K$52*1000),IF(N160=('Základní vstupní data'!$F$81+4),('Provozní náklady VaK-ex post'!$M$52*1000),IF(N160=('Základní vstupní data'!$F$81+5),('Provozní náklady VaK-ex post'!$O$52*1000),IF(N160=('Základní vstupní data'!$F$81+6),('Provozní náklady VaK-ex post'!$Q$52*1000),IF(N160=('Základní vstupní data'!$F$81+7),('Provozní náklady VaK-ex post'!$S$52*1000),IF(N160=('Základní vstupní data'!$F$81+8),('Provozní náklady VaK-ex post'!$U$52*1000),IF(N160=('Základní vstupní data'!$F$81+9),('Provozní náklady VaK-ex post'!$W$52*1000),IF(N160=('Základní vstupní data'!$F$81+10),('Provozní náklady VaK-ex post'!$W$52*1000),IF(N160=('Základní vstupní data'!$F$81+11),('Provozní náklady VaK-ex post'!$W$52*1000),IF(N160=('Základní vstupní data'!$F$81+12),('Provozní náklady VaK-ex post'!$W$52*1000),IF(N160=('Základní vstupní data'!$F$81+13),('Provozní náklady VaK-ex post'!$W$52*1000),IF(N160=('Základní vstupní data'!$F$81+14),('Provozní náklady VaK-ex post'!$W$52*1000),IF(N160=('Základní vstupní data'!$F$81+15),('Provozní náklady VaK-ex post'!$W$52*1000),IF(N160=('Základní vstupní data'!$F$81+16),('Provozní náklady VaK-ex post'!$W$52*1000),IF(N160=('Základní vstupní data'!$F$81+17),('Provozní náklady VaK-ex post'!$W$52*1000),IF(N160=('Základní vstupní data'!$F$81+18),('Provozní náklady VaK-ex post'!$W$52*1000),IF(N160=('Základní vstupní data'!$F$81+19),('Provozní náklady VaK-ex post'!$W$52*1000),IF(N160=('Základní vstupní data'!$F$81+20),('Provozní náklady VaK-ex post'!$W$52*1000),IF(N160=('Základní vstupní data'!$F$81+21),('Provozní náklady VaK-ex post'!$W$52*1000),IF(N160=('Základní vstupní data'!$F$81+22),('Provozní náklady VaK-ex post'!$W$52*1000),IF(N160=('Základní vstupní data'!$F$81+23),('Provozní náklady VaK-ex post'!$W$52*1000),IF(N160=('Základní vstupní data'!$F$81+24),('Provozní náklady VaK-ex post'!$W$52*1000),IF(N160=('Základní vstupní data'!$F$81+25),('Provozní náklady VaK-ex post'!$W$52*1000),IF(N160=('Základní vstupní data'!$F$81+26),('Provozní náklady VaK-ex post'!$W$52*1000),IF(N160=('Základní vstupní data'!$F$81+27),('Provozní náklady VaK-ex post'!$W$52*1000),IF(N160=('Základní vstupní data'!$F$81+28),('Provozní náklady VaK-ex post'!$W$52*1000),IF(N160=('Základní vstupní data'!$F$81+29),('Provozní náklady VaK-ex post'!$W$52*1000),IF(N160=('Základní vstupní data'!$F$81+30),('Provozní náklady VaK-ex post'!$W$52*1000),0)))))))))))))))))))))))))))))))</f>
        <v>0</v>
      </c>
      <c r="O186" s="684">
        <f>IF(O160&gt;='Základní vstupní data'!$F$81,IF($F$2=1,0,('Základní vstupní data'!$G$127*1000)),IF(O160=('Základní vstupní data'!$F$81+1),('Provozní náklady VaK-ex post'!$G$52*1000),IF(O160=('Základní vstupní data'!$F$81+2),('Provozní náklady VaK-ex post'!$I$52*1000),IF(O160=('Základní vstupní data'!$F$81+3),('Provozní náklady VaK-ex post'!$K$52*1000),IF(O160=('Základní vstupní data'!$F$81+4),('Provozní náklady VaK-ex post'!$M$52*1000),IF(O160=('Základní vstupní data'!$F$81+5),('Provozní náklady VaK-ex post'!$O$52*1000),IF(O160=('Základní vstupní data'!$F$81+6),('Provozní náklady VaK-ex post'!$Q$52*1000),IF(O160=('Základní vstupní data'!$F$81+7),('Provozní náklady VaK-ex post'!$S$52*1000),IF(O160=('Základní vstupní data'!$F$81+8),('Provozní náklady VaK-ex post'!$U$52*1000),IF(O160=('Základní vstupní data'!$F$81+9),('Provozní náklady VaK-ex post'!$W$52*1000),IF(O160=('Základní vstupní data'!$F$81+10),('Provozní náklady VaK-ex post'!$W$52*1000),IF(O160=('Základní vstupní data'!$F$81+11),('Provozní náklady VaK-ex post'!$W$52*1000),IF(O160=('Základní vstupní data'!$F$81+12),('Provozní náklady VaK-ex post'!$W$52*1000),IF(O160=('Základní vstupní data'!$F$81+13),('Provozní náklady VaK-ex post'!$W$52*1000),IF(O160=('Základní vstupní data'!$F$81+14),('Provozní náklady VaK-ex post'!$W$52*1000),IF(O160=('Základní vstupní data'!$F$81+15),('Provozní náklady VaK-ex post'!$W$52*1000),IF(O160=('Základní vstupní data'!$F$81+16),('Provozní náklady VaK-ex post'!$W$52*1000),IF(O160=('Základní vstupní data'!$F$81+17),('Provozní náklady VaK-ex post'!$W$52*1000),IF(O160=('Základní vstupní data'!$F$81+18),('Provozní náklady VaK-ex post'!$W$52*1000),IF(O160=('Základní vstupní data'!$F$81+19),('Provozní náklady VaK-ex post'!$W$52*1000),IF(O160=('Základní vstupní data'!$F$81+20),('Provozní náklady VaK-ex post'!$W$52*1000),IF(O160=('Základní vstupní data'!$F$81+21),('Provozní náklady VaK-ex post'!$W$52*1000),IF(O160=('Základní vstupní data'!$F$81+22),('Provozní náklady VaK-ex post'!$W$52*1000),IF(O160=('Základní vstupní data'!$F$81+23),('Provozní náklady VaK-ex post'!$W$52*1000),IF(O160=('Základní vstupní data'!$F$81+24),('Provozní náklady VaK-ex post'!$W$52*1000),IF(O160=('Základní vstupní data'!$F$81+25),('Provozní náklady VaK-ex post'!$W$52*1000),IF(O160=('Základní vstupní data'!$F$81+26),('Provozní náklady VaK-ex post'!$W$52*1000),IF(O160=('Základní vstupní data'!$F$81+27),('Provozní náklady VaK-ex post'!$W$52*1000),IF(O160=('Základní vstupní data'!$F$81+28),('Provozní náklady VaK-ex post'!$W$52*1000),IF(O160=('Základní vstupní data'!$F$81+29),('Provozní náklady VaK-ex post'!$W$52*1000),IF(O160=('Základní vstupní data'!$F$81+30),('Provozní náklady VaK-ex post'!$W$52*1000),0)))))))))))))))))))))))))))))))</f>
        <v>0</v>
      </c>
      <c r="P186" s="684">
        <f>IF(P160&gt;='Základní vstupní data'!$F$81,IF($F$2=1,0,('Základní vstupní data'!$G$127*1000)),IF(P160=('Základní vstupní data'!$F$81+1),('Provozní náklady VaK-ex post'!$G$52*1000),IF(P160=('Základní vstupní data'!$F$81+2),('Provozní náklady VaK-ex post'!$I$52*1000),IF(P160=('Základní vstupní data'!$F$81+3),('Provozní náklady VaK-ex post'!$K$52*1000),IF(P160=('Základní vstupní data'!$F$81+4),('Provozní náklady VaK-ex post'!$M$52*1000),IF(P160=('Základní vstupní data'!$F$81+5),('Provozní náklady VaK-ex post'!$O$52*1000),IF(P160=('Základní vstupní data'!$F$81+6),('Provozní náklady VaK-ex post'!$Q$52*1000),IF(P160=('Základní vstupní data'!$F$81+7),('Provozní náklady VaK-ex post'!$S$52*1000),IF(P160=('Základní vstupní data'!$F$81+8),('Provozní náklady VaK-ex post'!$U$52*1000),IF(P160=('Základní vstupní data'!$F$81+9),('Provozní náklady VaK-ex post'!$W$52*1000),IF(P160=('Základní vstupní data'!$F$81+10),('Provozní náklady VaK-ex post'!$W$52*1000),IF(P160=('Základní vstupní data'!$F$81+11),('Provozní náklady VaK-ex post'!$W$52*1000),IF(P160=('Základní vstupní data'!$F$81+12),('Provozní náklady VaK-ex post'!$W$52*1000),IF(P160=('Základní vstupní data'!$F$81+13),('Provozní náklady VaK-ex post'!$W$52*1000),IF(P160=('Základní vstupní data'!$F$81+14),('Provozní náklady VaK-ex post'!$W$52*1000),IF(P160=('Základní vstupní data'!$F$81+15),('Provozní náklady VaK-ex post'!$W$52*1000),IF(P160=('Základní vstupní data'!$F$81+16),('Provozní náklady VaK-ex post'!$W$52*1000),IF(P160=('Základní vstupní data'!$F$81+17),('Provozní náklady VaK-ex post'!$W$52*1000),IF(P160=('Základní vstupní data'!$F$81+18),('Provozní náklady VaK-ex post'!$W$52*1000),IF(P160=('Základní vstupní data'!$F$81+19),('Provozní náklady VaK-ex post'!$W$52*1000),IF(P160=('Základní vstupní data'!$F$81+20),('Provozní náklady VaK-ex post'!$W$52*1000),IF(P160=('Základní vstupní data'!$F$81+21),('Provozní náklady VaK-ex post'!$W$52*1000),IF(P160=('Základní vstupní data'!$F$81+22),('Provozní náklady VaK-ex post'!$W$52*1000),IF(P160=('Základní vstupní data'!$F$81+23),('Provozní náklady VaK-ex post'!$W$52*1000),IF(P160=('Základní vstupní data'!$F$81+24),('Provozní náklady VaK-ex post'!$W$52*1000),IF(P160=('Základní vstupní data'!$F$81+25),('Provozní náklady VaK-ex post'!$W$52*1000),IF(P160=('Základní vstupní data'!$F$81+26),('Provozní náklady VaK-ex post'!$W$52*1000),IF(P160=('Základní vstupní data'!$F$81+27),('Provozní náklady VaK-ex post'!$W$52*1000),IF(P160=('Základní vstupní data'!$F$81+28),('Provozní náklady VaK-ex post'!$W$52*1000),IF(P160=('Základní vstupní data'!$F$81+29),('Provozní náklady VaK-ex post'!$W$52*1000),IF(P160=('Základní vstupní data'!$F$81+30),('Provozní náklady VaK-ex post'!$W$52*1000),0)))))))))))))))))))))))))))))))</f>
        <v>0</v>
      </c>
      <c r="Q186" s="684">
        <f>IF(Q160&gt;='Základní vstupní data'!$F$81,IF($F$2=1,0,('Základní vstupní data'!$G$127*1000)),IF(Q160=('Základní vstupní data'!$F$81+1),('Provozní náklady VaK-ex post'!$G$52*1000),IF(Q160=('Základní vstupní data'!$F$81+2),('Provozní náklady VaK-ex post'!$I$52*1000),IF(Q160=('Základní vstupní data'!$F$81+3),('Provozní náklady VaK-ex post'!$K$52*1000),IF(Q160=('Základní vstupní data'!$F$81+4),('Provozní náklady VaK-ex post'!$M$52*1000),IF(Q160=('Základní vstupní data'!$F$81+5),('Provozní náklady VaK-ex post'!$O$52*1000),IF(Q160=('Základní vstupní data'!$F$81+6),('Provozní náklady VaK-ex post'!$Q$52*1000),IF(Q160=('Základní vstupní data'!$F$81+7),('Provozní náklady VaK-ex post'!$S$52*1000),IF(Q160=('Základní vstupní data'!$F$81+8),('Provozní náklady VaK-ex post'!$U$52*1000),IF(Q160=('Základní vstupní data'!$F$81+9),('Provozní náklady VaK-ex post'!$W$52*1000),IF(Q160=('Základní vstupní data'!$F$81+10),('Provozní náklady VaK-ex post'!$W$52*1000),IF(Q160=('Základní vstupní data'!$F$81+11),('Provozní náklady VaK-ex post'!$W$52*1000),IF(Q160=('Základní vstupní data'!$F$81+12),('Provozní náklady VaK-ex post'!$W$52*1000),IF(Q160=('Základní vstupní data'!$F$81+13),('Provozní náklady VaK-ex post'!$W$52*1000),IF(Q160=('Základní vstupní data'!$F$81+14),('Provozní náklady VaK-ex post'!$W$52*1000),IF(Q160=('Základní vstupní data'!$F$81+15),('Provozní náklady VaK-ex post'!$W$52*1000),IF(Q160=('Základní vstupní data'!$F$81+16),('Provozní náklady VaK-ex post'!$W$52*1000),IF(Q160=('Základní vstupní data'!$F$81+17),('Provozní náklady VaK-ex post'!$W$52*1000),IF(Q160=('Základní vstupní data'!$F$81+18),('Provozní náklady VaK-ex post'!$W$52*1000),IF(Q160=('Základní vstupní data'!$F$81+19),('Provozní náklady VaK-ex post'!$W$52*1000),IF(Q160=('Základní vstupní data'!$F$81+20),('Provozní náklady VaK-ex post'!$W$52*1000),IF(Q160=('Základní vstupní data'!$F$81+21),('Provozní náklady VaK-ex post'!$W$52*1000),IF(Q160=('Základní vstupní data'!$F$81+22),('Provozní náklady VaK-ex post'!$W$52*1000),IF(Q160=('Základní vstupní data'!$F$81+23),('Provozní náklady VaK-ex post'!$W$52*1000),IF(Q160=('Základní vstupní data'!$F$81+24),('Provozní náklady VaK-ex post'!$W$52*1000),IF(Q160=('Základní vstupní data'!$F$81+25),('Provozní náklady VaK-ex post'!$W$52*1000),IF(Q160=('Základní vstupní data'!$F$81+26),('Provozní náklady VaK-ex post'!$W$52*1000),IF(Q160=('Základní vstupní data'!$F$81+27),('Provozní náklady VaK-ex post'!$W$52*1000),IF(Q160=('Základní vstupní data'!$F$81+28),('Provozní náklady VaK-ex post'!$W$52*1000),IF(Q160=('Základní vstupní data'!$F$81+29),('Provozní náklady VaK-ex post'!$W$52*1000),IF(Q160=('Základní vstupní data'!$F$81+30),('Provozní náklady VaK-ex post'!$W$52*1000),0)))))))))))))))))))))))))))))))</f>
        <v>0</v>
      </c>
      <c r="R186" s="684">
        <f>IF(R160&gt;='Základní vstupní data'!$F$81,IF($F$2=1,0,('Základní vstupní data'!$G$127*1000)),IF(R160=('Základní vstupní data'!$F$81+1),('Provozní náklady VaK-ex post'!$G$52*1000),IF(R160=('Základní vstupní data'!$F$81+2),('Provozní náklady VaK-ex post'!$I$52*1000),IF(R160=('Základní vstupní data'!$F$81+3),('Provozní náklady VaK-ex post'!$K$52*1000),IF(R160=('Základní vstupní data'!$F$81+4),('Provozní náklady VaK-ex post'!$M$52*1000),IF(R160=('Základní vstupní data'!$F$81+5),('Provozní náklady VaK-ex post'!$O$52*1000),IF(R160=('Základní vstupní data'!$F$81+6),('Provozní náklady VaK-ex post'!$Q$52*1000),IF(R160=('Základní vstupní data'!$F$81+7),('Provozní náklady VaK-ex post'!$S$52*1000),IF(R160=('Základní vstupní data'!$F$81+8),('Provozní náklady VaK-ex post'!$U$52*1000),IF(R160=('Základní vstupní data'!$F$81+9),('Provozní náklady VaK-ex post'!$W$52*1000),IF(R160=('Základní vstupní data'!$F$81+10),('Provozní náklady VaK-ex post'!$W$52*1000),IF(R160=('Základní vstupní data'!$F$81+11),('Provozní náklady VaK-ex post'!$W$52*1000),IF(R160=('Základní vstupní data'!$F$81+12),('Provozní náklady VaK-ex post'!$W$52*1000),IF(R160=('Základní vstupní data'!$F$81+13),('Provozní náklady VaK-ex post'!$W$52*1000),IF(R160=('Základní vstupní data'!$F$81+14),('Provozní náklady VaK-ex post'!$W$52*1000),IF(R160=('Základní vstupní data'!$F$81+15),('Provozní náklady VaK-ex post'!$W$52*1000),IF(R160=('Základní vstupní data'!$F$81+16),('Provozní náklady VaK-ex post'!$W$52*1000),IF(R160=('Základní vstupní data'!$F$81+17),('Provozní náklady VaK-ex post'!$W$52*1000),IF(R160=('Základní vstupní data'!$F$81+18),('Provozní náklady VaK-ex post'!$W$52*1000),IF(R160=('Základní vstupní data'!$F$81+19),('Provozní náklady VaK-ex post'!$W$52*1000),IF(R160=('Základní vstupní data'!$F$81+20),('Provozní náklady VaK-ex post'!$W$52*1000),IF(R160=('Základní vstupní data'!$F$81+21),('Provozní náklady VaK-ex post'!$W$52*1000),IF(R160=('Základní vstupní data'!$F$81+22),('Provozní náklady VaK-ex post'!$W$52*1000),IF(R160=('Základní vstupní data'!$F$81+23),('Provozní náklady VaK-ex post'!$W$52*1000),IF(R160=('Základní vstupní data'!$F$81+24),('Provozní náklady VaK-ex post'!$W$52*1000),IF(R160=('Základní vstupní data'!$F$81+25),('Provozní náklady VaK-ex post'!$W$52*1000),IF(R160=('Základní vstupní data'!$F$81+26),('Provozní náklady VaK-ex post'!$W$52*1000),IF(R160=('Základní vstupní data'!$F$81+27),('Provozní náklady VaK-ex post'!$W$52*1000),IF(R160=('Základní vstupní data'!$F$81+28),('Provozní náklady VaK-ex post'!$W$52*1000),IF(R160=('Základní vstupní data'!$F$81+29),('Provozní náklady VaK-ex post'!$W$52*1000),IF(R160=('Základní vstupní data'!$F$81+30),('Provozní náklady VaK-ex post'!$W$52*1000),0)))))))))))))))))))))))))))))))</f>
        <v>0</v>
      </c>
      <c r="S186" s="684">
        <f>IF(S160&gt;='Základní vstupní data'!$F$81,IF($F$2=1,0,('Základní vstupní data'!$G$127*1000)),IF(S160=('Základní vstupní data'!$F$81+1),('Provozní náklady VaK-ex post'!$G$52*1000),IF(S160=('Základní vstupní data'!$F$81+2),('Provozní náklady VaK-ex post'!$I$52*1000),IF(S160=('Základní vstupní data'!$F$81+3),('Provozní náklady VaK-ex post'!$K$52*1000),IF(S160=('Základní vstupní data'!$F$81+4),('Provozní náklady VaK-ex post'!$M$52*1000),IF(S160=('Základní vstupní data'!$F$81+5),('Provozní náklady VaK-ex post'!$O$52*1000),IF(S160=('Základní vstupní data'!$F$81+6),('Provozní náklady VaK-ex post'!$Q$52*1000),IF(S160=('Základní vstupní data'!$F$81+7),('Provozní náklady VaK-ex post'!$S$52*1000),IF(S160=('Základní vstupní data'!$F$81+8),('Provozní náklady VaK-ex post'!$U$52*1000),IF(S160=('Základní vstupní data'!$F$81+9),('Provozní náklady VaK-ex post'!$W$52*1000),IF(S160=('Základní vstupní data'!$F$81+10),('Provozní náklady VaK-ex post'!$W$52*1000),IF(S160=('Základní vstupní data'!$F$81+11),('Provozní náklady VaK-ex post'!$W$52*1000),IF(S160=('Základní vstupní data'!$F$81+12),('Provozní náklady VaK-ex post'!$W$52*1000),IF(S160=('Základní vstupní data'!$F$81+13),('Provozní náklady VaK-ex post'!$W$52*1000),IF(S160=('Základní vstupní data'!$F$81+14),('Provozní náklady VaK-ex post'!$W$52*1000),IF(S160=('Základní vstupní data'!$F$81+15),('Provozní náklady VaK-ex post'!$W$52*1000),IF(S160=('Základní vstupní data'!$F$81+16),('Provozní náklady VaK-ex post'!$W$52*1000),IF(S160=('Základní vstupní data'!$F$81+17),('Provozní náklady VaK-ex post'!$W$52*1000),IF(S160=('Základní vstupní data'!$F$81+18),('Provozní náklady VaK-ex post'!$W$52*1000),IF(S160=('Základní vstupní data'!$F$81+19),('Provozní náklady VaK-ex post'!$W$52*1000),IF(S160=('Základní vstupní data'!$F$81+20),('Provozní náklady VaK-ex post'!$W$52*1000),IF(S160=('Základní vstupní data'!$F$81+21),('Provozní náklady VaK-ex post'!$W$52*1000),IF(S160=('Základní vstupní data'!$F$81+22),('Provozní náklady VaK-ex post'!$W$52*1000),IF(S160=('Základní vstupní data'!$F$81+23),('Provozní náklady VaK-ex post'!$W$52*1000),IF(S160=('Základní vstupní data'!$F$81+24),('Provozní náklady VaK-ex post'!$W$52*1000),IF(S160=('Základní vstupní data'!$F$81+25),('Provozní náklady VaK-ex post'!$W$52*1000),IF(S160=('Základní vstupní data'!$F$81+26),('Provozní náklady VaK-ex post'!$W$52*1000),IF(S160=('Základní vstupní data'!$F$81+27),('Provozní náklady VaK-ex post'!$W$52*1000),IF(S160=('Základní vstupní data'!$F$81+28),('Provozní náklady VaK-ex post'!$W$52*1000),IF(S160=('Základní vstupní data'!$F$81+29),('Provozní náklady VaK-ex post'!$W$52*1000),IF(S160=('Základní vstupní data'!$F$81+30),('Provozní náklady VaK-ex post'!$W$52*1000),0)))))))))))))))))))))))))))))))</f>
        <v>0</v>
      </c>
      <c r="T186" s="684">
        <f>IF(T160&gt;='Základní vstupní data'!$F$81,IF($F$2=1,0,('Základní vstupní data'!$G$127*1000)),IF(T160=('Základní vstupní data'!$F$81+1),('Provozní náklady VaK-ex post'!$G$52*1000),IF(T160=('Základní vstupní data'!$F$81+2),('Provozní náklady VaK-ex post'!$I$52*1000),IF(T160=('Základní vstupní data'!$F$81+3),('Provozní náklady VaK-ex post'!$K$52*1000),IF(T160=('Základní vstupní data'!$F$81+4),('Provozní náklady VaK-ex post'!$M$52*1000),IF(T160=('Základní vstupní data'!$F$81+5),('Provozní náklady VaK-ex post'!$O$52*1000),IF(T160=('Základní vstupní data'!$F$81+6),('Provozní náklady VaK-ex post'!$Q$52*1000),IF(T160=('Základní vstupní data'!$F$81+7),('Provozní náklady VaK-ex post'!$S$52*1000),IF(T160=('Základní vstupní data'!$F$81+8),('Provozní náklady VaK-ex post'!$U$52*1000),IF(T160=('Základní vstupní data'!$F$81+9),('Provozní náklady VaK-ex post'!$W$52*1000),IF(T160=('Základní vstupní data'!$F$81+10),('Provozní náklady VaK-ex post'!$W$52*1000),IF(T160=('Základní vstupní data'!$F$81+11),('Provozní náklady VaK-ex post'!$W$52*1000),IF(T160=('Základní vstupní data'!$F$81+12),('Provozní náklady VaK-ex post'!$W$52*1000),IF(T160=('Základní vstupní data'!$F$81+13),('Provozní náklady VaK-ex post'!$W$52*1000),IF(T160=('Základní vstupní data'!$F$81+14),('Provozní náklady VaK-ex post'!$W$52*1000),IF(T160=('Základní vstupní data'!$F$81+15),('Provozní náklady VaK-ex post'!$W$52*1000),IF(T160=('Základní vstupní data'!$F$81+16),('Provozní náklady VaK-ex post'!$W$52*1000),IF(T160=('Základní vstupní data'!$F$81+17),('Provozní náklady VaK-ex post'!$W$52*1000),IF(T160=('Základní vstupní data'!$F$81+18),('Provozní náklady VaK-ex post'!$W$52*1000),IF(T160=('Základní vstupní data'!$F$81+19),('Provozní náklady VaK-ex post'!$W$52*1000),IF(T160=('Základní vstupní data'!$F$81+20),('Provozní náklady VaK-ex post'!$W$52*1000),IF(T160=('Základní vstupní data'!$F$81+21),('Provozní náklady VaK-ex post'!$W$52*1000),IF(T160=('Základní vstupní data'!$F$81+22),('Provozní náklady VaK-ex post'!$W$52*1000),IF(T160=('Základní vstupní data'!$F$81+23),('Provozní náklady VaK-ex post'!$W$52*1000),IF(T160=('Základní vstupní data'!$F$81+24),('Provozní náklady VaK-ex post'!$W$52*1000),IF(T160=('Základní vstupní data'!$F$81+25),('Provozní náklady VaK-ex post'!$W$52*1000),IF(T160=('Základní vstupní data'!$F$81+26),('Provozní náklady VaK-ex post'!$W$52*1000),IF(T160=('Základní vstupní data'!$F$81+27),('Provozní náklady VaK-ex post'!$W$52*1000),IF(T160=('Základní vstupní data'!$F$81+28),('Provozní náklady VaK-ex post'!$W$52*1000),IF(T160=('Základní vstupní data'!$F$81+29),('Provozní náklady VaK-ex post'!$W$52*1000),IF(T160=('Základní vstupní data'!$F$81+30),('Provozní náklady VaK-ex post'!$W$52*1000),0)))))))))))))))))))))))))))))))</f>
        <v>0</v>
      </c>
      <c r="U186" s="684">
        <f>IF(U160&gt;='Základní vstupní data'!$F$81,IF($F$2=1,0,('Základní vstupní data'!$G$127*1000)),IF(U160=('Základní vstupní data'!$F$81+1),('Provozní náklady VaK-ex post'!$G$52*1000),IF(U160=('Základní vstupní data'!$F$81+2),('Provozní náklady VaK-ex post'!$I$52*1000),IF(U160=('Základní vstupní data'!$F$81+3),('Provozní náklady VaK-ex post'!$K$52*1000),IF(U160=('Základní vstupní data'!$F$81+4),('Provozní náklady VaK-ex post'!$M$52*1000),IF(U160=('Základní vstupní data'!$F$81+5),('Provozní náklady VaK-ex post'!$O$52*1000),IF(U160=('Základní vstupní data'!$F$81+6),('Provozní náklady VaK-ex post'!$Q$52*1000),IF(U160=('Základní vstupní data'!$F$81+7),('Provozní náklady VaK-ex post'!$S$52*1000),IF(U160=('Základní vstupní data'!$F$81+8),('Provozní náklady VaK-ex post'!$U$52*1000),IF(U160=('Základní vstupní data'!$F$81+9),('Provozní náklady VaK-ex post'!$W$52*1000),IF(U160=('Základní vstupní data'!$F$81+10),('Provozní náklady VaK-ex post'!$W$52*1000),IF(U160=('Základní vstupní data'!$F$81+11),('Provozní náklady VaK-ex post'!$W$52*1000),IF(U160=('Základní vstupní data'!$F$81+12),('Provozní náklady VaK-ex post'!$W$52*1000),IF(U160=('Základní vstupní data'!$F$81+13),('Provozní náklady VaK-ex post'!$W$52*1000),IF(U160=('Základní vstupní data'!$F$81+14),('Provozní náklady VaK-ex post'!$W$52*1000),IF(U160=('Základní vstupní data'!$F$81+15),('Provozní náklady VaK-ex post'!$W$52*1000),IF(U160=('Základní vstupní data'!$F$81+16),('Provozní náklady VaK-ex post'!$W$52*1000),IF(U160=('Základní vstupní data'!$F$81+17),('Provozní náklady VaK-ex post'!$W$52*1000),IF(U160=('Základní vstupní data'!$F$81+18),('Provozní náklady VaK-ex post'!$W$52*1000),IF(U160=('Základní vstupní data'!$F$81+19),('Provozní náklady VaK-ex post'!$W$52*1000),IF(U160=('Základní vstupní data'!$F$81+20),('Provozní náklady VaK-ex post'!$W$52*1000),IF(U160=('Základní vstupní data'!$F$81+21),('Provozní náklady VaK-ex post'!$W$52*1000),IF(U160=('Základní vstupní data'!$F$81+22),('Provozní náklady VaK-ex post'!$W$52*1000),IF(U160=('Základní vstupní data'!$F$81+23),('Provozní náklady VaK-ex post'!$W$52*1000),IF(U160=('Základní vstupní data'!$F$81+24),('Provozní náklady VaK-ex post'!$W$52*1000),IF(U160=('Základní vstupní data'!$F$81+25),('Provozní náklady VaK-ex post'!$W$52*1000),IF(U160=('Základní vstupní data'!$F$81+26),('Provozní náklady VaK-ex post'!$W$52*1000),IF(U160=('Základní vstupní data'!$F$81+27),('Provozní náklady VaK-ex post'!$W$52*1000),IF(U160=('Základní vstupní data'!$F$81+28),('Provozní náklady VaK-ex post'!$W$52*1000),IF(U160=('Základní vstupní data'!$F$81+29),('Provozní náklady VaK-ex post'!$W$52*1000),IF(U160=('Základní vstupní data'!$F$81+30),('Provozní náklady VaK-ex post'!$W$52*1000),0)))))))))))))))))))))))))))))))</f>
        <v>0</v>
      </c>
      <c r="V186" s="684">
        <f>IF(V160&gt;='Základní vstupní data'!$F$81,IF($F$2=1,0,('Základní vstupní data'!$G$127*1000)),IF(V160=('Základní vstupní data'!$F$81+1),('Provozní náklady VaK-ex post'!$G$52*1000),IF(V160=('Základní vstupní data'!$F$81+2),('Provozní náklady VaK-ex post'!$I$52*1000),IF(V160=('Základní vstupní data'!$F$81+3),('Provozní náklady VaK-ex post'!$K$52*1000),IF(V160=('Základní vstupní data'!$F$81+4),('Provozní náklady VaK-ex post'!$M$52*1000),IF(V160=('Základní vstupní data'!$F$81+5),('Provozní náklady VaK-ex post'!$O$52*1000),IF(V160=('Základní vstupní data'!$F$81+6),('Provozní náklady VaK-ex post'!$Q$52*1000),IF(V160=('Základní vstupní data'!$F$81+7),('Provozní náklady VaK-ex post'!$S$52*1000),IF(V160=('Základní vstupní data'!$F$81+8),('Provozní náklady VaK-ex post'!$U$52*1000),IF(V160=('Základní vstupní data'!$F$81+9),('Provozní náklady VaK-ex post'!$W$52*1000),IF(V160=('Základní vstupní data'!$F$81+10),('Provozní náklady VaK-ex post'!$W$52*1000),IF(V160=('Základní vstupní data'!$F$81+11),('Provozní náklady VaK-ex post'!$W$52*1000),IF(V160=('Základní vstupní data'!$F$81+12),('Provozní náklady VaK-ex post'!$W$52*1000),IF(V160=('Základní vstupní data'!$F$81+13),('Provozní náklady VaK-ex post'!$W$52*1000),IF(V160=('Základní vstupní data'!$F$81+14),('Provozní náklady VaK-ex post'!$W$52*1000),IF(V160=('Základní vstupní data'!$F$81+15),('Provozní náklady VaK-ex post'!$W$52*1000),IF(V160=('Základní vstupní data'!$F$81+16),('Provozní náklady VaK-ex post'!$W$52*1000),IF(V160=('Základní vstupní data'!$F$81+17),('Provozní náklady VaK-ex post'!$W$52*1000),IF(V160=('Základní vstupní data'!$F$81+18),('Provozní náklady VaK-ex post'!$W$52*1000),IF(V160=('Základní vstupní data'!$F$81+19),('Provozní náklady VaK-ex post'!$W$52*1000),IF(V160=('Základní vstupní data'!$F$81+20),('Provozní náklady VaK-ex post'!$W$52*1000),IF(V160=('Základní vstupní data'!$F$81+21),('Provozní náklady VaK-ex post'!$W$52*1000),IF(V160=('Základní vstupní data'!$F$81+22),('Provozní náklady VaK-ex post'!$W$52*1000),IF(V160=('Základní vstupní data'!$F$81+23),('Provozní náklady VaK-ex post'!$W$52*1000),IF(V160=('Základní vstupní data'!$F$81+24),('Provozní náklady VaK-ex post'!$W$52*1000),IF(V160=('Základní vstupní data'!$F$81+25),('Provozní náklady VaK-ex post'!$W$52*1000),IF(V160=('Základní vstupní data'!$F$81+26),('Provozní náklady VaK-ex post'!$W$52*1000),IF(V160=('Základní vstupní data'!$F$81+27),('Provozní náklady VaK-ex post'!$W$52*1000),IF(V160=('Základní vstupní data'!$F$81+28),('Provozní náklady VaK-ex post'!$W$52*1000),IF(V160=('Základní vstupní data'!$F$81+29),('Provozní náklady VaK-ex post'!$W$52*1000),IF(V160=('Základní vstupní data'!$F$81+30),('Provozní náklady VaK-ex post'!$W$52*1000),0)))))))))))))))))))))))))))))))</f>
        <v>0</v>
      </c>
      <c r="W186" s="684">
        <f>IF(W160&gt;='Základní vstupní data'!$F$81,IF($F$2=1,0,('Základní vstupní data'!$G$127*1000)),IF(W160=('Základní vstupní data'!$F$81+1),('Provozní náklady VaK-ex post'!$G$52*1000),IF(W160=('Základní vstupní data'!$F$81+2),('Provozní náklady VaK-ex post'!$I$52*1000),IF(W160=('Základní vstupní data'!$F$81+3),('Provozní náklady VaK-ex post'!$K$52*1000),IF(W160=('Základní vstupní data'!$F$81+4),('Provozní náklady VaK-ex post'!$M$52*1000),IF(W160=('Základní vstupní data'!$F$81+5),('Provozní náklady VaK-ex post'!$O$52*1000),IF(W160=('Základní vstupní data'!$F$81+6),('Provozní náklady VaK-ex post'!$Q$52*1000),IF(W160=('Základní vstupní data'!$F$81+7),('Provozní náklady VaK-ex post'!$S$52*1000),IF(W160=('Základní vstupní data'!$F$81+8),('Provozní náklady VaK-ex post'!$U$52*1000),IF(W160=('Základní vstupní data'!$F$81+9),('Provozní náklady VaK-ex post'!$W$52*1000),IF(W160=('Základní vstupní data'!$F$81+10),('Provozní náklady VaK-ex post'!$W$52*1000),IF(W160=('Základní vstupní data'!$F$81+11),('Provozní náklady VaK-ex post'!$W$52*1000),IF(W160=('Základní vstupní data'!$F$81+12),('Provozní náklady VaK-ex post'!$W$52*1000),IF(W160=('Základní vstupní data'!$F$81+13),('Provozní náklady VaK-ex post'!$W$52*1000),IF(W160=('Základní vstupní data'!$F$81+14),('Provozní náklady VaK-ex post'!$W$52*1000),IF(W160=('Základní vstupní data'!$F$81+15),('Provozní náklady VaK-ex post'!$W$52*1000),IF(W160=('Základní vstupní data'!$F$81+16),('Provozní náklady VaK-ex post'!$W$52*1000),IF(W160=('Základní vstupní data'!$F$81+17),('Provozní náklady VaK-ex post'!$W$52*1000),IF(W160=('Základní vstupní data'!$F$81+18),('Provozní náklady VaK-ex post'!$W$52*1000),IF(W160=('Základní vstupní data'!$F$81+19),('Provozní náklady VaK-ex post'!$W$52*1000),IF(W160=('Základní vstupní data'!$F$81+20),('Provozní náklady VaK-ex post'!$W$52*1000),IF(W160=('Základní vstupní data'!$F$81+21),('Provozní náklady VaK-ex post'!$W$52*1000),IF(W160=('Základní vstupní data'!$F$81+22),('Provozní náklady VaK-ex post'!$W$52*1000),IF(W160=('Základní vstupní data'!$F$81+23),('Provozní náklady VaK-ex post'!$W$52*1000),IF(W160=('Základní vstupní data'!$F$81+24),('Provozní náklady VaK-ex post'!$W$52*1000),IF(W160=('Základní vstupní data'!$F$81+25),('Provozní náklady VaK-ex post'!$W$52*1000),IF(W160=('Základní vstupní data'!$F$81+26),('Provozní náklady VaK-ex post'!$W$52*1000),IF(W160=('Základní vstupní data'!$F$81+27),('Provozní náklady VaK-ex post'!$W$52*1000),IF(W160=('Základní vstupní data'!$F$81+28),('Provozní náklady VaK-ex post'!$W$52*1000),IF(W160=('Základní vstupní data'!$F$81+29),('Provozní náklady VaK-ex post'!$W$52*1000),IF(W160=('Základní vstupní data'!$F$81+30),('Provozní náklady VaK-ex post'!$W$52*1000),0)))))))))))))))))))))))))))))))</f>
        <v>0</v>
      </c>
      <c r="X186" s="684">
        <f>IF(X160&gt;='Základní vstupní data'!$F$81,IF($F$2=1,0,('Základní vstupní data'!$G$127*1000)),IF(X160=('Základní vstupní data'!$F$81+1),('Provozní náklady VaK-ex post'!$G$52*1000),IF(X160=('Základní vstupní data'!$F$81+2),('Provozní náklady VaK-ex post'!$I$52*1000),IF(X160=('Základní vstupní data'!$F$81+3),('Provozní náklady VaK-ex post'!$K$52*1000),IF(X160=('Základní vstupní data'!$F$81+4),('Provozní náklady VaK-ex post'!$M$52*1000),IF(X160=('Základní vstupní data'!$F$81+5),('Provozní náklady VaK-ex post'!$O$52*1000),IF(X160=('Základní vstupní data'!$F$81+6),('Provozní náklady VaK-ex post'!$Q$52*1000),IF(X160=('Základní vstupní data'!$F$81+7),('Provozní náklady VaK-ex post'!$S$52*1000),IF(X160=('Základní vstupní data'!$F$81+8),('Provozní náklady VaK-ex post'!$U$52*1000),IF(X160=('Základní vstupní data'!$F$81+9),('Provozní náklady VaK-ex post'!$W$52*1000),IF(X160=('Základní vstupní data'!$F$81+10),('Provozní náklady VaK-ex post'!$W$52*1000),IF(X160=('Základní vstupní data'!$F$81+11),('Provozní náklady VaK-ex post'!$W$52*1000),IF(X160=('Základní vstupní data'!$F$81+12),('Provozní náklady VaK-ex post'!$W$52*1000),IF(X160=('Základní vstupní data'!$F$81+13),('Provozní náklady VaK-ex post'!$W$52*1000),IF(X160=('Základní vstupní data'!$F$81+14),('Provozní náklady VaK-ex post'!$W$52*1000),IF(X160=('Základní vstupní data'!$F$81+15),('Provozní náklady VaK-ex post'!$W$52*1000),IF(X160=('Základní vstupní data'!$F$81+16),('Provozní náklady VaK-ex post'!$W$52*1000),IF(X160=('Základní vstupní data'!$F$81+17),('Provozní náklady VaK-ex post'!$W$52*1000),IF(X160=('Základní vstupní data'!$F$81+18),('Provozní náklady VaK-ex post'!$W$52*1000),IF(X160=('Základní vstupní data'!$F$81+19),('Provozní náklady VaK-ex post'!$W$52*1000),IF(X160=('Základní vstupní data'!$F$81+20),('Provozní náklady VaK-ex post'!$W$52*1000),IF(X160=('Základní vstupní data'!$F$81+21),('Provozní náklady VaK-ex post'!$W$52*1000),IF(X160=('Základní vstupní data'!$F$81+22),('Provozní náklady VaK-ex post'!$W$52*1000),IF(X160=('Základní vstupní data'!$F$81+23),('Provozní náklady VaK-ex post'!$W$52*1000),IF(X160=('Základní vstupní data'!$F$81+24),('Provozní náklady VaK-ex post'!$W$52*1000),IF(X160=('Základní vstupní data'!$F$81+25),('Provozní náklady VaK-ex post'!$W$52*1000),IF(X160=('Základní vstupní data'!$F$81+26),('Provozní náklady VaK-ex post'!$W$52*1000),IF(X160=('Základní vstupní data'!$F$81+27),('Provozní náklady VaK-ex post'!$W$52*1000),IF(X160=('Základní vstupní data'!$F$81+28),('Provozní náklady VaK-ex post'!$W$52*1000),IF(X160=('Základní vstupní data'!$F$81+29),('Provozní náklady VaK-ex post'!$W$52*1000),IF(X160=('Základní vstupní data'!$F$81+30),('Provozní náklady VaK-ex post'!$W$52*1000),0)))))))))))))))))))))))))))))))</f>
        <v>0</v>
      </c>
      <c r="Y186" s="684">
        <f>IF(Y160&gt;='Základní vstupní data'!$F$81,IF($F$2=1,0,('Základní vstupní data'!$G$127*1000)),IF(Y160=('Základní vstupní data'!$F$81+1),('Provozní náklady VaK-ex post'!$G$52*1000),IF(Y160=('Základní vstupní data'!$F$81+2),('Provozní náklady VaK-ex post'!$I$52*1000),IF(Y160=('Základní vstupní data'!$F$81+3),('Provozní náklady VaK-ex post'!$K$52*1000),IF(Y160=('Základní vstupní data'!$F$81+4),('Provozní náklady VaK-ex post'!$M$52*1000),IF(Y160=('Základní vstupní data'!$F$81+5),('Provozní náklady VaK-ex post'!$O$52*1000),IF(Y160=('Základní vstupní data'!$F$81+6),('Provozní náklady VaK-ex post'!$Q$52*1000),IF(Y160=('Základní vstupní data'!$F$81+7),('Provozní náklady VaK-ex post'!$S$52*1000),IF(Y160=('Základní vstupní data'!$F$81+8),('Provozní náklady VaK-ex post'!$U$52*1000),IF(Y160=('Základní vstupní data'!$F$81+9),('Provozní náklady VaK-ex post'!$W$52*1000),IF(Y160=('Základní vstupní data'!$F$81+10),('Provozní náklady VaK-ex post'!$W$52*1000),IF(Y160=('Základní vstupní data'!$F$81+11),('Provozní náklady VaK-ex post'!$W$52*1000),IF(Y160=('Základní vstupní data'!$F$81+12),('Provozní náklady VaK-ex post'!$W$52*1000),IF(Y160=('Základní vstupní data'!$F$81+13),('Provozní náklady VaK-ex post'!$W$52*1000),IF(Y160=('Základní vstupní data'!$F$81+14),('Provozní náklady VaK-ex post'!$W$52*1000),IF(Y160=('Základní vstupní data'!$F$81+15),('Provozní náklady VaK-ex post'!$W$52*1000),IF(Y160=('Základní vstupní data'!$F$81+16),('Provozní náklady VaK-ex post'!$W$52*1000),IF(Y160=('Základní vstupní data'!$F$81+17),('Provozní náklady VaK-ex post'!$W$52*1000),IF(Y160=('Základní vstupní data'!$F$81+18),('Provozní náklady VaK-ex post'!$W$52*1000),IF(Y160=('Základní vstupní data'!$F$81+19),('Provozní náklady VaK-ex post'!$W$52*1000),IF(Y160=('Základní vstupní data'!$F$81+20),('Provozní náklady VaK-ex post'!$W$52*1000),IF(Y160=('Základní vstupní data'!$F$81+21),('Provozní náklady VaK-ex post'!$W$52*1000),IF(Y160=('Základní vstupní data'!$F$81+22),('Provozní náklady VaK-ex post'!$W$52*1000),IF(Y160=('Základní vstupní data'!$F$81+23),('Provozní náklady VaK-ex post'!$W$52*1000),IF(Y160=('Základní vstupní data'!$F$81+24),('Provozní náklady VaK-ex post'!$W$52*1000),IF(Y160=('Základní vstupní data'!$F$81+25),('Provozní náklady VaK-ex post'!$W$52*1000),IF(Y160=('Základní vstupní data'!$F$81+26),('Provozní náklady VaK-ex post'!$W$52*1000),IF(Y160=('Základní vstupní data'!$F$81+27),('Provozní náklady VaK-ex post'!$W$52*1000),IF(Y160=('Základní vstupní data'!$F$81+28),('Provozní náklady VaK-ex post'!$W$52*1000),IF(Y160=('Základní vstupní data'!$F$81+29),('Provozní náklady VaK-ex post'!$W$52*1000),IF(Y160=('Základní vstupní data'!$F$81+30),('Provozní náklady VaK-ex post'!$W$52*1000),0)))))))))))))))))))))))))))))))</f>
        <v>0</v>
      </c>
      <c r="Z186" s="684">
        <f>IF(Z160&gt;='Základní vstupní data'!$F$81,IF($F$2=1,0,('Základní vstupní data'!$G$127*1000)),IF(Z160=('Základní vstupní data'!$F$81+1),('Provozní náklady VaK-ex post'!$G$52*1000),IF(Z160=('Základní vstupní data'!$F$81+2),('Provozní náklady VaK-ex post'!$I$52*1000),IF(Z160=('Základní vstupní data'!$F$81+3),('Provozní náklady VaK-ex post'!$K$52*1000),IF(Z160=('Základní vstupní data'!$F$81+4),('Provozní náklady VaK-ex post'!$M$52*1000),IF(Z160=('Základní vstupní data'!$F$81+5),('Provozní náklady VaK-ex post'!$O$52*1000),IF(Z160=('Základní vstupní data'!$F$81+6),('Provozní náklady VaK-ex post'!$Q$52*1000),IF(Z160=('Základní vstupní data'!$F$81+7),('Provozní náklady VaK-ex post'!$S$52*1000),IF(Z160=('Základní vstupní data'!$F$81+8),('Provozní náklady VaK-ex post'!$U$52*1000),IF(Z160=('Základní vstupní data'!$F$81+9),('Provozní náklady VaK-ex post'!$W$52*1000),IF(Z160=('Základní vstupní data'!$F$81+10),('Provozní náklady VaK-ex post'!$W$52*1000),IF(Z160=('Základní vstupní data'!$F$81+11),('Provozní náklady VaK-ex post'!$W$52*1000),IF(Z160=('Základní vstupní data'!$F$81+12),('Provozní náklady VaK-ex post'!$W$52*1000),IF(Z160=('Základní vstupní data'!$F$81+13),('Provozní náklady VaK-ex post'!$W$52*1000),IF(Z160=('Základní vstupní data'!$F$81+14),('Provozní náklady VaK-ex post'!$W$52*1000),IF(Z160=('Základní vstupní data'!$F$81+15),('Provozní náklady VaK-ex post'!$W$52*1000),IF(Z160=('Základní vstupní data'!$F$81+16),('Provozní náklady VaK-ex post'!$W$52*1000),IF(Z160=('Základní vstupní data'!$F$81+17),('Provozní náklady VaK-ex post'!$W$52*1000),IF(Z160=('Základní vstupní data'!$F$81+18),('Provozní náklady VaK-ex post'!$W$52*1000),IF(Z160=('Základní vstupní data'!$F$81+19),('Provozní náklady VaK-ex post'!$W$52*1000),IF(Z160=('Základní vstupní data'!$F$81+20),('Provozní náklady VaK-ex post'!$W$52*1000),IF(Z160=('Základní vstupní data'!$F$81+21),('Provozní náklady VaK-ex post'!$W$52*1000),IF(Z160=('Základní vstupní data'!$F$81+22),('Provozní náklady VaK-ex post'!$W$52*1000),IF(Z160=('Základní vstupní data'!$F$81+23),('Provozní náklady VaK-ex post'!$W$52*1000),IF(Z160=('Základní vstupní data'!$F$81+24),('Provozní náklady VaK-ex post'!$W$52*1000),IF(Z160=('Základní vstupní data'!$F$81+25),('Provozní náklady VaK-ex post'!$W$52*1000),IF(Z160=('Základní vstupní data'!$F$81+26),('Provozní náklady VaK-ex post'!$W$52*1000),IF(Z160=('Základní vstupní data'!$F$81+27),('Provozní náklady VaK-ex post'!$W$52*1000),IF(Z160=('Základní vstupní data'!$F$81+28),('Provozní náklady VaK-ex post'!$W$52*1000),IF(Z160=('Základní vstupní data'!$F$81+29),('Provozní náklady VaK-ex post'!$W$52*1000),IF(Z160=('Základní vstupní data'!$F$81+30),('Provozní náklady VaK-ex post'!$W$52*1000),0)))))))))))))))))))))))))))))))</f>
        <v>0</v>
      </c>
      <c r="AA186" s="684">
        <f>IF(AA160&gt;='Základní vstupní data'!$F$81,IF($F$2=1,0,('Základní vstupní data'!$G$127*1000)),IF(AA160=('Základní vstupní data'!$F$81+1),('Provozní náklady VaK-ex post'!$G$52*1000),IF(AA160=('Základní vstupní data'!$F$81+2),('Provozní náklady VaK-ex post'!$I$52*1000),IF(AA160=('Základní vstupní data'!$F$81+3),('Provozní náklady VaK-ex post'!$K$52*1000),IF(AA160=('Základní vstupní data'!$F$81+4),('Provozní náklady VaK-ex post'!$M$52*1000),IF(AA160=('Základní vstupní data'!$F$81+5),('Provozní náklady VaK-ex post'!$O$52*1000),IF(AA160=('Základní vstupní data'!$F$81+6),('Provozní náklady VaK-ex post'!$Q$52*1000),IF(AA160=('Základní vstupní data'!$F$81+7),('Provozní náklady VaK-ex post'!$S$52*1000),IF(AA160=('Základní vstupní data'!$F$81+8),('Provozní náklady VaK-ex post'!$U$52*1000),IF(AA160=('Základní vstupní data'!$F$81+9),('Provozní náklady VaK-ex post'!$W$52*1000),IF(AA160=('Základní vstupní data'!$F$81+10),('Provozní náklady VaK-ex post'!$W$52*1000),IF(AA160=('Základní vstupní data'!$F$81+11),('Provozní náklady VaK-ex post'!$W$52*1000),IF(AA160=('Základní vstupní data'!$F$81+12),('Provozní náklady VaK-ex post'!$W$52*1000),IF(AA160=('Základní vstupní data'!$F$81+13),('Provozní náklady VaK-ex post'!$W$52*1000),IF(AA160=('Základní vstupní data'!$F$81+14),('Provozní náklady VaK-ex post'!$W$52*1000),IF(AA160=('Základní vstupní data'!$F$81+15),('Provozní náklady VaK-ex post'!$W$52*1000),IF(AA160=('Základní vstupní data'!$F$81+16),('Provozní náklady VaK-ex post'!$W$52*1000),IF(AA160=('Základní vstupní data'!$F$81+17),('Provozní náklady VaK-ex post'!$W$52*1000),IF(AA160=('Základní vstupní data'!$F$81+18),('Provozní náklady VaK-ex post'!$W$52*1000),IF(AA160=('Základní vstupní data'!$F$81+19),('Provozní náklady VaK-ex post'!$W$52*1000),IF(AA160=('Základní vstupní data'!$F$81+20),('Provozní náklady VaK-ex post'!$W$52*1000),IF(AA160=('Základní vstupní data'!$F$81+21),('Provozní náklady VaK-ex post'!$W$52*1000),IF(AA160=('Základní vstupní data'!$F$81+22),('Provozní náklady VaK-ex post'!$W$52*1000),IF(AA160=('Základní vstupní data'!$F$81+23),('Provozní náklady VaK-ex post'!$W$52*1000),IF(AA160=('Základní vstupní data'!$F$81+24),('Provozní náklady VaK-ex post'!$W$52*1000),IF(AA160=('Základní vstupní data'!$F$81+25),('Provozní náklady VaK-ex post'!$W$52*1000),IF(AA160=('Základní vstupní data'!$F$81+26),('Provozní náklady VaK-ex post'!$W$52*1000),IF(AA160=('Základní vstupní data'!$F$81+27),('Provozní náklady VaK-ex post'!$W$52*1000),IF(AA160=('Základní vstupní data'!$F$81+28),('Provozní náklady VaK-ex post'!$W$52*1000),IF(AA160=('Základní vstupní data'!$F$81+29),('Provozní náklady VaK-ex post'!$W$52*1000),IF(AA160=('Základní vstupní data'!$F$81+30),('Provozní náklady VaK-ex post'!$W$52*1000),0)))))))))))))))))))))))))))))))</f>
        <v>0</v>
      </c>
      <c r="AB186" s="684">
        <f>IF(AB160&gt;='Základní vstupní data'!$F$81,IF($F$2=1,0,('Základní vstupní data'!$G$127*1000)),IF(AB160=('Základní vstupní data'!$F$81+1),('Provozní náklady VaK-ex post'!$G$52*1000),IF(AB160=('Základní vstupní data'!$F$81+2),('Provozní náklady VaK-ex post'!$I$52*1000),IF(AB160=('Základní vstupní data'!$F$81+3),('Provozní náklady VaK-ex post'!$K$52*1000),IF(AB160=('Základní vstupní data'!$F$81+4),('Provozní náklady VaK-ex post'!$M$52*1000),IF(AB160=('Základní vstupní data'!$F$81+5),('Provozní náklady VaK-ex post'!$O$52*1000),IF(AB160=('Základní vstupní data'!$F$81+6),('Provozní náklady VaK-ex post'!$Q$52*1000),IF(AB160=('Základní vstupní data'!$F$81+7),('Provozní náklady VaK-ex post'!$S$52*1000),IF(AB160=('Základní vstupní data'!$F$81+8),('Provozní náklady VaK-ex post'!$U$52*1000),IF(AB160=('Základní vstupní data'!$F$81+9),('Provozní náklady VaK-ex post'!$W$52*1000),IF(AB160=('Základní vstupní data'!$F$81+10),('Provozní náklady VaK-ex post'!$W$52*1000),IF(AB160=('Základní vstupní data'!$F$81+11),('Provozní náklady VaK-ex post'!$W$52*1000),IF(AB160=('Základní vstupní data'!$F$81+12),('Provozní náklady VaK-ex post'!$W$52*1000),IF(AB160=('Základní vstupní data'!$F$81+13),('Provozní náklady VaK-ex post'!$W$52*1000),IF(AB160=('Základní vstupní data'!$F$81+14),('Provozní náklady VaK-ex post'!$W$52*1000),IF(AB160=('Základní vstupní data'!$F$81+15),('Provozní náklady VaK-ex post'!$W$52*1000),IF(AB160=('Základní vstupní data'!$F$81+16),('Provozní náklady VaK-ex post'!$W$52*1000),IF(AB160=('Základní vstupní data'!$F$81+17),('Provozní náklady VaK-ex post'!$W$52*1000),IF(AB160=('Základní vstupní data'!$F$81+18),('Provozní náklady VaK-ex post'!$W$52*1000),IF(AB160=('Základní vstupní data'!$F$81+19),('Provozní náklady VaK-ex post'!$W$52*1000),IF(AB160=('Základní vstupní data'!$F$81+20),('Provozní náklady VaK-ex post'!$W$52*1000),IF(AB160=('Základní vstupní data'!$F$81+21),('Provozní náklady VaK-ex post'!$W$52*1000),IF(AB160=('Základní vstupní data'!$F$81+22),('Provozní náklady VaK-ex post'!$W$52*1000),IF(AB160=('Základní vstupní data'!$F$81+23),('Provozní náklady VaK-ex post'!$W$52*1000),IF(AB160=('Základní vstupní data'!$F$81+24),('Provozní náklady VaK-ex post'!$W$52*1000),IF(AB160=('Základní vstupní data'!$F$81+25),('Provozní náklady VaK-ex post'!$W$52*1000),IF(AB160=('Základní vstupní data'!$F$81+26),('Provozní náklady VaK-ex post'!$W$52*1000),IF(AB160=('Základní vstupní data'!$F$81+27),('Provozní náklady VaK-ex post'!$W$52*1000),IF(AB160=('Základní vstupní data'!$F$81+28),('Provozní náklady VaK-ex post'!$W$52*1000),IF(AB160=('Základní vstupní data'!$F$81+29),('Provozní náklady VaK-ex post'!$W$52*1000),IF(AB160=('Základní vstupní data'!$F$81+30),('Provozní náklady VaK-ex post'!$W$52*1000),0)))))))))))))))))))))))))))))))</f>
        <v>0</v>
      </c>
      <c r="AC186" s="684">
        <f>IF(AC160&gt;='Základní vstupní data'!$F$81,IF($F$2=1,0,('Základní vstupní data'!$G$127*1000)),IF(AC160=('Základní vstupní data'!$F$81+1),('Provozní náklady VaK-ex post'!$G$52*1000),IF(AC160=('Základní vstupní data'!$F$81+2),('Provozní náklady VaK-ex post'!$I$52*1000),IF(AC160=('Základní vstupní data'!$F$81+3),('Provozní náklady VaK-ex post'!$K$52*1000),IF(AC160=('Základní vstupní data'!$F$81+4),('Provozní náklady VaK-ex post'!$M$52*1000),IF(AC160=('Základní vstupní data'!$F$81+5),('Provozní náklady VaK-ex post'!$O$52*1000),IF(AC160=('Základní vstupní data'!$F$81+6),('Provozní náklady VaK-ex post'!$Q$52*1000),IF(AC160=('Základní vstupní data'!$F$81+7),('Provozní náklady VaK-ex post'!$S$52*1000),IF(AC160=('Základní vstupní data'!$F$81+8),('Provozní náklady VaK-ex post'!$U$52*1000),IF(AC160=('Základní vstupní data'!$F$81+9),('Provozní náklady VaK-ex post'!$W$52*1000),IF(AC160=('Základní vstupní data'!$F$81+10),('Provozní náklady VaK-ex post'!$W$52*1000),IF(AC160=('Základní vstupní data'!$F$81+11),('Provozní náklady VaK-ex post'!$W$52*1000),IF(AC160=('Základní vstupní data'!$F$81+12),('Provozní náklady VaK-ex post'!$W$52*1000),IF(AC160=('Základní vstupní data'!$F$81+13),('Provozní náklady VaK-ex post'!$W$52*1000),IF(AC160=('Základní vstupní data'!$F$81+14),('Provozní náklady VaK-ex post'!$W$52*1000),IF(AC160=('Základní vstupní data'!$F$81+15),('Provozní náklady VaK-ex post'!$W$52*1000),IF(AC160=('Základní vstupní data'!$F$81+16),('Provozní náklady VaK-ex post'!$W$52*1000),IF(AC160=('Základní vstupní data'!$F$81+17),('Provozní náklady VaK-ex post'!$W$52*1000),IF(AC160=('Základní vstupní data'!$F$81+18),('Provozní náklady VaK-ex post'!$W$52*1000),IF(AC160=('Základní vstupní data'!$F$81+19),('Provozní náklady VaK-ex post'!$W$52*1000),IF(AC160=('Základní vstupní data'!$F$81+20),('Provozní náklady VaK-ex post'!$W$52*1000),IF(AC160=('Základní vstupní data'!$F$81+21),('Provozní náklady VaK-ex post'!$W$52*1000),IF(AC160=('Základní vstupní data'!$F$81+22),('Provozní náklady VaK-ex post'!$W$52*1000),IF(AC160=('Základní vstupní data'!$F$81+23),('Provozní náklady VaK-ex post'!$W$52*1000),IF(AC160=('Základní vstupní data'!$F$81+24),('Provozní náklady VaK-ex post'!$W$52*1000),IF(AC160=('Základní vstupní data'!$F$81+25),('Provozní náklady VaK-ex post'!$W$52*1000),IF(AC160=('Základní vstupní data'!$F$81+26),('Provozní náklady VaK-ex post'!$W$52*1000),IF(AC160=('Základní vstupní data'!$F$81+27),('Provozní náklady VaK-ex post'!$W$52*1000),IF(AC160=('Základní vstupní data'!$F$81+28),('Provozní náklady VaK-ex post'!$W$52*1000),IF(AC160=('Základní vstupní data'!$F$81+29),('Provozní náklady VaK-ex post'!$W$52*1000),IF(AC160=('Základní vstupní data'!$F$81+30),('Provozní náklady VaK-ex post'!$W$52*1000),0)))))))))))))))))))))))))))))))</f>
        <v>0</v>
      </c>
      <c r="AD186" s="684">
        <f>IF(AD160&gt;='Základní vstupní data'!$F$81,IF($F$2=1,0,('Základní vstupní data'!$G$127*1000)),IF(AD160=('Základní vstupní data'!$F$81+1),('Provozní náklady VaK-ex post'!$G$52*1000),IF(AD160=('Základní vstupní data'!$F$81+2),('Provozní náklady VaK-ex post'!$I$52*1000),IF(AD160=('Základní vstupní data'!$F$81+3),('Provozní náklady VaK-ex post'!$K$52*1000),IF(AD160=('Základní vstupní data'!$F$81+4),('Provozní náklady VaK-ex post'!$M$52*1000),IF(AD160=('Základní vstupní data'!$F$81+5),('Provozní náklady VaK-ex post'!$O$52*1000),IF(AD160=('Základní vstupní data'!$F$81+6),('Provozní náklady VaK-ex post'!$Q$52*1000),IF(AD160=('Základní vstupní data'!$F$81+7),('Provozní náklady VaK-ex post'!$S$52*1000),IF(AD160=('Základní vstupní data'!$F$81+8),('Provozní náklady VaK-ex post'!$U$52*1000),IF(AD160=('Základní vstupní data'!$F$81+9),('Provozní náklady VaK-ex post'!$W$52*1000),IF(AD160=('Základní vstupní data'!$F$81+10),('Provozní náklady VaK-ex post'!$W$52*1000),IF(AD160=('Základní vstupní data'!$F$81+11),('Provozní náklady VaK-ex post'!$W$52*1000),IF(AD160=('Základní vstupní data'!$F$81+12),('Provozní náklady VaK-ex post'!$W$52*1000),IF(AD160=('Základní vstupní data'!$F$81+13),('Provozní náklady VaK-ex post'!$W$52*1000),IF(AD160=('Základní vstupní data'!$F$81+14),('Provozní náklady VaK-ex post'!$W$52*1000),IF(AD160=('Základní vstupní data'!$F$81+15),('Provozní náklady VaK-ex post'!$W$52*1000),IF(AD160=('Základní vstupní data'!$F$81+16),('Provozní náklady VaK-ex post'!$W$52*1000),IF(AD160=('Základní vstupní data'!$F$81+17),('Provozní náklady VaK-ex post'!$W$52*1000),IF(AD160=('Základní vstupní data'!$F$81+18),('Provozní náklady VaK-ex post'!$W$52*1000),IF(AD160=('Základní vstupní data'!$F$81+19),('Provozní náklady VaK-ex post'!$W$52*1000),IF(AD160=('Základní vstupní data'!$F$81+20),('Provozní náklady VaK-ex post'!$W$52*1000),IF(AD160=('Základní vstupní data'!$F$81+21),('Provozní náklady VaK-ex post'!$W$52*1000),IF(AD160=('Základní vstupní data'!$F$81+22),('Provozní náklady VaK-ex post'!$W$52*1000),IF(AD160=('Základní vstupní data'!$F$81+23),('Provozní náklady VaK-ex post'!$W$52*1000),IF(AD160=('Základní vstupní data'!$F$81+24),('Provozní náklady VaK-ex post'!$W$52*1000),IF(AD160=('Základní vstupní data'!$F$81+25),('Provozní náklady VaK-ex post'!$W$52*1000),IF(AD160=('Základní vstupní data'!$F$81+26),('Provozní náklady VaK-ex post'!$W$52*1000),IF(AD160=('Základní vstupní data'!$F$81+27),('Provozní náklady VaK-ex post'!$W$52*1000),IF(AD160=('Základní vstupní data'!$F$81+28),('Provozní náklady VaK-ex post'!$W$52*1000),IF(AD160=('Základní vstupní data'!$F$81+29),('Provozní náklady VaK-ex post'!$W$52*1000),IF(AD160=('Základní vstupní data'!$F$81+30),('Provozní náklady VaK-ex post'!$W$52*1000),0)))))))))))))))))))))))))))))))</f>
        <v>0</v>
      </c>
      <c r="AE186" s="684">
        <f>IF(AE160&gt;='Základní vstupní data'!$F$81,IF($F$2=1,0,('Základní vstupní data'!$G$127*1000)),IF(AE160=('Základní vstupní data'!$F$81+1),('Provozní náklady VaK-ex post'!$G$52*1000),IF(AE160=('Základní vstupní data'!$F$81+2),('Provozní náklady VaK-ex post'!$I$52*1000),IF(AE160=('Základní vstupní data'!$F$81+3),('Provozní náklady VaK-ex post'!$K$52*1000),IF(AE160=('Základní vstupní data'!$F$81+4),('Provozní náklady VaK-ex post'!$M$52*1000),IF(AE160=('Základní vstupní data'!$F$81+5),('Provozní náklady VaK-ex post'!$O$52*1000),IF(AE160=('Základní vstupní data'!$F$81+6),('Provozní náklady VaK-ex post'!$Q$52*1000),IF(AE160=('Základní vstupní data'!$F$81+7),('Provozní náklady VaK-ex post'!$S$52*1000),IF(AE160=('Základní vstupní data'!$F$81+8),('Provozní náklady VaK-ex post'!$U$52*1000),IF(AE160=('Základní vstupní data'!$F$81+9),('Provozní náklady VaK-ex post'!$W$52*1000),IF(AE160=('Základní vstupní data'!$F$81+10),('Provozní náklady VaK-ex post'!$W$52*1000),IF(AE160=('Základní vstupní data'!$F$81+11),('Provozní náklady VaK-ex post'!$W$52*1000),IF(AE160=('Základní vstupní data'!$F$81+12),('Provozní náklady VaK-ex post'!$W$52*1000),IF(AE160=('Základní vstupní data'!$F$81+13),('Provozní náklady VaK-ex post'!$W$52*1000),IF(AE160=('Základní vstupní data'!$F$81+14),('Provozní náklady VaK-ex post'!$W$52*1000),IF(AE160=('Základní vstupní data'!$F$81+15),('Provozní náklady VaK-ex post'!$W$52*1000),IF(AE160=('Základní vstupní data'!$F$81+16),('Provozní náklady VaK-ex post'!$W$52*1000),IF(AE160=('Základní vstupní data'!$F$81+17),('Provozní náklady VaK-ex post'!$W$52*1000),IF(AE160=('Základní vstupní data'!$F$81+18),('Provozní náklady VaK-ex post'!$W$52*1000),IF(AE160=('Základní vstupní data'!$F$81+19),('Provozní náklady VaK-ex post'!$W$52*1000),IF(AE160=('Základní vstupní data'!$F$81+20),('Provozní náklady VaK-ex post'!$W$52*1000),IF(AE160=('Základní vstupní data'!$F$81+21),('Provozní náklady VaK-ex post'!$W$52*1000),IF(AE160=('Základní vstupní data'!$F$81+22),('Provozní náklady VaK-ex post'!$W$52*1000),IF(AE160=('Základní vstupní data'!$F$81+23),('Provozní náklady VaK-ex post'!$W$52*1000),IF(AE160=('Základní vstupní data'!$F$81+24),('Provozní náklady VaK-ex post'!$W$52*1000),IF(AE160=('Základní vstupní data'!$F$81+25),('Provozní náklady VaK-ex post'!$W$52*1000),IF(AE160=('Základní vstupní data'!$F$81+26),('Provozní náklady VaK-ex post'!$W$52*1000),IF(AE160=('Základní vstupní data'!$F$81+27),('Provozní náklady VaK-ex post'!$W$52*1000),IF(AE160=('Základní vstupní data'!$F$81+28),('Provozní náklady VaK-ex post'!$W$52*1000),IF(AE160=('Základní vstupní data'!$F$81+29),('Provozní náklady VaK-ex post'!$W$52*1000),IF(AE160=('Základní vstupní data'!$F$81+30),('Provozní náklady VaK-ex post'!$W$52*1000),0)))))))))))))))))))))))))))))))</f>
        <v>0</v>
      </c>
      <c r="AF186" s="684">
        <f>IF(AF160&gt;='Základní vstupní data'!$F$81,IF($F$2=1,0,('Základní vstupní data'!$G$127*1000)),IF(AF160=('Základní vstupní data'!$F$81+1),('Provozní náklady VaK-ex post'!$G$52*1000),IF(AF160=('Základní vstupní data'!$F$81+2),('Provozní náklady VaK-ex post'!$I$52*1000),IF(AF160=('Základní vstupní data'!$F$81+3),('Provozní náklady VaK-ex post'!$K$52*1000),IF(AF160=('Základní vstupní data'!$F$81+4),('Provozní náklady VaK-ex post'!$M$52*1000),IF(AF160=('Základní vstupní data'!$F$81+5),('Provozní náklady VaK-ex post'!$O$52*1000),IF(AF160=('Základní vstupní data'!$F$81+6),('Provozní náklady VaK-ex post'!$Q$52*1000),IF(AF160=('Základní vstupní data'!$F$81+7),('Provozní náklady VaK-ex post'!$S$52*1000),IF(AF160=('Základní vstupní data'!$F$81+8),('Provozní náklady VaK-ex post'!$U$52*1000),IF(AF160=('Základní vstupní data'!$F$81+9),('Provozní náklady VaK-ex post'!$W$52*1000),IF(AF160=('Základní vstupní data'!$F$81+10),('Provozní náklady VaK-ex post'!$W$52*1000),IF(AF160=('Základní vstupní data'!$F$81+11),('Provozní náklady VaK-ex post'!$W$52*1000),IF(AF160=('Základní vstupní data'!$F$81+12),('Provozní náklady VaK-ex post'!$W$52*1000),IF(AF160=('Základní vstupní data'!$F$81+13),('Provozní náklady VaK-ex post'!$W$52*1000),IF(AF160=('Základní vstupní data'!$F$81+14),('Provozní náklady VaK-ex post'!$W$52*1000),IF(AF160=('Základní vstupní data'!$F$81+15),('Provozní náklady VaK-ex post'!$W$52*1000),IF(AF160=('Základní vstupní data'!$F$81+16),('Provozní náklady VaK-ex post'!$W$52*1000),IF(AF160=('Základní vstupní data'!$F$81+17),('Provozní náklady VaK-ex post'!$W$52*1000),IF(AF160=('Základní vstupní data'!$F$81+18),('Provozní náklady VaK-ex post'!$W$52*1000),IF(AF160=('Základní vstupní data'!$F$81+19),('Provozní náklady VaK-ex post'!$W$52*1000),IF(AF160=('Základní vstupní data'!$F$81+20),('Provozní náklady VaK-ex post'!$W$52*1000),IF(AF160=('Základní vstupní data'!$F$81+21),('Provozní náklady VaK-ex post'!$W$52*1000),IF(AF160=('Základní vstupní data'!$F$81+22),('Provozní náklady VaK-ex post'!$W$52*1000),IF(AF160=('Základní vstupní data'!$F$81+23),('Provozní náklady VaK-ex post'!$W$52*1000),IF(AF160=('Základní vstupní data'!$F$81+24),('Provozní náklady VaK-ex post'!$W$52*1000),IF(AF160=('Základní vstupní data'!$F$81+25),('Provozní náklady VaK-ex post'!$W$52*1000),IF(AF160=('Základní vstupní data'!$F$81+26),('Provozní náklady VaK-ex post'!$W$52*1000),IF(AF160=('Základní vstupní data'!$F$81+27),('Provozní náklady VaK-ex post'!$W$52*1000),IF(AF160=('Základní vstupní data'!$F$81+28),('Provozní náklady VaK-ex post'!$W$52*1000),IF(AF160=('Základní vstupní data'!$F$81+29),('Provozní náklady VaK-ex post'!$W$52*1000),IF(AF160=('Základní vstupní data'!$F$81+30),('Provozní náklady VaK-ex post'!$W$52*1000),0)))))))))))))))))))))))))))))))</f>
        <v>0</v>
      </c>
      <c r="AG186" s="684">
        <f>IF(AG160&gt;='Základní vstupní data'!$F$81,IF($F$2=1,0,('Základní vstupní data'!$G$127*1000)),IF(AG160=('Základní vstupní data'!$F$81+1),('Provozní náklady VaK-ex post'!$G$52*1000),IF(AG160=('Základní vstupní data'!$F$81+2),('Provozní náklady VaK-ex post'!$I$52*1000),IF(AG160=('Základní vstupní data'!$F$81+3),('Provozní náklady VaK-ex post'!$K$52*1000),IF(AG160=('Základní vstupní data'!$F$81+4),('Provozní náklady VaK-ex post'!$M$52*1000),IF(AG160=('Základní vstupní data'!$F$81+5),('Provozní náklady VaK-ex post'!$O$52*1000),IF(AG160=('Základní vstupní data'!$F$81+6),('Provozní náklady VaK-ex post'!$Q$52*1000),IF(AG160=('Základní vstupní data'!$F$81+7),('Provozní náklady VaK-ex post'!$S$52*1000),IF(AG160=('Základní vstupní data'!$F$81+8),('Provozní náklady VaK-ex post'!$U$52*1000),IF(AG160=('Základní vstupní data'!$F$81+9),('Provozní náklady VaK-ex post'!$W$52*1000),IF(AG160=('Základní vstupní data'!$F$81+10),('Provozní náklady VaK-ex post'!$W$52*1000),IF(AG160=('Základní vstupní data'!$F$81+11),('Provozní náklady VaK-ex post'!$W$52*1000),IF(AG160=('Základní vstupní data'!$F$81+12),('Provozní náklady VaK-ex post'!$W$52*1000),IF(AG160=('Základní vstupní data'!$F$81+13),('Provozní náklady VaK-ex post'!$W$52*1000),IF(AG160=('Základní vstupní data'!$F$81+14),('Provozní náklady VaK-ex post'!$W$52*1000),IF(AG160=('Základní vstupní data'!$F$81+15),('Provozní náklady VaK-ex post'!$W$52*1000),IF(AG160=('Základní vstupní data'!$F$81+16),('Provozní náklady VaK-ex post'!$W$52*1000),IF(AG160=('Základní vstupní data'!$F$81+17),('Provozní náklady VaK-ex post'!$W$52*1000),IF(AG160=('Základní vstupní data'!$F$81+18),('Provozní náklady VaK-ex post'!$W$52*1000),IF(AG160=('Základní vstupní data'!$F$81+19),('Provozní náklady VaK-ex post'!$W$52*1000),IF(AG160=('Základní vstupní data'!$F$81+20),('Provozní náklady VaK-ex post'!$W$52*1000),IF(AG160=('Základní vstupní data'!$F$81+21),('Provozní náklady VaK-ex post'!$W$52*1000),IF(AG160=('Základní vstupní data'!$F$81+22),('Provozní náklady VaK-ex post'!$W$52*1000),IF(AG160=('Základní vstupní data'!$F$81+23),('Provozní náklady VaK-ex post'!$W$52*1000),IF(AG160=('Základní vstupní data'!$F$81+24),('Provozní náklady VaK-ex post'!$W$52*1000),IF(AG160=('Základní vstupní data'!$F$81+25),('Provozní náklady VaK-ex post'!$W$52*1000),IF(AG160=('Základní vstupní data'!$F$81+26),('Provozní náklady VaK-ex post'!$W$52*1000),IF(AG160=('Základní vstupní data'!$F$81+27),('Provozní náklady VaK-ex post'!$W$52*1000),IF(AG160=('Základní vstupní data'!$F$81+28),('Provozní náklady VaK-ex post'!$W$52*1000),IF(AG160=('Základní vstupní data'!$F$81+29),('Provozní náklady VaK-ex post'!$W$52*1000),IF(AG160=('Základní vstupní data'!$F$81+30),('Provozní náklady VaK-ex post'!$W$52*1000),0)))))))))))))))))))))))))))))))</f>
        <v>0</v>
      </c>
      <c r="AH186" s="684">
        <f>IF(AH160&gt;='Základní vstupní data'!$F$81,IF($F$2=1,0,('Základní vstupní data'!$G$127*1000)),IF(AH160=('Základní vstupní data'!$F$81+1),('Provozní náklady VaK-ex post'!$G$52*1000),IF(AH160=('Základní vstupní data'!$F$81+2),('Provozní náklady VaK-ex post'!$I$52*1000),IF(AH160=('Základní vstupní data'!$F$81+3),('Provozní náklady VaK-ex post'!$K$52*1000),IF(AH160=('Základní vstupní data'!$F$81+4),('Provozní náklady VaK-ex post'!$M$52*1000),IF(AH160=('Základní vstupní data'!$F$81+5),('Provozní náklady VaK-ex post'!$O$52*1000),IF(AH160=('Základní vstupní data'!$F$81+6),('Provozní náklady VaK-ex post'!$Q$52*1000),IF(AH160=('Základní vstupní data'!$F$81+7),('Provozní náklady VaK-ex post'!$S$52*1000),IF(AH160=('Základní vstupní data'!$F$81+8),('Provozní náklady VaK-ex post'!$U$52*1000),IF(AH160=('Základní vstupní data'!$F$81+9),('Provozní náklady VaK-ex post'!$W$52*1000),IF(AH160=('Základní vstupní data'!$F$81+10),('Provozní náklady VaK-ex post'!$W$52*1000),IF(AH160=('Základní vstupní data'!$F$81+11),('Provozní náklady VaK-ex post'!$W$52*1000),IF(AH160=('Základní vstupní data'!$F$81+12),('Provozní náklady VaK-ex post'!$W$52*1000),IF(AH160=('Základní vstupní data'!$F$81+13),('Provozní náklady VaK-ex post'!$W$52*1000),IF(AH160=('Základní vstupní data'!$F$81+14),('Provozní náklady VaK-ex post'!$W$52*1000),IF(AH160=('Základní vstupní data'!$F$81+15),('Provozní náklady VaK-ex post'!$W$52*1000),IF(AH160=('Základní vstupní data'!$F$81+16),('Provozní náklady VaK-ex post'!$W$52*1000),IF(AH160=('Základní vstupní data'!$F$81+17),('Provozní náklady VaK-ex post'!$W$52*1000),IF(AH160=('Základní vstupní data'!$F$81+18),('Provozní náklady VaK-ex post'!$W$52*1000),IF(AH160=('Základní vstupní data'!$F$81+19),('Provozní náklady VaK-ex post'!$W$52*1000),IF(AH160=('Základní vstupní data'!$F$81+20),('Provozní náklady VaK-ex post'!$W$52*1000),IF(AH160=('Základní vstupní data'!$F$81+21),('Provozní náklady VaK-ex post'!$W$52*1000),IF(AH160=('Základní vstupní data'!$F$81+22),('Provozní náklady VaK-ex post'!$W$52*1000),IF(AH160=('Základní vstupní data'!$F$81+23),('Provozní náklady VaK-ex post'!$W$52*1000),IF(AH160=('Základní vstupní data'!$F$81+24),('Provozní náklady VaK-ex post'!$W$52*1000),IF(AH160=('Základní vstupní data'!$F$81+25),('Provozní náklady VaK-ex post'!$W$52*1000),IF(AH160=('Základní vstupní data'!$F$81+26),('Provozní náklady VaK-ex post'!$W$52*1000),IF(AH160=('Základní vstupní data'!$F$81+27),('Provozní náklady VaK-ex post'!$W$52*1000),IF(AH160=('Základní vstupní data'!$F$81+28),('Provozní náklady VaK-ex post'!$W$52*1000),IF(AH160=('Základní vstupní data'!$F$81+29),('Provozní náklady VaK-ex post'!$W$52*1000),IF(AH160=('Základní vstupní data'!$F$81+30),('Provozní náklady VaK-ex post'!$W$52*1000),0)))))))))))))))))))))))))))))))</f>
        <v>0</v>
      </c>
    </row>
    <row r="187" spans="1:34" s="30" customFormat="1">
      <c r="B187" s="118"/>
      <c r="C187" s="531"/>
      <c r="D187" s="253"/>
      <c r="E187" s="528"/>
      <c r="F187" s="528"/>
      <c r="G187" s="528"/>
      <c r="H187" s="528"/>
      <c r="I187" s="528"/>
      <c r="J187" s="528"/>
      <c r="K187" s="528"/>
      <c r="L187" s="528"/>
      <c r="M187" s="528"/>
      <c r="N187" s="528"/>
      <c r="O187" s="533"/>
      <c r="P187" s="533"/>
      <c r="Q187" s="533"/>
      <c r="R187" s="533"/>
      <c r="S187" s="533"/>
      <c r="T187" s="533"/>
      <c r="U187" s="533"/>
      <c r="V187" s="533"/>
      <c r="W187" s="533"/>
      <c r="X187" s="533"/>
      <c r="Y187" s="533"/>
      <c r="Z187" s="533"/>
      <c r="AA187" s="533"/>
      <c r="AB187" s="533"/>
      <c r="AC187" s="533"/>
      <c r="AD187" s="533"/>
      <c r="AE187" s="533"/>
      <c r="AF187" s="533"/>
      <c r="AG187" s="533"/>
      <c r="AH187" s="533"/>
    </row>
    <row r="188" spans="1:34" s="30" customFormat="1">
      <c r="B188" s="420" t="s">
        <v>319</v>
      </c>
      <c r="C188" s="420" t="s">
        <v>277</v>
      </c>
      <c r="D188" s="429"/>
      <c r="E188" s="456">
        <f>E160</f>
        <v>2016</v>
      </c>
      <c r="F188" s="456">
        <f t="shared" ref="F188:AH188" si="119">F160</f>
        <v>2017</v>
      </c>
      <c r="G188" s="456">
        <f t="shared" si="119"/>
        <v>2018</v>
      </c>
      <c r="H188" s="456">
        <f t="shared" si="119"/>
        <v>2019</v>
      </c>
      <c r="I188" s="456">
        <f t="shared" si="119"/>
        <v>2020</v>
      </c>
      <c r="J188" s="456">
        <f t="shared" si="119"/>
        <v>2021</v>
      </c>
      <c r="K188" s="456">
        <f t="shared" si="119"/>
        <v>2022</v>
      </c>
      <c r="L188" s="456">
        <f t="shared" si="119"/>
        <v>2023</v>
      </c>
      <c r="M188" s="456">
        <f t="shared" si="119"/>
        <v>2024</v>
      </c>
      <c r="N188" s="456">
        <f t="shared" si="119"/>
        <v>2025</v>
      </c>
      <c r="O188" s="456">
        <f t="shared" si="119"/>
        <v>2026</v>
      </c>
      <c r="P188" s="456">
        <f t="shared" si="119"/>
        <v>2027</v>
      </c>
      <c r="Q188" s="456">
        <f t="shared" si="119"/>
        <v>2028</v>
      </c>
      <c r="R188" s="456">
        <f t="shared" si="119"/>
        <v>2029</v>
      </c>
      <c r="S188" s="456">
        <f t="shared" si="119"/>
        <v>2030</v>
      </c>
      <c r="T188" s="456">
        <f t="shared" si="119"/>
        <v>2031</v>
      </c>
      <c r="U188" s="456">
        <f t="shared" si="119"/>
        <v>2032</v>
      </c>
      <c r="V188" s="456">
        <f t="shared" si="119"/>
        <v>2033</v>
      </c>
      <c r="W188" s="456">
        <f t="shared" si="119"/>
        <v>2034</v>
      </c>
      <c r="X188" s="456">
        <f t="shared" si="119"/>
        <v>2035</v>
      </c>
      <c r="Y188" s="456">
        <f t="shared" si="119"/>
        <v>2036</v>
      </c>
      <c r="Z188" s="456">
        <f t="shared" si="119"/>
        <v>2037</v>
      </c>
      <c r="AA188" s="456">
        <f t="shared" si="119"/>
        <v>2038</v>
      </c>
      <c r="AB188" s="456">
        <f t="shared" si="119"/>
        <v>2039</v>
      </c>
      <c r="AC188" s="456">
        <f t="shared" si="119"/>
        <v>2040</v>
      </c>
      <c r="AD188" s="456">
        <f t="shared" si="119"/>
        <v>2041</v>
      </c>
      <c r="AE188" s="456">
        <f t="shared" si="119"/>
        <v>2042</v>
      </c>
      <c r="AF188" s="456">
        <f t="shared" si="119"/>
        <v>2043</v>
      </c>
      <c r="AG188" s="456">
        <f t="shared" si="119"/>
        <v>2044</v>
      </c>
      <c r="AH188" s="456">
        <f t="shared" si="119"/>
        <v>2045</v>
      </c>
    </row>
    <row r="189" spans="1:34" s="30" customFormat="1">
      <c r="B189" s="715" t="str">
        <f>B181</f>
        <v>Pitná voda</v>
      </c>
      <c r="C189" s="751"/>
      <c r="D189" s="741" t="s">
        <v>278</v>
      </c>
      <c r="E189" s="739">
        <f>IF(E$172&gt;='Základní vstupní data'!$F$81,IF($F$2=1,0,IF('Základní vstupní data'!$F$127=0,0,'Základní vstupní data'!$F$127*1000)),0)</f>
        <v>0</v>
      </c>
      <c r="F189" s="739">
        <f>IF(F$172&gt;='Základní vstupní data'!$F$81,IF($F$2=1,0,IF('Základní vstupní data'!$F$127=0,0,'Základní vstupní data'!$F$127*1000)),0)</f>
        <v>0</v>
      </c>
      <c r="G189" s="739">
        <f>IF(G$172&gt;='Základní vstupní data'!$F$81,IF($F$2=1,0,IF('Základní vstupní data'!$F$127=0,0,'Základní vstupní data'!$F$127*1000)),0)</f>
        <v>0</v>
      </c>
      <c r="H189" s="739">
        <f>IF(H$172&gt;='Základní vstupní data'!$F$81,IF($F$2=1,0,IF('Základní vstupní data'!$F$127=0,0,'Základní vstupní data'!$F$127*1000)),0)</f>
        <v>0</v>
      </c>
      <c r="I189" s="739">
        <f>IF(I$172&gt;='Základní vstupní data'!$F$81,IF($F$2=1,0,IF('Základní vstupní data'!$F$127=0,0,'Základní vstupní data'!$F$127*1000)),0)</f>
        <v>0</v>
      </c>
      <c r="J189" s="739">
        <f>IF(J$172&gt;='Základní vstupní data'!$F$81,IF($F$2=1,0,IF('Základní vstupní data'!$F$127=0,0,'Základní vstupní data'!$F$127*1000)),0)</f>
        <v>0</v>
      </c>
      <c r="K189" s="739">
        <f>IF(K$172&gt;='Základní vstupní data'!$F$81,IF($F$2=1,0,IF('Základní vstupní data'!$F$127=0,0,'Základní vstupní data'!$F$127*1000)),0)</f>
        <v>0</v>
      </c>
      <c r="L189" s="739">
        <f>IF(L$172&gt;='Základní vstupní data'!$F$81,IF($F$2=1,0,IF('Základní vstupní data'!$F$127=0,0,'Základní vstupní data'!$F$127*1000)),0)</f>
        <v>0</v>
      </c>
      <c r="M189" s="739">
        <f>IF(M$172&gt;='Základní vstupní data'!$F$81,IF($F$2=1,0,IF('Základní vstupní data'!$F$127=0,0,'Základní vstupní data'!$F$127*1000)),0)</f>
        <v>0</v>
      </c>
      <c r="N189" s="739">
        <f>IF(N$172&gt;='Základní vstupní data'!$F$81,IF($F$2=1,0,IF('Základní vstupní data'!$F$127=0,0,'Základní vstupní data'!$F$127*1000)),0)</f>
        <v>0</v>
      </c>
      <c r="O189" s="739">
        <f>IF(O$172&gt;='Základní vstupní data'!$F$81,IF($F$2=1,0,IF('Základní vstupní data'!$F$127=0,0,'Základní vstupní data'!$F$127*1000)),0)</f>
        <v>0</v>
      </c>
      <c r="P189" s="739">
        <f>IF(P$172&gt;='Základní vstupní data'!$F$81,IF($F$2=1,0,IF('Základní vstupní data'!$F$127=0,0,'Základní vstupní data'!$F$127*1000)),0)</f>
        <v>0</v>
      </c>
      <c r="Q189" s="739">
        <f>IF(Q$172&gt;='Základní vstupní data'!$F$81,IF($F$2=1,0,IF('Základní vstupní data'!$F$127=0,0,'Základní vstupní data'!$F$127*1000)),0)</f>
        <v>0</v>
      </c>
      <c r="R189" s="739">
        <f>IF(R$172&gt;='Základní vstupní data'!$F$81,IF($F$2=1,0,IF('Základní vstupní data'!$F$127=0,0,'Základní vstupní data'!$F$127*1000)),0)</f>
        <v>0</v>
      </c>
      <c r="S189" s="739">
        <f>IF(S$172&gt;='Základní vstupní data'!$F$81,IF($F$2=1,0,IF('Základní vstupní data'!$F$127=0,0,'Základní vstupní data'!$F$127*1000)),0)</f>
        <v>0</v>
      </c>
      <c r="T189" s="739">
        <f>IF(T$172&gt;='Základní vstupní data'!$F$81,IF($F$2=1,0,IF('Základní vstupní data'!$F$127=0,0,'Základní vstupní data'!$F$127*1000)),0)</f>
        <v>0</v>
      </c>
      <c r="U189" s="739">
        <f>IF(U$172&gt;='Základní vstupní data'!$F$81,IF($F$2=1,0,IF('Základní vstupní data'!$F$127=0,0,'Základní vstupní data'!$F$127*1000)),0)</f>
        <v>0</v>
      </c>
      <c r="V189" s="739">
        <f>IF(V$172&gt;='Základní vstupní data'!$F$81,IF($F$2=1,0,IF('Základní vstupní data'!$F$127=0,0,'Základní vstupní data'!$F$127*1000)),0)</f>
        <v>0</v>
      </c>
      <c r="W189" s="739">
        <f>IF(W$172&gt;='Základní vstupní data'!$F$81,IF($F$2=1,0,IF('Základní vstupní data'!$F$127=0,0,'Základní vstupní data'!$F$127*1000)),0)</f>
        <v>0</v>
      </c>
      <c r="X189" s="739">
        <f>IF(X$172&gt;='Základní vstupní data'!$F$81,IF($F$2=1,0,IF('Základní vstupní data'!$F$127=0,0,'Základní vstupní data'!$F$127*1000)),0)</f>
        <v>0</v>
      </c>
      <c r="Y189" s="739">
        <f>IF(Y$172&gt;='Základní vstupní data'!$F$81,IF($F$2=1,0,IF('Základní vstupní data'!$F$127=0,0,'Základní vstupní data'!$F$127*1000)),0)</f>
        <v>0</v>
      </c>
      <c r="Z189" s="739">
        <f>IF(Z$172&gt;='Základní vstupní data'!$F$81,IF($F$2=1,0,IF('Základní vstupní data'!$F$127=0,0,'Základní vstupní data'!$F$127*1000)),0)</f>
        <v>0</v>
      </c>
      <c r="AA189" s="739">
        <f>IF(AA$172&gt;='Základní vstupní data'!$F$81,IF($F$2=1,0,IF('Základní vstupní data'!$F$127=0,0,'Základní vstupní data'!$F$127*1000)),0)</f>
        <v>0</v>
      </c>
      <c r="AB189" s="739">
        <f>IF(AB$172&gt;='Základní vstupní data'!$F$81,IF($F$2=1,0,IF('Základní vstupní data'!$F$127=0,0,'Základní vstupní data'!$F$127*1000)),0)</f>
        <v>0</v>
      </c>
      <c r="AC189" s="739">
        <f>IF(AC$172&gt;='Základní vstupní data'!$F$81,IF($F$2=1,0,IF('Základní vstupní data'!$F$127=0,0,'Základní vstupní data'!$F$127*1000)),0)</f>
        <v>0</v>
      </c>
      <c r="AD189" s="739">
        <f>IF(AD$172&gt;='Základní vstupní data'!$F$81,IF($F$2=1,0,IF('Základní vstupní data'!$F$127=0,0,'Základní vstupní data'!$F$127*1000)),0)</f>
        <v>0</v>
      </c>
      <c r="AE189" s="739">
        <f>IF(AE$172&gt;='Základní vstupní data'!$F$81,IF($F$2=1,0,IF('Základní vstupní data'!$F$127=0,0,'Základní vstupní data'!$F$127*1000)),0)</f>
        <v>0</v>
      </c>
      <c r="AF189" s="739">
        <f>IF(AF$172&gt;='Základní vstupní data'!$F$81,IF($F$2=1,0,IF('Základní vstupní data'!$F$127=0,0,'Základní vstupní data'!$F$127*1000)),0)</f>
        <v>0</v>
      </c>
      <c r="AG189" s="739">
        <f>IF(AG$172&gt;='Základní vstupní data'!$F$81,IF($F$2=1,0,IF('Základní vstupní data'!$F$127=0,0,'Základní vstupní data'!$F$127*1000)),0)</f>
        <v>0</v>
      </c>
      <c r="AH189" s="739">
        <f>IF(AH$172&gt;='Základní vstupní data'!$F$81,IF($F$2=1,0,IF('Základní vstupní data'!$F$127=0,0,'Základní vstupní data'!$F$127*1000)),0)</f>
        <v>0</v>
      </c>
    </row>
    <row r="190" spans="1:34">
      <c r="B190" s="304" t="str">
        <f>B182</f>
        <v>Odpadní voda</v>
      </c>
      <c r="C190" s="690"/>
      <c r="D190" s="685" t="s">
        <v>278</v>
      </c>
      <c r="E190" s="684">
        <f>IF(E$172&gt;='Základní vstupní data'!$F$81,IF($F$2=1,0,IF('Základní vstupní data'!$G$127=0,0,'Základní vstupní data'!$G$127*1000)),0)</f>
        <v>0</v>
      </c>
      <c r="F190" s="684">
        <f>IF(F$172&gt;='Základní vstupní data'!$F$81,IF($F$2=1,0,IF('Základní vstupní data'!$G$127=0,0,'Základní vstupní data'!$G$127*1000)),0)</f>
        <v>0</v>
      </c>
      <c r="G190" s="684">
        <f>IF(G$172&gt;='Základní vstupní data'!$F$81,IF($F$2=1,0,IF('Základní vstupní data'!$G$127=0,0,'Základní vstupní data'!$G$127*1000)),0)</f>
        <v>0</v>
      </c>
      <c r="H190" s="684">
        <f>IF(H$172&gt;='Základní vstupní data'!$F$81,IF($F$2=1,0,IF('Základní vstupní data'!$G$127=0,0,'Základní vstupní data'!$G$127*1000)),0)</f>
        <v>0</v>
      </c>
      <c r="I190" s="684">
        <f>IF(I$172&gt;='Základní vstupní data'!$F$81,IF($F$2=1,0,IF('Základní vstupní data'!$G$127=0,0,'Základní vstupní data'!$G$127*1000)),0)</f>
        <v>0</v>
      </c>
      <c r="J190" s="684">
        <f>IF(J$172&gt;='Základní vstupní data'!$F$81,IF($F$2=1,0,IF('Základní vstupní data'!$G$127=0,0,'Základní vstupní data'!$G$127*1000)),0)</f>
        <v>0</v>
      </c>
      <c r="K190" s="684">
        <f>IF(K$172&gt;='Základní vstupní data'!$F$81,IF($F$2=1,0,IF('Základní vstupní data'!$G$127=0,0,'Základní vstupní data'!$G$127*1000)),0)</f>
        <v>0</v>
      </c>
      <c r="L190" s="684">
        <f>IF(L$172&gt;='Základní vstupní data'!$F$81,IF($F$2=1,0,IF('Základní vstupní data'!$G$127=0,0,'Základní vstupní data'!$G$127*1000)),0)</f>
        <v>0</v>
      </c>
      <c r="M190" s="684">
        <f>IF(M$172&gt;='Základní vstupní data'!$F$81,IF($F$2=1,0,IF('Základní vstupní data'!$G$127=0,0,'Základní vstupní data'!$G$127*1000)),0)</f>
        <v>0</v>
      </c>
      <c r="N190" s="684">
        <f>IF(N$172&gt;='Základní vstupní data'!$F$81,IF($F$2=1,0,IF('Základní vstupní data'!$G$127=0,0,'Základní vstupní data'!$G$127*1000)),0)</f>
        <v>0</v>
      </c>
      <c r="O190" s="684">
        <f>IF(O$172&gt;='Základní vstupní data'!$F$81,IF($F$2=1,0,IF('Základní vstupní data'!$G$127=0,0,'Základní vstupní data'!$G$127*1000)),0)</f>
        <v>0</v>
      </c>
      <c r="P190" s="684">
        <f>IF(P$172&gt;='Základní vstupní data'!$F$81,IF($F$2=1,0,IF('Základní vstupní data'!$G$127=0,0,'Základní vstupní data'!$G$127*1000)),0)</f>
        <v>0</v>
      </c>
      <c r="Q190" s="684">
        <f>IF(Q$172&gt;='Základní vstupní data'!$F$81,IF($F$2=1,0,IF('Základní vstupní data'!$G$127=0,0,'Základní vstupní data'!$G$127*1000)),0)</f>
        <v>0</v>
      </c>
      <c r="R190" s="684">
        <f>IF(R$172&gt;='Základní vstupní data'!$F$81,IF($F$2=1,0,IF('Základní vstupní data'!$G$127=0,0,'Základní vstupní data'!$G$127*1000)),0)</f>
        <v>0</v>
      </c>
      <c r="S190" s="684">
        <f>IF(S$172&gt;='Základní vstupní data'!$F$81,IF($F$2=1,0,IF('Základní vstupní data'!$G$127=0,0,'Základní vstupní data'!$G$127*1000)),0)</f>
        <v>0</v>
      </c>
      <c r="T190" s="684">
        <f>IF(T$172&gt;='Základní vstupní data'!$F$81,IF($F$2=1,0,IF('Základní vstupní data'!$G$127=0,0,'Základní vstupní data'!$G$127*1000)),0)</f>
        <v>0</v>
      </c>
      <c r="U190" s="684">
        <f>IF(U$172&gt;='Základní vstupní data'!$F$81,IF($F$2=1,0,IF('Základní vstupní data'!$G$127=0,0,'Základní vstupní data'!$G$127*1000)),0)</f>
        <v>0</v>
      </c>
      <c r="V190" s="684">
        <f>IF(V$172&gt;='Základní vstupní data'!$F$81,IF($F$2=1,0,IF('Základní vstupní data'!$G$127=0,0,'Základní vstupní data'!$G$127*1000)),0)</f>
        <v>0</v>
      </c>
      <c r="W190" s="684">
        <f>IF(W$172&gt;='Základní vstupní data'!$F$81,IF($F$2=1,0,IF('Základní vstupní data'!$G$127=0,0,'Základní vstupní data'!$G$127*1000)),0)</f>
        <v>0</v>
      </c>
      <c r="X190" s="684">
        <f>IF(X$172&gt;='Základní vstupní data'!$F$81,IF($F$2=1,0,IF('Základní vstupní data'!$G$127=0,0,'Základní vstupní data'!$G$127*1000)),0)</f>
        <v>0</v>
      </c>
      <c r="Y190" s="684">
        <f>IF(Y$172&gt;='Základní vstupní data'!$F$81,IF($F$2=1,0,IF('Základní vstupní data'!$G$127=0,0,'Základní vstupní data'!$G$127*1000)),0)</f>
        <v>0</v>
      </c>
      <c r="Z190" s="684">
        <f>IF(Z$172&gt;='Základní vstupní data'!$F$81,IF($F$2=1,0,IF('Základní vstupní data'!$G$127=0,0,'Základní vstupní data'!$G$127*1000)),0)</f>
        <v>0</v>
      </c>
      <c r="AA190" s="684">
        <f>IF(AA$172&gt;='Základní vstupní data'!$F$81,IF($F$2=1,0,IF('Základní vstupní data'!$G$127=0,0,'Základní vstupní data'!$G$127*1000)),0)</f>
        <v>0</v>
      </c>
      <c r="AB190" s="684">
        <f>IF(AB$172&gt;='Základní vstupní data'!$F$81,IF($F$2=1,0,IF('Základní vstupní data'!$G$127=0,0,'Základní vstupní data'!$G$127*1000)),0)</f>
        <v>0</v>
      </c>
      <c r="AC190" s="684">
        <f>IF(AC$172&gt;='Základní vstupní data'!$F$81,IF($F$2=1,0,IF('Základní vstupní data'!$G$127=0,0,'Základní vstupní data'!$G$127*1000)),0)</f>
        <v>0</v>
      </c>
      <c r="AD190" s="684">
        <f>IF(AD$172&gt;='Základní vstupní data'!$F$81,IF($F$2=1,0,IF('Základní vstupní data'!$G$127=0,0,'Základní vstupní data'!$G$127*1000)),0)</f>
        <v>0</v>
      </c>
      <c r="AE190" s="684">
        <f>IF(AE$172&gt;='Základní vstupní data'!$F$81,IF($F$2=1,0,IF('Základní vstupní data'!$G$127=0,0,'Základní vstupní data'!$G$127*1000)),0)</f>
        <v>0</v>
      </c>
      <c r="AF190" s="684">
        <f>IF(AF$172&gt;='Základní vstupní data'!$F$81,IF($F$2=1,0,IF('Základní vstupní data'!$G$127=0,0,'Základní vstupní data'!$G$127*1000)),0)</f>
        <v>0</v>
      </c>
      <c r="AG190" s="684">
        <f>IF(AG$172&gt;='Základní vstupní data'!$F$81,IF($F$2=1,0,IF('Základní vstupní data'!$G$127=0,0,'Základní vstupní data'!$G$127*1000)),0)</f>
        <v>0</v>
      </c>
      <c r="AH190" s="684">
        <f>IF(AH$172&gt;='Základní vstupní data'!$F$81,IF($F$2=1,0,IF('Základní vstupní data'!$G$127=0,0,'Základní vstupní data'!$G$127*1000)),0)</f>
        <v>0</v>
      </c>
    </row>
    <row r="191" spans="1:34">
      <c r="B191" s="29"/>
      <c r="C191" s="29"/>
      <c r="D191" s="275"/>
      <c r="E191" s="267"/>
      <c r="F191" s="418"/>
      <c r="G191" s="419"/>
      <c r="H191" s="361"/>
      <c r="I191" s="418"/>
      <c r="J191" s="419"/>
      <c r="K191" s="419"/>
      <c r="L191" s="361"/>
      <c r="M191" s="267"/>
      <c r="N191" s="267"/>
      <c r="O191" s="267"/>
      <c r="P191" s="267"/>
      <c r="Q191" s="317"/>
      <c r="R191" s="317"/>
      <c r="S191" s="317"/>
      <c r="T191" s="317"/>
      <c r="U191" s="317"/>
      <c r="V191" s="317"/>
      <c r="W191" s="317"/>
      <c r="X191" s="317"/>
      <c r="Y191" s="317"/>
      <c r="Z191" s="317"/>
      <c r="AA191" s="317"/>
      <c r="AB191" s="317"/>
      <c r="AC191" s="317"/>
      <c r="AD191" s="317"/>
      <c r="AE191" s="317"/>
      <c r="AF191" s="317"/>
      <c r="AG191" s="317"/>
      <c r="AH191" s="317"/>
    </row>
    <row r="192" spans="1:34">
      <c r="B192" s="426"/>
      <c r="C192" s="420" t="s">
        <v>267</v>
      </c>
      <c r="D192" s="420"/>
      <c r="E192" s="267"/>
      <c r="F192" s="418"/>
      <c r="G192" s="419"/>
      <c r="H192" s="361"/>
      <c r="I192" s="418"/>
      <c r="J192" s="419"/>
      <c r="K192" s="419"/>
      <c r="L192" s="361"/>
      <c r="M192" s="267"/>
      <c r="N192" s="267"/>
      <c r="O192" s="267"/>
      <c r="P192" s="267"/>
      <c r="Q192" s="317"/>
      <c r="R192" s="317"/>
      <c r="S192" s="317"/>
      <c r="T192" s="317"/>
      <c r="U192" s="317"/>
      <c r="V192" s="317"/>
      <c r="W192" s="317"/>
      <c r="X192" s="317"/>
      <c r="Y192" s="317"/>
      <c r="Z192" s="317"/>
      <c r="AA192" s="317"/>
      <c r="AB192" s="317"/>
      <c r="AC192" s="317"/>
      <c r="AD192" s="317"/>
      <c r="AE192" s="317"/>
      <c r="AF192" s="317"/>
      <c r="AG192" s="317"/>
      <c r="AH192" s="317"/>
    </row>
    <row r="193" spans="2:36">
      <c r="B193" s="338" t="s">
        <v>0</v>
      </c>
      <c r="C193" s="748">
        <f>IF($F$2=1,0,IF(Info!$C$27="ANO",$L$85,$K$85))</f>
        <v>0</v>
      </c>
      <c r="D193" s="715" t="s">
        <v>97</v>
      </c>
      <c r="E193" s="267"/>
      <c r="F193" s="418"/>
      <c r="G193" s="419"/>
      <c r="H193" s="361"/>
      <c r="I193" s="418"/>
      <c r="J193" s="419"/>
      <c r="K193" s="419"/>
      <c r="L193" s="361"/>
      <c r="M193" s="267"/>
      <c r="N193" s="267"/>
      <c r="O193" s="267"/>
      <c r="P193" s="267"/>
      <c r="Q193" s="317"/>
      <c r="R193" s="317"/>
      <c r="S193" s="317"/>
      <c r="T193" s="317"/>
      <c r="U193" s="317"/>
      <c r="V193" s="317"/>
      <c r="W193" s="317"/>
      <c r="X193" s="317"/>
      <c r="Y193" s="317"/>
      <c r="Z193" s="317"/>
      <c r="AA193" s="317"/>
      <c r="AB193" s="317"/>
      <c r="AC193" s="317"/>
      <c r="AD193" s="317"/>
      <c r="AE193" s="317"/>
      <c r="AF193" s="317"/>
      <c r="AG193" s="317"/>
      <c r="AH193" s="317"/>
    </row>
    <row r="194" spans="2:36">
      <c r="B194" s="349" t="s">
        <v>6</v>
      </c>
      <c r="C194" s="686">
        <f>IF($F$2=1,0,IF(Info!$C$27="ANO",$L$94,$K$94))</f>
        <v>0</v>
      </c>
      <c r="D194" s="304" t="s">
        <v>97</v>
      </c>
      <c r="E194" s="267"/>
      <c r="F194" s="418"/>
      <c r="G194" s="419"/>
      <c r="H194" s="361"/>
      <c r="I194" s="418"/>
      <c r="J194" s="419"/>
      <c r="K194" s="419"/>
      <c r="L194" s="361"/>
      <c r="M194" s="267"/>
      <c r="N194" s="267"/>
      <c r="O194" s="267"/>
      <c r="P194" s="267"/>
      <c r="Q194" s="317"/>
      <c r="R194" s="317"/>
      <c r="S194" s="317"/>
      <c r="T194" s="317"/>
      <c r="U194" s="317"/>
      <c r="V194" s="317"/>
      <c r="W194" s="317"/>
      <c r="X194" s="317"/>
      <c r="Y194" s="317"/>
      <c r="Z194" s="317"/>
      <c r="AA194" s="317"/>
      <c r="AB194" s="317"/>
      <c r="AC194" s="317"/>
      <c r="AD194" s="317"/>
      <c r="AE194" s="317"/>
      <c r="AF194" s="317"/>
      <c r="AG194" s="317"/>
      <c r="AH194" s="317"/>
    </row>
    <row r="195" spans="2:36">
      <c r="B195" s="267"/>
      <c r="C195" s="530"/>
      <c r="D195" s="118"/>
      <c r="E195" s="267"/>
      <c r="F195" s="418"/>
      <c r="G195" s="419"/>
      <c r="H195" s="361"/>
      <c r="I195" s="418"/>
      <c r="J195" s="419"/>
      <c r="K195" s="419"/>
      <c r="L195" s="361"/>
      <c r="M195" s="267"/>
      <c r="N195" s="267"/>
      <c r="O195" s="267"/>
      <c r="P195" s="267"/>
      <c r="Q195" s="317"/>
      <c r="R195" s="317"/>
      <c r="S195" s="317"/>
      <c r="T195" s="317"/>
      <c r="U195" s="317"/>
      <c r="V195" s="317"/>
      <c r="W195" s="317"/>
      <c r="X195" s="317"/>
      <c r="Y195" s="317"/>
      <c r="Z195" s="317"/>
      <c r="AA195" s="317"/>
      <c r="AB195" s="317"/>
      <c r="AC195" s="317"/>
      <c r="AD195" s="317"/>
      <c r="AE195" s="317"/>
      <c r="AF195" s="317"/>
      <c r="AG195" s="317"/>
      <c r="AH195" s="317"/>
    </row>
    <row r="196" spans="2:36" s="405" customFormat="1">
      <c r="B196" s="420" t="s">
        <v>266</v>
      </c>
      <c r="C196" s="747" t="s">
        <v>333</v>
      </c>
      <c r="D196" s="747" t="s">
        <v>334</v>
      </c>
      <c r="E196" s="420">
        <f>E184</f>
        <v>2016</v>
      </c>
      <c r="F196" s="420">
        <f t="shared" ref="F196:AH196" si="120">F184</f>
        <v>2017</v>
      </c>
      <c r="G196" s="420">
        <f t="shared" si="120"/>
        <v>2018</v>
      </c>
      <c r="H196" s="420">
        <f t="shared" si="120"/>
        <v>2019</v>
      </c>
      <c r="I196" s="420">
        <f t="shared" si="120"/>
        <v>2020</v>
      </c>
      <c r="J196" s="420">
        <f t="shared" si="120"/>
        <v>2021</v>
      </c>
      <c r="K196" s="420">
        <f t="shared" si="120"/>
        <v>2022</v>
      </c>
      <c r="L196" s="420">
        <f t="shared" si="120"/>
        <v>2023</v>
      </c>
      <c r="M196" s="420">
        <f t="shared" si="120"/>
        <v>2024</v>
      </c>
      <c r="N196" s="420">
        <f t="shared" si="120"/>
        <v>2025</v>
      </c>
      <c r="O196" s="420">
        <f t="shared" si="120"/>
        <v>2026</v>
      </c>
      <c r="P196" s="420">
        <f t="shared" si="120"/>
        <v>2027</v>
      </c>
      <c r="Q196" s="420">
        <f t="shared" si="120"/>
        <v>2028</v>
      </c>
      <c r="R196" s="420">
        <f t="shared" si="120"/>
        <v>2029</v>
      </c>
      <c r="S196" s="420">
        <f t="shared" si="120"/>
        <v>2030</v>
      </c>
      <c r="T196" s="420">
        <f t="shared" si="120"/>
        <v>2031</v>
      </c>
      <c r="U196" s="420">
        <f t="shared" si="120"/>
        <v>2032</v>
      </c>
      <c r="V196" s="420">
        <f t="shared" si="120"/>
        <v>2033</v>
      </c>
      <c r="W196" s="420">
        <f t="shared" si="120"/>
        <v>2034</v>
      </c>
      <c r="X196" s="420">
        <f t="shared" si="120"/>
        <v>2035</v>
      </c>
      <c r="Y196" s="420">
        <f t="shared" si="120"/>
        <v>2036</v>
      </c>
      <c r="Z196" s="420">
        <f t="shared" si="120"/>
        <v>2037</v>
      </c>
      <c r="AA196" s="420">
        <f t="shared" si="120"/>
        <v>2038</v>
      </c>
      <c r="AB196" s="420">
        <f t="shared" si="120"/>
        <v>2039</v>
      </c>
      <c r="AC196" s="420">
        <f t="shared" si="120"/>
        <v>2040</v>
      </c>
      <c r="AD196" s="420">
        <f t="shared" si="120"/>
        <v>2041</v>
      </c>
      <c r="AE196" s="420">
        <f t="shared" si="120"/>
        <v>2042</v>
      </c>
      <c r="AF196" s="420">
        <f t="shared" si="120"/>
        <v>2043</v>
      </c>
      <c r="AG196" s="420">
        <f t="shared" si="120"/>
        <v>2044</v>
      </c>
      <c r="AH196" s="420">
        <f t="shared" si="120"/>
        <v>2045</v>
      </c>
    </row>
    <row r="197" spans="2:36">
      <c r="B197" s="715" t="str">
        <f>B193</f>
        <v>Pitná voda</v>
      </c>
      <c r="C197" s="749">
        <f>IF($C$193=0,0,IF($F$2=1,0,IF(E$165/$C$193&gt;=1,"Ano","Ne")))</f>
        <v>0</v>
      </c>
      <c r="D197" s="715" t="s">
        <v>97</v>
      </c>
      <c r="E197" s="749">
        <f>IF($C$193=0,0,IF($F$2=1,0,IF(E161=0,0,IF(E$161/$C$193&gt;=1,"Ano","Ne"))))</f>
        <v>0</v>
      </c>
      <c r="F197" s="749">
        <f>IF($C$193=0,0,IF($F$2=1,0,IF(F161=0,0,IF(F$161/$C$193&gt;=1,"Ano","Ne"))))</f>
        <v>0</v>
      </c>
      <c r="G197" s="749">
        <f t="shared" ref="G197:AH197" si="121">IF($C$193=0,0,IF($F$2=1,0,IF(G161=0,0,IF(G$161/$C$193&gt;=1,"Ano","Ne"))))</f>
        <v>0</v>
      </c>
      <c r="H197" s="749">
        <f t="shared" si="121"/>
        <v>0</v>
      </c>
      <c r="I197" s="749">
        <f t="shared" si="121"/>
        <v>0</v>
      </c>
      <c r="J197" s="749">
        <f t="shared" si="121"/>
        <v>0</v>
      </c>
      <c r="K197" s="749">
        <f t="shared" si="121"/>
        <v>0</v>
      </c>
      <c r="L197" s="749">
        <f t="shared" si="121"/>
        <v>0</v>
      </c>
      <c r="M197" s="749">
        <f t="shared" si="121"/>
        <v>0</v>
      </c>
      <c r="N197" s="749">
        <f t="shared" si="121"/>
        <v>0</v>
      </c>
      <c r="O197" s="749">
        <f t="shared" si="121"/>
        <v>0</v>
      </c>
      <c r="P197" s="749">
        <f t="shared" si="121"/>
        <v>0</v>
      </c>
      <c r="Q197" s="749">
        <f t="shared" si="121"/>
        <v>0</v>
      </c>
      <c r="R197" s="749">
        <f t="shared" si="121"/>
        <v>0</v>
      </c>
      <c r="S197" s="749">
        <f t="shared" si="121"/>
        <v>0</v>
      </c>
      <c r="T197" s="749">
        <f t="shared" si="121"/>
        <v>0</v>
      </c>
      <c r="U197" s="749">
        <f t="shared" si="121"/>
        <v>0</v>
      </c>
      <c r="V197" s="749">
        <f t="shared" si="121"/>
        <v>0</v>
      </c>
      <c r="W197" s="749">
        <f t="shared" si="121"/>
        <v>0</v>
      </c>
      <c r="X197" s="749">
        <f t="shared" si="121"/>
        <v>0</v>
      </c>
      <c r="Y197" s="749">
        <f t="shared" si="121"/>
        <v>0</v>
      </c>
      <c r="Z197" s="749">
        <f t="shared" si="121"/>
        <v>0</v>
      </c>
      <c r="AA197" s="749">
        <f t="shared" si="121"/>
        <v>0</v>
      </c>
      <c r="AB197" s="749">
        <f t="shared" si="121"/>
        <v>0</v>
      </c>
      <c r="AC197" s="749">
        <f t="shared" si="121"/>
        <v>0</v>
      </c>
      <c r="AD197" s="749">
        <f t="shared" si="121"/>
        <v>0</v>
      </c>
      <c r="AE197" s="749">
        <f t="shared" si="121"/>
        <v>0</v>
      </c>
      <c r="AF197" s="749">
        <f t="shared" si="121"/>
        <v>0</v>
      </c>
      <c r="AG197" s="749">
        <f t="shared" si="121"/>
        <v>0</v>
      </c>
      <c r="AH197" s="749">
        <f t="shared" si="121"/>
        <v>0</v>
      </c>
    </row>
    <row r="198" spans="2:36" s="119" customFormat="1">
      <c r="B198" s="304" t="str">
        <f>B194</f>
        <v>Odpadní voda</v>
      </c>
      <c r="C198" s="687">
        <f>IF($C$194=0,0,IF($F$2=1,0,IF(E$166/$C$194&gt;=1,"Ano","Ne")))</f>
        <v>0</v>
      </c>
      <c r="D198" s="304" t="s">
        <v>97</v>
      </c>
      <c r="E198" s="687">
        <f>IF($C$194=0,0,IF($F$2=1,0,IF(E162=0,0,IF(E$162/$C$194&gt;=1,"Ano","Ne"))))</f>
        <v>0</v>
      </c>
      <c r="F198" s="687">
        <f t="shared" ref="F198:AH198" si="122">IF($C$194=0,0,IF($F$2=1,0,IF(F162=0,0,IF(F$162/$C$194&gt;=1,"Ano","Ne"))))</f>
        <v>0</v>
      </c>
      <c r="G198" s="687">
        <f t="shared" si="122"/>
        <v>0</v>
      </c>
      <c r="H198" s="687">
        <f t="shared" si="122"/>
        <v>0</v>
      </c>
      <c r="I198" s="687">
        <f t="shared" si="122"/>
        <v>0</v>
      </c>
      <c r="J198" s="687">
        <f t="shared" si="122"/>
        <v>0</v>
      </c>
      <c r="K198" s="687">
        <f t="shared" si="122"/>
        <v>0</v>
      </c>
      <c r="L198" s="687">
        <f t="shared" si="122"/>
        <v>0</v>
      </c>
      <c r="M198" s="687">
        <f t="shared" si="122"/>
        <v>0</v>
      </c>
      <c r="N198" s="687">
        <f t="shared" si="122"/>
        <v>0</v>
      </c>
      <c r="O198" s="687">
        <f t="shared" si="122"/>
        <v>0</v>
      </c>
      <c r="P198" s="687">
        <f t="shared" si="122"/>
        <v>0</v>
      </c>
      <c r="Q198" s="687">
        <f t="shared" si="122"/>
        <v>0</v>
      </c>
      <c r="R198" s="687">
        <f t="shared" si="122"/>
        <v>0</v>
      </c>
      <c r="S198" s="687">
        <f t="shared" si="122"/>
        <v>0</v>
      </c>
      <c r="T198" s="687">
        <f t="shared" si="122"/>
        <v>0</v>
      </c>
      <c r="U198" s="687">
        <f t="shared" si="122"/>
        <v>0</v>
      </c>
      <c r="V198" s="687">
        <f t="shared" si="122"/>
        <v>0</v>
      </c>
      <c r="W198" s="687">
        <f t="shared" si="122"/>
        <v>0</v>
      </c>
      <c r="X198" s="687">
        <f t="shared" si="122"/>
        <v>0</v>
      </c>
      <c r="Y198" s="687">
        <f t="shared" si="122"/>
        <v>0</v>
      </c>
      <c r="Z198" s="687">
        <f t="shared" si="122"/>
        <v>0</v>
      </c>
      <c r="AA198" s="687">
        <f t="shared" si="122"/>
        <v>0</v>
      </c>
      <c r="AB198" s="687">
        <f t="shared" si="122"/>
        <v>0</v>
      </c>
      <c r="AC198" s="687">
        <f t="shared" si="122"/>
        <v>0</v>
      </c>
      <c r="AD198" s="687">
        <f t="shared" si="122"/>
        <v>0</v>
      </c>
      <c r="AE198" s="687">
        <f t="shared" si="122"/>
        <v>0</v>
      </c>
      <c r="AF198" s="687">
        <f t="shared" si="122"/>
        <v>0</v>
      </c>
      <c r="AG198" s="687">
        <f t="shared" si="122"/>
        <v>0</v>
      </c>
      <c r="AH198" s="687">
        <f t="shared" si="122"/>
        <v>0</v>
      </c>
    </row>
    <row r="199" spans="2:36">
      <c r="B199" s="29"/>
      <c r="C199" s="29"/>
      <c r="D199" s="118"/>
      <c r="F199" s="892"/>
      <c r="G199" s="892"/>
      <c r="H199" s="892"/>
      <c r="I199" s="892"/>
      <c r="J199" s="419"/>
      <c r="K199" s="419"/>
      <c r="L199" s="361"/>
      <c r="M199" s="267"/>
      <c r="N199" s="267"/>
      <c r="O199" s="267"/>
      <c r="P199" s="267"/>
      <c r="Q199" s="317"/>
      <c r="R199" s="317"/>
      <c r="S199" s="317"/>
      <c r="T199" s="317"/>
      <c r="U199" s="317"/>
      <c r="V199" s="317"/>
      <c r="W199" s="317"/>
      <c r="X199" s="317"/>
      <c r="Y199" s="317"/>
      <c r="Z199" s="317"/>
      <c r="AA199" s="317"/>
      <c r="AB199" s="317"/>
      <c r="AC199" s="317"/>
      <c r="AD199" s="317"/>
      <c r="AE199" s="317"/>
      <c r="AF199" s="317"/>
      <c r="AG199" s="317"/>
      <c r="AH199" s="317"/>
    </row>
    <row r="200" spans="2:36">
      <c r="B200" s="426"/>
      <c r="C200" s="420" t="s">
        <v>341</v>
      </c>
      <c r="D200" s="423"/>
      <c r="E200" s="891"/>
      <c r="F200" s="893"/>
      <c r="G200" s="893"/>
      <c r="H200" s="893"/>
      <c r="I200" s="893"/>
      <c r="J200" s="419"/>
      <c r="K200" s="419"/>
      <c r="L200" s="361"/>
      <c r="M200" s="267"/>
      <c r="N200" s="267"/>
      <c r="O200" s="267"/>
      <c r="P200" s="267"/>
      <c r="Q200" s="317"/>
      <c r="R200" s="317"/>
      <c r="S200" s="317"/>
      <c r="T200" s="317"/>
      <c r="U200" s="317"/>
      <c r="V200" s="317"/>
      <c r="W200" s="317"/>
      <c r="X200" s="317"/>
      <c r="Y200" s="317"/>
      <c r="Z200" s="317"/>
      <c r="AA200" s="317"/>
      <c r="AB200" s="317"/>
      <c r="AC200" s="317"/>
      <c r="AD200" s="317"/>
      <c r="AE200" s="317"/>
      <c r="AF200" s="317"/>
      <c r="AG200" s="317"/>
      <c r="AH200" s="317"/>
    </row>
    <row r="201" spans="2:36">
      <c r="B201" s="338" t="str">
        <f>B193</f>
        <v>Pitná voda</v>
      </c>
      <c r="C201" s="750">
        <f>IF(($C$193-$E$165)&lt;0,0,$C$193-$E$165)</f>
        <v>0</v>
      </c>
      <c r="D201" s="715" t="s">
        <v>97</v>
      </c>
      <c r="E201" s="893"/>
      <c r="F201" s="893"/>
      <c r="G201" s="893"/>
      <c r="H201" s="893"/>
      <c r="I201" s="893"/>
      <c r="J201" s="261"/>
      <c r="K201" s="261"/>
      <c r="L201" s="262"/>
      <c r="M201" s="317"/>
      <c r="N201" s="317"/>
      <c r="O201" s="317"/>
      <c r="P201" s="317"/>
      <c r="Q201" s="317"/>
      <c r="R201" s="317"/>
      <c r="S201" s="317"/>
      <c r="T201" s="317"/>
      <c r="U201" s="317"/>
      <c r="V201" s="317"/>
      <c r="W201" s="317"/>
      <c r="X201" s="317"/>
      <c r="Y201" s="317"/>
      <c r="Z201" s="317"/>
      <c r="AA201" s="317"/>
      <c r="AB201" s="317"/>
      <c r="AC201" s="317"/>
      <c r="AD201" s="317"/>
      <c r="AE201" s="317"/>
      <c r="AF201" s="317"/>
      <c r="AG201" s="317"/>
      <c r="AH201" s="317"/>
    </row>
    <row r="202" spans="2:36">
      <c r="B202" s="349" t="str">
        <f>B194</f>
        <v>Odpadní voda</v>
      </c>
      <c r="C202" s="688">
        <f>IF(($C$194-$E$166)&lt;0,0,$C$194-$E$166)</f>
        <v>0</v>
      </c>
      <c r="D202" s="304" t="s">
        <v>97</v>
      </c>
      <c r="F202" s="891"/>
      <c r="G202" s="891"/>
      <c r="H202" s="891"/>
      <c r="I202" s="891"/>
      <c r="J202" s="261"/>
      <c r="K202" s="261"/>
      <c r="L202" s="262"/>
      <c r="M202" s="317"/>
      <c r="N202" s="317"/>
      <c r="O202" s="317"/>
      <c r="P202" s="317"/>
      <c r="Q202" s="317"/>
      <c r="R202" s="317"/>
      <c r="S202" s="317"/>
      <c r="T202" s="317"/>
      <c r="U202" s="317"/>
      <c r="V202" s="317"/>
      <c r="W202" s="317"/>
      <c r="X202" s="317"/>
      <c r="Y202" s="317"/>
      <c r="Z202" s="317"/>
      <c r="AA202" s="317"/>
      <c r="AB202" s="317"/>
      <c r="AC202" s="317"/>
      <c r="AD202" s="317"/>
      <c r="AE202" s="317"/>
      <c r="AF202" s="317"/>
      <c r="AG202" s="317"/>
      <c r="AH202" s="317"/>
    </row>
    <row r="203" spans="2:36">
      <c r="B203" s="29"/>
      <c r="C203" s="29"/>
      <c r="D203" s="118"/>
      <c r="E203" s="891"/>
      <c r="F203" s="891"/>
      <c r="G203" s="891"/>
      <c r="H203" s="891"/>
      <c r="I203" s="891"/>
      <c r="J203" s="261"/>
      <c r="K203" s="261"/>
      <c r="L203" s="262"/>
      <c r="M203" s="317"/>
      <c r="N203" s="317"/>
      <c r="O203" s="317"/>
      <c r="P203" s="317"/>
      <c r="Q203" s="317"/>
      <c r="R203" s="317"/>
      <c r="S203" s="317"/>
      <c r="T203" s="317"/>
      <c r="U203" s="317"/>
      <c r="V203" s="317"/>
      <c r="W203" s="317"/>
      <c r="X203" s="317"/>
      <c r="Y203" s="317"/>
      <c r="Z203" s="317"/>
      <c r="AA203" s="317"/>
      <c r="AB203" s="317"/>
      <c r="AC203" s="317"/>
      <c r="AD203" s="317"/>
      <c r="AE203" s="317"/>
      <c r="AF203" s="317"/>
      <c r="AG203" s="317"/>
      <c r="AH203" s="317"/>
    </row>
    <row r="204" spans="2:36">
      <c r="B204" s="426"/>
      <c r="C204" s="420" t="s">
        <v>342</v>
      </c>
      <c r="D204" s="423"/>
      <c r="E204" s="891"/>
      <c r="F204" s="891"/>
      <c r="G204" s="891"/>
      <c r="H204" s="891"/>
      <c r="I204" s="891"/>
      <c r="J204" s="261"/>
      <c r="K204" s="261"/>
      <c r="L204" s="262"/>
      <c r="M204" s="317"/>
      <c r="N204" s="317"/>
      <c r="O204" s="317"/>
      <c r="P204" s="317"/>
      <c r="Q204" s="317"/>
      <c r="R204" s="317"/>
      <c r="S204" s="317"/>
      <c r="T204" s="317"/>
      <c r="U204" s="317"/>
      <c r="V204" s="317"/>
      <c r="W204" s="317"/>
      <c r="X204" s="317"/>
      <c r="Y204" s="317"/>
      <c r="Z204" s="317"/>
      <c r="AA204" s="317"/>
      <c r="AB204" s="317"/>
      <c r="AC204" s="317"/>
      <c r="AD204" s="317"/>
      <c r="AE204" s="317"/>
      <c r="AF204" s="317"/>
      <c r="AG204" s="317"/>
      <c r="AH204" s="317"/>
    </row>
    <row r="205" spans="2:36">
      <c r="B205" s="338" t="str">
        <f>B201</f>
        <v>Pitná voda</v>
      </c>
      <c r="C205" s="750">
        <f>IF($F$2=0,$C$201/$D$4,0)</f>
        <v>0</v>
      </c>
      <c r="D205" s="715" t="s">
        <v>97</v>
      </c>
      <c r="E205" s="317"/>
      <c r="F205" s="263"/>
      <c r="G205" s="261"/>
      <c r="H205" s="262"/>
      <c r="I205" s="263"/>
      <c r="J205" s="261"/>
      <c r="K205" s="261"/>
      <c r="L205" s="262"/>
      <c r="M205" s="317"/>
      <c r="N205" s="317"/>
      <c r="O205" s="317"/>
      <c r="P205" s="317"/>
      <c r="Q205" s="317"/>
      <c r="R205" s="317"/>
      <c r="S205" s="317"/>
      <c r="T205" s="317"/>
      <c r="U205" s="317"/>
      <c r="V205" s="317"/>
      <c r="W205" s="317"/>
      <c r="X205" s="317"/>
      <c r="Y205" s="317"/>
      <c r="Z205" s="317"/>
      <c r="AA205" s="317"/>
      <c r="AB205" s="317"/>
      <c r="AC205" s="317"/>
      <c r="AD205" s="317"/>
      <c r="AE205" s="317"/>
      <c r="AF205" s="317"/>
      <c r="AG205" s="317"/>
      <c r="AH205" s="317"/>
    </row>
    <row r="206" spans="2:36">
      <c r="B206" s="349" t="str">
        <f>B202</f>
        <v>Odpadní voda</v>
      </c>
      <c r="C206" s="688">
        <f>IF($F$2=0,$C$202/$D$4,0)</f>
        <v>0</v>
      </c>
      <c r="D206" s="304" t="s">
        <v>97</v>
      </c>
      <c r="E206" s="30"/>
      <c r="F206" s="263"/>
      <c r="G206" s="261"/>
      <c r="H206" s="262"/>
      <c r="I206" s="263"/>
      <c r="J206" s="261"/>
      <c r="K206" s="261"/>
      <c r="L206" s="262"/>
      <c r="M206" s="317"/>
      <c r="N206" s="317"/>
      <c r="O206" s="317"/>
      <c r="P206" s="317"/>
      <c r="Q206" s="317"/>
      <c r="R206" s="317"/>
      <c r="S206" s="317"/>
      <c r="T206" s="317"/>
      <c r="U206" s="317"/>
      <c r="V206" s="317"/>
      <c r="W206" s="317"/>
      <c r="X206" s="317"/>
      <c r="Y206" s="317"/>
      <c r="Z206" s="317"/>
      <c r="AA206" s="317"/>
      <c r="AB206" s="317"/>
      <c r="AC206" s="317"/>
      <c r="AD206" s="317"/>
      <c r="AE206" s="317"/>
      <c r="AF206" s="317"/>
      <c r="AG206" s="317"/>
      <c r="AH206" s="317"/>
    </row>
    <row r="207" spans="2:36">
      <c r="B207" s="29"/>
      <c r="C207" s="29"/>
      <c r="D207" s="275"/>
      <c r="E207" s="269"/>
      <c r="F207" s="414"/>
      <c r="G207" s="414"/>
      <c r="H207" s="414"/>
      <c r="I207" s="414"/>
      <c r="J207" s="414"/>
      <c r="K207" s="414"/>
      <c r="L207" s="262"/>
      <c r="M207" s="317"/>
      <c r="N207" s="317"/>
      <c r="O207" s="317"/>
      <c r="P207" s="317"/>
      <c r="Q207" s="317"/>
      <c r="R207" s="317"/>
      <c r="S207" s="317"/>
      <c r="T207" s="317"/>
      <c r="U207" s="317"/>
      <c r="V207" s="317"/>
      <c r="W207" s="317"/>
      <c r="X207" s="317"/>
      <c r="Y207" s="317"/>
      <c r="Z207" s="317"/>
      <c r="AA207" s="317"/>
      <c r="AB207" s="317"/>
      <c r="AC207" s="317"/>
      <c r="AD207" s="317"/>
      <c r="AE207" s="317"/>
      <c r="AF207" s="317"/>
      <c r="AG207" s="317"/>
      <c r="AH207" s="317"/>
    </row>
    <row r="208" spans="2:36">
      <c r="B208" s="420" t="s">
        <v>356</v>
      </c>
      <c r="C208" s="421"/>
      <c r="D208" s="429">
        <f t="shared" ref="D208:AH208" si="123">D156</f>
        <v>2020</v>
      </c>
      <c r="E208" s="421">
        <f>E156</f>
        <v>2016</v>
      </c>
      <c r="F208" s="421">
        <f t="shared" si="123"/>
        <v>2017</v>
      </c>
      <c r="G208" s="421">
        <f t="shared" si="123"/>
        <v>2018</v>
      </c>
      <c r="H208" s="421">
        <f t="shared" si="123"/>
        <v>2019</v>
      </c>
      <c r="I208" s="421">
        <f t="shared" si="123"/>
        <v>2020</v>
      </c>
      <c r="J208" s="421">
        <f t="shared" si="123"/>
        <v>2021</v>
      </c>
      <c r="K208" s="421">
        <f t="shared" si="123"/>
        <v>2022</v>
      </c>
      <c r="L208" s="421">
        <f t="shared" si="123"/>
        <v>2023</v>
      </c>
      <c r="M208" s="421">
        <f t="shared" si="123"/>
        <v>2024</v>
      </c>
      <c r="N208" s="421">
        <f t="shared" si="123"/>
        <v>2025</v>
      </c>
      <c r="O208" s="421">
        <f t="shared" si="123"/>
        <v>2026</v>
      </c>
      <c r="P208" s="421">
        <f t="shared" si="123"/>
        <v>2027</v>
      </c>
      <c r="Q208" s="421">
        <f t="shared" si="123"/>
        <v>2028</v>
      </c>
      <c r="R208" s="421">
        <f t="shared" si="123"/>
        <v>2029</v>
      </c>
      <c r="S208" s="421">
        <f t="shared" si="123"/>
        <v>2030</v>
      </c>
      <c r="T208" s="421">
        <f t="shared" si="123"/>
        <v>2031</v>
      </c>
      <c r="U208" s="421">
        <f t="shared" si="123"/>
        <v>2032</v>
      </c>
      <c r="V208" s="421">
        <f t="shared" si="123"/>
        <v>2033</v>
      </c>
      <c r="W208" s="421">
        <f t="shared" si="123"/>
        <v>2034</v>
      </c>
      <c r="X208" s="421">
        <f t="shared" si="123"/>
        <v>2035</v>
      </c>
      <c r="Y208" s="421">
        <f t="shared" si="123"/>
        <v>2036</v>
      </c>
      <c r="Z208" s="421">
        <f t="shared" si="123"/>
        <v>2037</v>
      </c>
      <c r="AA208" s="421">
        <f t="shared" si="123"/>
        <v>2038</v>
      </c>
      <c r="AB208" s="421">
        <f t="shared" si="123"/>
        <v>2039</v>
      </c>
      <c r="AC208" s="421">
        <f t="shared" si="123"/>
        <v>2040</v>
      </c>
      <c r="AD208" s="421">
        <f t="shared" si="123"/>
        <v>2041</v>
      </c>
      <c r="AE208" s="421">
        <f t="shared" si="123"/>
        <v>2042</v>
      </c>
      <c r="AF208" s="421">
        <f t="shared" si="123"/>
        <v>2043</v>
      </c>
      <c r="AG208" s="421">
        <f t="shared" si="123"/>
        <v>2044</v>
      </c>
      <c r="AH208" s="421">
        <f t="shared" si="123"/>
        <v>2045</v>
      </c>
      <c r="AI208" s="249"/>
      <c r="AJ208" s="405"/>
    </row>
    <row r="209" spans="2:36" s="119" customFormat="1">
      <c r="B209" s="715" t="str">
        <f>B205</f>
        <v>Pitná voda</v>
      </c>
      <c r="C209" s="715"/>
      <c r="D209" s="715" t="s">
        <v>97</v>
      </c>
      <c r="E209" s="754">
        <f>IF($F$2=1,0,IF(E165/$C$193&gt;=1,$C$193,$C$205+E165))</f>
        <v>0</v>
      </c>
      <c r="F209" s="754">
        <f>IF($F$2=1,0,IF(F165/$C$193&gt;=1,$C$193,$C$205+E209))</f>
        <v>0</v>
      </c>
      <c r="G209" s="754">
        <f>IF($F$2=1,0,IF(G165/$C$193&gt;=1,$C$193,$C$205+F209))</f>
        <v>0</v>
      </c>
      <c r="H209" s="754">
        <f t="shared" ref="H209:AH209" si="124">IF($F$2=1,0,IF(H165/$C$193&gt;=1,$C$193,$C$205+G209))</f>
        <v>0</v>
      </c>
      <c r="I209" s="754">
        <f t="shared" si="124"/>
        <v>0</v>
      </c>
      <c r="J209" s="754">
        <f t="shared" si="124"/>
        <v>0</v>
      </c>
      <c r="K209" s="754">
        <f t="shared" si="124"/>
        <v>0</v>
      </c>
      <c r="L209" s="754">
        <f t="shared" si="124"/>
        <v>0</v>
      </c>
      <c r="M209" s="754">
        <f t="shared" si="124"/>
        <v>0</v>
      </c>
      <c r="N209" s="754">
        <f t="shared" si="124"/>
        <v>0</v>
      </c>
      <c r="O209" s="754">
        <f t="shared" si="124"/>
        <v>0</v>
      </c>
      <c r="P209" s="754">
        <f t="shared" si="124"/>
        <v>0</v>
      </c>
      <c r="Q209" s="754">
        <f t="shared" si="124"/>
        <v>0</v>
      </c>
      <c r="R209" s="754">
        <f t="shared" si="124"/>
        <v>0</v>
      </c>
      <c r="S209" s="754">
        <f t="shared" si="124"/>
        <v>0</v>
      </c>
      <c r="T209" s="754">
        <f t="shared" si="124"/>
        <v>0</v>
      </c>
      <c r="U209" s="754">
        <f t="shared" si="124"/>
        <v>0</v>
      </c>
      <c r="V209" s="754">
        <f t="shared" si="124"/>
        <v>0</v>
      </c>
      <c r="W209" s="754">
        <f t="shared" si="124"/>
        <v>0</v>
      </c>
      <c r="X209" s="754">
        <f t="shared" si="124"/>
        <v>0</v>
      </c>
      <c r="Y209" s="754">
        <f t="shared" si="124"/>
        <v>0</v>
      </c>
      <c r="Z209" s="754">
        <f t="shared" si="124"/>
        <v>0</v>
      </c>
      <c r="AA209" s="754">
        <f t="shared" si="124"/>
        <v>0</v>
      </c>
      <c r="AB209" s="754">
        <f t="shared" si="124"/>
        <v>0</v>
      </c>
      <c r="AC209" s="754">
        <f t="shared" si="124"/>
        <v>0</v>
      </c>
      <c r="AD209" s="754">
        <f t="shared" si="124"/>
        <v>0</v>
      </c>
      <c r="AE209" s="754">
        <f t="shared" si="124"/>
        <v>0</v>
      </c>
      <c r="AF209" s="754">
        <f t="shared" si="124"/>
        <v>0</v>
      </c>
      <c r="AG209" s="754">
        <f t="shared" si="124"/>
        <v>0</v>
      </c>
      <c r="AH209" s="754">
        <f t="shared" si="124"/>
        <v>0</v>
      </c>
      <c r="AI209" s="551"/>
      <c r="AJ209" s="552"/>
    </row>
    <row r="210" spans="2:36" s="119" customFormat="1">
      <c r="B210" s="304" t="str">
        <f>B206</f>
        <v>Odpadní voda</v>
      </c>
      <c r="C210" s="304"/>
      <c r="D210" s="304" t="s">
        <v>97</v>
      </c>
      <c r="E210" s="555">
        <f>IF($F$2=1,0,IF(E166/$C$194&gt;=1,$C$194,$C$206+E166))</f>
        <v>0</v>
      </c>
      <c r="F210" s="555">
        <f>IF($F$2=1,0,IF(F166/$C$194&gt;=1,$C$194,$C$206+E210))</f>
        <v>0</v>
      </c>
      <c r="G210" s="555">
        <f>IF($F$2=1,0,IF(G166/$C$194&gt;=1,$C$194,$C$206+F210))</f>
        <v>0</v>
      </c>
      <c r="H210" s="555">
        <f t="shared" ref="H210:AH210" si="125">IF($F$2=1,0,IF(H166/$C$194&gt;=1,$C$194,$C$206+G210))</f>
        <v>0</v>
      </c>
      <c r="I210" s="555">
        <f t="shared" si="125"/>
        <v>0</v>
      </c>
      <c r="J210" s="555">
        <f t="shared" si="125"/>
        <v>0</v>
      </c>
      <c r="K210" s="555">
        <f t="shared" si="125"/>
        <v>0</v>
      </c>
      <c r="L210" s="555">
        <f t="shared" si="125"/>
        <v>0</v>
      </c>
      <c r="M210" s="555">
        <f t="shared" si="125"/>
        <v>0</v>
      </c>
      <c r="N210" s="555">
        <f t="shared" si="125"/>
        <v>0</v>
      </c>
      <c r="O210" s="555">
        <f t="shared" si="125"/>
        <v>0</v>
      </c>
      <c r="P210" s="555">
        <f t="shared" si="125"/>
        <v>0</v>
      </c>
      <c r="Q210" s="555">
        <f t="shared" si="125"/>
        <v>0</v>
      </c>
      <c r="R210" s="555">
        <f t="shared" si="125"/>
        <v>0</v>
      </c>
      <c r="S210" s="555">
        <f t="shared" si="125"/>
        <v>0</v>
      </c>
      <c r="T210" s="555">
        <f t="shared" si="125"/>
        <v>0</v>
      </c>
      <c r="U210" s="555">
        <f t="shared" si="125"/>
        <v>0</v>
      </c>
      <c r="V210" s="555">
        <f t="shared" si="125"/>
        <v>0</v>
      </c>
      <c r="W210" s="555">
        <f t="shared" si="125"/>
        <v>0</v>
      </c>
      <c r="X210" s="555">
        <f t="shared" si="125"/>
        <v>0</v>
      </c>
      <c r="Y210" s="555">
        <f t="shared" si="125"/>
        <v>0</v>
      </c>
      <c r="Z210" s="555">
        <f t="shared" si="125"/>
        <v>0</v>
      </c>
      <c r="AA210" s="555">
        <f t="shared" si="125"/>
        <v>0</v>
      </c>
      <c r="AB210" s="555">
        <f t="shared" si="125"/>
        <v>0</v>
      </c>
      <c r="AC210" s="555">
        <f t="shared" si="125"/>
        <v>0</v>
      </c>
      <c r="AD210" s="555">
        <f t="shared" si="125"/>
        <v>0</v>
      </c>
      <c r="AE210" s="555">
        <f t="shared" si="125"/>
        <v>0</v>
      </c>
      <c r="AF210" s="555">
        <f t="shared" si="125"/>
        <v>0</v>
      </c>
      <c r="AG210" s="555">
        <f t="shared" si="125"/>
        <v>0</v>
      </c>
      <c r="AH210" s="555">
        <f t="shared" si="125"/>
        <v>0</v>
      </c>
      <c r="AI210" s="551"/>
      <c r="AJ210" s="552"/>
    </row>
    <row r="211" spans="2:36">
      <c r="B211" s="267"/>
      <c r="C211" s="267"/>
      <c r="D211" s="118"/>
      <c r="E211" s="551"/>
      <c r="F211" s="551"/>
      <c r="G211" s="551"/>
      <c r="H211" s="551"/>
      <c r="I211" s="551"/>
      <c r="J211" s="551"/>
      <c r="K211" s="551"/>
      <c r="L211" s="551"/>
      <c r="M211" s="551"/>
      <c r="N211" s="551"/>
      <c r="O211" s="551"/>
      <c r="P211" s="551"/>
      <c r="Q211" s="551"/>
      <c r="R211" s="551"/>
      <c r="S211" s="551"/>
      <c r="T211" s="551"/>
      <c r="U211" s="551"/>
      <c r="V211" s="551"/>
      <c r="W211" s="551"/>
      <c r="X211" s="551"/>
      <c r="Y211" s="551"/>
      <c r="Z211" s="551"/>
      <c r="AA211" s="551"/>
      <c r="AB211" s="551"/>
      <c r="AC211" s="551"/>
      <c r="AD211" s="551"/>
      <c r="AE211" s="551"/>
      <c r="AF211" s="551"/>
      <c r="AG211" s="551"/>
      <c r="AH211" s="551"/>
      <c r="AI211" s="551"/>
      <c r="AJ211" s="552"/>
    </row>
    <row r="212" spans="2:36" s="30" customFormat="1">
      <c r="B212" s="248"/>
      <c r="C212" s="755"/>
      <c r="D212" s="756"/>
      <c r="E212" s="757"/>
      <c r="F212" s="757"/>
      <c r="G212" s="757"/>
      <c r="H212" s="757"/>
      <c r="I212" s="757"/>
      <c r="J212" s="757"/>
      <c r="K212" s="757"/>
      <c r="L212" s="757"/>
      <c r="M212" s="757"/>
      <c r="N212" s="757"/>
      <c r="O212" s="757"/>
      <c r="P212" s="757"/>
      <c r="Q212" s="757"/>
      <c r="R212" s="757"/>
      <c r="S212" s="757"/>
      <c r="T212" s="757"/>
      <c r="U212" s="757"/>
      <c r="V212" s="757"/>
      <c r="W212" s="757"/>
      <c r="X212" s="757"/>
      <c r="Y212" s="757"/>
      <c r="Z212" s="757"/>
      <c r="AA212" s="757"/>
      <c r="AB212" s="757"/>
      <c r="AC212" s="757"/>
      <c r="AD212" s="757"/>
      <c r="AE212" s="757"/>
      <c r="AF212" s="757"/>
      <c r="AG212" s="757"/>
      <c r="AH212" s="757"/>
      <c r="AI212" s="83"/>
    </row>
    <row r="213" spans="2:36" s="2" customFormat="1">
      <c r="B213" s="357" t="s">
        <v>269</v>
      </c>
      <c r="C213" s="357"/>
      <c r="D213" s="556">
        <f>$D$7</f>
        <v>2020</v>
      </c>
      <c r="E213" s="557">
        <f t="shared" ref="E213:AH213" si="126">E208</f>
        <v>2016</v>
      </c>
      <c r="F213" s="557">
        <f t="shared" si="126"/>
        <v>2017</v>
      </c>
      <c r="G213" s="557">
        <f t="shared" si="126"/>
        <v>2018</v>
      </c>
      <c r="H213" s="557">
        <f t="shared" si="126"/>
        <v>2019</v>
      </c>
      <c r="I213" s="557">
        <f t="shared" si="126"/>
        <v>2020</v>
      </c>
      <c r="J213" s="557">
        <f t="shared" si="126"/>
        <v>2021</v>
      </c>
      <c r="K213" s="557">
        <f t="shared" si="126"/>
        <v>2022</v>
      </c>
      <c r="L213" s="557">
        <f t="shared" si="126"/>
        <v>2023</v>
      </c>
      <c r="M213" s="557">
        <f t="shared" si="126"/>
        <v>2024</v>
      </c>
      <c r="N213" s="557">
        <f t="shared" si="126"/>
        <v>2025</v>
      </c>
      <c r="O213" s="557">
        <f t="shared" si="126"/>
        <v>2026</v>
      </c>
      <c r="P213" s="557">
        <f t="shared" si="126"/>
        <v>2027</v>
      </c>
      <c r="Q213" s="557">
        <f t="shared" si="126"/>
        <v>2028</v>
      </c>
      <c r="R213" s="557">
        <f t="shared" si="126"/>
        <v>2029</v>
      </c>
      <c r="S213" s="557">
        <f t="shared" si="126"/>
        <v>2030</v>
      </c>
      <c r="T213" s="557">
        <f t="shared" si="126"/>
        <v>2031</v>
      </c>
      <c r="U213" s="557">
        <f t="shared" si="126"/>
        <v>2032</v>
      </c>
      <c r="V213" s="557">
        <f t="shared" si="126"/>
        <v>2033</v>
      </c>
      <c r="W213" s="557">
        <f t="shared" si="126"/>
        <v>2034</v>
      </c>
      <c r="X213" s="557">
        <f t="shared" si="126"/>
        <v>2035</v>
      </c>
      <c r="Y213" s="557">
        <f t="shared" si="126"/>
        <v>2036</v>
      </c>
      <c r="Z213" s="557">
        <f t="shared" si="126"/>
        <v>2037</v>
      </c>
      <c r="AA213" s="557">
        <f t="shared" si="126"/>
        <v>2038</v>
      </c>
      <c r="AB213" s="557">
        <f t="shared" si="126"/>
        <v>2039</v>
      </c>
      <c r="AC213" s="557">
        <f t="shared" si="126"/>
        <v>2040</v>
      </c>
      <c r="AD213" s="557">
        <f t="shared" si="126"/>
        <v>2041</v>
      </c>
      <c r="AE213" s="557">
        <f t="shared" si="126"/>
        <v>2042</v>
      </c>
      <c r="AF213" s="557">
        <f t="shared" si="126"/>
        <v>2043</v>
      </c>
      <c r="AG213" s="557">
        <f t="shared" si="126"/>
        <v>2044</v>
      </c>
      <c r="AH213" s="557">
        <f t="shared" si="126"/>
        <v>2045</v>
      </c>
    </row>
    <row r="214" spans="2:36" s="2" customFormat="1">
      <c r="B214" s="691" t="str">
        <f>B209</f>
        <v>Pitná voda</v>
      </c>
      <c r="C214" s="691"/>
      <c r="D214" s="692" t="s">
        <v>97</v>
      </c>
      <c r="E214" s="693">
        <f t="shared" ref="E214:AH214" si="127">IF($F$2=0,$C$193,$C$133)</f>
        <v>0</v>
      </c>
      <c r="F214" s="693">
        <f t="shared" si="127"/>
        <v>0</v>
      </c>
      <c r="G214" s="693">
        <f t="shared" si="127"/>
        <v>0</v>
      </c>
      <c r="H214" s="693">
        <f t="shared" si="127"/>
        <v>0</v>
      </c>
      <c r="I214" s="693">
        <f t="shared" si="127"/>
        <v>0</v>
      </c>
      <c r="J214" s="693">
        <f t="shared" si="127"/>
        <v>0</v>
      </c>
      <c r="K214" s="693">
        <f t="shared" si="127"/>
        <v>0</v>
      </c>
      <c r="L214" s="693">
        <f t="shared" si="127"/>
        <v>0</v>
      </c>
      <c r="M214" s="693">
        <f t="shared" si="127"/>
        <v>0</v>
      </c>
      <c r="N214" s="693">
        <f t="shared" si="127"/>
        <v>0</v>
      </c>
      <c r="O214" s="693">
        <f t="shared" si="127"/>
        <v>0</v>
      </c>
      <c r="P214" s="693">
        <f t="shared" si="127"/>
        <v>0</v>
      </c>
      <c r="Q214" s="693">
        <f t="shared" si="127"/>
        <v>0</v>
      </c>
      <c r="R214" s="693">
        <f t="shared" si="127"/>
        <v>0</v>
      </c>
      <c r="S214" s="693">
        <f t="shared" si="127"/>
        <v>0</v>
      </c>
      <c r="T214" s="693">
        <f t="shared" si="127"/>
        <v>0</v>
      </c>
      <c r="U214" s="693">
        <f t="shared" si="127"/>
        <v>0</v>
      </c>
      <c r="V214" s="693">
        <f t="shared" si="127"/>
        <v>0</v>
      </c>
      <c r="W214" s="693">
        <f t="shared" si="127"/>
        <v>0</v>
      </c>
      <c r="X214" s="693">
        <f t="shared" si="127"/>
        <v>0</v>
      </c>
      <c r="Y214" s="693">
        <f t="shared" si="127"/>
        <v>0</v>
      </c>
      <c r="Z214" s="693">
        <f t="shared" si="127"/>
        <v>0</v>
      </c>
      <c r="AA214" s="693">
        <f t="shared" si="127"/>
        <v>0</v>
      </c>
      <c r="AB214" s="693">
        <f t="shared" si="127"/>
        <v>0</v>
      </c>
      <c r="AC214" s="693">
        <f t="shared" si="127"/>
        <v>0</v>
      </c>
      <c r="AD214" s="693">
        <f t="shared" si="127"/>
        <v>0</v>
      </c>
      <c r="AE214" s="693">
        <f t="shared" si="127"/>
        <v>0</v>
      </c>
      <c r="AF214" s="693">
        <f t="shared" si="127"/>
        <v>0</v>
      </c>
      <c r="AG214" s="693">
        <f t="shared" si="127"/>
        <v>0</v>
      </c>
      <c r="AH214" s="693">
        <f t="shared" si="127"/>
        <v>0</v>
      </c>
    </row>
    <row r="215" spans="2:36" s="2" customFormat="1">
      <c r="B215" s="286" t="str">
        <f>B210</f>
        <v>Odpadní voda</v>
      </c>
      <c r="C215" s="286"/>
      <c r="D215" s="380" t="s">
        <v>97</v>
      </c>
      <c r="E215" s="457">
        <f t="shared" ref="E215:AH215" si="128">IF($F$2=0,$C$194,$C$134)</f>
        <v>2902.9841038939676</v>
      </c>
      <c r="F215" s="457">
        <f t="shared" si="128"/>
        <v>2902.9841038939676</v>
      </c>
      <c r="G215" s="457">
        <f t="shared" si="128"/>
        <v>2902.9841038939676</v>
      </c>
      <c r="H215" s="457">
        <f t="shared" si="128"/>
        <v>2902.9841038939676</v>
      </c>
      <c r="I215" s="457">
        <f t="shared" si="128"/>
        <v>2902.9841038939676</v>
      </c>
      <c r="J215" s="457">
        <f t="shared" si="128"/>
        <v>2902.9841038939676</v>
      </c>
      <c r="K215" s="457">
        <f t="shared" si="128"/>
        <v>2902.9841038939676</v>
      </c>
      <c r="L215" s="457">
        <f t="shared" si="128"/>
        <v>2902.9841038939676</v>
      </c>
      <c r="M215" s="457">
        <f t="shared" si="128"/>
        <v>2902.9841038939676</v>
      </c>
      <c r="N215" s="457">
        <f t="shared" si="128"/>
        <v>2902.9841038939676</v>
      </c>
      <c r="O215" s="457">
        <f t="shared" si="128"/>
        <v>2902.9841038939676</v>
      </c>
      <c r="P215" s="457">
        <f t="shared" si="128"/>
        <v>2902.9841038939676</v>
      </c>
      <c r="Q215" s="457">
        <f t="shared" si="128"/>
        <v>2902.9841038939676</v>
      </c>
      <c r="R215" s="457">
        <f t="shared" si="128"/>
        <v>2902.9841038939676</v>
      </c>
      <c r="S215" s="457">
        <f t="shared" si="128"/>
        <v>2902.9841038939676</v>
      </c>
      <c r="T215" s="457">
        <f t="shared" si="128"/>
        <v>2902.9841038939676</v>
      </c>
      <c r="U215" s="457">
        <f t="shared" si="128"/>
        <v>2902.9841038939676</v>
      </c>
      <c r="V215" s="457">
        <f t="shared" si="128"/>
        <v>2902.9841038939676</v>
      </c>
      <c r="W215" s="457">
        <f t="shared" si="128"/>
        <v>2902.9841038939676</v>
      </c>
      <c r="X215" s="457">
        <f t="shared" si="128"/>
        <v>2902.9841038939676</v>
      </c>
      <c r="Y215" s="457">
        <f t="shared" si="128"/>
        <v>2902.9841038939676</v>
      </c>
      <c r="Z215" s="457">
        <f t="shared" si="128"/>
        <v>2902.9841038939676</v>
      </c>
      <c r="AA215" s="457">
        <f t="shared" si="128"/>
        <v>2902.9841038939676</v>
      </c>
      <c r="AB215" s="457">
        <f t="shared" si="128"/>
        <v>2902.9841038939676</v>
      </c>
      <c r="AC215" s="457">
        <f t="shared" si="128"/>
        <v>2902.9841038939676</v>
      </c>
      <c r="AD215" s="457">
        <f t="shared" si="128"/>
        <v>2902.9841038939676</v>
      </c>
      <c r="AE215" s="457">
        <f t="shared" si="128"/>
        <v>2902.9841038939676</v>
      </c>
      <c r="AF215" s="457">
        <f t="shared" si="128"/>
        <v>2902.9841038939676</v>
      </c>
      <c r="AG215" s="457">
        <f t="shared" si="128"/>
        <v>2902.9841038939676</v>
      </c>
      <c r="AH215" s="457">
        <f t="shared" si="128"/>
        <v>2902.9841038939676</v>
      </c>
    </row>
    <row r="216" spans="2:36" s="2" customFormat="1">
      <c r="B216" s="303" t="s">
        <v>99</v>
      </c>
      <c r="C216" s="303"/>
      <c r="D216" s="280" t="s">
        <v>97</v>
      </c>
      <c r="E216" s="558">
        <f>E214+E215</f>
        <v>2902.9841038939676</v>
      </c>
      <c r="F216" s="558">
        <f t="shared" ref="F216:AH216" si="129">F214+F215</f>
        <v>2902.9841038939676</v>
      </c>
      <c r="G216" s="558">
        <f t="shared" si="129"/>
        <v>2902.9841038939676</v>
      </c>
      <c r="H216" s="558">
        <f t="shared" si="129"/>
        <v>2902.9841038939676</v>
      </c>
      <c r="I216" s="558">
        <f t="shared" si="129"/>
        <v>2902.9841038939676</v>
      </c>
      <c r="J216" s="558">
        <f t="shared" si="129"/>
        <v>2902.9841038939676</v>
      </c>
      <c r="K216" s="558">
        <f t="shared" si="129"/>
        <v>2902.9841038939676</v>
      </c>
      <c r="L216" s="558">
        <f t="shared" si="129"/>
        <v>2902.9841038939676</v>
      </c>
      <c r="M216" s="558">
        <f t="shared" si="129"/>
        <v>2902.9841038939676</v>
      </c>
      <c r="N216" s="558">
        <f t="shared" si="129"/>
        <v>2902.9841038939676</v>
      </c>
      <c r="O216" s="558">
        <f t="shared" si="129"/>
        <v>2902.9841038939676</v>
      </c>
      <c r="P216" s="558">
        <f t="shared" si="129"/>
        <v>2902.9841038939676</v>
      </c>
      <c r="Q216" s="558">
        <f t="shared" si="129"/>
        <v>2902.9841038939676</v>
      </c>
      <c r="R216" s="558">
        <f t="shared" si="129"/>
        <v>2902.9841038939676</v>
      </c>
      <c r="S216" s="558">
        <f t="shared" si="129"/>
        <v>2902.9841038939676</v>
      </c>
      <c r="T216" s="558">
        <f t="shared" si="129"/>
        <v>2902.9841038939676</v>
      </c>
      <c r="U216" s="558">
        <f t="shared" si="129"/>
        <v>2902.9841038939676</v>
      </c>
      <c r="V216" s="558">
        <f t="shared" si="129"/>
        <v>2902.9841038939676</v>
      </c>
      <c r="W216" s="558">
        <f t="shared" si="129"/>
        <v>2902.9841038939676</v>
      </c>
      <c r="X216" s="558">
        <f t="shared" si="129"/>
        <v>2902.9841038939676</v>
      </c>
      <c r="Y216" s="558">
        <f t="shared" si="129"/>
        <v>2902.9841038939676</v>
      </c>
      <c r="Z216" s="558">
        <f t="shared" si="129"/>
        <v>2902.9841038939676</v>
      </c>
      <c r="AA216" s="558">
        <f t="shared" si="129"/>
        <v>2902.9841038939676</v>
      </c>
      <c r="AB216" s="558">
        <f t="shared" si="129"/>
        <v>2902.9841038939676</v>
      </c>
      <c r="AC216" s="558">
        <f t="shared" si="129"/>
        <v>2902.9841038939676</v>
      </c>
      <c r="AD216" s="558">
        <f t="shared" si="129"/>
        <v>2902.9841038939676</v>
      </c>
      <c r="AE216" s="558">
        <f t="shared" si="129"/>
        <v>2902.9841038939676</v>
      </c>
      <c r="AF216" s="558">
        <f t="shared" si="129"/>
        <v>2902.9841038939676</v>
      </c>
      <c r="AG216" s="558">
        <f t="shared" si="129"/>
        <v>2902.9841038939676</v>
      </c>
      <c r="AH216" s="558">
        <f t="shared" si="129"/>
        <v>2902.9841038939676</v>
      </c>
    </row>
    <row r="217" spans="2:36">
      <c r="B217" s="317"/>
      <c r="C217" s="317"/>
      <c r="D217" s="317"/>
      <c r="E217" s="317"/>
      <c r="F217" s="30"/>
      <c r="G217" s="30"/>
      <c r="H217" s="30"/>
      <c r="I217" s="317"/>
      <c r="J217" s="317"/>
      <c r="K217" s="317"/>
      <c r="L217" s="317"/>
      <c r="M217" s="317"/>
      <c r="N217" s="317"/>
      <c r="O217" s="317"/>
      <c r="P217" s="317"/>
      <c r="Q217" s="317"/>
      <c r="R217" s="317"/>
      <c r="S217" s="317"/>
      <c r="T217" s="317"/>
      <c r="U217" s="317"/>
      <c r="V217" s="317"/>
      <c r="W217" s="317"/>
      <c r="X217" s="317"/>
      <c r="Y217" s="317"/>
      <c r="Z217" s="317"/>
      <c r="AA217" s="317"/>
      <c r="AB217" s="317"/>
      <c r="AC217" s="317"/>
      <c r="AD217" s="317"/>
      <c r="AE217" s="317"/>
      <c r="AF217" s="317"/>
      <c r="AG217" s="317"/>
      <c r="AH217" s="317"/>
    </row>
    <row r="218" spans="2:36" hidden="1">
      <c r="B218" s="317"/>
      <c r="C218" s="317"/>
      <c r="D218" s="317"/>
      <c r="E218" s="317"/>
      <c r="F218" s="885"/>
      <c r="G218" s="885"/>
      <c r="H218" s="885"/>
      <c r="I218" s="317"/>
      <c r="J218" s="317"/>
      <c r="K218" s="317"/>
      <c r="L218" s="317"/>
      <c r="M218" s="317"/>
      <c r="N218" s="317"/>
      <c r="O218" s="317"/>
      <c r="P218" s="317"/>
      <c r="Q218" s="317"/>
      <c r="R218" s="317"/>
      <c r="S218" s="317"/>
      <c r="T218" s="317"/>
      <c r="U218" s="317"/>
      <c r="V218" s="317"/>
      <c r="W218" s="317"/>
      <c r="X218" s="317"/>
      <c r="Y218" s="317"/>
      <c r="Z218" s="317"/>
      <c r="AA218" s="317"/>
      <c r="AB218" s="317"/>
      <c r="AC218" s="317"/>
      <c r="AD218" s="317"/>
      <c r="AE218" s="317"/>
      <c r="AF218" s="317"/>
      <c r="AG218" s="317"/>
      <c r="AH218" s="317"/>
    </row>
    <row r="219" spans="2:36" hidden="1">
      <c r="B219" s="317"/>
      <c r="C219" s="317"/>
      <c r="D219" s="412"/>
      <c r="E219" s="412"/>
      <c r="F219" s="412"/>
      <c r="G219" s="412"/>
      <c r="H219" s="412"/>
      <c r="I219" s="412"/>
      <c r="J219" s="412"/>
      <c r="K219" s="412"/>
      <c r="L219" s="412"/>
      <c r="M219" s="412"/>
      <c r="N219" s="412"/>
      <c r="O219" s="412"/>
      <c r="P219" s="317"/>
      <c r="Q219" s="317"/>
      <c r="R219" s="317"/>
      <c r="S219" s="317"/>
      <c r="T219" s="317"/>
      <c r="U219" s="317"/>
      <c r="V219" s="317"/>
      <c r="W219" s="317"/>
      <c r="X219" s="317"/>
      <c r="Y219" s="317"/>
      <c r="Z219" s="317"/>
      <c r="AA219" s="317"/>
      <c r="AB219" s="317"/>
      <c r="AC219" s="317"/>
      <c r="AD219" s="317"/>
      <c r="AE219" s="317"/>
      <c r="AF219" s="317"/>
      <c r="AG219" s="317"/>
      <c r="AH219" s="317"/>
    </row>
    <row r="220" spans="2:36" hidden="1">
      <c r="B220" s="317"/>
      <c r="C220" s="317"/>
      <c r="D220" s="885"/>
      <c r="E220" s="885"/>
      <c r="F220" s="885"/>
      <c r="G220" s="885"/>
      <c r="H220" s="885"/>
      <c r="I220" s="885"/>
      <c r="J220" s="885"/>
      <c r="K220" s="317"/>
      <c r="L220" s="885"/>
      <c r="M220" s="317"/>
      <c r="N220" s="317"/>
      <c r="O220" s="317"/>
      <c r="P220" s="317"/>
      <c r="Q220" s="317"/>
      <c r="R220" s="317"/>
      <c r="S220" s="317"/>
      <c r="T220" s="317"/>
      <c r="U220" s="317"/>
      <c r="V220" s="317"/>
      <c r="W220" s="317"/>
      <c r="X220" s="317"/>
      <c r="Y220" s="317"/>
      <c r="Z220" s="317"/>
      <c r="AA220" s="317"/>
      <c r="AB220" s="317"/>
      <c r="AC220" s="317"/>
      <c r="AD220" s="317"/>
      <c r="AE220" s="317"/>
      <c r="AF220" s="317"/>
      <c r="AG220" s="317"/>
      <c r="AH220" s="317"/>
    </row>
    <row r="221" spans="2:36" hidden="1">
      <c r="B221" s="317"/>
      <c r="C221" s="317"/>
      <c r="D221" s="317"/>
      <c r="E221" s="317"/>
      <c r="F221" s="317"/>
      <c r="G221" s="317"/>
      <c r="H221" s="317"/>
      <c r="I221" s="317"/>
      <c r="J221" s="317"/>
      <c r="K221" s="317"/>
      <c r="L221" s="317"/>
      <c r="M221" s="317"/>
      <c r="N221" s="317"/>
      <c r="O221" s="317"/>
      <c r="P221" s="317"/>
      <c r="Q221" s="317"/>
      <c r="R221" s="317"/>
      <c r="S221" s="317"/>
      <c r="T221" s="317"/>
      <c r="U221" s="317"/>
      <c r="V221" s="317"/>
      <c r="W221" s="317"/>
      <c r="X221" s="317"/>
      <c r="Y221" s="317"/>
      <c r="Z221" s="317"/>
      <c r="AA221" s="317"/>
      <c r="AB221" s="317"/>
      <c r="AC221" s="317"/>
      <c r="AD221" s="317"/>
      <c r="AE221" s="317"/>
      <c r="AF221" s="317"/>
      <c r="AG221" s="317"/>
      <c r="AH221" s="317"/>
    </row>
    <row r="222" spans="2:36" hidden="1">
      <c r="B222" s="317"/>
      <c r="C222" s="317"/>
      <c r="D222" s="317"/>
      <c r="E222" s="317"/>
      <c r="F222" s="317"/>
      <c r="G222" s="317"/>
      <c r="H222" s="317"/>
      <c r="I222" s="317"/>
      <c r="J222" s="317"/>
      <c r="K222" s="317"/>
      <c r="L222" s="317"/>
      <c r="M222" s="317"/>
      <c r="N222" s="317"/>
      <c r="O222" s="317"/>
      <c r="P222" s="317"/>
      <c r="Q222" s="317"/>
      <c r="R222" s="317"/>
      <c r="S222" s="317"/>
      <c r="T222" s="317"/>
      <c r="U222" s="317"/>
      <c r="V222" s="317"/>
      <c r="W222" s="317"/>
      <c r="X222" s="317"/>
      <c r="Y222" s="317"/>
      <c r="Z222" s="317"/>
      <c r="AA222" s="317"/>
      <c r="AB222" s="317"/>
      <c r="AC222" s="317"/>
      <c r="AD222" s="317"/>
      <c r="AE222" s="317"/>
      <c r="AF222" s="317"/>
      <c r="AG222" s="317"/>
      <c r="AH222" s="317"/>
    </row>
    <row r="223" spans="2:36" hidden="1">
      <c r="B223" s="317"/>
      <c r="C223" s="317"/>
      <c r="D223" s="317"/>
      <c r="E223" s="317"/>
      <c r="F223" s="885"/>
      <c r="G223" s="317"/>
      <c r="H223" s="317"/>
      <c r="I223" s="317"/>
      <c r="J223" s="317"/>
      <c r="K223" s="317"/>
      <c r="L223" s="317"/>
      <c r="M223" s="317"/>
      <c r="N223" s="317"/>
      <c r="O223" s="317"/>
      <c r="P223" s="317"/>
      <c r="Q223" s="317"/>
      <c r="R223" s="317"/>
      <c r="S223" s="317"/>
      <c r="T223" s="317"/>
      <c r="U223" s="317"/>
      <c r="V223" s="317"/>
      <c r="W223" s="317"/>
      <c r="X223" s="317"/>
      <c r="Y223" s="317"/>
      <c r="Z223" s="317"/>
      <c r="AA223" s="317"/>
      <c r="AB223" s="317"/>
      <c r="AC223" s="317"/>
      <c r="AD223" s="317"/>
      <c r="AE223" s="317"/>
      <c r="AF223" s="317"/>
      <c r="AG223" s="317"/>
      <c r="AH223" s="317"/>
    </row>
    <row r="224" spans="2:36" hidden="1">
      <c r="B224" s="317"/>
      <c r="C224" s="317"/>
      <c r="D224" s="317"/>
      <c r="E224" s="317"/>
      <c r="F224" s="317"/>
      <c r="G224" s="317"/>
      <c r="H224" s="317"/>
      <c r="I224" s="317"/>
      <c r="J224" s="317"/>
      <c r="K224" s="317"/>
      <c r="L224" s="317"/>
      <c r="M224" s="317"/>
      <c r="N224" s="317"/>
      <c r="O224" s="317"/>
      <c r="P224" s="317"/>
      <c r="Q224" s="317"/>
      <c r="R224" s="317"/>
      <c r="S224" s="317"/>
      <c r="T224" s="317"/>
      <c r="U224" s="317"/>
      <c r="V224" s="317"/>
      <c r="W224" s="317"/>
      <c r="X224" s="317"/>
      <c r="Y224" s="317"/>
      <c r="Z224" s="317"/>
      <c r="AA224" s="317"/>
      <c r="AB224" s="317"/>
      <c r="AC224" s="317"/>
      <c r="AD224" s="317"/>
      <c r="AE224" s="317"/>
      <c r="AF224" s="317"/>
      <c r="AG224" s="317"/>
      <c r="AH224" s="317"/>
    </row>
    <row r="225" spans="2:34" hidden="1">
      <c r="B225" s="317"/>
      <c r="C225" s="317"/>
      <c r="D225" s="317"/>
      <c r="E225" s="317"/>
      <c r="G225" s="317"/>
      <c r="H225" s="317"/>
      <c r="I225" s="317"/>
      <c r="J225" s="317"/>
      <c r="K225" s="317"/>
      <c r="L225" s="317"/>
      <c r="M225" s="317"/>
      <c r="N225" s="317"/>
      <c r="O225" s="317"/>
      <c r="P225" s="317"/>
      <c r="Q225" s="317"/>
      <c r="R225" s="317"/>
      <c r="S225" s="317"/>
      <c r="T225" s="317"/>
      <c r="U225" s="317"/>
      <c r="V225" s="317"/>
      <c r="W225" s="317"/>
      <c r="X225" s="317"/>
      <c r="Y225" s="317"/>
      <c r="Z225" s="317"/>
      <c r="AA225" s="317"/>
      <c r="AB225" s="317"/>
      <c r="AC225" s="317"/>
      <c r="AD225" s="317"/>
      <c r="AE225" s="317"/>
      <c r="AF225" s="317"/>
      <c r="AG225" s="317"/>
      <c r="AH225" s="317"/>
    </row>
    <row r="226" spans="2:34" hidden="1">
      <c r="B226" s="317"/>
      <c r="C226" s="317"/>
      <c r="D226" s="317"/>
      <c r="E226" s="317"/>
      <c r="G226" s="317"/>
      <c r="H226" s="317"/>
      <c r="I226" s="317"/>
      <c r="J226" s="317"/>
      <c r="K226" s="317"/>
      <c r="L226" s="317"/>
      <c r="M226" s="317"/>
      <c r="N226" s="317"/>
      <c r="O226" s="317"/>
      <c r="P226" s="317"/>
      <c r="Q226" s="317"/>
      <c r="R226" s="317"/>
      <c r="S226" s="317"/>
      <c r="T226" s="317"/>
      <c r="U226" s="317"/>
      <c r="V226" s="317"/>
      <c r="W226" s="317"/>
      <c r="X226" s="317"/>
      <c r="Y226" s="317"/>
      <c r="Z226" s="317"/>
      <c r="AA226" s="317"/>
      <c r="AB226" s="317"/>
      <c r="AC226" s="317"/>
      <c r="AD226" s="317"/>
      <c r="AE226" s="317"/>
      <c r="AF226" s="317"/>
      <c r="AG226" s="317"/>
      <c r="AH226" s="317"/>
    </row>
    <row r="227" spans="2:34" hidden="1">
      <c r="B227" s="317"/>
      <c r="C227" s="317"/>
      <c r="D227" s="317"/>
      <c r="E227" s="317"/>
      <c r="F227" s="317"/>
      <c r="G227" s="317"/>
      <c r="H227" s="317"/>
      <c r="I227" s="317"/>
      <c r="J227" s="317"/>
      <c r="K227" s="317"/>
      <c r="L227" s="317"/>
      <c r="M227" s="317"/>
      <c r="N227" s="317"/>
      <c r="O227" s="317"/>
      <c r="P227" s="317"/>
      <c r="Q227" s="317"/>
      <c r="R227" s="317"/>
      <c r="S227" s="317"/>
      <c r="T227" s="317"/>
      <c r="U227" s="317"/>
      <c r="V227" s="317"/>
      <c r="W227" s="317"/>
      <c r="X227" s="317"/>
      <c r="Y227" s="317"/>
      <c r="Z227" s="317"/>
      <c r="AA227" s="317"/>
      <c r="AB227" s="317"/>
      <c r="AC227" s="317"/>
      <c r="AD227" s="317"/>
      <c r="AE227" s="317"/>
      <c r="AF227" s="317"/>
      <c r="AG227" s="317"/>
      <c r="AH227" s="317"/>
    </row>
    <row r="228" spans="2:34" hidden="1">
      <c r="B228" s="317"/>
      <c r="C228" s="317"/>
      <c r="D228" s="317"/>
      <c r="E228" s="317"/>
      <c r="F228" s="317"/>
      <c r="G228" s="317"/>
      <c r="H228" s="317"/>
      <c r="I228" s="317"/>
      <c r="J228" s="317"/>
      <c r="K228" s="317"/>
      <c r="L228" s="317"/>
      <c r="M228" s="317"/>
      <c r="N228" s="317"/>
      <c r="O228" s="317"/>
      <c r="P228" s="317"/>
      <c r="Q228" s="317"/>
      <c r="R228" s="317"/>
      <c r="S228" s="317"/>
      <c r="T228" s="317"/>
      <c r="U228" s="317"/>
      <c r="V228" s="317"/>
      <c r="W228" s="317"/>
      <c r="X228" s="317"/>
      <c r="Y228" s="317"/>
      <c r="Z228" s="317"/>
      <c r="AA228" s="317"/>
      <c r="AB228" s="317"/>
      <c r="AC228" s="317"/>
      <c r="AD228" s="317"/>
      <c r="AE228" s="317"/>
      <c r="AF228" s="317"/>
      <c r="AG228" s="317"/>
      <c r="AH228" s="317"/>
    </row>
    <row r="229" spans="2:34" hidden="1">
      <c r="B229" s="317"/>
      <c r="C229" s="317"/>
      <c r="D229" s="317"/>
      <c r="E229" s="317"/>
      <c r="F229" s="317"/>
      <c r="G229" s="317"/>
      <c r="H229" s="317"/>
      <c r="I229" s="317"/>
      <c r="J229" s="317"/>
      <c r="K229" s="317"/>
      <c r="L229" s="317"/>
      <c r="M229" s="317"/>
      <c r="N229" s="317"/>
      <c r="O229" s="317"/>
      <c r="P229" s="317"/>
      <c r="Q229" s="317"/>
      <c r="R229" s="317"/>
      <c r="S229" s="317"/>
      <c r="T229" s="317"/>
      <c r="U229" s="317"/>
      <c r="V229" s="317"/>
      <c r="W229" s="317"/>
      <c r="X229" s="317"/>
      <c r="Y229" s="317"/>
      <c r="Z229" s="317"/>
      <c r="AA229" s="317"/>
      <c r="AB229" s="317"/>
      <c r="AC229" s="317"/>
      <c r="AD229" s="317"/>
      <c r="AE229" s="317"/>
      <c r="AF229" s="317"/>
      <c r="AG229" s="317"/>
      <c r="AH229" s="317"/>
    </row>
    <row r="230" spans="2:34" hidden="1">
      <c r="B230" s="317"/>
      <c r="C230" s="317"/>
      <c r="D230" s="317"/>
      <c r="E230" s="317"/>
      <c r="F230" s="317"/>
      <c r="G230" s="317"/>
      <c r="H230" s="317"/>
      <c r="I230" s="317"/>
      <c r="J230" s="317"/>
      <c r="K230" s="317"/>
      <c r="L230" s="317"/>
      <c r="M230" s="317"/>
      <c r="N230" s="317"/>
      <c r="O230" s="317"/>
      <c r="P230" s="317"/>
      <c r="Q230" s="317"/>
      <c r="R230" s="317"/>
      <c r="S230" s="317"/>
      <c r="T230" s="317"/>
      <c r="U230" s="317"/>
      <c r="V230" s="317"/>
      <c r="W230" s="317"/>
      <c r="X230" s="317"/>
      <c r="Y230" s="317"/>
      <c r="Z230" s="317"/>
      <c r="AA230" s="317"/>
      <c r="AB230" s="317"/>
      <c r="AC230" s="317"/>
      <c r="AD230" s="317"/>
      <c r="AE230" s="317"/>
      <c r="AF230" s="317"/>
      <c r="AG230" s="317"/>
      <c r="AH230" s="317"/>
    </row>
    <row r="231" spans="2:34" hidden="1">
      <c r="B231" s="317"/>
      <c r="C231" s="317"/>
      <c r="D231" s="317"/>
      <c r="E231" s="317"/>
      <c r="F231" s="317"/>
      <c r="G231" s="317"/>
      <c r="H231" s="317"/>
      <c r="I231" s="317"/>
      <c r="J231" s="317"/>
      <c r="K231" s="317"/>
      <c r="L231" s="317"/>
      <c r="M231" s="317"/>
      <c r="N231" s="317"/>
      <c r="O231" s="317"/>
      <c r="P231" s="317"/>
      <c r="Q231" s="317"/>
      <c r="R231" s="317"/>
      <c r="S231" s="317"/>
      <c r="T231" s="317"/>
      <c r="U231" s="317"/>
      <c r="V231" s="317"/>
      <c r="W231" s="317"/>
      <c r="X231" s="317"/>
      <c r="Y231" s="317"/>
      <c r="Z231" s="317"/>
      <c r="AA231" s="317"/>
      <c r="AB231" s="317"/>
      <c r="AC231" s="317"/>
      <c r="AD231" s="317"/>
      <c r="AE231" s="317"/>
      <c r="AF231" s="317"/>
      <c r="AG231" s="317"/>
      <c r="AH231" s="317"/>
    </row>
    <row r="232" spans="2:34" hidden="1">
      <c r="B232" s="317"/>
      <c r="C232" s="317"/>
      <c r="D232" s="317"/>
      <c r="E232" s="317"/>
      <c r="F232" s="317"/>
      <c r="G232" s="317"/>
      <c r="H232" s="317"/>
      <c r="I232" s="317"/>
      <c r="J232" s="317"/>
      <c r="K232" s="317"/>
      <c r="L232" s="317"/>
      <c r="M232" s="317"/>
      <c r="N232" s="317"/>
      <c r="O232" s="317"/>
      <c r="P232" s="317"/>
      <c r="Q232" s="317"/>
      <c r="R232" s="317"/>
      <c r="S232" s="317"/>
      <c r="T232" s="317"/>
      <c r="U232" s="317"/>
      <c r="V232" s="317"/>
      <c r="W232" s="317"/>
      <c r="X232" s="317"/>
      <c r="Y232" s="317"/>
      <c r="Z232" s="317"/>
      <c r="AA232" s="317"/>
      <c r="AB232" s="317"/>
      <c r="AC232" s="317"/>
      <c r="AD232" s="317"/>
      <c r="AE232" s="317"/>
      <c r="AF232" s="317"/>
      <c r="AG232" s="317"/>
      <c r="AH232" s="317"/>
    </row>
    <row r="233" spans="2:34" hidden="1">
      <c r="B233" s="317"/>
      <c r="C233" s="317"/>
      <c r="D233" s="317"/>
      <c r="E233" s="317"/>
      <c r="F233" s="317"/>
      <c r="G233" s="317"/>
      <c r="H233" s="317"/>
      <c r="I233" s="317"/>
      <c r="J233" s="317"/>
      <c r="K233" s="317"/>
      <c r="L233" s="317"/>
      <c r="M233" s="317"/>
      <c r="N233" s="317"/>
      <c r="O233" s="317"/>
      <c r="P233" s="317"/>
      <c r="Q233" s="317"/>
      <c r="R233" s="317"/>
      <c r="S233" s="317"/>
      <c r="T233" s="317"/>
      <c r="U233" s="317"/>
      <c r="V233" s="317"/>
      <c r="W233" s="317"/>
      <c r="X233" s="317"/>
      <c r="Y233" s="317"/>
      <c r="Z233" s="317"/>
      <c r="AA233" s="317"/>
      <c r="AB233" s="317"/>
      <c r="AC233" s="317"/>
      <c r="AD233" s="317"/>
      <c r="AE233" s="317"/>
      <c r="AF233" s="317"/>
      <c r="AG233" s="317"/>
      <c r="AH233" s="317"/>
    </row>
    <row r="234" spans="2:34" hidden="1">
      <c r="B234" s="317"/>
      <c r="C234" s="317"/>
      <c r="D234" s="317"/>
      <c r="E234" s="317"/>
      <c r="F234" s="317"/>
      <c r="G234" s="317"/>
      <c r="H234" s="317"/>
      <c r="I234" s="317"/>
      <c r="J234" s="317"/>
      <c r="K234" s="317"/>
      <c r="L234" s="317"/>
      <c r="M234" s="317"/>
      <c r="N234" s="317"/>
      <c r="O234" s="317"/>
      <c r="P234" s="317"/>
      <c r="Q234" s="317"/>
      <c r="R234" s="317"/>
      <c r="S234" s="317"/>
      <c r="T234" s="317"/>
      <c r="U234" s="317"/>
      <c r="V234" s="317"/>
      <c r="W234" s="317"/>
      <c r="X234" s="317"/>
      <c r="Y234" s="317"/>
      <c r="Z234" s="317"/>
      <c r="AA234" s="317"/>
      <c r="AB234" s="317"/>
      <c r="AC234" s="317"/>
      <c r="AD234" s="317"/>
      <c r="AE234" s="317"/>
      <c r="AF234" s="317"/>
      <c r="AG234" s="317"/>
      <c r="AH234" s="317"/>
    </row>
    <row r="235" spans="2:34" hidden="1">
      <c r="B235" s="317"/>
      <c r="C235" s="317"/>
      <c r="D235" s="317"/>
      <c r="E235" s="317"/>
      <c r="F235" s="317"/>
      <c r="G235" s="317"/>
      <c r="H235" s="317"/>
      <c r="I235" s="317"/>
      <c r="J235" s="317"/>
      <c r="K235" s="317"/>
      <c r="L235" s="317"/>
      <c r="M235" s="317"/>
      <c r="N235" s="317"/>
      <c r="O235" s="317"/>
      <c r="P235" s="317"/>
      <c r="Q235" s="317"/>
      <c r="R235" s="317"/>
      <c r="S235" s="317"/>
      <c r="T235" s="317"/>
      <c r="U235" s="317"/>
      <c r="V235" s="317"/>
      <c r="W235" s="317"/>
      <c r="X235" s="317"/>
      <c r="Y235" s="317"/>
      <c r="Z235" s="317"/>
      <c r="AA235" s="317"/>
      <c r="AB235" s="317"/>
      <c r="AC235" s="317"/>
      <c r="AD235" s="317"/>
      <c r="AE235" s="317"/>
      <c r="AF235" s="317"/>
      <c r="AG235" s="317"/>
      <c r="AH235" s="317"/>
    </row>
    <row r="236" spans="2:34" hidden="1">
      <c r="B236" s="317"/>
      <c r="C236" s="317"/>
      <c r="D236" s="317"/>
      <c r="E236" s="317"/>
      <c r="F236" s="317"/>
      <c r="G236" s="317"/>
      <c r="H236" s="317"/>
      <c r="I236" s="317"/>
      <c r="J236" s="317"/>
      <c r="K236" s="317"/>
      <c r="L236" s="317"/>
      <c r="M236" s="317"/>
      <c r="N236" s="317"/>
      <c r="O236" s="317"/>
      <c r="P236" s="317"/>
      <c r="Q236" s="317"/>
      <c r="R236" s="317"/>
      <c r="S236" s="317"/>
      <c r="T236" s="317"/>
      <c r="U236" s="317"/>
      <c r="V236" s="317"/>
      <c r="W236" s="317"/>
      <c r="X236" s="317"/>
      <c r="Y236" s="317"/>
      <c r="Z236" s="317"/>
      <c r="AA236" s="317"/>
      <c r="AB236" s="317"/>
      <c r="AC236" s="317"/>
      <c r="AD236" s="317"/>
      <c r="AE236" s="317"/>
      <c r="AF236" s="317"/>
      <c r="AG236" s="317"/>
      <c r="AH236" s="317"/>
    </row>
    <row r="237" spans="2:34" hidden="1">
      <c r="B237" s="317"/>
      <c r="C237" s="317"/>
      <c r="D237" s="317"/>
      <c r="E237" s="317"/>
      <c r="F237" s="317"/>
      <c r="G237" s="317"/>
      <c r="H237" s="317"/>
      <c r="I237" s="317"/>
      <c r="J237" s="317"/>
      <c r="K237" s="317"/>
      <c r="L237" s="317"/>
      <c r="M237" s="317"/>
      <c r="N237" s="317"/>
      <c r="O237" s="317"/>
      <c r="P237" s="317"/>
      <c r="Q237" s="317"/>
      <c r="R237" s="317"/>
      <c r="S237" s="317"/>
      <c r="T237" s="317"/>
      <c r="U237" s="317"/>
      <c r="V237" s="317"/>
      <c r="W237" s="317"/>
      <c r="X237" s="317"/>
      <c r="Y237" s="317"/>
      <c r="Z237" s="317"/>
      <c r="AA237" s="317"/>
      <c r="AB237" s="317"/>
      <c r="AC237" s="317"/>
      <c r="AD237" s="317"/>
      <c r="AE237" s="317"/>
      <c r="AF237" s="317"/>
      <c r="AG237" s="317"/>
      <c r="AH237" s="317"/>
    </row>
    <row r="238" spans="2:34" hidden="1">
      <c r="B238" s="317"/>
      <c r="C238" s="317"/>
      <c r="D238" s="317"/>
      <c r="E238" s="317"/>
      <c r="F238" s="317"/>
      <c r="G238" s="317"/>
      <c r="H238" s="317"/>
      <c r="I238" s="317"/>
      <c r="J238" s="317"/>
      <c r="K238" s="317"/>
      <c r="L238" s="317"/>
      <c r="M238" s="317"/>
      <c r="N238" s="317"/>
      <c r="O238" s="317"/>
      <c r="P238" s="317"/>
      <c r="Q238" s="317"/>
      <c r="R238" s="317"/>
      <c r="S238" s="317"/>
      <c r="T238" s="317"/>
      <c r="U238" s="317"/>
      <c r="V238" s="317"/>
      <c r="W238" s="317"/>
      <c r="X238" s="317"/>
      <c r="Y238" s="317"/>
      <c r="Z238" s="317"/>
      <c r="AA238" s="317"/>
      <c r="AB238" s="317"/>
      <c r="AC238" s="317"/>
      <c r="AD238" s="317"/>
      <c r="AE238" s="317"/>
      <c r="AF238" s="317"/>
      <c r="AG238" s="317"/>
      <c r="AH238" s="317"/>
    </row>
    <row r="239" spans="2:34" hidden="1">
      <c r="B239" s="317"/>
      <c r="C239" s="317"/>
      <c r="D239" s="317"/>
      <c r="E239" s="317"/>
      <c r="F239" s="317"/>
      <c r="G239" s="317"/>
      <c r="H239" s="317"/>
      <c r="I239" s="317"/>
      <c r="J239" s="317"/>
      <c r="K239" s="317"/>
      <c r="L239" s="317"/>
      <c r="M239" s="317"/>
      <c r="N239" s="317"/>
      <c r="O239" s="317"/>
      <c r="P239" s="317"/>
      <c r="Q239" s="317"/>
      <c r="R239" s="317"/>
      <c r="S239" s="317"/>
      <c r="T239" s="317"/>
      <c r="U239" s="317"/>
      <c r="V239" s="317"/>
      <c r="W239" s="317"/>
      <c r="X239" s="317"/>
      <c r="Y239" s="317"/>
      <c r="Z239" s="317"/>
      <c r="AA239" s="317"/>
      <c r="AB239" s="317"/>
      <c r="AC239" s="317"/>
      <c r="AD239" s="317"/>
      <c r="AE239" s="317"/>
      <c r="AF239" s="317"/>
      <c r="AG239" s="317"/>
      <c r="AH239" s="317"/>
    </row>
    <row r="240" spans="2:34" hidden="1">
      <c r="B240" s="317"/>
      <c r="C240" s="317"/>
      <c r="D240" s="317"/>
      <c r="E240" s="317"/>
      <c r="F240" s="317"/>
      <c r="G240" s="317"/>
      <c r="H240" s="317"/>
      <c r="I240" s="317"/>
      <c r="J240" s="317"/>
      <c r="K240" s="317"/>
      <c r="L240" s="317"/>
      <c r="M240" s="317"/>
      <c r="N240" s="317"/>
      <c r="O240" s="317"/>
      <c r="P240" s="317"/>
      <c r="Q240" s="317"/>
      <c r="R240" s="317"/>
      <c r="S240" s="317"/>
      <c r="T240" s="317"/>
      <c r="U240" s="317"/>
      <c r="V240" s="317"/>
      <c r="W240" s="317"/>
      <c r="X240" s="317"/>
      <c r="Y240" s="317"/>
      <c r="Z240" s="317"/>
      <c r="AA240" s="317"/>
      <c r="AB240" s="317"/>
      <c r="AC240" s="317"/>
      <c r="AD240" s="317"/>
      <c r="AE240" s="317"/>
      <c r="AF240" s="317"/>
      <c r="AG240" s="317"/>
      <c r="AH240" s="317"/>
    </row>
    <row r="241" spans="2:34" hidden="1">
      <c r="B241" s="317"/>
      <c r="C241" s="317"/>
      <c r="D241" s="317"/>
      <c r="E241" s="317"/>
      <c r="F241" s="317"/>
      <c r="G241" s="317"/>
      <c r="H241" s="317"/>
      <c r="I241" s="317"/>
      <c r="J241" s="317"/>
      <c r="K241" s="317"/>
      <c r="L241" s="317"/>
      <c r="M241" s="317"/>
      <c r="N241" s="317"/>
      <c r="O241" s="317"/>
      <c r="P241" s="317"/>
      <c r="Q241" s="317"/>
      <c r="R241" s="317"/>
      <c r="S241" s="317"/>
      <c r="T241" s="317"/>
      <c r="U241" s="317"/>
      <c r="V241" s="317"/>
      <c r="W241" s="317"/>
      <c r="X241" s="317"/>
      <c r="Y241" s="317"/>
      <c r="Z241" s="317"/>
      <c r="AA241" s="317"/>
      <c r="AB241" s="317"/>
      <c r="AC241" s="317"/>
      <c r="AD241" s="317"/>
      <c r="AE241" s="317"/>
      <c r="AF241" s="317"/>
      <c r="AG241" s="317"/>
      <c r="AH241" s="317"/>
    </row>
    <row r="242" spans="2:34" hidden="1">
      <c r="B242" s="317"/>
      <c r="C242" s="317"/>
      <c r="D242" s="317"/>
      <c r="E242" s="317"/>
      <c r="F242" s="317"/>
      <c r="G242" s="317"/>
      <c r="H242" s="317"/>
      <c r="I242" s="317"/>
      <c r="J242" s="317"/>
      <c r="K242" s="317"/>
      <c r="L242" s="317"/>
      <c r="M242" s="317"/>
      <c r="N242" s="317"/>
      <c r="O242" s="317"/>
      <c r="P242" s="317"/>
      <c r="Q242" s="317"/>
      <c r="R242" s="317"/>
      <c r="S242" s="317"/>
      <c r="T242" s="317"/>
      <c r="U242" s="317"/>
      <c r="V242" s="317"/>
      <c r="W242" s="317"/>
      <c r="X242" s="317"/>
      <c r="Y242" s="317"/>
      <c r="Z242" s="317"/>
      <c r="AA242" s="317"/>
      <c r="AB242" s="317"/>
      <c r="AC242" s="317"/>
      <c r="AD242" s="317"/>
      <c r="AE242" s="317"/>
      <c r="AF242" s="317"/>
      <c r="AG242" s="317"/>
      <c r="AH242" s="317"/>
    </row>
    <row r="243" spans="2:34" hidden="1">
      <c r="B243" s="317"/>
      <c r="C243" s="317"/>
      <c r="D243" s="317"/>
      <c r="E243" s="317"/>
      <c r="F243" s="317"/>
      <c r="G243" s="317"/>
      <c r="H243" s="317"/>
      <c r="I243" s="317"/>
      <c r="J243" s="317"/>
      <c r="K243" s="317"/>
      <c r="L243" s="317"/>
      <c r="M243" s="317"/>
      <c r="N243" s="317"/>
      <c r="O243" s="317"/>
      <c r="P243" s="317"/>
      <c r="Q243" s="317"/>
      <c r="R243" s="317"/>
      <c r="S243" s="317"/>
      <c r="T243" s="317"/>
      <c r="U243" s="317"/>
      <c r="V243" s="317"/>
      <c r="W243" s="317"/>
      <c r="X243" s="317"/>
      <c r="Y243" s="317"/>
      <c r="Z243" s="317"/>
      <c r="AA243" s="317"/>
      <c r="AB243" s="317"/>
      <c r="AC243" s="317"/>
      <c r="AD243" s="317"/>
      <c r="AE243" s="317"/>
      <c r="AF243" s="317"/>
      <c r="AG243" s="317"/>
      <c r="AH243" s="317"/>
    </row>
    <row r="244" spans="2:34" hidden="1">
      <c r="B244" s="317"/>
      <c r="C244" s="317"/>
      <c r="D244" s="317"/>
      <c r="E244" s="317"/>
      <c r="F244" s="317"/>
      <c r="G244" s="317"/>
      <c r="H244" s="317"/>
      <c r="I244" s="317"/>
      <c r="J244" s="317"/>
      <c r="K244" s="317"/>
      <c r="L244" s="317"/>
      <c r="M244" s="317"/>
      <c r="N244" s="317"/>
      <c r="O244" s="317"/>
      <c r="P244" s="317"/>
      <c r="Q244" s="317"/>
      <c r="R244" s="317"/>
      <c r="S244" s="317"/>
      <c r="T244" s="317"/>
      <c r="U244" s="317"/>
      <c r="V244" s="317"/>
      <c r="W244" s="317"/>
      <c r="X244" s="317"/>
      <c r="Y244" s="317"/>
      <c r="Z244" s="317"/>
      <c r="AA244" s="317"/>
      <c r="AB244" s="317"/>
      <c r="AC244" s="317"/>
      <c r="AD244" s="317"/>
      <c r="AE244" s="317"/>
      <c r="AF244" s="317"/>
      <c r="AG244" s="317"/>
      <c r="AH244" s="317"/>
    </row>
    <row r="245" spans="2:34" hidden="1">
      <c r="B245" s="317"/>
      <c r="C245" s="317"/>
      <c r="D245" s="317"/>
      <c r="E245" s="317"/>
      <c r="F245" s="317"/>
      <c r="G245" s="317"/>
      <c r="H245" s="317"/>
      <c r="I245" s="317"/>
      <c r="J245" s="317"/>
      <c r="K245" s="317"/>
      <c r="L245" s="317"/>
      <c r="M245" s="317"/>
      <c r="N245" s="317"/>
      <c r="O245" s="317"/>
      <c r="P245" s="317"/>
      <c r="Q245" s="317"/>
      <c r="R245" s="317"/>
      <c r="S245" s="317"/>
      <c r="T245" s="317"/>
      <c r="U245" s="317"/>
      <c r="V245" s="317"/>
      <c r="W245" s="317"/>
      <c r="X245" s="317"/>
      <c r="Y245" s="317"/>
      <c r="Z245" s="317"/>
      <c r="AA245" s="317"/>
      <c r="AB245" s="317"/>
      <c r="AC245" s="317"/>
      <c r="AD245" s="317"/>
      <c r="AE245" s="317"/>
      <c r="AF245" s="317"/>
      <c r="AG245" s="317"/>
      <c r="AH245" s="317"/>
    </row>
    <row r="246" spans="2:34" hidden="1">
      <c r="B246" s="317"/>
      <c r="C246" s="317"/>
      <c r="D246" s="317"/>
      <c r="E246" s="317"/>
      <c r="F246" s="317"/>
      <c r="G246" s="317"/>
      <c r="H246" s="317"/>
      <c r="I246" s="317"/>
      <c r="J246" s="317"/>
      <c r="K246" s="317"/>
      <c r="L246" s="317"/>
      <c r="M246" s="317"/>
      <c r="N246" s="317"/>
      <c r="O246" s="317"/>
      <c r="P246" s="317"/>
      <c r="Q246" s="317"/>
      <c r="R246" s="317"/>
      <c r="S246" s="317"/>
      <c r="T246" s="317"/>
      <c r="U246" s="317"/>
      <c r="V246" s="317"/>
      <c r="W246" s="317"/>
      <c r="X246" s="317"/>
      <c r="Y246" s="317"/>
      <c r="Z246" s="317"/>
      <c r="AA246" s="317"/>
      <c r="AB246" s="317"/>
      <c r="AC246" s="317"/>
      <c r="AD246" s="317"/>
      <c r="AE246" s="317"/>
      <c r="AF246" s="317"/>
      <c r="AG246" s="317"/>
      <c r="AH246" s="317"/>
    </row>
    <row r="247" spans="2:34" hidden="1">
      <c r="B247" s="317"/>
      <c r="C247" s="317"/>
      <c r="D247" s="317"/>
      <c r="E247" s="317"/>
      <c r="F247" s="317"/>
      <c r="G247" s="317"/>
      <c r="H247" s="317"/>
      <c r="I247" s="317"/>
      <c r="J247" s="317"/>
      <c r="K247" s="317"/>
      <c r="L247" s="317"/>
      <c r="M247" s="317"/>
      <c r="N247" s="317"/>
      <c r="O247" s="317"/>
      <c r="P247" s="317"/>
      <c r="Q247" s="317"/>
      <c r="R247" s="317"/>
      <c r="S247" s="317"/>
      <c r="T247" s="317"/>
      <c r="U247" s="317"/>
      <c r="V247" s="317"/>
      <c r="W247" s="317"/>
      <c r="X247" s="317"/>
      <c r="Y247" s="317"/>
      <c r="Z247" s="317"/>
      <c r="AA247" s="317"/>
      <c r="AB247" s="317"/>
      <c r="AC247" s="317"/>
      <c r="AD247" s="317"/>
      <c r="AE247" s="317"/>
      <c r="AF247" s="317"/>
      <c r="AG247" s="317"/>
      <c r="AH247" s="317"/>
    </row>
    <row r="248" spans="2:34" hidden="1">
      <c r="B248" s="317"/>
      <c r="C248" s="317"/>
      <c r="D248" s="317"/>
      <c r="E248" s="317"/>
      <c r="F248" s="317"/>
      <c r="G248" s="317"/>
      <c r="H248" s="317"/>
      <c r="I248" s="317"/>
      <c r="J248" s="317"/>
      <c r="K248" s="317"/>
      <c r="L248" s="317"/>
      <c r="M248" s="317"/>
      <c r="N248" s="317"/>
      <c r="O248" s="317"/>
      <c r="P248" s="317"/>
      <c r="Q248" s="317"/>
      <c r="R248" s="317"/>
      <c r="S248" s="317"/>
      <c r="T248" s="317"/>
      <c r="U248" s="317"/>
      <c r="V248" s="317"/>
      <c r="W248" s="317"/>
      <c r="X248" s="317"/>
      <c r="Y248" s="317"/>
      <c r="Z248" s="317"/>
      <c r="AA248" s="317"/>
      <c r="AB248" s="317"/>
      <c r="AC248" s="317"/>
      <c r="AD248" s="317"/>
      <c r="AE248" s="317"/>
      <c r="AF248" s="317"/>
      <c r="AG248" s="317"/>
      <c r="AH248" s="317"/>
    </row>
    <row r="249" spans="2:34" hidden="1">
      <c r="B249" s="317"/>
      <c r="C249" s="317"/>
      <c r="D249" s="317"/>
      <c r="E249" s="317"/>
      <c r="F249" s="317"/>
      <c r="G249" s="317"/>
      <c r="H249" s="317"/>
      <c r="I249" s="317"/>
      <c r="J249" s="317"/>
      <c r="K249" s="317"/>
      <c r="L249" s="317"/>
      <c r="M249" s="317"/>
      <c r="N249" s="317"/>
      <c r="O249" s="317"/>
      <c r="P249" s="317"/>
      <c r="Q249" s="317"/>
      <c r="R249" s="317"/>
      <c r="S249" s="317"/>
      <c r="T249" s="317"/>
      <c r="U249" s="317"/>
      <c r="V249" s="317"/>
      <c r="W249" s="317"/>
      <c r="X249" s="317"/>
      <c r="Y249" s="317"/>
      <c r="Z249" s="317"/>
      <c r="AA249" s="317"/>
      <c r="AB249" s="317"/>
      <c r="AC249" s="317"/>
      <c r="AD249" s="317"/>
      <c r="AE249" s="317"/>
      <c r="AF249" s="317"/>
      <c r="AG249" s="317"/>
      <c r="AH249" s="317"/>
    </row>
    <row r="250" spans="2:34" hidden="1">
      <c r="B250" s="317"/>
      <c r="C250" s="317"/>
      <c r="D250" s="317"/>
      <c r="E250" s="317"/>
      <c r="F250" s="317"/>
      <c r="G250" s="317"/>
      <c r="H250" s="317"/>
      <c r="I250" s="317"/>
      <c r="J250" s="317"/>
      <c r="K250" s="317"/>
      <c r="L250" s="317"/>
      <c r="M250" s="317"/>
      <c r="N250" s="317"/>
      <c r="O250" s="317"/>
      <c r="P250" s="317"/>
      <c r="Q250" s="317"/>
      <c r="R250" s="317"/>
      <c r="S250" s="317"/>
      <c r="T250" s="317"/>
      <c r="U250" s="317"/>
      <c r="V250" s="317"/>
      <c r="W250" s="317"/>
      <c r="X250" s="317"/>
      <c r="Y250" s="317"/>
      <c r="Z250" s="317"/>
      <c r="AA250" s="317"/>
      <c r="AB250" s="317"/>
      <c r="AC250" s="317"/>
      <c r="AD250" s="317"/>
      <c r="AE250" s="317"/>
      <c r="AF250" s="317"/>
      <c r="AG250" s="317"/>
      <c r="AH250" s="317"/>
    </row>
    <row r="251" spans="2:34" hidden="1">
      <c r="B251" s="317"/>
      <c r="C251" s="317"/>
      <c r="D251" s="317"/>
      <c r="E251" s="317"/>
      <c r="F251" s="317"/>
      <c r="G251" s="317"/>
      <c r="H251" s="317"/>
      <c r="I251" s="317"/>
      <c r="J251" s="317"/>
      <c r="K251" s="317"/>
      <c r="L251" s="317"/>
      <c r="M251" s="317"/>
      <c r="N251" s="317"/>
      <c r="O251" s="317"/>
      <c r="P251" s="317"/>
      <c r="Q251" s="317"/>
      <c r="R251" s="317"/>
      <c r="S251" s="317"/>
      <c r="T251" s="317"/>
      <c r="U251" s="317"/>
      <c r="V251" s="317"/>
      <c r="W251" s="317"/>
      <c r="X251" s="317"/>
      <c r="Y251" s="317"/>
      <c r="Z251" s="317"/>
      <c r="AA251" s="317"/>
      <c r="AB251" s="317"/>
      <c r="AC251" s="317"/>
      <c r="AD251" s="317"/>
      <c r="AE251" s="317"/>
      <c r="AF251" s="317"/>
      <c r="AG251" s="317"/>
      <c r="AH251" s="317"/>
    </row>
    <row r="252" spans="2:34" hidden="1">
      <c r="B252" s="317"/>
      <c r="C252" s="317"/>
      <c r="D252" s="317"/>
      <c r="E252" s="317"/>
      <c r="F252" s="317"/>
      <c r="G252" s="317"/>
      <c r="H252" s="317"/>
      <c r="I252" s="317"/>
      <c r="J252" s="317"/>
      <c r="K252" s="317"/>
      <c r="L252" s="317"/>
      <c r="M252" s="317"/>
      <c r="N252" s="317"/>
      <c r="O252" s="317"/>
      <c r="P252" s="317"/>
      <c r="Q252" s="317"/>
      <c r="R252" s="317"/>
      <c r="S252" s="317"/>
      <c r="T252" s="317"/>
      <c r="U252" s="317"/>
      <c r="V252" s="317"/>
      <c r="W252" s="317"/>
      <c r="X252" s="317"/>
      <c r="Y252" s="317"/>
      <c r="Z252" s="317"/>
      <c r="AA252" s="317"/>
      <c r="AB252" s="317"/>
      <c r="AC252" s="317"/>
      <c r="AD252" s="317"/>
      <c r="AE252" s="317"/>
      <c r="AF252" s="317"/>
      <c r="AG252" s="317"/>
      <c r="AH252" s="317"/>
    </row>
    <row r="253" spans="2:34" hidden="1">
      <c r="B253" s="317"/>
      <c r="C253" s="317"/>
      <c r="D253" s="317"/>
      <c r="E253" s="317"/>
      <c r="F253" s="317"/>
      <c r="G253" s="317"/>
      <c r="H253" s="317"/>
      <c r="I253" s="317"/>
      <c r="J253" s="317"/>
      <c r="K253" s="317"/>
      <c r="L253" s="317"/>
      <c r="M253" s="317"/>
      <c r="N253" s="317"/>
      <c r="O253" s="317"/>
      <c r="P253" s="317"/>
      <c r="Q253" s="317"/>
      <c r="R253" s="317"/>
      <c r="S253" s="317"/>
      <c r="T253" s="317"/>
      <c r="U253" s="317"/>
      <c r="V253" s="317"/>
      <c r="W253" s="317"/>
      <c r="X253" s="317"/>
      <c r="Y253" s="317"/>
      <c r="Z253" s="317"/>
      <c r="AA253" s="317"/>
      <c r="AB253" s="317"/>
      <c r="AC253" s="317"/>
      <c r="AD253" s="317"/>
      <c r="AE253" s="317"/>
      <c r="AF253" s="317"/>
      <c r="AG253" s="317"/>
      <c r="AH253" s="317"/>
    </row>
    <row r="254" spans="2:34" hidden="1">
      <c r="B254" s="317"/>
      <c r="C254" s="317"/>
      <c r="D254" s="317"/>
      <c r="E254" s="317"/>
      <c r="F254" s="317"/>
      <c r="G254" s="317"/>
      <c r="H254" s="317"/>
      <c r="I254" s="317"/>
      <c r="J254" s="317"/>
      <c r="K254" s="317"/>
      <c r="L254" s="317"/>
      <c r="M254" s="317"/>
      <c r="N254" s="317"/>
      <c r="O254" s="317"/>
      <c r="P254" s="317"/>
      <c r="Q254" s="317"/>
      <c r="R254" s="317"/>
      <c r="S254" s="317"/>
      <c r="T254" s="317"/>
      <c r="U254" s="317"/>
      <c r="V254" s="317"/>
      <c r="W254" s="317"/>
      <c r="X254" s="317"/>
      <c r="Y254" s="317"/>
      <c r="Z254" s="317"/>
      <c r="AA254" s="317"/>
      <c r="AB254" s="317"/>
      <c r="AC254" s="317"/>
      <c r="AD254" s="317"/>
      <c r="AE254" s="317"/>
      <c r="AF254" s="317"/>
      <c r="AG254" s="317"/>
      <c r="AH254" s="317"/>
    </row>
    <row r="255" spans="2:34" hidden="1">
      <c r="B255" s="317"/>
      <c r="C255" s="317"/>
      <c r="D255" s="317"/>
      <c r="E255" s="317"/>
      <c r="F255" s="317"/>
      <c r="G255" s="317"/>
      <c r="H255" s="317"/>
      <c r="I255" s="317"/>
      <c r="J255" s="317"/>
      <c r="K255" s="317"/>
      <c r="L255" s="317"/>
      <c r="M255" s="317"/>
      <c r="N255" s="317"/>
      <c r="O255" s="317"/>
      <c r="P255" s="317"/>
      <c r="Q255" s="317"/>
      <c r="R255" s="317"/>
      <c r="S255" s="317"/>
      <c r="T255" s="317"/>
      <c r="U255" s="317"/>
      <c r="V255" s="317"/>
      <c r="W255" s="317"/>
      <c r="X255" s="317"/>
      <c r="Y255" s="317"/>
      <c r="Z255" s="317"/>
      <c r="AA255" s="317"/>
      <c r="AB255" s="317"/>
      <c r="AC255" s="317"/>
      <c r="AD255" s="317"/>
      <c r="AE255" s="317"/>
      <c r="AF255" s="317"/>
      <c r="AG255" s="317"/>
      <c r="AH255" s="317"/>
    </row>
    <row r="256" spans="2:34" hidden="1">
      <c r="B256" s="317"/>
      <c r="C256" s="317"/>
      <c r="D256" s="317"/>
      <c r="E256" s="317"/>
      <c r="F256" s="317"/>
      <c r="G256" s="317"/>
      <c r="H256" s="317"/>
      <c r="I256" s="317"/>
      <c r="J256" s="317"/>
      <c r="K256" s="317"/>
      <c r="L256" s="317"/>
      <c r="M256" s="317"/>
      <c r="N256" s="317"/>
      <c r="O256" s="317"/>
      <c r="P256" s="317"/>
      <c r="Q256" s="317"/>
      <c r="R256" s="317"/>
      <c r="S256" s="317"/>
      <c r="T256" s="317"/>
      <c r="U256" s="317"/>
      <c r="V256" s="317"/>
      <c r="W256" s="317"/>
      <c r="X256" s="317"/>
      <c r="Y256" s="317"/>
      <c r="Z256" s="317"/>
      <c r="AA256" s="317"/>
      <c r="AB256" s="317"/>
      <c r="AC256" s="317"/>
      <c r="AD256" s="317"/>
      <c r="AE256" s="317"/>
      <c r="AF256" s="317"/>
      <c r="AG256" s="317"/>
      <c r="AH256" s="317"/>
    </row>
    <row r="257" spans="2:34" hidden="1">
      <c r="B257" s="317"/>
      <c r="C257" s="317"/>
      <c r="D257" s="317"/>
      <c r="E257" s="317"/>
      <c r="F257" s="317"/>
      <c r="G257" s="317"/>
      <c r="H257" s="317"/>
      <c r="I257" s="317"/>
      <c r="J257" s="317"/>
      <c r="K257" s="317"/>
      <c r="L257" s="317"/>
      <c r="M257" s="317"/>
      <c r="N257" s="317"/>
      <c r="O257" s="317"/>
      <c r="P257" s="317"/>
      <c r="Q257" s="317"/>
      <c r="R257" s="317"/>
      <c r="S257" s="317"/>
      <c r="T257" s="317"/>
      <c r="U257" s="317"/>
      <c r="V257" s="317"/>
      <c r="W257" s="317"/>
      <c r="X257" s="317"/>
      <c r="Y257" s="317"/>
      <c r="Z257" s="317"/>
      <c r="AA257" s="317"/>
      <c r="AB257" s="317"/>
      <c r="AC257" s="317"/>
      <c r="AD257" s="317"/>
      <c r="AE257" s="317"/>
      <c r="AF257" s="317"/>
      <c r="AG257" s="317"/>
      <c r="AH257" s="317"/>
    </row>
    <row r="258" spans="2:34" hidden="1">
      <c r="B258" s="317"/>
      <c r="C258" s="317"/>
      <c r="D258" s="317"/>
      <c r="E258" s="317"/>
      <c r="F258" s="317"/>
      <c r="G258" s="317"/>
      <c r="H258" s="317"/>
      <c r="I258" s="317"/>
      <c r="J258" s="317"/>
      <c r="K258" s="317"/>
      <c r="L258" s="317"/>
      <c r="M258" s="317"/>
      <c r="N258" s="317"/>
      <c r="O258" s="317"/>
      <c r="P258" s="317"/>
      <c r="Q258" s="317"/>
      <c r="R258" s="317"/>
      <c r="S258" s="317"/>
      <c r="T258" s="317"/>
      <c r="U258" s="317"/>
      <c r="V258" s="317"/>
      <c r="W258" s="317"/>
      <c r="X258" s="317"/>
      <c r="Y258" s="317"/>
      <c r="Z258" s="317"/>
      <c r="AA258" s="317"/>
      <c r="AB258" s="317"/>
      <c r="AC258" s="317"/>
      <c r="AD258" s="317"/>
      <c r="AE258" s="317"/>
      <c r="AF258" s="317"/>
      <c r="AG258" s="317"/>
      <c r="AH258" s="317"/>
    </row>
    <row r="259" spans="2:34" hidden="1">
      <c r="B259" s="317"/>
      <c r="C259" s="317"/>
      <c r="D259" s="317"/>
      <c r="E259" s="317"/>
      <c r="F259" s="317"/>
      <c r="G259" s="317"/>
      <c r="H259" s="317"/>
      <c r="I259" s="317"/>
      <c r="J259" s="317"/>
      <c r="K259" s="317"/>
      <c r="L259" s="317"/>
      <c r="M259" s="317"/>
      <c r="N259" s="317"/>
      <c r="O259" s="317"/>
      <c r="P259" s="317"/>
      <c r="Q259" s="317"/>
      <c r="R259" s="317"/>
      <c r="S259" s="317"/>
      <c r="T259" s="317"/>
      <c r="U259" s="317"/>
      <c r="V259" s="317"/>
      <c r="W259" s="317"/>
      <c r="X259" s="317"/>
      <c r="Y259" s="317"/>
      <c r="Z259" s="317"/>
      <c r="AA259" s="317"/>
      <c r="AB259" s="317"/>
      <c r="AC259" s="317"/>
      <c r="AD259" s="317"/>
      <c r="AE259" s="317"/>
      <c r="AF259" s="317"/>
      <c r="AG259" s="317"/>
      <c r="AH259" s="317"/>
    </row>
    <row r="260" spans="2:34" hidden="1">
      <c r="B260" s="317"/>
      <c r="C260" s="317"/>
      <c r="D260" s="317"/>
      <c r="E260" s="317"/>
      <c r="F260" s="317"/>
      <c r="G260" s="317"/>
      <c r="H260" s="317"/>
      <c r="I260" s="317"/>
      <c r="J260" s="317"/>
      <c r="K260" s="317"/>
      <c r="L260" s="317"/>
      <c r="M260" s="317"/>
      <c r="N260" s="317"/>
      <c r="O260" s="317"/>
      <c r="P260" s="317"/>
      <c r="Q260" s="317"/>
      <c r="R260" s="317"/>
      <c r="S260" s="317"/>
      <c r="T260" s="317"/>
      <c r="U260" s="317"/>
      <c r="V260" s="317"/>
      <c r="W260" s="317"/>
      <c r="X260" s="317"/>
      <c r="Y260" s="317"/>
      <c r="Z260" s="317"/>
      <c r="AA260" s="317"/>
      <c r="AB260" s="317"/>
      <c r="AC260" s="317"/>
      <c r="AD260" s="317"/>
      <c r="AE260" s="317"/>
      <c r="AF260" s="317"/>
      <c r="AG260" s="317"/>
      <c r="AH260" s="317"/>
    </row>
    <row r="261" spans="2:34" hidden="1">
      <c r="B261" s="317"/>
      <c r="C261" s="317"/>
      <c r="D261" s="317"/>
      <c r="E261" s="317"/>
      <c r="F261" s="317"/>
      <c r="G261" s="317"/>
      <c r="H261" s="317"/>
      <c r="I261" s="317"/>
      <c r="J261" s="317"/>
      <c r="K261" s="317"/>
      <c r="L261" s="317"/>
      <c r="M261" s="317"/>
      <c r="N261" s="317"/>
      <c r="O261" s="317"/>
      <c r="P261" s="317"/>
      <c r="Q261" s="317"/>
      <c r="R261" s="317"/>
      <c r="S261" s="317"/>
      <c r="T261" s="317"/>
      <c r="U261" s="317"/>
      <c r="V261" s="317"/>
      <c r="W261" s="317"/>
      <c r="X261" s="317"/>
      <c r="Y261" s="317"/>
      <c r="Z261" s="317"/>
      <c r="AA261" s="317"/>
      <c r="AB261" s="317"/>
      <c r="AC261" s="317"/>
      <c r="AD261" s="317"/>
      <c r="AE261" s="317"/>
      <c r="AF261" s="317"/>
      <c r="AG261" s="317"/>
      <c r="AH261" s="317"/>
    </row>
    <row r="262" spans="2:34" hidden="1">
      <c r="B262" s="317"/>
      <c r="C262" s="317"/>
      <c r="D262" s="317"/>
      <c r="E262" s="317"/>
      <c r="F262" s="317"/>
      <c r="G262" s="317"/>
      <c r="H262" s="317"/>
      <c r="I262" s="317"/>
      <c r="J262" s="317"/>
      <c r="K262" s="317"/>
      <c r="L262" s="317"/>
      <c r="M262" s="317"/>
      <c r="N262" s="317"/>
      <c r="O262" s="317"/>
      <c r="P262" s="317"/>
      <c r="Q262" s="317"/>
      <c r="R262" s="317"/>
      <c r="S262" s="317"/>
      <c r="T262" s="317"/>
      <c r="U262" s="317"/>
      <c r="V262" s="317"/>
      <c r="W262" s="317"/>
      <c r="X262" s="317"/>
      <c r="Y262" s="317"/>
      <c r="Z262" s="317"/>
      <c r="AA262" s="317"/>
      <c r="AB262" s="317"/>
      <c r="AC262" s="317"/>
      <c r="AD262" s="317"/>
      <c r="AE262" s="317"/>
      <c r="AF262" s="317"/>
      <c r="AG262" s="317"/>
      <c r="AH262" s="317"/>
    </row>
    <row r="263" spans="2:34" hidden="1">
      <c r="B263" s="317"/>
      <c r="C263" s="317"/>
      <c r="D263" s="317"/>
      <c r="E263" s="317"/>
      <c r="F263" s="317"/>
      <c r="G263" s="317"/>
      <c r="H263" s="317"/>
      <c r="I263" s="317"/>
      <c r="J263" s="317"/>
      <c r="K263" s="317"/>
      <c r="L263" s="317"/>
      <c r="M263" s="317"/>
      <c r="N263" s="317"/>
      <c r="O263" s="317"/>
      <c r="P263" s="317"/>
      <c r="Q263" s="317"/>
      <c r="R263" s="317"/>
      <c r="S263" s="317"/>
      <c r="T263" s="317"/>
      <c r="U263" s="317"/>
      <c r="V263" s="317"/>
      <c r="W263" s="317"/>
      <c r="X263" s="317"/>
      <c r="Y263" s="317"/>
      <c r="Z263" s="317"/>
      <c r="AA263" s="317"/>
      <c r="AB263" s="317"/>
      <c r="AC263" s="317"/>
      <c r="AD263" s="317"/>
      <c r="AE263" s="317"/>
      <c r="AF263" s="317"/>
      <c r="AG263" s="317"/>
      <c r="AH263" s="317"/>
    </row>
    <row r="264" spans="2:34" hidden="1">
      <c r="B264" s="317"/>
      <c r="C264" s="317"/>
      <c r="D264" s="317"/>
      <c r="E264" s="317"/>
      <c r="F264" s="317"/>
      <c r="G264" s="317"/>
      <c r="H264" s="317"/>
      <c r="I264" s="317"/>
      <c r="J264" s="317"/>
      <c r="K264" s="317"/>
      <c r="L264" s="317"/>
      <c r="M264" s="317"/>
      <c r="N264" s="317"/>
      <c r="O264" s="317"/>
      <c r="P264" s="317"/>
      <c r="Q264" s="317"/>
      <c r="R264" s="317"/>
      <c r="S264" s="317"/>
      <c r="T264" s="317"/>
      <c r="U264" s="317"/>
      <c r="V264" s="317"/>
      <c r="W264" s="317"/>
      <c r="X264" s="317"/>
      <c r="Y264" s="317"/>
      <c r="Z264" s="317"/>
      <c r="AA264" s="317"/>
      <c r="AB264" s="317"/>
      <c r="AC264" s="317"/>
      <c r="AD264" s="317"/>
      <c r="AE264" s="317"/>
      <c r="AF264" s="317"/>
      <c r="AG264" s="317"/>
      <c r="AH264" s="317"/>
    </row>
    <row r="265" spans="2:34" hidden="1">
      <c r="B265" s="317"/>
      <c r="C265" s="317"/>
      <c r="D265" s="317"/>
      <c r="E265" s="317"/>
      <c r="F265" s="317"/>
      <c r="G265" s="317"/>
      <c r="H265" s="317"/>
      <c r="I265" s="317"/>
      <c r="J265" s="317"/>
      <c r="K265" s="317"/>
      <c r="L265" s="317"/>
      <c r="M265" s="317"/>
      <c r="N265" s="317"/>
      <c r="O265" s="317"/>
      <c r="P265" s="317"/>
      <c r="Q265" s="317"/>
      <c r="R265" s="317"/>
      <c r="S265" s="317"/>
      <c r="T265" s="317"/>
      <c r="U265" s="317"/>
      <c r="V265" s="317"/>
      <c r="W265" s="317"/>
      <c r="X265" s="317"/>
      <c r="Y265" s="317"/>
      <c r="Z265" s="317"/>
      <c r="AA265" s="317"/>
      <c r="AB265" s="317"/>
      <c r="AC265" s="317"/>
      <c r="AD265" s="317"/>
      <c r="AE265" s="317"/>
      <c r="AF265" s="317"/>
      <c r="AG265" s="317"/>
      <c r="AH265" s="317"/>
    </row>
    <row r="266" spans="2:34" hidden="1">
      <c r="B266" s="317"/>
      <c r="C266" s="317"/>
      <c r="D266" s="317"/>
      <c r="E266" s="317"/>
      <c r="F266" s="317"/>
      <c r="G266" s="317"/>
      <c r="H266" s="317"/>
      <c r="I266" s="317"/>
      <c r="J266" s="317"/>
      <c r="K266" s="317"/>
      <c r="L266" s="317"/>
      <c r="M266" s="317"/>
      <c r="N266" s="317"/>
      <c r="O266" s="317"/>
      <c r="P266" s="317"/>
      <c r="Q266" s="317"/>
      <c r="R266" s="317"/>
      <c r="S266" s="317"/>
      <c r="T266" s="317"/>
      <c r="U266" s="317"/>
      <c r="V266" s="317"/>
      <c r="W266" s="317"/>
      <c r="X266" s="317"/>
      <c r="Y266" s="317"/>
      <c r="Z266" s="317"/>
      <c r="AA266" s="317"/>
      <c r="AB266" s="317"/>
      <c r="AC266" s="317"/>
      <c r="AD266" s="317"/>
      <c r="AE266" s="317"/>
      <c r="AF266" s="317"/>
      <c r="AG266" s="317"/>
      <c r="AH266" s="317"/>
    </row>
    <row r="267" spans="2:34" hidden="1">
      <c r="B267" s="317"/>
      <c r="C267" s="317"/>
      <c r="D267" s="317"/>
      <c r="E267" s="317"/>
      <c r="F267" s="317"/>
      <c r="G267" s="317"/>
      <c r="H267" s="317"/>
      <c r="I267" s="317"/>
      <c r="J267" s="317"/>
      <c r="K267" s="317"/>
      <c r="L267" s="317"/>
      <c r="M267" s="317"/>
      <c r="N267" s="317"/>
      <c r="O267" s="317"/>
      <c r="P267" s="317"/>
      <c r="Q267" s="317"/>
      <c r="R267" s="317"/>
      <c r="S267" s="317"/>
      <c r="T267" s="317"/>
      <c r="U267" s="317"/>
      <c r="V267" s="317"/>
      <c r="W267" s="317"/>
      <c r="X267" s="317"/>
      <c r="Y267" s="317"/>
      <c r="Z267" s="317"/>
      <c r="AA267" s="317"/>
      <c r="AB267" s="317"/>
      <c r="AC267" s="317"/>
      <c r="AD267" s="317"/>
      <c r="AE267" s="317"/>
      <c r="AF267" s="317"/>
      <c r="AG267" s="317"/>
      <c r="AH267" s="317"/>
    </row>
    <row r="268" spans="2:34" hidden="1">
      <c r="B268" s="317"/>
      <c r="C268" s="317"/>
      <c r="D268" s="317"/>
      <c r="E268" s="317"/>
      <c r="F268" s="317"/>
      <c r="G268" s="317"/>
      <c r="H268" s="317"/>
      <c r="I268" s="317"/>
      <c r="J268" s="317"/>
      <c r="K268" s="317"/>
      <c r="L268" s="317"/>
      <c r="M268" s="317"/>
      <c r="N268" s="317"/>
      <c r="O268" s="317"/>
      <c r="P268" s="317"/>
      <c r="Q268" s="317"/>
      <c r="R268" s="317"/>
      <c r="S268" s="317"/>
      <c r="T268" s="317"/>
      <c r="U268" s="317"/>
      <c r="V268" s="317"/>
      <c r="W268" s="317"/>
      <c r="X268" s="317"/>
      <c r="Y268" s="317"/>
      <c r="Z268" s="317"/>
      <c r="AA268" s="317"/>
      <c r="AB268" s="317"/>
      <c r="AC268" s="317"/>
      <c r="AD268" s="317"/>
      <c r="AE268" s="317"/>
      <c r="AF268" s="317"/>
      <c r="AG268" s="317"/>
      <c r="AH268" s="317"/>
    </row>
    <row r="269" spans="2:34" hidden="1">
      <c r="B269" s="317"/>
      <c r="C269" s="317"/>
      <c r="D269" s="317"/>
      <c r="E269" s="317"/>
      <c r="F269" s="317"/>
      <c r="G269" s="317"/>
      <c r="H269" s="317"/>
      <c r="I269" s="317"/>
      <c r="J269" s="317"/>
      <c r="K269" s="317"/>
      <c r="L269" s="317"/>
      <c r="M269" s="317"/>
      <c r="N269" s="317"/>
      <c r="O269" s="317"/>
      <c r="P269" s="317"/>
      <c r="Q269" s="317"/>
      <c r="R269" s="317"/>
      <c r="S269" s="317"/>
      <c r="T269" s="317"/>
      <c r="U269" s="317"/>
      <c r="V269" s="317"/>
      <c r="W269" s="317"/>
      <c r="X269" s="317"/>
      <c r="Y269" s="317"/>
      <c r="Z269" s="317"/>
      <c r="AA269" s="317"/>
      <c r="AB269" s="317"/>
      <c r="AC269" s="317"/>
      <c r="AD269" s="317"/>
      <c r="AE269" s="317"/>
      <c r="AF269" s="317"/>
      <c r="AG269" s="317"/>
      <c r="AH269" s="317"/>
    </row>
    <row r="270" spans="2:34" hidden="1">
      <c r="B270" s="317"/>
      <c r="C270" s="317"/>
      <c r="D270" s="317"/>
      <c r="E270" s="317"/>
      <c r="F270" s="317"/>
      <c r="G270" s="317"/>
      <c r="H270" s="317"/>
      <c r="I270" s="317"/>
      <c r="J270" s="317"/>
      <c r="K270" s="317"/>
      <c r="L270" s="317"/>
      <c r="M270" s="317"/>
      <c r="N270" s="317"/>
      <c r="O270" s="317"/>
      <c r="P270" s="317"/>
      <c r="Q270" s="317"/>
      <c r="R270" s="317"/>
      <c r="S270" s="317"/>
      <c r="T270" s="317"/>
      <c r="U270" s="317"/>
      <c r="V270" s="317"/>
      <c r="W270" s="317"/>
      <c r="X270" s="317"/>
      <c r="Y270" s="317"/>
      <c r="Z270" s="317"/>
      <c r="AA270" s="317"/>
      <c r="AB270" s="317"/>
      <c r="AC270" s="317"/>
      <c r="AD270" s="317"/>
      <c r="AE270" s="317"/>
      <c r="AF270" s="317"/>
      <c r="AG270" s="317"/>
      <c r="AH270" s="317"/>
    </row>
    <row r="271" spans="2:34" hidden="1">
      <c r="B271" s="317"/>
      <c r="C271" s="317"/>
      <c r="D271" s="317"/>
      <c r="E271" s="317"/>
      <c r="F271" s="317"/>
      <c r="G271" s="317"/>
      <c r="H271" s="317"/>
      <c r="I271" s="317"/>
      <c r="J271" s="317"/>
      <c r="K271" s="317"/>
      <c r="L271" s="317"/>
      <c r="M271" s="317"/>
      <c r="N271" s="317"/>
      <c r="O271" s="317"/>
      <c r="P271" s="317"/>
      <c r="Q271" s="317"/>
      <c r="R271" s="317"/>
      <c r="S271" s="317"/>
      <c r="T271" s="317"/>
      <c r="U271" s="317"/>
      <c r="V271" s="317"/>
      <c r="W271" s="317"/>
      <c r="X271" s="317"/>
      <c r="Y271" s="317"/>
      <c r="Z271" s="317"/>
      <c r="AA271" s="317"/>
      <c r="AB271" s="317"/>
      <c r="AC271" s="317"/>
      <c r="AD271" s="317"/>
      <c r="AE271" s="317"/>
      <c r="AF271" s="317"/>
      <c r="AG271" s="317"/>
      <c r="AH271" s="317"/>
    </row>
    <row r="272" spans="2:34" hidden="1">
      <c r="B272" s="317"/>
      <c r="C272" s="317"/>
      <c r="D272" s="317"/>
      <c r="E272" s="317"/>
      <c r="F272" s="317"/>
      <c r="G272" s="317"/>
      <c r="H272" s="317"/>
      <c r="I272" s="317"/>
      <c r="J272" s="317"/>
      <c r="K272" s="317"/>
      <c r="L272" s="317"/>
      <c r="M272" s="317"/>
      <c r="N272" s="317"/>
      <c r="O272" s="317"/>
      <c r="P272" s="317"/>
      <c r="Q272" s="317"/>
      <c r="R272" s="317"/>
      <c r="S272" s="317"/>
      <c r="T272" s="317"/>
      <c r="U272" s="317"/>
      <c r="V272" s="317"/>
      <c r="W272" s="317"/>
      <c r="X272" s="317"/>
      <c r="Y272" s="317"/>
      <c r="Z272" s="317"/>
      <c r="AA272" s="317"/>
      <c r="AB272" s="317"/>
      <c r="AC272" s="317"/>
      <c r="AD272" s="317"/>
      <c r="AE272" s="317"/>
      <c r="AF272" s="317"/>
      <c r="AG272" s="317"/>
      <c r="AH272" s="317"/>
    </row>
    <row r="273" spans="2:34" hidden="1">
      <c r="B273" s="317"/>
      <c r="C273" s="317"/>
      <c r="D273" s="317"/>
      <c r="E273" s="317"/>
      <c r="F273" s="317"/>
      <c r="G273" s="317"/>
      <c r="H273" s="317"/>
      <c r="I273" s="317"/>
      <c r="J273" s="317"/>
      <c r="K273" s="317"/>
      <c r="L273" s="317"/>
      <c r="M273" s="317"/>
      <c r="N273" s="317"/>
      <c r="O273" s="317"/>
      <c r="P273" s="317"/>
      <c r="Q273" s="317"/>
      <c r="R273" s="317"/>
      <c r="S273" s="317"/>
      <c r="T273" s="317"/>
      <c r="U273" s="317"/>
      <c r="V273" s="317"/>
      <c r="W273" s="317"/>
      <c r="X273" s="317"/>
      <c r="Y273" s="317"/>
      <c r="Z273" s="317"/>
      <c r="AA273" s="317"/>
      <c r="AB273" s="317"/>
      <c r="AC273" s="317"/>
      <c r="AD273" s="317"/>
      <c r="AE273" s="317"/>
      <c r="AF273" s="317"/>
      <c r="AG273" s="317"/>
      <c r="AH273" s="317"/>
    </row>
    <row r="274" spans="2:34" hidden="1">
      <c r="B274" s="317"/>
      <c r="C274" s="317"/>
      <c r="D274" s="317"/>
      <c r="E274" s="317"/>
      <c r="F274" s="317"/>
      <c r="G274" s="317"/>
      <c r="H274" s="317"/>
      <c r="I274" s="317"/>
      <c r="J274" s="317"/>
      <c r="K274" s="317"/>
      <c r="L274" s="317"/>
      <c r="M274" s="317"/>
      <c r="N274" s="317"/>
      <c r="O274" s="317"/>
      <c r="P274" s="317"/>
      <c r="Q274" s="317"/>
      <c r="R274" s="317"/>
      <c r="S274" s="317"/>
      <c r="T274" s="317"/>
      <c r="U274" s="317"/>
      <c r="V274" s="317"/>
      <c r="W274" s="317"/>
      <c r="X274" s="317"/>
      <c r="Y274" s="317"/>
      <c r="Z274" s="317"/>
      <c r="AA274" s="317"/>
      <c r="AB274" s="317"/>
      <c r="AC274" s="317"/>
      <c r="AD274" s="317"/>
      <c r="AE274" s="317"/>
      <c r="AF274" s="317"/>
      <c r="AG274" s="317"/>
      <c r="AH274" s="317"/>
    </row>
    <row r="275" spans="2:34" hidden="1">
      <c r="B275" s="317"/>
      <c r="C275" s="317"/>
      <c r="D275" s="317"/>
      <c r="E275" s="317"/>
      <c r="F275" s="317"/>
      <c r="G275" s="317"/>
      <c r="H275" s="317"/>
      <c r="I275" s="317"/>
      <c r="J275" s="317"/>
      <c r="K275" s="317"/>
      <c r="L275" s="317"/>
      <c r="M275" s="317"/>
      <c r="N275" s="317"/>
      <c r="O275" s="317"/>
      <c r="P275" s="317"/>
      <c r="Q275" s="317"/>
      <c r="R275" s="317"/>
      <c r="S275" s="317"/>
      <c r="T275" s="317"/>
      <c r="U275" s="317"/>
      <c r="V275" s="317"/>
      <c r="W275" s="317"/>
      <c r="X275" s="317"/>
      <c r="Y275" s="317"/>
      <c r="Z275" s="317"/>
      <c r="AA275" s="317"/>
      <c r="AB275" s="317"/>
      <c r="AC275" s="317"/>
      <c r="AD275" s="317"/>
      <c r="AE275" s="317"/>
      <c r="AF275" s="317"/>
      <c r="AG275" s="317"/>
      <c r="AH275" s="317"/>
    </row>
    <row r="276" spans="2:34" hidden="1">
      <c r="B276" s="317"/>
      <c r="C276" s="317"/>
      <c r="D276" s="317"/>
      <c r="E276" s="317"/>
      <c r="F276" s="317"/>
      <c r="G276" s="317"/>
      <c r="H276" s="317"/>
      <c r="I276" s="317"/>
      <c r="J276" s="317"/>
      <c r="K276" s="317"/>
      <c r="L276" s="317"/>
      <c r="M276" s="317"/>
      <c r="N276" s="317"/>
      <c r="O276" s="317"/>
      <c r="P276" s="317"/>
      <c r="Q276" s="317"/>
      <c r="R276" s="317"/>
      <c r="S276" s="317"/>
      <c r="T276" s="317"/>
      <c r="U276" s="317"/>
      <c r="V276" s="317"/>
      <c r="W276" s="317"/>
      <c r="X276" s="317"/>
      <c r="Y276" s="317"/>
      <c r="Z276" s="317"/>
      <c r="AA276" s="317"/>
      <c r="AB276" s="317"/>
      <c r="AC276" s="317"/>
      <c r="AD276" s="317"/>
      <c r="AE276" s="317"/>
      <c r="AF276" s="317"/>
      <c r="AG276" s="317"/>
      <c r="AH276" s="317"/>
    </row>
    <row r="277" spans="2:34" hidden="1">
      <c r="B277" s="317"/>
      <c r="C277" s="317"/>
      <c r="D277" s="317"/>
      <c r="E277" s="317"/>
      <c r="F277" s="317"/>
      <c r="G277" s="317"/>
      <c r="H277" s="317"/>
      <c r="I277" s="317"/>
      <c r="J277" s="317"/>
      <c r="K277" s="317"/>
      <c r="L277" s="317"/>
      <c r="M277" s="317"/>
      <c r="N277" s="317"/>
      <c r="O277" s="317"/>
      <c r="P277" s="317"/>
      <c r="Q277" s="317"/>
      <c r="R277" s="317"/>
      <c r="S277" s="317"/>
      <c r="T277" s="317"/>
      <c r="U277" s="317"/>
      <c r="V277" s="317"/>
      <c r="W277" s="317"/>
      <c r="X277" s="317"/>
      <c r="Y277" s="317"/>
      <c r="Z277" s="317"/>
      <c r="AA277" s="317"/>
      <c r="AB277" s="317"/>
      <c r="AC277" s="317"/>
      <c r="AD277" s="317"/>
      <c r="AE277" s="317"/>
      <c r="AF277" s="317"/>
      <c r="AG277" s="317"/>
      <c r="AH277" s="317"/>
    </row>
    <row r="278" spans="2:34" hidden="1">
      <c r="B278" s="317"/>
      <c r="C278" s="317"/>
      <c r="D278" s="317"/>
      <c r="E278" s="317"/>
      <c r="F278" s="317"/>
      <c r="G278" s="317"/>
      <c r="H278" s="317"/>
      <c r="I278" s="317"/>
      <c r="J278" s="317"/>
      <c r="K278" s="317"/>
      <c r="L278" s="317"/>
      <c r="M278" s="317"/>
      <c r="N278" s="317"/>
      <c r="O278" s="317"/>
      <c r="P278" s="317"/>
      <c r="Q278" s="317"/>
      <c r="R278" s="317"/>
      <c r="S278" s="317"/>
      <c r="T278" s="317"/>
      <c r="U278" s="317"/>
      <c r="V278" s="317"/>
      <c r="W278" s="317"/>
      <c r="X278" s="317"/>
      <c r="Y278" s="317"/>
      <c r="Z278" s="317"/>
      <c r="AA278" s="317"/>
      <c r="AB278" s="317"/>
      <c r="AC278" s="317"/>
      <c r="AD278" s="317"/>
      <c r="AE278" s="317"/>
      <c r="AF278" s="317"/>
      <c r="AG278" s="317"/>
      <c r="AH278" s="317"/>
    </row>
    <row r="279" spans="2:34" hidden="1">
      <c r="B279" s="317"/>
      <c r="C279" s="317"/>
      <c r="D279" s="317"/>
      <c r="E279" s="317"/>
      <c r="F279" s="317"/>
      <c r="G279" s="317"/>
      <c r="H279" s="317"/>
      <c r="I279" s="317"/>
      <c r="J279" s="317"/>
      <c r="K279" s="317"/>
      <c r="L279" s="317"/>
      <c r="M279" s="317"/>
      <c r="N279" s="317"/>
      <c r="O279" s="317"/>
      <c r="P279" s="317"/>
      <c r="Q279" s="317"/>
      <c r="R279" s="317"/>
      <c r="S279" s="317"/>
      <c r="T279" s="317"/>
      <c r="U279" s="317"/>
      <c r="V279" s="317"/>
      <c r="W279" s="317"/>
      <c r="X279" s="317"/>
      <c r="Y279" s="317"/>
      <c r="Z279" s="317"/>
      <c r="AA279" s="317"/>
      <c r="AB279" s="317"/>
      <c r="AC279" s="317"/>
      <c r="AD279" s="317"/>
      <c r="AE279" s="317"/>
      <c r="AF279" s="317"/>
      <c r="AG279" s="317"/>
      <c r="AH279" s="317"/>
    </row>
    <row r="280" spans="2:34" hidden="1">
      <c r="B280" s="317"/>
      <c r="C280" s="317"/>
      <c r="D280" s="317"/>
      <c r="E280" s="317"/>
      <c r="F280" s="317"/>
      <c r="G280" s="317"/>
      <c r="H280" s="317"/>
      <c r="I280" s="317"/>
      <c r="J280" s="317"/>
      <c r="K280" s="317"/>
      <c r="L280" s="317"/>
      <c r="M280" s="317"/>
      <c r="N280" s="317"/>
      <c r="O280" s="317"/>
      <c r="P280" s="317"/>
      <c r="Q280" s="317"/>
      <c r="R280" s="317"/>
      <c r="S280" s="317"/>
      <c r="T280" s="317"/>
      <c r="U280" s="317"/>
      <c r="V280" s="317"/>
      <c r="W280" s="317"/>
      <c r="X280" s="317"/>
      <c r="Y280" s="317"/>
      <c r="Z280" s="317"/>
      <c r="AA280" s="317"/>
      <c r="AB280" s="317"/>
      <c r="AC280" s="317"/>
      <c r="AD280" s="317"/>
      <c r="AE280" s="317"/>
      <c r="AF280" s="317"/>
      <c r="AG280" s="317"/>
      <c r="AH280" s="317"/>
    </row>
    <row r="281" spans="2:34" hidden="1">
      <c r="B281" s="317"/>
      <c r="C281" s="317"/>
      <c r="D281" s="317"/>
      <c r="E281" s="317"/>
      <c r="F281" s="317"/>
      <c r="G281" s="317"/>
      <c r="H281" s="317"/>
      <c r="I281" s="317"/>
      <c r="J281" s="317"/>
      <c r="K281" s="317"/>
      <c r="L281" s="317"/>
      <c r="M281" s="317"/>
      <c r="N281" s="317"/>
      <c r="O281" s="317"/>
      <c r="P281" s="317"/>
      <c r="Q281" s="317"/>
      <c r="R281" s="317"/>
      <c r="S281" s="317"/>
      <c r="T281" s="317"/>
      <c r="U281" s="317"/>
      <c r="V281" s="317"/>
      <c r="W281" s="317"/>
      <c r="X281" s="317"/>
      <c r="Y281" s="317"/>
      <c r="Z281" s="317"/>
      <c r="AA281" s="317"/>
      <c r="AB281" s="317"/>
      <c r="AC281" s="317"/>
      <c r="AD281" s="317"/>
      <c r="AE281" s="317"/>
      <c r="AF281" s="317"/>
      <c r="AG281" s="317"/>
      <c r="AH281" s="317"/>
    </row>
    <row r="282" spans="2:34" hidden="1">
      <c r="B282" s="317"/>
      <c r="C282" s="317"/>
      <c r="D282" s="317"/>
      <c r="E282" s="317"/>
      <c r="F282" s="317"/>
      <c r="G282" s="317"/>
      <c r="H282" s="317"/>
      <c r="I282" s="317"/>
      <c r="J282" s="317"/>
      <c r="K282" s="317"/>
      <c r="L282" s="317"/>
      <c r="M282" s="317"/>
      <c r="N282" s="317"/>
      <c r="O282" s="317"/>
      <c r="P282" s="317"/>
      <c r="Q282" s="317"/>
      <c r="R282" s="317"/>
      <c r="S282" s="317"/>
      <c r="T282" s="317"/>
      <c r="U282" s="317"/>
      <c r="V282" s="317"/>
      <c r="W282" s="317"/>
      <c r="X282" s="317"/>
      <c r="Y282" s="317"/>
      <c r="Z282" s="317"/>
      <c r="AA282" s="317"/>
      <c r="AB282" s="317"/>
      <c r="AC282" s="317"/>
      <c r="AD282" s="317"/>
      <c r="AE282" s="317"/>
      <c r="AF282" s="317"/>
      <c r="AG282" s="317"/>
      <c r="AH282" s="317"/>
    </row>
    <row r="283" spans="2:34" hidden="1">
      <c r="B283" s="317"/>
      <c r="C283" s="317"/>
      <c r="D283" s="317"/>
      <c r="E283" s="317"/>
      <c r="F283" s="317"/>
      <c r="G283" s="317"/>
      <c r="H283" s="317"/>
      <c r="I283" s="317"/>
      <c r="J283" s="317"/>
      <c r="K283" s="317"/>
      <c r="L283" s="317"/>
      <c r="M283" s="317"/>
      <c r="N283" s="317"/>
      <c r="O283" s="317"/>
      <c r="P283" s="317"/>
      <c r="Q283" s="317"/>
      <c r="R283" s="317"/>
      <c r="S283" s="317"/>
      <c r="T283" s="317"/>
      <c r="U283" s="317"/>
      <c r="V283" s="317"/>
      <c r="W283" s="317"/>
      <c r="X283" s="317"/>
      <c r="Y283" s="317"/>
      <c r="Z283" s="317"/>
      <c r="AA283" s="317"/>
      <c r="AB283" s="317"/>
      <c r="AC283" s="317"/>
      <c r="AD283" s="317"/>
      <c r="AE283" s="317"/>
      <c r="AF283" s="317"/>
      <c r="AG283" s="317"/>
      <c r="AH283" s="317"/>
    </row>
    <row r="284" spans="2:34" hidden="1">
      <c r="B284" s="317"/>
      <c r="C284" s="317"/>
      <c r="D284" s="317"/>
      <c r="E284" s="317"/>
      <c r="F284" s="317"/>
      <c r="G284" s="317"/>
      <c r="H284" s="317"/>
      <c r="I284" s="317"/>
      <c r="J284" s="317"/>
      <c r="K284" s="317"/>
      <c r="L284" s="317"/>
      <c r="M284" s="317"/>
      <c r="N284" s="317"/>
      <c r="O284" s="317"/>
      <c r="P284" s="317"/>
      <c r="Q284" s="317"/>
      <c r="R284" s="317"/>
      <c r="S284" s="317"/>
      <c r="T284" s="317"/>
      <c r="U284" s="317"/>
      <c r="V284" s="317"/>
      <c r="W284" s="317"/>
      <c r="X284" s="317"/>
      <c r="Y284" s="317"/>
      <c r="Z284" s="317"/>
      <c r="AA284" s="317"/>
      <c r="AB284" s="317"/>
      <c r="AC284" s="317"/>
      <c r="AD284" s="317"/>
      <c r="AE284" s="317"/>
      <c r="AF284" s="317"/>
      <c r="AG284" s="317"/>
      <c r="AH284" s="317"/>
    </row>
    <row r="285" spans="2:34" hidden="1">
      <c r="B285" s="317"/>
      <c r="C285" s="317"/>
      <c r="D285" s="317"/>
      <c r="E285" s="317"/>
      <c r="F285" s="317"/>
      <c r="G285" s="317"/>
      <c r="H285" s="317"/>
      <c r="I285" s="317"/>
      <c r="J285" s="317"/>
      <c r="K285" s="317"/>
      <c r="L285" s="317"/>
      <c r="M285" s="317"/>
      <c r="N285" s="317"/>
      <c r="O285" s="317"/>
      <c r="P285" s="317"/>
      <c r="Q285" s="317"/>
      <c r="R285" s="317"/>
      <c r="S285" s="317"/>
      <c r="T285" s="317"/>
      <c r="U285" s="317"/>
      <c r="V285" s="317"/>
      <c r="W285" s="317"/>
      <c r="X285" s="317"/>
      <c r="Y285" s="317"/>
      <c r="Z285" s="317"/>
      <c r="AA285" s="317"/>
      <c r="AB285" s="317"/>
      <c r="AC285" s="317"/>
      <c r="AD285" s="317"/>
      <c r="AE285" s="317"/>
      <c r="AF285" s="317"/>
      <c r="AG285" s="317"/>
      <c r="AH285" s="317"/>
    </row>
    <row r="286" spans="2:34" hidden="1">
      <c r="B286" s="317"/>
      <c r="C286" s="317"/>
      <c r="D286" s="317"/>
      <c r="E286" s="317"/>
      <c r="F286" s="317"/>
      <c r="G286" s="317"/>
      <c r="H286" s="317"/>
      <c r="I286" s="317"/>
      <c r="J286" s="317"/>
      <c r="K286" s="317"/>
      <c r="L286" s="317"/>
      <c r="M286" s="317"/>
      <c r="N286" s="317"/>
      <c r="O286" s="317"/>
      <c r="P286" s="317"/>
      <c r="Q286" s="317"/>
      <c r="R286" s="317"/>
      <c r="S286" s="317"/>
      <c r="T286" s="317"/>
      <c r="U286" s="317"/>
      <c r="V286" s="317"/>
      <c r="W286" s="317"/>
      <c r="X286" s="317"/>
      <c r="Y286" s="317"/>
      <c r="Z286" s="317"/>
      <c r="AA286" s="317"/>
      <c r="AB286" s="317"/>
      <c r="AC286" s="317"/>
      <c r="AD286" s="317"/>
      <c r="AE286" s="317"/>
      <c r="AF286" s="317"/>
      <c r="AG286" s="317"/>
      <c r="AH286" s="317"/>
    </row>
    <row r="287" spans="2:34" hidden="1">
      <c r="B287" s="317"/>
      <c r="C287" s="317"/>
      <c r="D287" s="317"/>
      <c r="E287" s="317"/>
      <c r="F287" s="317"/>
      <c r="G287" s="317"/>
      <c r="H287" s="317"/>
      <c r="I287" s="317"/>
      <c r="J287" s="317"/>
      <c r="K287" s="317"/>
      <c r="L287" s="317"/>
      <c r="M287" s="317"/>
      <c r="N287" s="317"/>
      <c r="O287" s="317"/>
      <c r="P287" s="317"/>
      <c r="Q287" s="317"/>
      <c r="R287" s="317"/>
      <c r="S287" s="317"/>
      <c r="T287" s="317"/>
      <c r="U287" s="317"/>
      <c r="V287" s="317"/>
      <c r="W287" s="317"/>
      <c r="X287" s="317"/>
      <c r="Y287" s="317"/>
      <c r="Z287" s="317"/>
      <c r="AA287" s="317"/>
      <c r="AB287" s="317"/>
      <c r="AC287" s="317"/>
      <c r="AD287" s="317"/>
      <c r="AE287" s="317"/>
      <c r="AF287" s="317"/>
      <c r="AG287" s="317"/>
      <c r="AH287" s="317"/>
    </row>
    <row r="288" spans="2:34" hidden="1">
      <c r="B288" s="317"/>
      <c r="C288" s="317"/>
      <c r="D288" s="317"/>
      <c r="E288" s="317"/>
      <c r="F288" s="317"/>
      <c r="G288" s="317"/>
      <c r="H288" s="317"/>
      <c r="I288" s="317"/>
      <c r="J288" s="317"/>
      <c r="K288" s="317"/>
      <c r="L288" s="317"/>
      <c r="M288" s="317"/>
      <c r="N288" s="317"/>
      <c r="O288" s="317"/>
      <c r="P288" s="317"/>
      <c r="Q288" s="317"/>
      <c r="R288" s="317"/>
      <c r="S288" s="317"/>
      <c r="T288" s="317"/>
      <c r="U288" s="317"/>
      <c r="V288" s="317"/>
      <c r="W288" s="317"/>
      <c r="X288" s="317"/>
      <c r="Y288" s="317"/>
      <c r="Z288" s="317"/>
      <c r="AA288" s="317"/>
      <c r="AB288" s="317"/>
      <c r="AC288" s="317"/>
      <c r="AD288" s="317"/>
      <c r="AE288" s="317"/>
      <c r="AF288" s="317"/>
      <c r="AG288" s="317"/>
      <c r="AH288" s="317"/>
    </row>
    <row r="289" spans="2:34" hidden="1">
      <c r="B289" s="317"/>
      <c r="C289" s="317"/>
      <c r="D289" s="317"/>
      <c r="E289" s="317"/>
      <c r="F289" s="317"/>
      <c r="G289" s="317"/>
      <c r="H289" s="317"/>
      <c r="I289" s="317"/>
      <c r="J289" s="317"/>
      <c r="K289" s="317"/>
      <c r="L289" s="317"/>
      <c r="M289" s="317"/>
      <c r="N289" s="317"/>
      <c r="O289" s="317"/>
      <c r="P289" s="317"/>
      <c r="Q289" s="317"/>
      <c r="R289" s="317"/>
      <c r="S289" s="317"/>
      <c r="T289" s="317"/>
      <c r="U289" s="317"/>
      <c r="V289" s="317"/>
      <c r="W289" s="317"/>
      <c r="X289" s="317"/>
      <c r="Y289" s="317"/>
      <c r="Z289" s="317"/>
      <c r="AA289" s="317"/>
      <c r="AB289" s="317"/>
      <c r="AC289" s="317"/>
      <c r="AD289" s="317"/>
      <c r="AE289" s="317"/>
      <c r="AF289" s="317"/>
      <c r="AG289" s="317"/>
      <c r="AH289" s="317"/>
    </row>
    <row r="290" spans="2:34" hidden="1">
      <c r="B290" s="317"/>
      <c r="C290" s="317"/>
      <c r="D290" s="317"/>
      <c r="E290" s="317"/>
      <c r="F290" s="317"/>
      <c r="G290" s="317"/>
      <c r="H290" s="317"/>
      <c r="I290" s="317"/>
      <c r="J290" s="317"/>
      <c r="K290" s="317"/>
      <c r="L290" s="317"/>
      <c r="M290" s="317"/>
      <c r="N290" s="317"/>
      <c r="O290" s="317"/>
      <c r="P290" s="317"/>
      <c r="Q290" s="317"/>
      <c r="R290" s="317"/>
      <c r="S290" s="317"/>
      <c r="T290" s="317"/>
      <c r="U290" s="317"/>
      <c r="V290" s="317"/>
      <c r="W290" s="317"/>
      <c r="X290" s="317"/>
      <c r="Y290" s="317"/>
      <c r="Z290" s="317"/>
      <c r="AA290" s="317"/>
      <c r="AB290" s="317"/>
      <c r="AC290" s="317"/>
      <c r="AD290" s="317"/>
      <c r="AE290" s="317"/>
      <c r="AF290" s="317"/>
      <c r="AG290" s="317"/>
      <c r="AH290" s="317"/>
    </row>
    <row r="291" spans="2:34" hidden="1">
      <c r="B291" s="317"/>
      <c r="C291" s="317"/>
      <c r="D291" s="317"/>
      <c r="E291" s="317"/>
      <c r="F291" s="317"/>
      <c r="G291" s="317"/>
      <c r="H291" s="317"/>
      <c r="I291" s="317"/>
      <c r="J291" s="317"/>
      <c r="K291" s="317"/>
      <c r="L291" s="317"/>
      <c r="M291" s="317"/>
      <c r="N291" s="317"/>
      <c r="O291" s="317"/>
      <c r="P291" s="317"/>
      <c r="Q291" s="317"/>
      <c r="R291" s="317"/>
      <c r="S291" s="317"/>
      <c r="T291" s="317"/>
      <c r="U291" s="317"/>
      <c r="V291" s="317"/>
      <c r="W291" s="317"/>
      <c r="X291" s="317"/>
      <c r="Y291" s="317"/>
      <c r="Z291" s="317"/>
      <c r="AA291" s="317"/>
      <c r="AB291" s="317"/>
      <c r="AC291" s="317"/>
      <c r="AD291" s="317"/>
      <c r="AE291" s="317"/>
      <c r="AF291" s="317"/>
      <c r="AG291" s="317"/>
      <c r="AH291" s="317"/>
    </row>
    <row r="292" spans="2:34" hidden="1">
      <c r="B292" s="317"/>
      <c r="C292" s="317"/>
      <c r="D292" s="317"/>
      <c r="E292" s="317"/>
      <c r="F292" s="317"/>
      <c r="G292" s="317"/>
      <c r="H292" s="317"/>
      <c r="I292" s="317"/>
      <c r="J292" s="317"/>
      <c r="K292" s="317"/>
      <c r="L292" s="317"/>
      <c r="M292" s="317"/>
      <c r="N292" s="317"/>
      <c r="O292" s="317"/>
      <c r="P292" s="317"/>
      <c r="Q292" s="317"/>
      <c r="R292" s="317"/>
      <c r="S292" s="317"/>
      <c r="T292" s="317"/>
      <c r="U292" s="317"/>
      <c r="V292" s="317"/>
      <c r="W292" s="317"/>
      <c r="X292" s="317"/>
      <c r="Y292" s="317"/>
      <c r="Z292" s="317"/>
      <c r="AA292" s="317"/>
      <c r="AB292" s="317"/>
      <c r="AC292" s="317"/>
      <c r="AD292" s="317"/>
      <c r="AE292" s="317"/>
      <c r="AF292" s="317"/>
      <c r="AG292" s="317"/>
      <c r="AH292" s="317"/>
    </row>
    <row r="293" spans="2:34" hidden="1">
      <c r="B293" s="317"/>
      <c r="C293" s="317"/>
      <c r="D293" s="317"/>
      <c r="E293" s="317"/>
      <c r="F293" s="317"/>
      <c r="G293" s="317"/>
      <c r="H293" s="317"/>
      <c r="I293" s="317"/>
      <c r="J293" s="317"/>
      <c r="K293" s="317"/>
      <c r="L293" s="317"/>
      <c r="M293" s="317"/>
      <c r="N293" s="317"/>
      <c r="O293" s="317"/>
      <c r="P293" s="317"/>
      <c r="Q293" s="317"/>
      <c r="R293" s="317"/>
      <c r="S293" s="317"/>
      <c r="T293" s="317"/>
      <c r="U293" s="317"/>
      <c r="V293" s="317"/>
      <c r="W293" s="317"/>
      <c r="X293" s="317"/>
      <c r="Y293" s="317"/>
      <c r="Z293" s="317"/>
      <c r="AA293" s="317"/>
      <c r="AB293" s="317"/>
      <c r="AC293" s="317"/>
      <c r="AD293" s="317"/>
      <c r="AE293" s="317"/>
      <c r="AF293" s="317"/>
      <c r="AG293" s="317"/>
      <c r="AH293" s="317"/>
    </row>
    <row r="294" spans="2:34" hidden="1">
      <c r="B294" s="317"/>
      <c r="C294" s="317"/>
      <c r="D294" s="317"/>
      <c r="E294" s="317"/>
      <c r="F294" s="317"/>
      <c r="G294" s="317"/>
      <c r="H294" s="317"/>
      <c r="I294" s="317"/>
      <c r="J294" s="317"/>
      <c r="K294" s="317"/>
      <c r="L294" s="317"/>
      <c r="M294" s="317"/>
      <c r="N294" s="317"/>
      <c r="O294" s="317"/>
      <c r="P294" s="317"/>
      <c r="Q294" s="317"/>
      <c r="R294" s="317"/>
      <c r="S294" s="317"/>
      <c r="T294" s="317"/>
      <c r="U294" s="317"/>
      <c r="V294" s="317"/>
      <c r="W294" s="317"/>
      <c r="X294" s="317"/>
      <c r="Y294" s="317"/>
      <c r="Z294" s="317"/>
      <c r="AA294" s="317"/>
      <c r="AB294" s="317"/>
      <c r="AC294" s="317"/>
      <c r="AD294" s="317"/>
      <c r="AE294" s="317"/>
      <c r="AF294" s="317"/>
      <c r="AG294" s="317"/>
      <c r="AH294" s="317"/>
    </row>
    <row r="295" spans="2:34" hidden="1">
      <c r="B295" s="317"/>
      <c r="C295" s="317"/>
      <c r="D295" s="317"/>
      <c r="E295" s="317"/>
      <c r="F295" s="317"/>
      <c r="G295" s="317"/>
      <c r="H295" s="317"/>
      <c r="I295" s="317"/>
      <c r="J295" s="317"/>
      <c r="K295" s="317"/>
      <c r="L295" s="317"/>
      <c r="M295" s="317"/>
      <c r="N295" s="317"/>
      <c r="O295" s="317"/>
      <c r="P295" s="317"/>
      <c r="Q295" s="317"/>
      <c r="R295" s="317"/>
      <c r="S295" s="317"/>
      <c r="T295" s="317"/>
      <c r="U295" s="317"/>
      <c r="V295" s="317"/>
      <c r="W295" s="317"/>
      <c r="X295" s="317"/>
      <c r="Y295" s="317"/>
      <c r="Z295" s="317"/>
      <c r="AA295" s="317"/>
      <c r="AB295" s="317"/>
      <c r="AC295" s="317"/>
      <c r="AD295" s="317"/>
      <c r="AE295" s="317"/>
      <c r="AF295" s="317"/>
      <c r="AG295" s="317"/>
      <c r="AH295" s="317"/>
    </row>
    <row r="296" spans="2:34" hidden="1">
      <c r="B296" s="317"/>
      <c r="C296" s="317"/>
      <c r="D296" s="317"/>
      <c r="E296" s="317"/>
      <c r="F296" s="317"/>
      <c r="G296" s="317"/>
      <c r="H296" s="317"/>
      <c r="I296" s="317"/>
      <c r="J296" s="317"/>
      <c r="K296" s="317"/>
      <c r="L296" s="317"/>
      <c r="M296" s="317"/>
      <c r="N296" s="317"/>
      <c r="O296" s="317"/>
      <c r="P296" s="317"/>
      <c r="Q296" s="317"/>
      <c r="R296" s="317"/>
      <c r="S296" s="317"/>
      <c r="T296" s="317"/>
      <c r="U296" s="317"/>
      <c r="V296" s="317"/>
      <c r="W296" s="317"/>
      <c r="X296" s="317"/>
      <c r="Y296" s="317"/>
      <c r="Z296" s="317"/>
      <c r="AA296" s="317"/>
      <c r="AB296" s="317"/>
      <c r="AC296" s="317"/>
      <c r="AD296" s="317"/>
      <c r="AE296" s="317"/>
      <c r="AF296" s="317"/>
      <c r="AG296" s="317"/>
      <c r="AH296" s="317"/>
    </row>
    <row r="297" spans="2:34" hidden="1">
      <c r="B297" s="317"/>
      <c r="C297" s="317"/>
      <c r="D297" s="317"/>
      <c r="E297" s="317"/>
      <c r="F297" s="317"/>
      <c r="G297" s="317"/>
      <c r="H297" s="317"/>
      <c r="I297" s="317"/>
      <c r="J297" s="317"/>
      <c r="K297" s="317"/>
      <c r="L297" s="317"/>
      <c r="M297" s="317"/>
      <c r="N297" s="317"/>
      <c r="O297" s="317"/>
      <c r="P297" s="317"/>
      <c r="Q297" s="317"/>
      <c r="R297" s="317"/>
      <c r="S297" s="317"/>
      <c r="T297" s="317"/>
      <c r="U297" s="317"/>
      <c r="V297" s="317"/>
      <c r="W297" s="317"/>
      <c r="X297" s="317"/>
      <c r="Y297" s="317"/>
      <c r="Z297" s="317"/>
      <c r="AA297" s="317"/>
      <c r="AB297" s="317"/>
      <c r="AC297" s="317"/>
      <c r="AD297" s="317"/>
      <c r="AE297" s="317"/>
      <c r="AF297" s="317"/>
      <c r="AG297" s="317"/>
      <c r="AH297" s="317"/>
    </row>
    <row r="298" spans="2:34" hidden="1">
      <c r="B298" s="317"/>
      <c r="C298" s="317"/>
      <c r="D298" s="317"/>
      <c r="E298" s="317"/>
      <c r="F298" s="317"/>
      <c r="G298" s="317"/>
      <c r="H298" s="317"/>
      <c r="I298" s="317"/>
      <c r="J298" s="317"/>
      <c r="K298" s="317"/>
      <c r="L298" s="317"/>
      <c r="M298" s="317"/>
      <c r="N298" s="317"/>
      <c r="O298" s="317"/>
      <c r="P298" s="317"/>
      <c r="Q298" s="317"/>
      <c r="R298" s="317"/>
      <c r="S298" s="317"/>
      <c r="T298" s="317"/>
      <c r="U298" s="317"/>
      <c r="V298" s="317"/>
      <c r="W298" s="317"/>
      <c r="X298" s="317"/>
      <c r="Y298" s="317"/>
      <c r="Z298" s="317"/>
      <c r="AA298" s="317"/>
      <c r="AB298" s="317"/>
      <c r="AC298" s="317"/>
      <c r="AD298" s="317"/>
      <c r="AE298" s="317"/>
      <c r="AF298" s="317"/>
      <c r="AG298" s="317"/>
      <c r="AH298" s="317"/>
    </row>
    <row r="299" spans="2:34" hidden="1">
      <c r="B299" s="317"/>
      <c r="C299" s="317"/>
      <c r="D299" s="317"/>
      <c r="E299" s="317"/>
      <c r="F299" s="317"/>
      <c r="G299" s="317"/>
      <c r="H299" s="317"/>
      <c r="I299" s="317"/>
      <c r="J299" s="317"/>
      <c r="K299" s="317"/>
      <c r="L299" s="317"/>
      <c r="M299" s="317"/>
      <c r="N299" s="317"/>
      <c r="O299" s="317"/>
      <c r="P299" s="317"/>
      <c r="Q299" s="317"/>
      <c r="R299" s="317"/>
      <c r="S299" s="317"/>
      <c r="T299" s="317"/>
      <c r="U299" s="317"/>
      <c r="V299" s="317"/>
      <c r="W299" s="317"/>
      <c r="X299" s="317"/>
      <c r="Y299" s="317"/>
      <c r="Z299" s="317"/>
      <c r="AA299" s="317"/>
      <c r="AB299" s="317"/>
      <c r="AC299" s="317"/>
      <c r="AD299" s="317"/>
      <c r="AE299" s="317"/>
      <c r="AF299" s="317"/>
      <c r="AG299" s="317"/>
      <c r="AH299" s="317"/>
    </row>
    <row r="300" spans="2:34" hidden="1">
      <c r="B300" s="317"/>
      <c r="C300" s="317"/>
      <c r="D300" s="317"/>
      <c r="E300" s="317"/>
      <c r="F300" s="317"/>
      <c r="G300" s="317"/>
      <c r="H300" s="317"/>
      <c r="I300" s="317"/>
      <c r="J300" s="317"/>
      <c r="K300" s="317"/>
      <c r="L300" s="317"/>
      <c r="M300" s="317"/>
      <c r="N300" s="317"/>
      <c r="O300" s="317"/>
      <c r="P300" s="317"/>
      <c r="Q300" s="317"/>
      <c r="R300" s="317"/>
      <c r="S300" s="317"/>
      <c r="T300" s="317"/>
      <c r="U300" s="317"/>
      <c r="V300" s="317"/>
      <c r="W300" s="317"/>
      <c r="X300" s="317"/>
      <c r="Y300" s="317"/>
      <c r="Z300" s="317"/>
      <c r="AA300" s="317"/>
      <c r="AB300" s="317"/>
      <c r="AC300" s="317"/>
      <c r="AD300" s="317"/>
      <c r="AE300" s="317"/>
      <c r="AF300" s="317"/>
      <c r="AG300" s="317"/>
      <c r="AH300" s="317"/>
    </row>
    <row r="301" spans="2:34" hidden="1">
      <c r="B301" s="317"/>
      <c r="C301" s="317"/>
      <c r="D301" s="317"/>
      <c r="E301" s="317"/>
      <c r="F301" s="317"/>
      <c r="G301" s="317"/>
      <c r="H301" s="317"/>
      <c r="I301" s="317"/>
      <c r="J301" s="317"/>
      <c r="K301" s="317"/>
      <c r="L301" s="317"/>
      <c r="M301" s="317"/>
      <c r="N301" s="317"/>
      <c r="O301" s="317"/>
      <c r="P301" s="317"/>
      <c r="Q301" s="317"/>
      <c r="R301" s="317"/>
      <c r="S301" s="317"/>
      <c r="T301" s="317"/>
      <c r="U301" s="317"/>
      <c r="V301" s="317"/>
      <c r="W301" s="317"/>
      <c r="X301" s="317"/>
      <c r="Y301" s="317"/>
      <c r="Z301" s="317"/>
      <c r="AA301" s="317"/>
      <c r="AB301" s="317"/>
      <c r="AC301" s="317"/>
      <c r="AD301" s="317"/>
      <c r="AE301" s="317"/>
      <c r="AF301" s="317"/>
      <c r="AG301" s="317"/>
      <c r="AH301" s="317"/>
    </row>
    <row r="302" spans="2:34" hidden="1">
      <c r="B302" s="317"/>
      <c r="C302" s="317"/>
      <c r="D302" s="317"/>
      <c r="E302" s="317"/>
      <c r="F302" s="317"/>
      <c r="G302" s="317"/>
      <c r="H302" s="317"/>
      <c r="I302" s="317"/>
      <c r="J302" s="317"/>
      <c r="K302" s="317"/>
      <c r="L302" s="317"/>
      <c r="M302" s="317"/>
      <c r="N302" s="317"/>
      <c r="O302" s="317"/>
      <c r="P302" s="317"/>
      <c r="Q302" s="317"/>
      <c r="R302" s="317"/>
      <c r="S302" s="317"/>
      <c r="T302" s="317"/>
      <c r="U302" s="317"/>
      <c r="V302" s="317"/>
      <c r="W302" s="317"/>
      <c r="X302" s="317"/>
      <c r="Y302" s="317"/>
      <c r="Z302" s="317"/>
      <c r="AA302" s="317"/>
      <c r="AB302" s="317"/>
      <c r="AC302" s="317"/>
      <c r="AD302" s="317"/>
      <c r="AE302" s="317"/>
      <c r="AF302" s="317"/>
      <c r="AG302" s="317"/>
      <c r="AH302" s="317"/>
    </row>
    <row r="303" spans="2:34" hidden="1">
      <c r="B303" s="317"/>
      <c r="C303" s="317"/>
      <c r="D303" s="317"/>
      <c r="E303" s="317"/>
      <c r="F303" s="317"/>
      <c r="G303" s="317"/>
      <c r="H303" s="317"/>
      <c r="I303" s="317"/>
      <c r="J303" s="317"/>
      <c r="K303" s="317"/>
      <c r="L303" s="317"/>
      <c r="M303" s="317"/>
      <c r="N303" s="317"/>
      <c r="O303" s="317"/>
      <c r="P303" s="317"/>
      <c r="Q303" s="317"/>
      <c r="R303" s="317"/>
      <c r="S303" s="317"/>
      <c r="T303" s="317"/>
      <c r="U303" s="317"/>
      <c r="V303" s="317"/>
      <c r="W303" s="317"/>
      <c r="X303" s="317"/>
      <c r="Y303" s="317"/>
      <c r="Z303" s="317"/>
      <c r="AA303" s="317"/>
      <c r="AB303" s="317"/>
      <c r="AC303" s="317"/>
      <c r="AD303" s="317"/>
      <c r="AE303" s="317"/>
      <c r="AF303" s="317"/>
      <c r="AG303" s="317"/>
      <c r="AH303" s="317"/>
    </row>
    <row r="304" spans="2:34" hidden="1">
      <c r="B304" s="317"/>
      <c r="C304" s="317"/>
      <c r="D304" s="317"/>
      <c r="E304" s="317"/>
      <c r="F304" s="317"/>
      <c r="G304" s="317"/>
      <c r="H304" s="317"/>
      <c r="I304" s="317"/>
      <c r="J304" s="317"/>
      <c r="K304" s="317"/>
      <c r="L304" s="317"/>
      <c r="M304" s="317"/>
      <c r="N304" s="317"/>
      <c r="O304" s="317"/>
      <c r="P304" s="317"/>
      <c r="Q304" s="317"/>
      <c r="R304" s="317"/>
      <c r="S304" s="317"/>
      <c r="T304" s="317"/>
      <c r="U304" s="317"/>
      <c r="V304" s="317"/>
      <c r="W304" s="317"/>
      <c r="X304" s="317"/>
      <c r="Y304" s="317"/>
      <c r="Z304" s="317"/>
      <c r="AA304" s="317"/>
      <c r="AB304" s="317"/>
      <c r="AC304" s="317"/>
      <c r="AD304" s="317"/>
      <c r="AE304" s="317"/>
      <c r="AF304" s="317"/>
      <c r="AG304" s="317"/>
      <c r="AH304" s="317"/>
    </row>
    <row r="305" spans="2:34" hidden="1">
      <c r="B305" s="317"/>
      <c r="C305" s="317"/>
      <c r="D305" s="317"/>
      <c r="E305" s="317"/>
      <c r="F305" s="317"/>
      <c r="G305" s="317"/>
      <c r="H305" s="317"/>
      <c r="I305" s="317"/>
      <c r="J305" s="317"/>
      <c r="K305" s="317"/>
      <c r="L305" s="317"/>
      <c r="M305" s="317"/>
      <c r="N305" s="317"/>
      <c r="O305" s="317"/>
      <c r="P305" s="317"/>
      <c r="Q305" s="317"/>
      <c r="R305" s="317"/>
      <c r="S305" s="317"/>
      <c r="T305" s="317"/>
      <c r="U305" s="317"/>
      <c r="V305" s="317"/>
      <c r="W305" s="317"/>
      <c r="X305" s="317"/>
      <c r="Y305" s="317"/>
      <c r="Z305" s="317"/>
      <c r="AA305" s="317"/>
      <c r="AB305" s="317"/>
      <c r="AC305" s="317"/>
      <c r="AD305" s="317"/>
      <c r="AE305" s="317"/>
      <c r="AF305" s="317"/>
      <c r="AG305" s="317"/>
      <c r="AH305" s="317"/>
    </row>
    <row r="306" spans="2:34" hidden="1">
      <c r="B306" s="317"/>
      <c r="C306" s="317"/>
      <c r="D306" s="317"/>
      <c r="E306" s="317"/>
      <c r="F306" s="317"/>
      <c r="G306" s="317"/>
      <c r="H306" s="317"/>
      <c r="I306" s="317"/>
      <c r="J306" s="317"/>
      <c r="K306" s="317"/>
      <c r="L306" s="317"/>
      <c r="M306" s="317"/>
      <c r="N306" s="317"/>
      <c r="O306" s="317"/>
      <c r="P306" s="317"/>
      <c r="Q306" s="317"/>
      <c r="R306" s="317"/>
      <c r="S306" s="317"/>
      <c r="T306" s="317"/>
      <c r="U306" s="317"/>
      <c r="V306" s="317"/>
      <c r="W306" s="317"/>
      <c r="X306" s="317"/>
      <c r="Y306" s="317"/>
      <c r="Z306" s="317"/>
      <c r="AA306" s="317"/>
      <c r="AB306" s="317"/>
      <c r="AC306" s="317"/>
      <c r="AD306" s="317"/>
      <c r="AE306" s="317"/>
      <c r="AF306" s="317"/>
      <c r="AG306" s="317"/>
      <c r="AH306" s="317"/>
    </row>
    <row r="307" spans="2:34" hidden="1">
      <c r="B307" s="317"/>
      <c r="C307" s="317"/>
      <c r="D307" s="317"/>
      <c r="E307" s="317"/>
      <c r="F307" s="317"/>
      <c r="G307" s="317"/>
      <c r="H307" s="317"/>
      <c r="I307" s="317"/>
      <c r="J307" s="317"/>
      <c r="K307" s="317"/>
      <c r="L307" s="317"/>
      <c r="M307" s="317"/>
      <c r="N307" s="317"/>
      <c r="O307" s="317"/>
      <c r="P307" s="317"/>
      <c r="Q307" s="317"/>
      <c r="R307" s="317"/>
      <c r="S307" s="317"/>
      <c r="T307" s="317"/>
      <c r="U307" s="317"/>
      <c r="V307" s="317"/>
      <c r="W307" s="317"/>
      <c r="X307" s="317"/>
      <c r="Y307" s="317"/>
      <c r="Z307" s="317"/>
      <c r="AA307" s="317"/>
      <c r="AB307" s="317"/>
      <c r="AC307" s="317"/>
      <c r="AD307" s="317"/>
      <c r="AE307" s="317"/>
      <c r="AF307" s="317"/>
      <c r="AG307" s="317"/>
      <c r="AH307" s="317"/>
    </row>
    <row r="308" spans="2:34" hidden="1">
      <c r="B308" s="317"/>
      <c r="C308" s="317"/>
      <c r="D308" s="317"/>
      <c r="E308" s="317"/>
      <c r="F308" s="317"/>
      <c r="G308" s="317"/>
      <c r="H308" s="317"/>
      <c r="I308" s="317"/>
      <c r="J308" s="317"/>
      <c r="K308" s="317"/>
      <c r="L308" s="317"/>
      <c r="M308" s="317"/>
      <c r="N308" s="317"/>
      <c r="O308" s="317"/>
      <c r="P308" s="317"/>
      <c r="Q308" s="317"/>
      <c r="R308" s="317"/>
      <c r="S308" s="317"/>
      <c r="T308" s="317"/>
      <c r="U308" s="317"/>
      <c r="V308" s="317"/>
      <c r="W308" s="317"/>
      <c r="X308" s="317"/>
      <c r="Y308" s="317"/>
      <c r="Z308" s="317"/>
      <c r="AA308" s="317"/>
      <c r="AB308" s="317"/>
      <c r="AC308" s="317"/>
      <c r="AD308" s="317"/>
      <c r="AE308" s="317"/>
      <c r="AF308" s="317"/>
      <c r="AG308" s="317"/>
      <c r="AH308" s="317"/>
    </row>
    <row r="309" spans="2:34" hidden="1"/>
    <row r="310" spans="2:34" hidden="1"/>
    <row r="311" spans="2:34" hidden="1"/>
    <row r="312" spans="2:34" hidden="1"/>
    <row r="313" spans="2:34" hidden="1">
      <c r="B313" s="317"/>
      <c r="C313" s="317"/>
      <c r="D313" s="317"/>
      <c r="E313" s="317"/>
      <c r="F313" s="317"/>
      <c r="G313" s="317"/>
      <c r="H313" s="317"/>
      <c r="I313" s="317"/>
      <c r="J313" s="317"/>
      <c r="K313" s="317"/>
      <c r="L313" s="317"/>
      <c r="M313" s="317"/>
      <c r="N313" s="317"/>
      <c r="O313" s="317"/>
      <c r="P313" s="317"/>
      <c r="Q313" s="317"/>
      <c r="R313" s="317"/>
      <c r="S313" s="317"/>
      <c r="T313" s="317"/>
      <c r="U313" s="317"/>
      <c r="V313" s="317"/>
      <c r="W313" s="317"/>
      <c r="X313" s="317"/>
      <c r="Y313" s="317"/>
      <c r="Z313" s="317"/>
      <c r="AA313" s="317"/>
      <c r="AB313" s="317"/>
      <c r="AC313" s="317"/>
      <c r="AD313" s="317"/>
      <c r="AE313" s="317"/>
      <c r="AF313" s="317"/>
      <c r="AG313" s="317"/>
      <c r="AH313" s="317"/>
    </row>
    <row r="314" spans="2:34" hidden="1">
      <c r="B314" s="317"/>
      <c r="C314" s="317"/>
      <c r="D314" s="317"/>
      <c r="E314" s="317"/>
      <c r="F314" s="317"/>
      <c r="G314" s="317"/>
      <c r="H314" s="317"/>
      <c r="I314" s="317"/>
      <c r="J314" s="317"/>
      <c r="K314" s="317"/>
      <c r="L314" s="317"/>
      <c r="M314" s="317"/>
      <c r="N314" s="317"/>
      <c r="O314" s="317"/>
      <c r="P314" s="317"/>
      <c r="Q314" s="317"/>
      <c r="R314" s="317"/>
      <c r="S314" s="317"/>
      <c r="T314" s="317"/>
      <c r="U314" s="317"/>
      <c r="V314" s="317"/>
      <c r="W314" s="317"/>
      <c r="X314" s="317"/>
      <c r="Y314" s="317"/>
      <c r="Z314" s="317"/>
      <c r="AA314" s="317"/>
      <c r="AB314" s="317"/>
      <c r="AC314" s="317"/>
      <c r="AD314" s="317"/>
      <c r="AE314" s="317"/>
      <c r="AF314" s="317"/>
      <c r="AG314" s="317"/>
      <c r="AH314" s="317"/>
    </row>
  </sheetData>
  <sheetProtection password="94BF" sheet="1" objects="1" scenarios="1"/>
  <mergeCells count="13">
    <mergeCell ref="M76:N76"/>
    <mergeCell ref="B9:C9"/>
    <mergeCell ref="B15:C16"/>
    <mergeCell ref="J15:K15"/>
    <mergeCell ref="I15:I17"/>
    <mergeCell ref="E15:F15"/>
    <mergeCell ref="G15:H15"/>
    <mergeCell ref="K76:L76"/>
    <mergeCell ref="B76:C77"/>
    <mergeCell ref="E76:F76"/>
    <mergeCell ref="G76:H76"/>
    <mergeCell ref="D77:D78"/>
    <mergeCell ref="I76:J76"/>
  </mergeCells>
  <conditionalFormatting sqref="J18:J23 O103 E68:V68 E64:V64 E60:V60 E56:V56 E52:V52 E44:V44 E72:V72 E48:V48 E40:V40">
    <cfRule type="cellIs" dxfId="212" priority="330" operator="equal">
      <formula>0</formula>
    </cfRule>
  </conditionalFormatting>
  <conditionalFormatting sqref="K18:K23">
    <cfRule type="cellIs" dxfId="211" priority="329" operator="equal">
      <formula>0</formula>
    </cfRule>
  </conditionalFormatting>
  <conditionalFormatting sqref="J27:J32">
    <cfRule type="cellIs" dxfId="210" priority="328" operator="equal">
      <formula>0</formula>
    </cfRule>
  </conditionalFormatting>
  <conditionalFormatting sqref="F26">
    <cfRule type="cellIs" dxfId="209" priority="326" operator="equal">
      <formula>0</formula>
    </cfRule>
  </conditionalFormatting>
  <conditionalFormatting sqref="F17">
    <cfRule type="cellIs" dxfId="208" priority="325" operator="equal">
      <formula>0</formula>
    </cfRule>
  </conditionalFormatting>
  <conditionalFormatting sqref="E24">
    <cfRule type="cellIs" dxfId="207" priority="324" operator="equal">
      <formula>0</formula>
    </cfRule>
  </conditionalFormatting>
  <conditionalFormatting sqref="E26">
    <cfRule type="cellIs" dxfId="206" priority="323" operator="equal">
      <formula>0</formula>
    </cfRule>
  </conditionalFormatting>
  <conditionalFormatting sqref="E17">
    <cfRule type="cellIs" dxfId="205" priority="322" operator="equal">
      <formula>0</formula>
    </cfRule>
  </conditionalFormatting>
  <conditionalFormatting sqref="F18:F23">
    <cfRule type="cellIs" dxfId="204" priority="321" operator="equal">
      <formula>0</formula>
    </cfRule>
  </conditionalFormatting>
  <conditionalFormatting sqref="I24">
    <cfRule type="cellIs" dxfId="203" priority="320" operator="equal">
      <formula>0</formula>
    </cfRule>
  </conditionalFormatting>
  <conditionalFormatting sqref="I33">
    <cfRule type="cellIs" dxfId="202" priority="319" operator="equal">
      <formula>0</formula>
    </cfRule>
  </conditionalFormatting>
  <conditionalFormatting sqref="E18:E23">
    <cfRule type="cellIs" dxfId="201" priority="318" operator="equal">
      <formula>0</formula>
    </cfRule>
  </conditionalFormatting>
  <conditionalFormatting sqref="E27:E32">
    <cfRule type="cellIs" dxfId="200" priority="317" operator="equal">
      <formula>0</formula>
    </cfRule>
  </conditionalFormatting>
  <conditionalFormatting sqref="X41:Y41 E41:P43">
    <cfRule type="cellIs" dxfId="199" priority="312" operator="equal">
      <formula>0</formula>
    </cfRule>
  </conditionalFormatting>
  <conditionalFormatting sqref="X46:Y46">
    <cfRule type="cellIs" dxfId="198" priority="303" operator="equal">
      <formula>0</formula>
    </cfRule>
  </conditionalFormatting>
  <conditionalFormatting sqref="X47:Y47">
    <cfRule type="cellIs" dxfId="197" priority="301" operator="equal">
      <formula>0</formula>
    </cfRule>
  </conditionalFormatting>
  <conditionalFormatting sqref="C107 C111">
    <cfRule type="cellIs" dxfId="196" priority="276" operator="equal">
      <formula>0</formula>
    </cfRule>
  </conditionalFormatting>
  <conditionalFormatting sqref="Q74:U74">
    <cfRule type="cellIs" dxfId="195" priority="232" operator="equal">
      <formula>0</formula>
    </cfRule>
  </conditionalFormatting>
  <conditionalFormatting sqref="Q73:U73 E74:P74">
    <cfRule type="cellIs" dxfId="194" priority="246" operator="equal">
      <formula>0</formula>
    </cfRule>
  </conditionalFormatting>
  <conditionalFormatting sqref="Q41:Q43">
    <cfRule type="cellIs" dxfId="193" priority="231" operator="equal">
      <formula>0</formula>
    </cfRule>
  </conditionalFormatting>
  <conditionalFormatting sqref="R41:S43 R69:S71 R65:S67 R61:S63 R57:S59 R53:S55 R49:S51 R45:S47">
    <cfRule type="cellIs" dxfId="192" priority="215" operator="equal">
      <formula>0</formula>
    </cfRule>
  </conditionalFormatting>
  <conditionalFormatting sqref="T45:T47">
    <cfRule type="cellIs" dxfId="191" priority="214" operator="equal">
      <formula>0</formula>
    </cfRule>
  </conditionalFormatting>
  <conditionalFormatting sqref="T53:T55">
    <cfRule type="cellIs" dxfId="190" priority="213" operator="equal">
      <formula>0</formula>
    </cfRule>
  </conditionalFormatting>
  <conditionalFormatting sqref="T41:T43">
    <cfRule type="cellIs" dxfId="189" priority="212" operator="equal">
      <formula>0</formula>
    </cfRule>
  </conditionalFormatting>
  <conditionalFormatting sqref="T49:T51">
    <cfRule type="cellIs" dxfId="188" priority="211" operator="equal">
      <formula>0</formula>
    </cfRule>
  </conditionalFormatting>
  <conditionalFormatting sqref="T57:T59">
    <cfRule type="cellIs" dxfId="187" priority="210" operator="equal">
      <formula>0</formula>
    </cfRule>
  </conditionalFormatting>
  <conditionalFormatting sqref="T61:T63">
    <cfRule type="cellIs" dxfId="186" priority="209" operator="equal">
      <formula>0</formula>
    </cfRule>
  </conditionalFormatting>
  <conditionalFormatting sqref="T65:T67">
    <cfRule type="cellIs" dxfId="185" priority="208" operator="equal">
      <formula>0</formula>
    </cfRule>
  </conditionalFormatting>
  <conditionalFormatting sqref="T69:T71">
    <cfRule type="cellIs" dxfId="184" priority="207" operator="equal">
      <formula>0</formula>
    </cfRule>
  </conditionalFormatting>
  <conditionalFormatting sqref="V45:V47">
    <cfRule type="cellIs" dxfId="183" priority="165" operator="equal">
      <formula>0</formula>
    </cfRule>
  </conditionalFormatting>
  <conditionalFormatting sqref="U71">
    <cfRule type="cellIs" dxfId="182" priority="166" operator="equal">
      <formula>0</formula>
    </cfRule>
  </conditionalFormatting>
  <conditionalFormatting sqref="U45:U47">
    <cfRule type="cellIs" dxfId="181" priority="177" operator="equal">
      <formula>0</formula>
    </cfRule>
  </conditionalFormatting>
  <conditionalFormatting sqref="U41:V43">
    <cfRule type="cellIs" dxfId="180" priority="178" operator="equal">
      <formula>0</formula>
    </cfRule>
  </conditionalFormatting>
  <conditionalFormatting sqref="V69:V71">
    <cfRule type="cellIs" dxfId="179" priority="159" operator="equal">
      <formula>0</formula>
    </cfRule>
  </conditionalFormatting>
  <conditionalFormatting sqref="U69:U70">
    <cfRule type="cellIs" dxfId="178" priority="167" operator="equal">
      <formula>0</formula>
    </cfRule>
  </conditionalFormatting>
  <conditionalFormatting sqref="U67">
    <cfRule type="cellIs" dxfId="177" priority="168" operator="equal">
      <formula>0</formula>
    </cfRule>
  </conditionalFormatting>
  <conditionalFormatting sqref="U65:U66">
    <cfRule type="cellIs" dxfId="176" priority="169" operator="equal">
      <formula>0</formula>
    </cfRule>
  </conditionalFormatting>
  <conditionalFormatting sqref="U63">
    <cfRule type="cellIs" dxfId="175" priority="170" operator="equal">
      <formula>0</formula>
    </cfRule>
  </conditionalFormatting>
  <conditionalFormatting sqref="U49:U51">
    <cfRule type="cellIs" dxfId="174" priority="176" operator="equal">
      <formula>0</formula>
    </cfRule>
  </conditionalFormatting>
  <conditionalFormatting sqref="U53:U54">
    <cfRule type="cellIs" dxfId="173" priority="175" operator="equal">
      <formula>0</formula>
    </cfRule>
  </conditionalFormatting>
  <conditionalFormatting sqref="U55">
    <cfRule type="cellIs" dxfId="172" priority="174" operator="equal">
      <formula>0</formula>
    </cfRule>
  </conditionalFormatting>
  <conditionalFormatting sqref="U57:U58">
    <cfRule type="cellIs" dxfId="171" priority="173" operator="equal">
      <formula>0</formula>
    </cfRule>
  </conditionalFormatting>
  <conditionalFormatting sqref="U59">
    <cfRule type="cellIs" dxfId="170" priority="172" operator="equal">
      <formula>0</formula>
    </cfRule>
  </conditionalFormatting>
  <conditionalFormatting sqref="U61:U62">
    <cfRule type="cellIs" dxfId="169" priority="171" operator="equal">
      <formula>0</formula>
    </cfRule>
  </conditionalFormatting>
  <conditionalFormatting sqref="V49:V51">
    <cfRule type="cellIs" dxfId="168" priority="164" operator="equal">
      <formula>0</formula>
    </cfRule>
  </conditionalFormatting>
  <conditionalFormatting sqref="V53:V55">
    <cfRule type="cellIs" dxfId="167" priority="163" operator="equal">
      <formula>0</formula>
    </cfRule>
  </conditionalFormatting>
  <conditionalFormatting sqref="V57:V59">
    <cfRule type="cellIs" dxfId="166" priority="162" operator="equal">
      <formula>0</formula>
    </cfRule>
  </conditionalFormatting>
  <conditionalFormatting sqref="V61:V63">
    <cfRule type="cellIs" dxfId="165" priority="161" operator="equal">
      <formula>0</formula>
    </cfRule>
  </conditionalFormatting>
  <conditionalFormatting sqref="V65:V67">
    <cfRule type="cellIs" dxfId="164" priority="160" operator="equal">
      <formula>0</formula>
    </cfRule>
  </conditionalFormatting>
  <conditionalFormatting sqref="I79:L84">
    <cfRule type="cellIs" dxfId="163" priority="157" operator="equal">
      <formula>0</formula>
    </cfRule>
  </conditionalFormatting>
  <conditionalFormatting sqref="E85">
    <cfRule type="cellIs" dxfId="162" priority="152" operator="equal">
      <formula>0</formula>
    </cfRule>
  </conditionalFormatting>
  <conditionalFormatting sqref="E87:H87">
    <cfRule type="cellIs" dxfId="161" priority="151" operator="equal">
      <formula>0</formula>
    </cfRule>
  </conditionalFormatting>
  <conditionalFormatting sqref="E79:F84">
    <cfRule type="cellIs" dxfId="160" priority="146" operator="equal">
      <formula>0</formula>
    </cfRule>
  </conditionalFormatting>
  <conditionalFormatting sqref="E88:F93">
    <cfRule type="cellIs" dxfId="159" priority="145" operator="equal">
      <formula>0</formula>
    </cfRule>
  </conditionalFormatting>
  <conditionalFormatting sqref="D76 D12:D13 D9:D10">
    <cfRule type="expression" dxfId="158" priority="333" stopIfTrue="1">
      <formula>ISERROR($E$16:$E$16)</formula>
    </cfRule>
  </conditionalFormatting>
  <conditionalFormatting sqref="E94">
    <cfRule type="cellIs" dxfId="157" priority="144" operator="equal">
      <formula>0</formula>
    </cfRule>
  </conditionalFormatting>
  <conditionalFormatting sqref="E107:AH107 E103:N103 P103:AH103 E109:AH111">
    <cfRule type="cellIs" dxfId="156" priority="142" operator="equal">
      <formula>0</formula>
    </cfRule>
  </conditionalFormatting>
  <conditionalFormatting sqref="G163:AH163">
    <cfRule type="cellIs" dxfId="155" priority="140" operator="equal">
      <formula>0</formula>
    </cfRule>
  </conditionalFormatting>
  <conditionalFormatting sqref="C119 C123">
    <cfRule type="cellIs" dxfId="154" priority="138" operator="equal">
      <formula>0</formula>
    </cfRule>
  </conditionalFormatting>
  <conditionalFormatting sqref="O119:AH119 O123:AH123">
    <cfRule type="cellIs" dxfId="153" priority="137" operator="equal">
      <formula>0</formula>
    </cfRule>
  </conditionalFormatting>
  <conditionalFormatting sqref="C127">
    <cfRule type="cellIs" dxfId="152" priority="136" operator="equal">
      <formula>0</formula>
    </cfRule>
  </conditionalFormatting>
  <conditionalFormatting sqref="E125:AH127">
    <cfRule type="cellIs" dxfId="151" priority="135" operator="equal">
      <formula>0</formula>
    </cfRule>
  </conditionalFormatting>
  <conditionalFormatting sqref="E118:N119 E123:N123 O118:AH118">
    <cfRule type="cellIs" dxfId="150" priority="132" operator="equal">
      <formula>0</formula>
    </cfRule>
  </conditionalFormatting>
  <conditionalFormatting sqref="E117:AH117">
    <cfRule type="cellIs" dxfId="149" priority="133" operator="equal">
      <formula>0</formula>
    </cfRule>
  </conditionalFormatting>
  <conditionalFormatting sqref="C167 C169:C171">
    <cfRule type="cellIs" dxfId="148" priority="131" operator="equal">
      <formula>0</formula>
    </cfRule>
  </conditionalFormatting>
  <conditionalFormatting sqref="E167:AH167 E171:AH171">
    <cfRule type="cellIs" dxfId="147" priority="130" operator="equal">
      <formula>0</formula>
    </cfRule>
  </conditionalFormatting>
  <conditionalFormatting sqref="E177:AH178">
    <cfRule type="cellIs" dxfId="146" priority="129" operator="equal">
      <formula>0</formula>
    </cfRule>
  </conditionalFormatting>
  <conditionalFormatting sqref="C185:C187">
    <cfRule type="cellIs" dxfId="145" priority="128" operator="equal">
      <formula>0</formula>
    </cfRule>
  </conditionalFormatting>
  <conditionalFormatting sqref="E187:AH187">
    <cfRule type="cellIs" dxfId="144" priority="127" operator="equal">
      <formula>0</formula>
    </cfRule>
  </conditionalFormatting>
  <conditionalFormatting sqref="C109:C110">
    <cfRule type="cellIs" dxfId="143" priority="124" operator="equal">
      <formula>0</formula>
    </cfRule>
  </conditionalFormatting>
  <conditionalFormatting sqref="E113:AH114">
    <cfRule type="cellIs" dxfId="142" priority="125" operator="equal">
      <formula>0</formula>
    </cfRule>
  </conditionalFormatting>
  <conditionalFormatting sqref="C122">
    <cfRule type="cellIs" dxfId="141" priority="114" operator="equal">
      <formula>0</formula>
    </cfRule>
  </conditionalFormatting>
  <conditionalFormatting sqref="C113:C114">
    <cfRule type="cellIs" dxfId="140" priority="122" operator="equal">
      <formula>0</formula>
    </cfRule>
  </conditionalFormatting>
  <conditionalFormatting sqref="E122:AH122">
    <cfRule type="cellIs" dxfId="139" priority="112" operator="equal">
      <formula>0</formula>
    </cfRule>
  </conditionalFormatting>
  <conditionalFormatting sqref="C117">
    <cfRule type="cellIs" dxfId="138" priority="117" operator="equal">
      <formula>0</formula>
    </cfRule>
  </conditionalFormatting>
  <conditionalFormatting sqref="E121:AH121">
    <cfRule type="cellIs" dxfId="137" priority="113" operator="equal">
      <formula>0</formula>
    </cfRule>
  </conditionalFormatting>
  <conditionalFormatting sqref="C118">
    <cfRule type="cellIs" dxfId="136" priority="116" operator="equal">
      <formula>0</formula>
    </cfRule>
  </conditionalFormatting>
  <conditionalFormatting sqref="C125:C126">
    <cfRule type="cellIs" dxfId="135" priority="109" operator="equal">
      <formula>0</formula>
    </cfRule>
  </conditionalFormatting>
  <conditionalFormatting sqref="C121">
    <cfRule type="cellIs" dxfId="134" priority="115" operator="equal">
      <formula>0</formula>
    </cfRule>
  </conditionalFormatting>
  <conditionalFormatting sqref="E129:AH130">
    <cfRule type="cellIs" dxfId="133" priority="107" operator="equal">
      <formula>0</formula>
    </cfRule>
  </conditionalFormatting>
  <conditionalFormatting sqref="C129:C130">
    <cfRule type="cellIs" dxfId="132" priority="108" operator="equal">
      <formula>0</formula>
    </cfRule>
  </conditionalFormatting>
  <conditionalFormatting sqref="K88:L93">
    <cfRule type="cellIs" dxfId="131" priority="106" operator="equal">
      <formula>0</formula>
    </cfRule>
  </conditionalFormatting>
  <conditionalFormatting sqref="C173:C174">
    <cfRule type="cellIs" dxfId="130" priority="105" operator="equal">
      <formula>0</formula>
    </cfRule>
  </conditionalFormatting>
  <conditionalFormatting sqref="C189:C190">
    <cfRule type="cellIs" dxfId="129" priority="104" operator="equal">
      <formula>0</formula>
    </cfRule>
  </conditionalFormatting>
  <conditionalFormatting sqref="E181:AH182">
    <cfRule type="cellIs" dxfId="128" priority="103" operator="equal">
      <formula>0</formula>
    </cfRule>
  </conditionalFormatting>
  <conditionalFormatting sqref="Q45:Q47">
    <cfRule type="cellIs" dxfId="127" priority="95" operator="equal">
      <formula>0</formula>
    </cfRule>
  </conditionalFormatting>
  <conditionalFormatting sqref="Q49:Q51">
    <cfRule type="cellIs" dxfId="126" priority="94" operator="equal">
      <formula>0</formula>
    </cfRule>
  </conditionalFormatting>
  <conditionalFormatting sqref="Q53:Q55">
    <cfRule type="cellIs" dxfId="125" priority="93" operator="equal">
      <formula>0</formula>
    </cfRule>
  </conditionalFormatting>
  <conditionalFormatting sqref="Q57:Q59">
    <cfRule type="cellIs" dxfId="124" priority="92" operator="equal">
      <formula>0</formula>
    </cfRule>
  </conditionalFormatting>
  <conditionalFormatting sqref="Q61:Q63">
    <cfRule type="cellIs" dxfId="123" priority="91" operator="equal">
      <formula>0</formula>
    </cfRule>
  </conditionalFormatting>
  <conditionalFormatting sqref="Q65:Q67">
    <cfRule type="cellIs" dxfId="122" priority="90" operator="equal">
      <formula>0</formula>
    </cfRule>
  </conditionalFormatting>
  <conditionalFormatting sqref="Q69:Q71">
    <cfRule type="cellIs" dxfId="121" priority="89" operator="equal">
      <formula>0</formula>
    </cfRule>
  </conditionalFormatting>
  <conditionalFormatting sqref="G45:G47">
    <cfRule type="cellIs" dxfId="120" priority="67" operator="equal">
      <formula>0</formula>
    </cfRule>
  </conditionalFormatting>
  <conditionalFormatting sqref="E45:E47">
    <cfRule type="cellIs" dxfId="119" priority="81" operator="equal">
      <formula>0</formula>
    </cfRule>
  </conditionalFormatting>
  <conditionalFormatting sqref="E49:E51">
    <cfRule type="cellIs" dxfId="118" priority="80" operator="equal">
      <formula>0</formula>
    </cfRule>
  </conditionalFormatting>
  <conditionalFormatting sqref="E53:E55">
    <cfRule type="cellIs" dxfId="117" priority="79" operator="equal">
      <formula>0</formula>
    </cfRule>
  </conditionalFormatting>
  <conditionalFormatting sqref="E57:E59">
    <cfRule type="cellIs" dxfId="116" priority="78" operator="equal">
      <formula>0</formula>
    </cfRule>
  </conditionalFormatting>
  <conditionalFormatting sqref="E61:E63">
    <cfRule type="cellIs" dxfId="115" priority="77" operator="equal">
      <formula>0</formula>
    </cfRule>
  </conditionalFormatting>
  <conditionalFormatting sqref="E65:E67">
    <cfRule type="cellIs" dxfId="114" priority="76" operator="equal">
      <formula>0</formula>
    </cfRule>
  </conditionalFormatting>
  <conditionalFormatting sqref="E69:E71">
    <cfRule type="cellIs" dxfId="113" priority="75" operator="equal">
      <formula>0</formula>
    </cfRule>
  </conditionalFormatting>
  <conditionalFormatting sqref="F45:F47">
    <cfRule type="cellIs" dxfId="112" priority="74" operator="equal">
      <formula>0</formula>
    </cfRule>
  </conditionalFormatting>
  <conditionalFormatting sqref="F49:F51">
    <cfRule type="cellIs" dxfId="111" priority="73" operator="equal">
      <formula>0</formula>
    </cfRule>
  </conditionalFormatting>
  <conditionalFormatting sqref="F53:F55">
    <cfRule type="cellIs" dxfId="110" priority="72" operator="equal">
      <formula>0</formula>
    </cfRule>
  </conditionalFormatting>
  <conditionalFormatting sqref="F57:F59">
    <cfRule type="cellIs" dxfId="109" priority="71" operator="equal">
      <formula>0</formula>
    </cfRule>
  </conditionalFormatting>
  <conditionalFormatting sqref="F61:F63">
    <cfRule type="cellIs" dxfId="108" priority="70" operator="equal">
      <formula>0</formula>
    </cfRule>
  </conditionalFormatting>
  <conditionalFormatting sqref="F65:F67">
    <cfRule type="cellIs" dxfId="107" priority="69" operator="equal">
      <formula>0</formula>
    </cfRule>
  </conditionalFormatting>
  <conditionalFormatting sqref="F69:F71">
    <cfRule type="cellIs" dxfId="106" priority="68" operator="equal">
      <formula>0</formula>
    </cfRule>
  </conditionalFormatting>
  <conditionalFormatting sqref="G49:G51">
    <cfRule type="cellIs" dxfId="105" priority="66" operator="equal">
      <formula>0</formula>
    </cfRule>
  </conditionalFormatting>
  <conditionalFormatting sqref="G53:G55">
    <cfRule type="cellIs" dxfId="104" priority="65" operator="equal">
      <formula>0</formula>
    </cfRule>
  </conditionalFormatting>
  <conditionalFormatting sqref="G57:G59">
    <cfRule type="cellIs" dxfId="103" priority="64" operator="equal">
      <formula>0</formula>
    </cfRule>
  </conditionalFormatting>
  <conditionalFormatting sqref="G61:G63">
    <cfRule type="cellIs" dxfId="102" priority="63" operator="equal">
      <formula>0</formula>
    </cfRule>
  </conditionalFormatting>
  <conditionalFormatting sqref="G65:G67">
    <cfRule type="cellIs" dxfId="101" priority="62" operator="equal">
      <formula>0</formula>
    </cfRule>
  </conditionalFormatting>
  <conditionalFormatting sqref="G69:G71">
    <cfRule type="cellIs" dxfId="100" priority="61" operator="equal">
      <formula>0</formula>
    </cfRule>
  </conditionalFormatting>
  <conditionalFormatting sqref="H45:H47">
    <cfRule type="cellIs" dxfId="99" priority="60" operator="equal">
      <formula>0</formula>
    </cfRule>
  </conditionalFormatting>
  <conditionalFormatting sqref="H49:H51">
    <cfRule type="cellIs" dxfId="98" priority="59" operator="equal">
      <formula>0</formula>
    </cfRule>
  </conditionalFormatting>
  <conditionalFormatting sqref="H53:H55">
    <cfRule type="cellIs" dxfId="97" priority="58" operator="equal">
      <formula>0</formula>
    </cfRule>
  </conditionalFormatting>
  <conditionalFormatting sqref="H57:H59">
    <cfRule type="cellIs" dxfId="96" priority="57" operator="equal">
      <formula>0</formula>
    </cfRule>
  </conditionalFormatting>
  <conditionalFormatting sqref="H61:H63">
    <cfRule type="cellIs" dxfId="95" priority="56" operator="equal">
      <formula>0</formula>
    </cfRule>
  </conditionalFormatting>
  <conditionalFormatting sqref="H65:H67">
    <cfRule type="cellIs" dxfId="94" priority="55" operator="equal">
      <formula>0</formula>
    </cfRule>
  </conditionalFormatting>
  <conditionalFormatting sqref="H69:H71">
    <cfRule type="cellIs" dxfId="93" priority="54" operator="equal">
      <formula>0</formula>
    </cfRule>
  </conditionalFormatting>
  <conditionalFormatting sqref="I45:I47">
    <cfRule type="cellIs" dxfId="92" priority="53" operator="equal">
      <formula>0</formula>
    </cfRule>
  </conditionalFormatting>
  <conditionalFormatting sqref="I49">
    <cfRule type="cellIs" dxfId="91" priority="52" operator="equal">
      <formula>0</formula>
    </cfRule>
  </conditionalFormatting>
  <conditionalFormatting sqref="I50:I51">
    <cfRule type="cellIs" dxfId="90" priority="51" operator="equal">
      <formula>0</formula>
    </cfRule>
  </conditionalFormatting>
  <conditionalFormatting sqref="I53:I55">
    <cfRule type="cellIs" dxfId="89" priority="50" operator="equal">
      <formula>0</formula>
    </cfRule>
  </conditionalFormatting>
  <conditionalFormatting sqref="I57:I59">
    <cfRule type="cellIs" dxfId="88" priority="49" operator="equal">
      <formula>0</formula>
    </cfRule>
  </conditionalFormatting>
  <conditionalFormatting sqref="I61:I63">
    <cfRule type="cellIs" dxfId="87" priority="48" operator="equal">
      <formula>0</formula>
    </cfRule>
  </conditionalFormatting>
  <conditionalFormatting sqref="I65:I67">
    <cfRule type="cellIs" dxfId="86" priority="47" operator="equal">
      <formula>0</formula>
    </cfRule>
  </conditionalFormatting>
  <conditionalFormatting sqref="I69:I71">
    <cfRule type="cellIs" dxfId="85" priority="46" operator="equal">
      <formula>0</formula>
    </cfRule>
  </conditionalFormatting>
  <conditionalFormatting sqref="J45:J47">
    <cfRule type="cellIs" dxfId="84" priority="45" operator="equal">
      <formula>0</formula>
    </cfRule>
  </conditionalFormatting>
  <conditionalFormatting sqref="J49:J51">
    <cfRule type="cellIs" dxfId="83" priority="44" operator="equal">
      <formula>0</formula>
    </cfRule>
  </conditionalFormatting>
  <conditionalFormatting sqref="J53:J55">
    <cfRule type="cellIs" dxfId="82" priority="43" operator="equal">
      <formula>0</formula>
    </cfRule>
  </conditionalFormatting>
  <conditionalFormatting sqref="J57:J59">
    <cfRule type="cellIs" dxfId="81" priority="42" operator="equal">
      <formula>0</formula>
    </cfRule>
  </conditionalFormatting>
  <conditionalFormatting sqref="J61:J63">
    <cfRule type="cellIs" dxfId="80" priority="41" operator="equal">
      <formula>0</formula>
    </cfRule>
  </conditionalFormatting>
  <conditionalFormatting sqref="J65:J67">
    <cfRule type="cellIs" dxfId="79" priority="40" operator="equal">
      <formula>0</formula>
    </cfRule>
  </conditionalFormatting>
  <conditionalFormatting sqref="J69">
    <cfRule type="cellIs" dxfId="78" priority="39" operator="equal">
      <formula>0</formula>
    </cfRule>
  </conditionalFormatting>
  <conditionalFormatting sqref="J70">
    <cfRule type="cellIs" dxfId="77" priority="38" operator="equal">
      <formula>0</formula>
    </cfRule>
  </conditionalFormatting>
  <conditionalFormatting sqref="J71">
    <cfRule type="cellIs" dxfId="76" priority="37" operator="equal">
      <formula>0</formula>
    </cfRule>
  </conditionalFormatting>
  <conditionalFormatting sqref="K45">
    <cfRule type="cellIs" dxfId="75" priority="36" operator="equal">
      <formula>0</formula>
    </cfRule>
  </conditionalFormatting>
  <conditionalFormatting sqref="K46:K47">
    <cfRule type="cellIs" dxfId="74" priority="35" operator="equal">
      <formula>0</formula>
    </cfRule>
  </conditionalFormatting>
  <conditionalFormatting sqref="K49:K51">
    <cfRule type="cellIs" dxfId="73" priority="34" operator="equal">
      <formula>0</formula>
    </cfRule>
  </conditionalFormatting>
  <conditionalFormatting sqref="K53:K55">
    <cfRule type="cellIs" dxfId="72" priority="33" operator="equal">
      <formula>0</formula>
    </cfRule>
  </conditionalFormatting>
  <conditionalFormatting sqref="K57:K59">
    <cfRule type="cellIs" dxfId="71" priority="32" operator="equal">
      <formula>0</formula>
    </cfRule>
  </conditionalFormatting>
  <conditionalFormatting sqref="K61:K63">
    <cfRule type="cellIs" dxfId="70" priority="31" operator="equal">
      <formula>0</formula>
    </cfRule>
  </conditionalFormatting>
  <conditionalFormatting sqref="K65:K67">
    <cfRule type="cellIs" dxfId="69" priority="30" operator="equal">
      <formula>0</formula>
    </cfRule>
  </conditionalFormatting>
  <conditionalFormatting sqref="K69:K71">
    <cfRule type="cellIs" dxfId="68" priority="29" operator="equal">
      <formula>0</formula>
    </cfRule>
  </conditionalFormatting>
  <conditionalFormatting sqref="L45:L47">
    <cfRule type="cellIs" dxfId="67" priority="28" operator="equal">
      <formula>0</formula>
    </cfRule>
  </conditionalFormatting>
  <conditionalFormatting sqref="L49:L51">
    <cfRule type="cellIs" dxfId="66" priority="27" operator="equal">
      <formula>0</formula>
    </cfRule>
  </conditionalFormatting>
  <conditionalFormatting sqref="L53:L55">
    <cfRule type="cellIs" dxfId="65" priority="26" operator="equal">
      <formula>0</formula>
    </cfRule>
  </conditionalFormatting>
  <conditionalFormatting sqref="L57:L59">
    <cfRule type="cellIs" dxfId="64" priority="25" operator="equal">
      <formula>0</formula>
    </cfRule>
  </conditionalFormatting>
  <conditionalFormatting sqref="L61:L63">
    <cfRule type="cellIs" dxfId="63" priority="24" operator="equal">
      <formula>0</formula>
    </cfRule>
  </conditionalFormatting>
  <conditionalFormatting sqref="L65:L67">
    <cfRule type="cellIs" dxfId="62" priority="23" operator="equal">
      <formula>0</formula>
    </cfRule>
  </conditionalFormatting>
  <conditionalFormatting sqref="L69:L71">
    <cfRule type="cellIs" dxfId="61" priority="22" operator="equal">
      <formula>0</formula>
    </cfRule>
  </conditionalFormatting>
  <conditionalFormatting sqref="M45:M47">
    <cfRule type="cellIs" dxfId="60" priority="21" operator="equal">
      <formula>0</formula>
    </cfRule>
  </conditionalFormatting>
  <conditionalFormatting sqref="M49:M51">
    <cfRule type="cellIs" dxfId="59" priority="20" operator="equal">
      <formula>0</formula>
    </cfRule>
  </conditionalFormatting>
  <conditionalFormatting sqref="M53:M55">
    <cfRule type="cellIs" dxfId="58" priority="19" operator="equal">
      <formula>0</formula>
    </cfRule>
  </conditionalFormatting>
  <conditionalFormatting sqref="M57:M59">
    <cfRule type="cellIs" dxfId="57" priority="18" operator="equal">
      <formula>0</formula>
    </cfRule>
  </conditionalFormatting>
  <conditionalFormatting sqref="M61:M63">
    <cfRule type="cellIs" dxfId="56" priority="17" operator="equal">
      <formula>0</formula>
    </cfRule>
  </conditionalFormatting>
  <conditionalFormatting sqref="M65:M67">
    <cfRule type="cellIs" dxfId="55" priority="16" operator="equal">
      <formula>0</formula>
    </cfRule>
  </conditionalFormatting>
  <conditionalFormatting sqref="M69:M71">
    <cfRule type="cellIs" dxfId="54" priority="15" operator="equal">
      <formula>0</formula>
    </cfRule>
  </conditionalFormatting>
  <conditionalFormatting sqref="N45:P47">
    <cfRule type="cellIs" dxfId="53" priority="14" operator="equal">
      <formula>0</formula>
    </cfRule>
  </conditionalFormatting>
  <conditionalFormatting sqref="N49:P51">
    <cfRule type="cellIs" dxfId="52" priority="13" operator="equal">
      <formula>0</formula>
    </cfRule>
  </conditionalFormatting>
  <conditionalFormatting sqref="N53:P55">
    <cfRule type="cellIs" dxfId="51" priority="12" operator="equal">
      <formula>0</formula>
    </cfRule>
  </conditionalFormatting>
  <conditionalFormatting sqref="N57:P59">
    <cfRule type="cellIs" dxfId="50" priority="11" operator="equal">
      <formula>0</formula>
    </cfRule>
  </conditionalFormatting>
  <conditionalFormatting sqref="N61:P63">
    <cfRule type="cellIs" dxfId="49" priority="10" operator="equal">
      <formula>0</formula>
    </cfRule>
  </conditionalFormatting>
  <conditionalFormatting sqref="N65:P67">
    <cfRule type="cellIs" dxfId="48" priority="9" operator="equal">
      <formula>0</formula>
    </cfRule>
  </conditionalFormatting>
  <conditionalFormatting sqref="N69:P71">
    <cfRule type="cellIs" dxfId="47" priority="8" operator="equal">
      <formula>0</formula>
    </cfRule>
  </conditionalFormatting>
  <conditionalFormatting sqref="D8">
    <cfRule type="cellIs" dxfId="46" priority="7" operator="equal">
      <formula>"-"</formula>
    </cfRule>
  </conditionalFormatting>
  <conditionalFormatting sqref="E149:AH150">
    <cfRule type="containsErrors" dxfId="45" priority="3">
      <formula>ISERROR(E149)</formula>
    </cfRule>
  </conditionalFormatting>
  <conditionalFormatting sqref="E209:AH210">
    <cfRule type="containsErrors" dxfId="44" priority="2">
      <formula>ISERROR(E209)</formula>
    </cfRule>
  </conditionalFormatting>
  <conditionalFormatting sqref="I88:J93">
    <cfRule type="cellIs" dxfId="43" priority="1" operator="equal">
      <formula>0</formula>
    </cfRule>
  </conditionalFormatting>
  <pageMargins left="0.7" right="0.7" top="0.78740157499999996" bottom="0.78740157499999996" header="0.3" footer="0.3"/>
  <pageSetup paperSize="9" scale="17" orientation="landscape" r:id="rId1"/>
  <headerFooter>
    <oddHeader>&amp;L&amp;"-,Tučné"&amp;9Nástroj pro výpočet udržitelnosti projektů Prioritní osy 1 Operačního programu Životní prostředí 2014 - 2020</oddHeader>
    <oddFooter>&amp;L&amp;"-,Tučné"&amp;9List "Výpočty"</oddFooter>
  </headerFooter>
  <rowBreaks count="3" manualBreakCount="3">
    <brk id="35" max="16383" man="1"/>
    <brk id="95" max="16383" man="1"/>
    <brk id="154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94"/>
  <sheetViews>
    <sheetView topLeftCell="S69" zoomScale="75" zoomScaleNormal="75" zoomScaleSheetLayoutView="40" workbookViewId="0"/>
  </sheetViews>
  <sheetFormatPr defaultColWidth="0" defaultRowHeight="15" customHeight="1" zeroHeight="1"/>
  <cols>
    <col min="1" max="1" width="5.140625" style="267" customWidth="1"/>
    <col min="2" max="2" width="112.28515625" style="239" customWidth="1"/>
    <col min="3" max="3" width="14.140625" style="239" customWidth="1"/>
    <col min="4" max="4" width="18.28515625" style="239" customWidth="1"/>
    <col min="5" max="7" width="18.5703125" style="239" bestFit="1" customWidth="1"/>
    <col min="8" max="8" width="14" style="239" customWidth="1"/>
    <col min="9" max="9" width="18.5703125" style="239" bestFit="1" customWidth="1"/>
    <col min="10" max="14" width="16.42578125" style="239" bestFit="1" customWidth="1"/>
    <col min="15" max="19" width="17.140625" style="239" bestFit="1" customWidth="1"/>
    <col min="20" max="25" width="16.42578125" style="239" bestFit="1" customWidth="1"/>
    <col min="26" max="27" width="13.7109375" style="239" bestFit="1" customWidth="1"/>
    <col min="28" max="28" width="17.28515625" style="239" customWidth="1"/>
    <col min="29" max="33" width="13.7109375" style="239" bestFit="1" customWidth="1"/>
    <col min="34" max="34" width="13.7109375" style="267" bestFit="1" customWidth="1"/>
    <col min="35" max="16384" width="9.140625" style="267" hidden="1"/>
  </cols>
  <sheetData>
    <row r="1" spans="1:34" ht="18.75">
      <c r="B1" s="586" t="s">
        <v>320</v>
      </c>
      <c r="C1" s="586"/>
      <c r="D1" s="586"/>
      <c r="E1" s="596"/>
      <c r="F1" s="596"/>
      <c r="G1" s="596"/>
      <c r="H1" s="596"/>
      <c r="I1" s="596"/>
      <c r="J1" s="596"/>
      <c r="K1" s="596"/>
      <c r="L1" s="596"/>
      <c r="M1" s="596"/>
      <c r="N1" s="638"/>
      <c r="O1" s="596"/>
      <c r="P1" s="596"/>
      <c r="Q1" s="596"/>
      <c r="R1" s="596"/>
      <c r="S1" s="596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</row>
    <row r="2" spans="1:34" ht="18.75">
      <c r="B2" s="250" t="s">
        <v>418</v>
      </c>
      <c r="C2" s="437"/>
      <c r="D2" s="437"/>
      <c r="E2" s="317"/>
      <c r="F2" s="317"/>
      <c r="G2" s="317"/>
      <c r="H2" s="317"/>
      <c r="I2" s="317"/>
      <c r="J2" s="317"/>
      <c r="K2" s="317"/>
      <c r="L2" s="317"/>
      <c r="M2" s="317"/>
      <c r="N2" s="318"/>
      <c r="O2" s="317"/>
      <c r="P2" s="317"/>
      <c r="Q2" s="317"/>
      <c r="R2" s="317"/>
      <c r="S2" s="31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</row>
    <row r="3" spans="1:34">
      <c r="B3" s="888" t="s">
        <v>273</v>
      </c>
      <c r="C3" s="889">
        <f>Info!$C$17</f>
        <v>2020</v>
      </c>
      <c r="D3" s="889" t="s">
        <v>116</v>
      </c>
      <c r="E3" s="890">
        <f>IF($C$3="-","-",$C$3+9)</f>
        <v>2029</v>
      </c>
      <c r="F3" s="917"/>
      <c r="G3" s="30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512"/>
    </row>
    <row r="4" spans="1:34">
      <c r="B4" s="433" t="s">
        <v>262</v>
      </c>
      <c r="C4" s="434">
        <f>Výpočty!$D$7</f>
        <v>2020</v>
      </c>
      <c r="D4" s="435"/>
      <c r="E4" s="436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512"/>
    </row>
    <row r="5" spans="1:34">
      <c r="B5" s="253"/>
      <c r="C5" s="431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8"/>
      <c r="Z5" s="918"/>
      <c r="AA5" s="918"/>
      <c r="AB5" s="918"/>
      <c r="AC5" s="918"/>
      <c r="AD5" s="918"/>
      <c r="AE5" s="918"/>
      <c r="AF5" s="918"/>
      <c r="AG5" s="918"/>
      <c r="AH5" s="512"/>
    </row>
    <row r="6" spans="1:34">
      <c r="B6" s="800" t="s">
        <v>355</v>
      </c>
      <c r="C6" s="801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8"/>
      <c r="Z6" s="918"/>
      <c r="AA6" s="918"/>
      <c r="AB6" s="918"/>
      <c r="AC6" s="918"/>
      <c r="AD6" s="918"/>
      <c r="AE6" s="918"/>
      <c r="AF6" s="918"/>
      <c r="AG6" s="918"/>
      <c r="AH6" s="512"/>
    </row>
    <row r="7" spans="1:34" s="118" customFormat="1">
      <c r="B7" s="734" t="s">
        <v>381</v>
      </c>
      <c r="C7" s="737"/>
      <c r="E7" s="538"/>
      <c r="F7" s="251"/>
      <c r="G7" s="251"/>
      <c r="H7" s="251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</row>
    <row r="8" spans="1:34">
      <c r="B8" s="357" t="s">
        <v>270</v>
      </c>
      <c r="C8" s="438"/>
      <c r="D8" s="439">
        <f>Info!J17</f>
        <v>2016</v>
      </c>
      <c r="E8" s="439">
        <f>D8+1</f>
        <v>2017</v>
      </c>
      <c r="F8" s="439">
        <f>E8+1</f>
        <v>2018</v>
      </c>
      <c r="G8" s="439">
        <f t="shared" ref="G8:AG8" si="0">F8+1</f>
        <v>2019</v>
      </c>
      <c r="H8" s="439">
        <f t="shared" si="0"/>
        <v>2020</v>
      </c>
      <c r="I8" s="439">
        <f t="shared" si="0"/>
        <v>2021</v>
      </c>
      <c r="J8" s="439">
        <f t="shared" si="0"/>
        <v>2022</v>
      </c>
      <c r="K8" s="439">
        <f t="shared" si="0"/>
        <v>2023</v>
      </c>
      <c r="L8" s="439">
        <f t="shared" si="0"/>
        <v>2024</v>
      </c>
      <c r="M8" s="439">
        <f t="shared" si="0"/>
        <v>2025</v>
      </c>
      <c r="N8" s="439">
        <f t="shared" si="0"/>
        <v>2026</v>
      </c>
      <c r="O8" s="439">
        <f t="shared" si="0"/>
        <v>2027</v>
      </c>
      <c r="P8" s="439">
        <f t="shared" si="0"/>
        <v>2028</v>
      </c>
      <c r="Q8" s="439">
        <f t="shared" si="0"/>
        <v>2029</v>
      </c>
      <c r="R8" s="439">
        <f t="shared" si="0"/>
        <v>2030</v>
      </c>
      <c r="S8" s="439">
        <f t="shared" si="0"/>
        <v>2031</v>
      </c>
      <c r="T8" s="439">
        <f t="shared" si="0"/>
        <v>2032</v>
      </c>
      <c r="U8" s="439">
        <f t="shared" si="0"/>
        <v>2033</v>
      </c>
      <c r="V8" s="439">
        <f t="shared" si="0"/>
        <v>2034</v>
      </c>
      <c r="W8" s="439">
        <f t="shared" si="0"/>
        <v>2035</v>
      </c>
      <c r="X8" s="439">
        <f t="shared" si="0"/>
        <v>2036</v>
      </c>
      <c r="Y8" s="439">
        <f t="shared" si="0"/>
        <v>2037</v>
      </c>
      <c r="Z8" s="439">
        <f t="shared" si="0"/>
        <v>2038</v>
      </c>
      <c r="AA8" s="439">
        <f t="shared" si="0"/>
        <v>2039</v>
      </c>
      <c r="AB8" s="439">
        <f t="shared" si="0"/>
        <v>2040</v>
      </c>
      <c r="AC8" s="439">
        <f t="shared" si="0"/>
        <v>2041</v>
      </c>
      <c r="AD8" s="439">
        <f t="shared" si="0"/>
        <v>2042</v>
      </c>
      <c r="AE8" s="439">
        <f t="shared" si="0"/>
        <v>2043</v>
      </c>
      <c r="AF8" s="439">
        <f t="shared" si="0"/>
        <v>2044</v>
      </c>
      <c r="AG8" s="439">
        <f t="shared" si="0"/>
        <v>2045</v>
      </c>
      <c r="AH8" s="513"/>
    </row>
    <row r="9" spans="1:34">
      <c r="B9" s="715" t="s">
        <v>357</v>
      </c>
      <c r="C9" s="715" t="s">
        <v>97</v>
      </c>
      <c r="D9" s="879" t="e">
        <f>IF(Výpočty!$F$2=0,Výpočty!E209,Výpočty!E149)</f>
        <v>#DIV/0!</v>
      </c>
      <c r="E9" s="879" t="e">
        <f>IF(Výpočty!$F$2=0,Výpočty!F209,Výpočty!F149)</f>
        <v>#DIV/0!</v>
      </c>
      <c r="F9" s="879" t="e">
        <f>IF(Výpočty!$F$2=0,Výpočty!G209,Výpočty!G149)</f>
        <v>#DIV/0!</v>
      </c>
      <c r="G9" s="879" t="e">
        <f>IF(Výpočty!$F$2=0,Výpočty!H209,Výpočty!H149)</f>
        <v>#DIV/0!</v>
      </c>
      <c r="H9" s="879" t="e">
        <f>IF(Výpočty!$F$2=0,Výpočty!I209,Výpočty!I149)</f>
        <v>#DIV/0!</v>
      </c>
      <c r="I9" s="879" t="e">
        <f>IF(Výpočty!$F$2=0,Výpočty!J209,Výpočty!J149)</f>
        <v>#DIV/0!</v>
      </c>
      <c r="J9" s="879" t="e">
        <f>IF(Výpočty!$F$2=0,Výpočty!K209,Výpočty!K149)</f>
        <v>#DIV/0!</v>
      </c>
      <c r="K9" s="879" t="e">
        <f>IF(Výpočty!$F$2=0,Výpočty!L209,Výpočty!L149)</f>
        <v>#DIV/0!</v>
      </c>
      <c r="L9" s="879" t="e">
        <f>IF(Výpočty!$F$2=0,Výpočty!M209,Výpočty!M149)</f>
        <v>#DIV/0!</v>
      </c>
      <c r="M9" s="879" t="e">
        <f>IF(Výpočty!$F$2=0,Výpočty!N209,Výpočty!N149)</f>
        <v>#DIV/0!</v>
      </c>
      <c r="N9" s="879" t="e">
        <f>IF(Výpočty!$F$2=0,Výpočty!O209,Výpočty!O149)</f>
        <v>#DIV/0!</v>
      </c>
      <c r="O9" s="879" t="e">
        <f>IF(Výpočty!$F$2=0,Výpočty!P209,Výpočty!P149)</f>
        <v>#DIV/0!</v>
      </c>
      <c r="P9" s="879" t="e">
        <f>IF(Výpočty!$F$2=0,Výpočty!Q209,Výpočty!Q149)</f>
        <v>#DIV/0!</v>
      </c>
      <c r="Q9" s="879" t="e">
        <f>IF(Výpočty!$F$2=0,Výpočty!R209,Výpočty!R149)</f>
        <v>#DIV/0!</v>
      </c>
      <c r="R9" s="879" t="e">
        <f>IF(Výpočty!$F$2=0,Výpočty!S209,Výpočty!S149)</f>
        <v>#DIV/0!</v>
      </c>
      <c r="S9" s="879" t="e">
        <f>IF(Výpočty!$F$2=0,Výpočty!T209,Výpočty!T149)</f>
        <v>#DIV/0!</v>
      </c>
      <c r="T9" s="879" t="e">
        <f>IF(Výpočty!$F$2=0,Výpočty!U209,Výpočty!U149)</f>
        <v>#DIV/0!</v>
      </c>
      <c r="U9" s="879" t="e">
        <f>IF(Výpočty!$F$2=0,Výpočty!V209,Výpočty!V149)</f>
        <v>#DIV/0!</v>
      </c>
      <c r="V9" s="879" t="e">
        <f>IF(Výpočty!$F$2=0,Výpočty!W209,Výpočty!W149)</f>
        <v>#DIV/0!</v>
      </c>
      <c r="W9" s="879" t="e">
        <f>IF(Výpočty!$F$2=0,Výpočty!X209,Výpočty!X149)</f>
        <v>#DIV/0!</v>
      </c>
      <c r="X9" s="879" t="e">
        <f>IF(Výpočty!$F$2=0,Výpočty!Y209,Výpočty!Y149)</f>
        <v>#DIV/0!</v>
      </c>
      <c r="Y9" s="879" t="e">
        <f>IF(Výpočty!$F$2=0,Výpočty!Z209,Výpočty!Z149)</f>
        <v>#DIV/0!</v>
      </c>
      <c r="Z9" s="879" t="e">
        <f>IF(Výpočty!$F$2=0,Výpočty!AA209,Výpočty!AA149)</f>
        <v>#DIV/0!</v>
      </c>
      <c r="AA9" s="879" t="e">
        <f>IF(Výpočty!$F$2=0,Výpočty!AB209,Výpočty!AB149)</f>
        <v>#DIV/0!</v>
      </c>
      <c r="AB9" s="879" t="e">
        <f>IF(Výpočty!$F$2=0,Výpočty!AC209,Výpočty!AC149)</f>
        <v>#DIV/0!</v>
      </c>
      <c r="AC9" s="879" t="e">
        <f>IF(Výpočty!$F$2=0,Výpočty!AD209,Výpočty!AD149)</f>
        <v>#DIV/0!</v>
      </c>
      <c r="AD9" s="879" t="e">
        <f>IF(Výpočty!$F$2=0,Výpočty!AE209,Výpočty!AE149)</f>
        <v>#DIV/0!</v>
      </c>
      <c r="AE9" s="879" t="e">
        <f>IF(Výpočty!$F$2=0,Výpočty!AF209,Výpočty!AF149)</f>
        <v>#DIV/0!</v>
      </c>
      <c r="AF9" s="879" t="e">
        <f>IF(Výpočty!$F$2=0,Výpočty!AG209,Výpočty!AG149)</f>
        <v>#DIV/0!</v>
      </c>
      <c r="AG9" s="879" t="e">
        <f>IF(Výpočty!$F$2=0,Výpočty!AH209,Výpočty!AH149)</f>
        <v>#DIV/0!</v>
      </c>
      <c r="AH9" s="413"/>
    </row>
    <row r="10" spans="1:34">
      <c r="B10" s="337" t="s">
        <v>358</v>
      </c>
      <c r="C10" s="337" t="s">
        <v>97</v>
      </c>
      <c r="D10" s="720">
        <f>IF(Výpočty!$F$2=0,Výpočty!E210,Výpočty!E150)</f>
        <v>164.43280346313225</v>
      </c>
      <c r="E10" s="720">
        <f>IF(Výpočty!$F$2=0,Výpočty!F210,Výpočty!F150)</f>
        <v>258.86560692626449</v>
      </c>
      <c r="F10" s="720">
        <f>IF(Výpočty!$F$2=0,Výpočty!G210,Výpočty!G150)</f>
        <v>353.29841038939674</v>
      </c>
      <c r="G10" s="720">
        <f>IF(Výpočty!$F$2=0,Výpočty!H210,Výpočty!H150)</f>
        <v>447.73121385252898</v>
      </c>
      <c r="H10" s="720">
        <f>IF(Výpočty!$F$2=0,Výpočty!I210,Výpočty!I150)</f>
        <v>542.16401731566123</v>
      </c>
      <c r="I10" s="720">
        <f>IF(Výpočty!$F$2=0,Výpočty!J210,Výpočty!J150)</f>
        <v>636.59682077879347</v>
      </c>
      <c r="J10" s="720">
        <f>IF(Výpočty!$F$2=0,Výpočty!K210,Výpočty!K150)</f>
        <v>731.02962424192572</v>
      </c>
      <c r="K10" s="720">
        <f>IF(Výpočty!$F$2=0,Výpočty!L210,Výpočty!L150)</f>
        <v>825.46242770505796</v>
      </c>
      <c r="L10" s="720">
        <f>IF(Výpočty!$F$2=0,Výpočty!M210,Výpočty!M150)</f>
        <v>919.89523116819021</v>
      </c>
      <c r="M10" s="720">
        <f>IF(Výpočty!$F$2=0,Výpočty!N210,Výpočty!N150)</f>
        <v>1014.3280346313225</v>
      </c>
      <c r="N10" s="720">
        <f>IF(Výpočty!$F$2=0,Výpočty!O210,Výpočty!O150)</f>
        <v>1108.7608380944548</v>
      </c>
      <c r="O10" s="720">
        <f>IF(Výpočty!$F$2=0,Výpočty!P210,Výpočty!P150)</f>
        <v>1203.1936415575872</v>
      </c>
      <c r="P10" s="720">
        <f>IF(Výpočty!$F$2=0,Výpočty!Q210,Výpočty!Q150)</f>
        <v>1297.6264450207195</v>
      </c>
      <c r="Q10" s="720">
        <f>IF(Výpočty!$F$2=0,Výpočty!R210,Výpočty!R150)</f>
        <v>1392.0592484838519</v>
      </c>
      <c r="R10" s="720">
        <f>IF(Výpočty!$F$2=0,Výpočty!S210,Výpočty!S150)</f>
        <v>1486.4920519469842</v>
      </c>
      <c r="S10" s="720">
        <f>IF(Výpočty!$F$2=0,Výpočty!T210,Výpočty!T150)</f>
        <v>1580.9248554101166</v>
      </c>
      <c r="T10" s="720">
        <f>IF(Výpočty!$F$2=0,Výpočty!U210,Výpočty!U150)</f>
        <v>1675.357658873249</v>
      </c>
      <c r="U10" s="720">
        <f>IF(Výpočty!$F$2=0,Výpočty!V210,Výpočty!V150)</f>
        <v>1769.7904623363813</v>
      </c>
      <c r="V10" s="720">
        <f>IF(Výpočty!$F$2=0,Výpočty!W210,Výpočty!W150)</f>
        <v>1864.2232657995137</v>
      </c>
      <c r="W10" s="720">
        <f>IF(Výpočty!$F$2=0,Výpočty!X210,Výpočty!X150)</f>
        <v>1958.656069262646</v>
      </c>
      <c r="X10" s="720">
        <f>IF(Výpočty!$F$2=0,Výpočty!Y210,Výpočty!Y150)</f>
        <v>2053.0888727257784</v>
      </c>
      <c r="Y10" s="720">
        <f>IF(Výpočty!$F$2=0,Výpočty!Z210,Výpočty!Z150)</f>
        <v>2147.5216761889105</v>
      </c>
      <c r="Z10" s="720">
        <f>IF(Výpočty!$F$2=0,Výpočty!AA210,Výpočty!AA150)</f>
        <v>2241.9544796520427</v>
      </c>
      <c r="AA10" s="720">
        <f>IF(Výpočty!$F$2=0,Výpočty!AB210,Výpočty!AB150)</f>
        <v>2336.3872831151748</v>
      </c>
      <c r="AB10" s="720">
        <f>IF(Výpočty!$F$2=0,Výpočty!AC210,Výpočty!AC150)</f>
        <v>2430.8200865783069</v>
      </c>
      <c r="AC10" s="720">
        <f>IF(Výpočty!$F$2=0,Výpočty!AD210,Výpočty!AD150)</f>
        <v>2525.2528900414391</v>
      </c>
      <c r="AD10" s="720">
        <f>IF(Výpočty!$F$2=0,Výpočty!AE210,Výpočty!AE150)</f>
        <v>2619.6856935045712</v>
      </c>
      <c r="AE10" s="720">
        <f>IF(Výpočty!$F$2=0,Výpočty!AF210,Výpočty!AF150)</f>
        <v>2714.1184969677033</v>
      </c>
      <c r="AF10" s="720">
        <f>IF(Výpočty!$F$2=0,Výpočty!AG210,Výpočty!AG150)</f>
        <v>2808.5513004308355</v>
      </c>
      <c r="AG10" s="720">
        <f>IF(Výpočty!$F$2=0,Výpočty!AH210,Výpočty!AH150)</f>
        <v>2902.9841038939676</v>
      </c>
      <c r="AH10" s="413"/>
    </row>
    <row r="11" spans="1:34">
      <c r="B11" s="349" t="s">
        <v>359</v>
      </c>
      <c r="C11" s="349" t="s">
        <v>97</v>
      </c>
      <c r="D11" s="794" t="e">
        <f t="shared" ref="D11:AG11" si="1">SUM(D9:D10)</f>
        <v>#DIV/0!</v>
      </c>
      <c r="E11" s="794" t="e">
        <f t="shared" si="1"/>
        <v>#DIV/0!</v>
      </c>
      <c r="F11" s="794" t="e">
        <f t="shared" si="1"/>
        <v>#DIV/0!</v>
      </c>
      <c r="G11" s="794" t="e">
        <f t="shared" si="1"/>
        <v>#DIV/0!</v>
      </c>
      <c r="H11" s="794" t="e">
        <f t="shared" si="1"/>
        <v>#DIV/0!</v>
      </c>
      <c r="I11" s="794" t="e">
        <f t="shared" si="1"/>
        <v>#DIV/0!</v>
      </c>
      <c r="J11" s="794" t="e">
        <f t="shared" si="1"/>
        <v>#DIV/0!</v>
      </c>
      <c r="K11" s="794" t="e">
        <f t="shared" si="1"/>
        <v>#DIV/0!</v>
      </c>
      <c r="L11" s="794" t="e">
        <f t="shared" si="1"/>
        <v>#DIV/0!</v>
      </c>
      <c r="M11" s="794" t="e">
        <f t="shared" si="1"/>
        <v>#DIV/0!</v>
      </c>
      <c r="N11" s="722" t="e">
        <f t="shared" si="1"/>
        <v>#DIV/0!</v>
      </c>
      <c r="O11" s="722" t="e">
        <f t="shared" si="1"/>
        <v>#DIV/0!</v>
      </c>
      <c r="P11" s="722" t="e">
        <f t="shared" si="1"/>
        <v>#DIV/0!</v>
      </c>
      <c r="Q11" s="722" t="e">
        <f t="shared" si="1"/>
        <v>#DIV/0!</v>
      </c>
      <c r="R11" s="722" t="e">
        <f t="shared" si="1"/>
        <v>#DIV/0!</v>
      </c>
      <c r="S11" s="722" t="e">
        <f t="shared" si="1"/>
        <v>#DIV/0!</v>
      </c>
      <c r="T11" s="722" t="e">
        <f t="shared" si="1"/>
        <v>#DIV/0!</v>
      </c>
      <c r="U11" s="722" t="e">
        <f t="shared" si="1"/>
        <v>#DIV/0!</v>
      </c>
      <c r="V11" s="722" t="e">
        <f t="shared" si="1"/>
        <v>#DIV/0!</v>
      </c>
      <c r="W11" s="722" t="e">
        <f t="shared" si="1"/>
        <v>#DIV/0!</v>
      </c>
      <c r="X11" s="722" t="e">
        <f t="shared" si="1"/>
        <v>#DIV/0!</v>
      </c>
      <c r="Y11" s="722" t="e">
        <f t="shared" si="1"/>
        <v>#DIV/0!</v>
      </c>
      <c r="Z11" s="722" t="e">
        <f t="shared" si="1"/>
        <v>#DIV/0!</v>
      </c>
      <c r="AA11" s="722" t="e">
        <f t="shared" si="1"/>
        <v>#DIV/0!</v>
      </c>
      <c r="AB11" s="722" t="e">
        <f t="shared" si="1"/>
        <v>#DIV/0!</v>
      </c>
      <c r="AC11" s="722" t="e">
        <f t="shared" si="1"/>
        <v>#DIV/0!</v>
      </c>
      <c r="AD11" s="722" t="e">
        <f t="shared" si="1"/>
        <v>#DIV/0!</v>
      </c>
      <c r="AE11" s="722" t="e">
        <f t="shared" si="1"/>
        <v>#DIV/0!</v>
      </c>
      <c r="AF11" s="722" t="e">
        <f t="shared" si="1"/>
        <v>#DIV/0!</v>
      </c>
      <c r="AG11" s="722" t="e">
        <f t="shared" si="1"/>
        <v>#DIV/0!</v>
      </c>
      <c r="AH11" s="515"/>
    </row>
    <row r="12" spans="1:34">
      <c r="A12" s="249"/>
      <c r="B12" s="267"/>
      <c r="C12" s="267"/>
      <c r="D12" s="812"/>
      <c r="E12" s="813"/>
      <c r="F12" s="516"/>
      <c r="G12" s="516"/>
      <c r="H12" s="516"/>
      <c r="I12" s="516"/>
      <c r="J12" s="516"/>
      <c r="K12" s="516"/>
      <c r="L12" s="516"/>
      <c r="M12" s="516"/>
      <c r="N12" s="517"/>
      <c r="O12" s="517"/>
      <c r="P12" s="517"/>
      <c r="Q12" s="517"/>
      <c r="R12" s="517"/>
      <c r="S12" s="517"/>
      <c r="T12" s="517"/>
      <c r="U12" s="517"/>
      <c r="V12" s="517"/>
      <c r="W12" s="517"/>
      <c r="X12" s="517"/>
      <c r="Y12" s="517"/>
      <c r="Z12" s="517"/>
      <c r="AA12" s="517"/>
      <c r="AB12" s="517"/>
      <c r="AC12" s="517"/>
      <c r="AD12" s="517"/>
      <c r="AE12" s="517"/>
      <c r="AF12" s="517"/>
      <c r="AG12" s="517"/>
      <c r="AH12" s="515"/>
    </row>
    <row r="13" spans="1:34">
      <c r="B13" s="712" t="s">
        <v>364</v>
      </c>
      <c r="C13" s="712" t="s">
        <v>97</v>
      </c>
      <c r="D13" s="723" t="e">
        <f>D9</f>
        <v>#DIV/0!</v>
      </c>
      <c r="E13" s="723" t="e">
        <f t="shared" ref="E13:AG14" si="2">D13+E9</f>
        <v>#DIV/0!</v>
      </c>
      <c r="F13" s="723" t="e">
        <f t="shared" si="2"/>
        <v>#DIV/0!</v>
      </c>
      <c r="G13" s="723" t="e">
        <f t="shared" si="2"/>
        <v>#DIV/0!</v>
      </c>
      <c r="H13" s="723" t="e">
        <f t="shared" si="2"/>
        <v>#DIV/0!</v>
      </c>
      <c r="I13" s="723" t="e">
        <f t="shared" si="2"/>
        <v>#DIV/0!</v>
      </c>
      <c r="J13" s="723" t="e">
        <f t="shared" si="2"/>
        <v>#DIV/0!</v>
      </c>
      <c r="K13" s="723" t="e">
        <f t="shared" si="2"/>
        <v>#DIV/0!</v>
      </c>
      <c r="L13" s="723" t="e">
        <f t="shared" si="2"/>
        <v>#DIV/0!</v>
      </c>
      <c r="M13" s="723" t="e">
        <f t="shared" si="2"/>
        <v>#DIV/0!</v>
      </c>
      <c r="N13" s="723" t="e">
        <f t="shared" si="2"/>
        <v>#DIV/0!</v>
      </c>
      <c r="O13" s="723" t="e">
        <f t="shared" si="2"/>
        <v>#DIV/0!</v>
      </c>
      <c r="P13" s="723" t="e">
        <f t="shared" si="2"/>
        <v>#DIV/0!</v>
      </c>
      <c r="Q13" s="723" t="e">
        <f t="shared" si="2"/>
        <v>#DIV/0!</v>
      </c>
      <c r="R13" s="723" t="e">
        <f t="shared" si="2"/>
        <v>#DIV/0!</v>
      </c>
      <c r="S13" s="723" t="e">
        <f t="shared" si="2"/>
        <v>#DIV/0!</v>
      </c>
      <c r="T13" s="723" t="e">
        <f t="shared" si="2"/>
        <v>#DIV/0!</v>
      </c>
      <c r="U13" s="723" t="e">
        <f t="shared" si="2"/>
        <v>#DIV/0!</v>
      </c>
      <c r="V13" s="723" t="e">
        <f t="shared" si="2"/>
        <v>#DIV/0!</v>
      </c>
      <c r="W13" s="723" t="e">
        <f t="shared" si="2"/>
        <v>#DIV/0!</v>
      </c>
      <c r="X13" s="723" t="e">
        <f t="shared" si="2"/>
        <v>#DIV/0!</v>
      </c>
      <c r="Y13" s="723" t="e">
        <f t="shared" si="2"/>
        <v>#DIV/0!</v>
      </c>
      <c r="Z13" s="723" t="e">
        <f t="shared" si="2"/>
        <v>#DIV/0!</v>
      </c>
      <c r="AA13" s="723" t="e">
        <f t="shared" si="2"/>
        <v>#DIV/0!</v>
      </c>
      <c r="AB13" s="723" t="e">
        <f t="shared" si="2"/>
        <v>#DIV/0!</v>
      </c>
      <c r="AC13" s="723" t="e">
        <f t="shared" si="2"/>
        <v>#DIV/0!</v>
      </c>
      <c r="AD13" s="723" t="e">
        <f t="shared" si="2"/>
        <v>#DIV/0!</v>
      </c>
      <c r="AE13" s="723" t="e">
        <f t="shared" si="2"/>
        <v>#DIV/0!</v>
      </c>
      <c r="AF13" s="723" t="e">
        <f t="shared" si="2"/>
        <v>#DIV/0!</v>
      </c>
      <c r="AG13" s="723" t="e">
        <f t="shared" si="2"/>
        <v>#DIV/0!</v>
      </c>
      <c r="AH13" s="515"/>
    </row>
    <row r="14" spans="1:34">
      <c r="B14" s="337" t="s">
        <v>365</v>
      </c>
      <c r="C14" s="337" t="s">
        <v>97</v>
      </c>
      <c r="D14" s="720">
        <f>D10</f>
        <v>164.43280346313225</v>
      </c>
      <c r="E14" s="720">
        <f t="shared" si="2"/>
        <v>423.29841038939674</v>
      </c>
      <c r="F14" s="720">
        <f t="shared" si="2"/>
        <v>776.59682077879347</v>
      </c>
      <c r="G14" s="720">
        <f t="shared" si="2"/>
        <v>1224.3280346313225</v>
      </c>
      <c r="H14" s="720">
        <f t="shared" si="2"/>
        <v>1766.4920519469838</v>
      </c>
      <c r="I14" s="720">
        <f t="shared" si="2"/>
        <v>2403.088872725777</v>
      </c>
      <c r="J14" s="720">
        <f t="shared" si="2"/>
        <v>3134.1184969677029</v>
      </c>
      <c r="K14" s="720">
        <f t="shared" si="2"/>
        <v>3959.5809246727608</v>
      </c>
      <c r="L14" s="720">
        <f t="shared" si="2"/>
        <v>4879.4761558409509</v>
      </c>
      <c r="M14" s="720">
        <f t="shared" si="2"/>
        <v>5893.8041904722731</v>
      </c>
      <c r="N14" s="720">
        <f t="shared" si="2"/>
        <v>7002.565028566728</v>
      </c>
      <c r="O14" s="720">
        <f t="shared" si="2"/>
        <v>8205.7586701243144</v>
      </c>
      <c r="P14" s="720">
        <f t="shared" si="2"/>
        <v>9503.3851151450344</v>
      </c>
      <c r="Q14" s="720">
        <f t="shared" si="2"/>
        <v>10895.444363628887</v>
      </c>
      <c r="R14" s="720">
        <f t="shared" si="2"/>
        <v>12381.93641557587</v>
      </c>
      <c r="S14" s="720">
        <f t="shared" si="2"/>
        <v>13962.861270985986</v>
      </c>
      <c r="T14" s="720">
        <f t="shared" si="2"/>
        <v>15638.218929859235</v>
      </c>
      <c r="U14" s="720">
        <f t="shared" si="2"/>
        <v>17408.009392195618</v>
      </c>
      <c r="V14" s="720">
        <f t="shared" si="2"/>
        <v>19272.232657995133</v>
      </c>
      <c r="W14" s="720">
        <f t="shared" si="2"/>
        <v>21230.888727257778</v>
      </c>
      <c r="X14" s="720">
        <f t="shared" si="2"/>
        <v>23283.977599983555</v>
      </c>
      <c r="Y14" s="720">
        <f t="shared" si="2"/>
        <v>25431.499276172464</v>
      </c>
      <c r="Z14" s="720">
        <f t="shared" si="2"/>
        <v>27673.453755824507</v>
      </c>
      <c r="AA14" s="720">
        <f t="shared" si="2"/>
        <v>30009.841038939681</v>
      </c>
      <c r="AB14" s="720">
        <f t="shared" si="2"/>
        <v>32440.661125517989</v>
      </c>
      <c r="AC14" s="720">
        <f t="shared" si="2"/>
        <v>34965.914015559429</v>
      </c>
      <c r="AD14" s="720">
        <f t="shared" si="2"/>
        <v>37585.599709064001</v>
      </c>
      <c r="AE14" s="720">
        <f t="shared" si="2"/>
        <v>40299.718206031706</v>
      </c>
      <c r="AF14" s="720">
        <f t="shared" si="2"/>
        <v>43108.269506462544</v>
      </c>
      <c r="AG14" s="720">
        <f t="shared" si="2"/>
        <v>46011.253610356514</v>
      </c>
      <c r="AH14" s="515"/>
    </row>
    <row r="15" spans="1:34">
      <c r="B15" s="349" t="s">
        <v>366</v>
      </c>
      <c r="C15" s="349" t="s">
        <v>97</v>
      </c>
      <c r="D15" s="794" t="e">
        <f t="shared" ref="D15:AG15" si="3">SUM(D13:D14)</f>
        <v>#DIV/0!</v>
      </c>
      <c r="E15" s="794" t="e">
        <f t="shared" si="3"/>
        <v>#DIV/0!</v>
      </c>
      <c r="F15" s="794" t="e">
        <f t="shared" si="3"/>
        <v>#DIV/0!</v>
      </c>
      <c r="G15" s="794" t="e">
        <f t="shared" si="3"/>
        <v>#DIV/0!</v>
      </c>
      <c r="H15" s="794" t="e">
        <f t="shared" si="3"/>
        <v>#DIV/0!</v>
      </c>
      <c r="I15" s="794" t="e">
        <f t="shared" si="3"/>
        <v>#DIV/0!</v>
      </c>
      <c r="J15" s="794" t="e">
        <f t="shared" si="3"/>
        <v>#DIV/0!</v>
      </c>
      <c r="K15" s="794" t="e">
        <f t="shared" si="3"/>
        <v>#DIV/0!</v>
      </c>
      <c r="L15" s="794" t="e">
        <f t="shared" si="3"/>
        <v>#DIV/0!</v>
      </c>
      <c r="M15" s="794" t="e">
        <f t="shared" si="3"/>
        <v>#DIV/0!</v>
      </c>
      <c r="N15" s="794" t="e">
        <f t="shared" si="3"/>
        <v>#DIV/0!</v>
      </c>
      <c r="O15" s="794" t="e">
        <f t="shared" si="3"/>
        <v>#DIV/0!</v>
      </c>
      <c r="P15" s="794" t="e">
        <f t="shared" si="3"/>
        <v>#DIV/0!</v>
      </c>
      <c r="Q15" s="794" t="e">
        <f t="shared" si="3"/>
        <v>#DIV/0!</v>
      </c>
      <c r="R15" s="794" t="e">
        <f t="shared" si="3"/>
        <v>#DIV/0!</v>
      </c>
      <c r="S15" s="794" t="e">
        <f t="shared" si="3"/>
        <v>#DIV/0!</v>
      </c>
      <c r="T15" s="794" t="e">
        <f t="shared" si="3"/>
        <v>#DIV/0!</v>
      </c>
      <c r="U15" s="794" t="e">
        <f t="shared" si="3"/>
        <v>#DIV/0!</v>
      </c>
      <c r="V15" s="794" t="e">
        <f t="shared" si="3"/>
        <v>#DIV/0!</v>
      </c>
      <c r="W15" s="794" t="e">
        <f t="shared" si="3"/>
        <v>#DIV/0!</v>
      </c>
      <c r="X15" s="794" t="e">
        <f t="shared" si="3"/>
        <v>#DIV/0!</v>
      </c>
      <c r="Y15" s="794" t="e">
        <f t="shared" si="3"/>
        <v>#DIV/0!</v>
      </c>
      <c r="Z15" s="794" t="e">
        <f t="shared" si="3"/>
        <v>#DIV/0!</v>
      </c>
      <c r="AA15" s="794" t="e">
        <f t="shared" si="3"/>
        <v>#DIV/0!</v>
      </c>
      <c r="AB15" s="794" t="e">
        <f t="shared" si="3"/>
        <v>#DIV/0!</v>
      </c>
      <c r="AC15" s="794" t="e">
        <f t="shared" si="3"/>
        <v>#DIV/0!</v>
      </c>
      <c r="AD15" s="794" t="e">
        <f t="shared" si="3"/>
        <v>#DIV/0!</v>
      </c>
      <c r="AE15" s="794" t="e">
        <f t="shared" si="3"/>
        <v>#DIV/0!</v>
      </c>
      <c r="AF15" s="794" t="e">
        <f t="shared" si="3"/>
        <v>#DIV/0!</v>
      </c>
      <c r="AG15" s="794" t="e">
        <f t="shared" si="3"/>
        <v>#DIV/0!</v>
      </c>
      <c r="AH15" s="515"/>
    </row>
    <row r="16" spans="1:34">
      <c r="B16" s="267"/>
      <c r="C16" s="267"/>
      <c r="D16" s="155"/>
      <c r="E16" s="516"/>
      <c r="F16" s="516"/>
      <c r="G16" s="516"/>
      <c r="H16" s="516"/>
      <c r="I16" s="516"/>
      <c r="J16" s="516"/>
      <c r="K16" s="516"/>
      <c r="L16" s="516"/>
      <c r="M16" s="516"/>
      <c r="N16" s="517"/>
      <c r="O16" s="517"/>
      <c r="P16" s="517"/>
      <c r="Q16" s="517"/>
      <c r="R16" s="517"/>
      <c r="S16" s="517"/>
      <c r="T16" s="517"/>
      <c r="U16" s="517"/>
      <c r="V16" s="517"/>
      <c r="W16" s="517"/>
      <c r="X16" s="517"/>
      <c r="Y16" s="517"/>
      <c r="Z16" s="517"/>
      <c r="AA16" s="517"/>
      <c r="AB16" s="517"/>
      <c r="AC16" s="517"/>
      <c r="AD16" s="517"/>
      <c r="AE16" s="517"/>
      <c r="AF16" s="517"/>
      <c r="AG16" s="517"/>
      <c r="AH16" s="515"/>
    </row>
    <row r="17" spans="2:34">
      <c r="B17" s="432" t="s">
        <v>260</v>
      </c>
      <c r="C17" s="521"/>
      <c r="D17" s="522" t="e">
        <f>IF(D9=0,0,(($AG$9-$D$9)/Výpočty!$D$4)*(1/$AG$9))</f>
        <v>#DIV/0!</v>
      </c>
      <c r="E17" s="726"/>
      <c r="F17" s="516"/>
      <c r="G17" s="516"/>
      <c r="H17" s="516"/>
      <c r="I17" s="516"/>
      <c r="J17" s="516"/>
      <c r="K17" s="516"/>
      <c r="L17" s="516"/>
      <c r="M17" s="516"/>
      <c r="N17" s="517"/>
      <c r="O17" s="517"/>
      <c r="P17" s="517"/>
      <c r="Q17" s="517"/>
      <c r="R17" s="517"/>
      <c r="S17" s="517"/>
      <c r="T17" s="517"/>
      <c r="U17" s="517"/>
      <c r="V17" s="517"/>
      <c r="W17" s="517"/>
      <c r="X17" s="517"/>
      <c r="Y17" s="517"/>
      <c r="Z17" s="517"/>
      <c r="AA17" s="517"/>
      <c r="AB17" s="517"/>
      <c r="AC17" s="517"/>
      <c r="AD17" s="517"/>
      <c r="AE17" s="517"/>
      <c r="AF17" s="517"/>
      <c r="AG17" s="517"/>
      <c r="AH17" s="515"/>
    </row>
    <row r="18" spans="2:34">
      <c r="B18" s="433" t="s">
        <v>261</v>
      </c>
      <c r="C18" s="311"/>
      <c r="D18" s="523">
        <f>IF(D10=0,0,(($AG$10-$D$10)/Výpočty!$D$4)*(1/$AG$10))</f>
        <v>3.1445243956123546E-2</v>
      </c>
      <c r="E18" s="516"/>
      <c r="F18" s="516"/>
      <c r="G18" s="516"/>
      <c r="H18" s="516"/>
      <c r="I18" s="516"/>
      <c r="J18" s="516"/>
      <c r="K18" s="516"/>
      <c r="L18" s="516"/>
      <c r="M18" s="516"/>
      <c r="N18" s="517"/>
      <c r="O18" s="517"/>
      <c r="P18" s="517"/>
      <c r="Q18" s="517"/>
      <c r="R18" s="517"/>
      <c r="S18" s="517"/>
      <c r="T18" s="517"/>
      <c r="U18" s="517"/>
      <c r="V18" s="517"/>
      <c r="W18" s="517"/>
      <c r="X18" s="517"/>
      <c r="Y18" s="517"/>
      <c r="Z18" s="517"/>
      <c r="AA18" s="517"/>
      <c r="AB18" s="517"/>
      <c r="AC18" s="517"/>
      <c r="AD18" s="517"/>
      <c r="AE18" s="517"/>
      <c r="AF18" s="517"/>
      <c r="AG18" s="517"/>
      <c r="AH18" s="515"/>
    </row>
    <row r="19" spans="2:34">
      <c r="B19" s="332"/>
      <c r="C19" s="643"/>
      <c r="D19" s="726"/>
      <c r="E19" s="516"/>
      <c r="F19" s="516"/>
      <c r="G19" s="516"/>
      <c r="H19" s="516"/>
      <c r="I19" s="516"/>
      <c r="J19" s="516"/>
      <c r="K19" s="516"/>
      <c r="L19" s="516"/>
      <c r="M19" s="516"/>
      <c r="N19" s="517"/>
      <c r="O19" s="517"/>
      <c r="P19" s="517"/>
      <c r="Q19" s="517"/>
      <c r="R19" s="517"/>
      <c r="S19" s="517"/>
      <c r="T19" s="517"/>
      <c r="U19" s="517"/>
      <c r="V19" s="517"/>
      <c r="W19" s="517"/>
      <c r="X19" s="517"/>
      <c r="Y19" s="517"/>
      <c r="Z19" s="517"/>
      <c r="AA19" s="517"/>
      <c r="AB19" s="517"/>
      <c r="AC19" s="517"/>
      <c r="AD19" s="517"/>
      <c r="AE19" s="517"/>
      <c r="AF19" s="517"/>
      <c r="AG19" s="517"/>
      <c r="AH19" s="515"/>
    </row>
    <row r="20" spans="2:34">
      <c r="B20" s="357" t="s">
        <v>316</v>
      </c>
      <c r="C20" s="732"/>
      <c r="D20" s="726"/>
      <c r="E20" s="516"/>
      <c r="F20" s="516"/>
      <c r="G20" s="516"/>
      <c r="H20" s="516"/>
      <c r="I20" s="516"/>
      <c r="J20" s="516"/>
      <c r="K20" s="516"/>
      <c r="L20" s="516"/>
      <c r="M20" s="516"/>
      <c r="N20" s="517"/>
      <c r="O20" s="517"/>
      <c r="P20" s="517"/>
      <c r="Q20" s="517"/>
      <c r="R20" s="517"/>
      <c r="S20" s="517"/>
      <c r="T20" s="517"/>
      <c r="U20" s="517"/>
      <c r="V20" s="517"/>
      <c r="W20" s="517"/>
      <c r="X20" s="517"/>
      <c r="Y20" s="517"/>
      <c r="Z20" s="517"/>
      <c r="AA20" s="517"/>
      <c r="AB20" s="517"/>
      <c r="AC20" s="517"/>
      <c r="AD20" s="517"/>
      <c r="AE20" s="517"/>
      <c r="AF20" s="517"/>
      <c r="AG20" s="517"/>
      <c r="AH20" s="515"/>
    </row>
    <row r="21" spans="2:34" s="31" customFormat="1">
      <c r="B21" s="372" t="s">
        <v>270</v>
      </c>
      <c r="C21" s="357"/>
      <c r="D21" s="719">
        <f t="shared" ref="D21:AG21" si="4">D8</f>
        <v>2016</v>
      </c>
      <c r="E21" s="719">
        <f t="shared" si="4"/>
        <v>2017</v>
      </c>
      <c r="F21" s="719">
        <f t="shared" si="4"/>
        <v>2018</v>
      </c>
      <c r="G21" s="719">
        <f t="shared" si="4"/>
        <v>2019</v>
      </c>
      <c r="H21" s="719">
        <f t="shared" si="4"/>
        <v>2020</v>
      </c>
      <c r="I21" s="719">
        <f t="shared" si="4"/>
        <v>2021</v>
      </c>
      <c r="J21" s="719">
        <f t="shared" si="4"/>
        <v>2022</v>
      </c>
      <c r="K21" s="719">
        <f t="shared" si="4"/>
        <v>2023</v>
      </c>
      <c r="L21" s="719">
        <f t="shared" si="4"/>
        <v>2024</v>
      </c>
      <c r="M21" s="719">
        <f t="shared" si="4"/>
        <v>2025</v>
      </c>
      <c r="N21" s="719">
        <f t="shared" si="4"/>
        <v>2026</v>
      </c>
      <c r="O21" s="719">
        <f t="shared" si="4"/>
        <v>2027</v>
      </c>
      <c r="P21" s="719">
        <f t="shared" si="4"/>
        <v>2028</v>
      </c>
      <c r="Q21" s="719">
        <f t="shared" si="4"/>
        <v>2029</v>
      </c>
      <c r="R21" s="719">
        <f t="shared" si="4"/>
        <v>2030</v>
      </c>
      <c r="S21" s="719">
        <f t="shared" si="4"/>
        <v>2031</v>
      </c>
      <c r="T21" s="719">
        <f t="shared" si="4"/>
        <v>2032</v>
      </c>
      <c r="U21" s="719">
        <f t="shared" si="4"/>
        <v>2033</v>
      </c>
      <c r="V21" s="719">
        <f t="shared" si="4"/>
        <v>2034</v>
      </c>
      <c r="W21" s="719">
        <f t="shared" si="4"/>
        <v>2035</v>
      </c>
      <c r="X21" s="719">
        <f t="shared" si="4"/>
        <v>2036</v>
      </c>
      <c r="Y21" s="719">
        <f t="shared" si="4"/>
        <v>2037</v>
      </c>
      <c r="Z21" s="719">
        <f t="shared" si="4"/>
        <v>2038</v>
      </c>
      <c r="AA21" s="719">
        <f t="shared" si="4"/>
        <v>2039</v>
      </c>
      <c r="AB21" s="719">
        <f t="shared" si="4"/>
        <v>2040</v>
      </c>
      <c r="AC21" s="719">
        <f t="shared" si="4"/>
        <v>2041</v>
      </c>
      <c r="AD21" s="719">
        <f t="shared" si="4"/>
        <v>2042</v>
      </c>
      <c r="AE21" s="719">
        <f t="shared" si="4"/>
        <v>2043</v>
      </c>
      <c r="AF21" s="719">
        <f t="shared" si="4"/>
        <v>2044</v>
      </c>
      <c r="AG21" s="719">
        <f t="shared" si="4"/>
        <v>2045</v>
      </c>
      <c r="AH21" s="657"/>
    </row>
    <row r="22" spans="2:34" s="118" customFormat="1">
      <c r="B22" s="715" t="s">
        <v>317</v>
      </c>
      <c r="C22" s="715" t="s">
        <v>97</v>
      </c>
      <c r="D22" s="720">
        <f>Výpočty!E214</f>
        <v>0</v>
      </c>
      <c r="E22" s="720">
        <f>Výpočty!F214</f>
        <v>0</v>
      </c>
      <c r="F22" s="720">
        <f>Výpočty!G214</f>
        <v>0</v>
      </c>
      <c r="G22" s="720">
        <f>Výpočty!H214</f>
        <v>0</v>
      </c>
      <c r="H22" s="720">
        <f>Výpočty!I214</f>
        <v>0</v>
      </c>
      <c r="I22" s="720">
        <f>Výpočty!J214</f>
        <v>0</v>
      </c>
      <c r="J22" s="720">
        <f>Výpočty!K214</f>
        <v>0</v>
      </c>
      <c r="K22" s="720">
        <f>Výpočty!L214</f>
        <v>0</v>
      </c>
      <c r="L22" s="720">
        <f>Výpočty!M214</f>
        <v>0</v>
      </c>
      <c r="M22" s="720">
        <f>Výpočty!N214</f>
        <v>0</v>
      </c>
      <c r="N22" s="720">
        <f>Výpočty!O214</f>
        <v>0</v>
      </c>
      <c r="O22" s="720">
        <f>Výpočty!P214</f>
        <v>0</v>
      </c>
      <c r="P22" s="720">
        <f>Výpočty!Q214</f>
        <v>0</v>
      </c>
      <c r="Q22" s="720">
        <f>Výpočty!R214</f>
        <v>0</v>
      </c>
      <c r="R22" s="720">
        <f>Výpočty!S214</f>
        <v>0</v>
      </c>
      <c r="S22" s="720">
        <f>Výpočty!T214</f>
        <v>0</v>
      </c>
      <c r="T22" s="720">
        <f>Výpočty!U214</f>
        <v>0</v>
      </c>
      <c r="U22" s="720">
        <f>Výpočty!V214</f>
        <v>0</v>
      </c>
      <c r="V22" s="720">
        <f>Výpočty!W214</f>
        <v>0</v>
      </c>
      <c r="W22" s="720">
        <f>Výpočty!X214</f>
        <v>0</v>
      </c>
      <c r="X22" s="720">
        <f>Výpočty!Y214</f>
        <v>0</v>
      </c>
      <c r="Y22" s="720">
        <f>Výpočty!Z214</f>
        <v>0</v>
      </c>
      <c r="Z22" s="720">
        <f>Výpočty!AA214</f>
        <v>0</v>
      </c>
      <c r="AA22" s="720">
        <f>Výpočty!AB214</f>
        <v>0</v>
      </c>
      <c r="AB22" s="720">
        <f>Výpočty!AC214</f>
        <v>0</v>
      </c>
      <c r="AC22" s="720">
        <f>Výpočty!AD214</f>
        <v>0</v>
      </c>
      <c r="AD22" s="720">
        <f>Výpočty!AE214</f>
        <v>0</v>
      </c>
      <c r="AE22" s="720">
        <f>Výpočty!AF214</f>
        <v>0</v>
      </c>
      <c r="AF22" s="720">
        <f>Výpočty!AG214</f>
        <v>0</v>
      </c>
      <c r="AG22" s="720">
        <f>Výpočty!AH214</f>
        <v>0</v>
      </c>
      <c r="AH22" s="659"/>
    </row>
    <row r="23" spans="2:34" s="118" customFormat="1">
      <c r="B23" s="283" t="s">
        <v>318</v>
      </c>
      <c r="C23" s="283" t="s">
        <v>97</v>
      </c>
      <c r="D23" s="720">
        <f>Výpočty!E215</f>
        <v>2902.9841038939676</v>
      </c>
      <c r="E23" s="720">
        <f>Výpočty!F215</f>
        <v>2902.9841038939676</v>
      </c>
      <c r="F23" s="720">
        <f>Výpočty!G215</f>
        <v>2902.9841038939676</v>
      </c>
      <c r="G23" s="720">
        <f>Výpočty!H215</f>
        <v>2902.9841038939676</v>
      </c>
      <c r="H23" s="720">
        <f>Výpočty!I215</f>
        <v>2902.9841038939676</v>
      </c>
      <c r="I23" s="720">
        <f>Výpočty!J215</f>
        <v>2902.9841038939676</v>
      </c>
      <c r="J23" s="720">
        <f>Výpočty!K215</f>
        <v>2902.9841038939676</v>
      </c>
      <c r="K23" s="720">
        <f>Výpočty!L215</f>
        <v>2902.9841038939676</v>
      </c>
      <c r="L23" s="720">
        <f>Výpočty!M215</f>
        <v>2902.9841038939676</v>
      </c>
      <c r="M23" s="720">
        <f>Výpočty!N215</f>
        <v>2902.9841038939676</v>
      </c>
      <c r="N23" s="720">
        <f>Výpočty!O215</f>
        <v>2902.9841038939676</v>
      </c>
      <c r="O23" s="720">
        <f>Výpočty!P215</f>
        <v>2902.9841038939676</v>
      </c>
      <c r="P23" s="720">
        <f>Výpočty!Q215</f>
        <v>2902.9841038939676</v>
      </c>
      <c r="Q23" s="720">
        <f>Výpočty!R215</f>
        <v>2902.9841038939676</v>
      </c>
      <c r="R23" s="720">
        <f>Výpočty!S215</f>
        <v>2902.9841038939676</v>
      </c>
      <c r="S23" s="720">
        <f>Výpočty!T215</f>
        <v>2902.9841038939676</v>
      </c>
      <c r="T23" s="720">
        <f>Výpočty!U215</f>
        <v>2902.9841038939676</v>
      </c>
      <c r="U23" s="720">
        <f>Výpočty!V215</f>
        <v>2902.9841038939676</v>
      </c>
      <c r="V23" s="720">
        <f>Výpočty!W215</f>
        <v>2902.9841038939676</v>
      </c>
      <c r="W23" s="720">
        <f>Výpočty!X215</f>
        <v>2902.9841038939676</v>
      </c>
      <c r="X23" s="720">
        <f>Výpočty!Y215</f>
        <v>2902.9841038939676</v>
      </c>
      <c r="Y23" s="720">
        <f>Výpočty!Z215</f>
        <v>2902.9841038939676</v>
      </c>
      <c r="Z23" s="720">
        <f>Výpočty!AA215</f>
        <v>2902.9841038939676</v>
      </c>
      <c r="AA23" s="720">
        <f>Výpočty!AB215</f>
        <v>2902.9841038939676</v>
      </c>
      <c r="AB23" s="720">
        <f>Výpočty!AC215</f>
        <v>2902.9841038939676</v>
      </c>
      <c r="AC23" s="720">
        <f>Výpočty!AD215</f>
        <v>2902.9841038939676</v>
      </c>
      <c r="AD23" s="720">
        <f>Výpočty!AE215</f>
        <v>2902.9841038939676</v>
      </c>
      <c r="AE23" s="720">
        <f>Výpočty!AF215</f>
        <v>2902.9841038939676</v>
      </c>
      <c r="AF23" s="720">
        <f>Výpočty!AG215</f>
        <v>2902.9841038939676</v>
      </c>
      <c r="AG23" s="720">
        <f>Výpočty!AH215</f>
        <v>2902.9841038939676</v>
      </c>
      <c r="AH23" s="659"/>
    </row>
    <row r="24" spans="2:34" s="118" customFormat="1">
      <c r="B24" s="716" t="s">
        <v>348</v>
      </c>
      <c r="C24" s="716" t="s">
        <v>97</v>
      </c>
      <c r="D24" s="794">
        <f t="shared" ref="D24:AG24" si="5">SUM(D22:D23)</f>
        <v>2902.9841038939676</v>
      </c>
      <c r="E24" s="794">
        <f t="shared" si="5"/>
        <v>2902.9841038939676</v>
      </c>
      <c r="F24" s="794">
        <f t="shared" si="5"/>
        <v>2902.9841038939676</v>
      </c>
      <c r="G24" s="794">
        <f t="shared" si="5"/>
        <v>2902.9841038939676</v>
      </c>
      <c r="H24" s="794">
        <f t="shared" si="5"/>
        <v>2902.9841038939676</v>
      </c>
      <c r="I24" s="794">
        <f t="shared" si="5"/>
        <v>2902.9841038939676</v>
      </c>
      <c r="J24" s="794">
        <f t="shared" si="5"/>
        <v>2902.9841038939676</v>
      </c>
      <c r="K24" s="794">
        <f t="shared" si="5"/>
        <v>2902.9841038939676</v>
      </c>
      <c r="L24" s="794">
        <f t="shared" si="5"/>
        <v>2902.9841038939676</v>
      </c>
      <c r="M24" s="794">
        <f t="shared" si="5"/>
        <v>2902.9841038939676</v>
      </c>
      <c r="N24" s="794">
        <f t="shared" si="5"/>
        <v>2902.9841038939676</v>
      </c>
      <c r="O24" s="794">
        <f t="shared" si="5"/>
        <v>2902.9841038939676</v>
      </c>
      <c r="P24" s="794">
        <f t="shared" si="5"/>
        <v>2902.9841038939676</v>
      </c>
      <c r="Q24" s="794">
        <f t="shared" si="5"/>
        <v>2902.9841038939676</v>
      </c>
      <c r="R24" s="794">
        <f t="shared" si="5"/>
        <v>2902.9841038939676</v>
      </c>
      <c r="S24" s="794">
        <f t="shared" si="5"/>
        <v>2902.9841038939676</v>
      </c>
      <c r="T24" s="794">
        <f t="shared" si="5"/>
        <v>2902.9841038939676</v>
      </c>
      <c r="U24" s="794">
        <f t="shared" si="5"/>
        <v>2902.9841038939676</v>
      </c>
      <c r="V24" s="794">
        <f t="shared" si="5"/>
        <v>2902.9841038939676</v>
      </c>
      <c r="W24" s="794">
        <f t="shared" si="5"/>
        <v>2902.9841038939676</v>
      </c>
      <c r="X24" s="794">
        <f t="shared" si="5"/>
        <v>2902.9841038939676</v>
      </c>
      <c r="Y24" s="794">
        <f t="shared" si="5"/>
        <v>2902.9841038939676</v>
      </c>
      <c r="Z24" s="794">
        <f t="shared" si="5"/>
        <v>2902.9841038939676</v>
      </c>
      <c r="AA24" s="794">
        <f t="shared" si="5"/>
        <v>2902.9841038939676</v>
      </c>
      <c r="AB24" s="794">
        <f t="shared" si="5"/>
        <v>2902.9841038939676</v>
      </c>
      <c r="AC24" s="794">
        <f t="shared" si="5"/>
        <v>2902.9841038939676</v>
      </c>
      <c r="AD24" s="794">
        <f t="shared" si="5"/>
        <v>2902.9841038939676</v>
      </c>
      <c r="AE24" s="794">
        <f t="shared" si="5"/>
        <v>2902.9841038939676</v>
      </c>
      <c r="AF24" s="794">
        <f t="shared" si="5"/>
        <v>2902.9841038939676</v>
      </c>
      <c r="AG24" s="794">
        <f t="shared" si="5"/>
        <v>2902.9841038939676</v>
      </c>
      <c r="AH24" s="659"/>
    </row>
    <row r="25" spans="2:34" s="83" customFormat="1">
      <c r="D25" s="413"/>
      <c r="E25" s="514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  <c r="AH25" s="515"/>
    </row>
    <row r="26" spans="2:34">
      <c r="B26" s="800" t="s">
        <v>360</v>
      </c>
      <c r="C26" s="801"/>
      <c r="D26" s="235">
        <f>IF($D$28=Info!$C$17,M33,IF($E$28=Info!$C$17,N33,IF($F$28=Info!$C$17,O33,IF($G$28=Info!$C$17,P33,IF($H$28=Info!$C$17,Q33,IF($I$28=Info!$C$17,R33,IF($J$28=Info!$C$17,S33,IF($K$28=Info!$C$17,T33,IF($L$28=Info!$C$17,U33,IF($M$28=Info!$C$17,V33,IF($N$28=Info!$C$170,W33,IF($O$28=Info!$C$17,X33,IF($P$28=Info!$C$17,Y33,IF($Q$28=Info!$C$17,Z33,IF($R$28=Info!$C$17,AA33,IF($S$28=Info!$C$17,AB33,0))))))))))))))))</f>
        <v>0</v>
      </c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  <c r="Q26" s="512"/>
      <c r="R26" s="512"/>
      <c r="S26" s="512"/>
      <c r="T26" s="512"/>
      <c r="U26" s="512"/>
      <c r="V26" s="512"/>
      <c r="W26" s="512"/>
      <c r="X26" s="512"/>
      <c r="Y26" s="512"/>
      <c r="Z26" s="512"/>
      <c r="AA26" s="512"/>
      <c r="AB26" s="512"/>
      <c r="AC26" s="512"/>
      <c r="AD26" s="512"/>
      <c r="AE26" s="512"/>
      <c r="AF26" s="512"/>
      <c r="AG26" s="512"/>
      <c r="AH26" s="515"/>
    </row>
    <row r="27" spans="2:34" s="83" customFormat="1" ht="15" customHeight="1">
      <c r="B27" s="734" t="s">
        <v>382</v>
      </c>
      <c r="C27" s="737"/>
      <c r="D27" s="235">
        <f>IF($D$28=Info!$C$17,M34,IF($E$28=Info!$C$17,N34,IF($F$28=Info!$C$17,O34,IF($G$28=Info!$C$17,P34,IF($H$28=Info!$C$17,Q34,IF($I$28=Info!$C$17,R34,IF($J$28=Info!$C$17,S34,IF($K$28=Info!$C$17,T34,IF($L$28=Info!$C$17,U34,IF($M$28=Info!$C$17,V34,IF($N$28=Info!$C$170,W34,IF($O$28=Info!$C$17,X34,IF($P$28=Info!$C$17,Y34,IF($Q$28=Info!$C$17,Z34,IF($R$28=Info!$C$17,AA34,IF($S$28=Info!$C$17,AB34,0))))))))))))))))</f>
        <v>700</v>
      </c>
      <c r="E27" s="894"/>
      <c r="F27" s="894"/>
      <c r="G27" s="894"/>
      <c r="H27" s="894"/>
      <c r="I27" s="894"/>
      <c r="J27" s="894"/>
      <c r="K27" s="894"/>
      <c r="L27" s="894"/>
      <c r="M27" s="894"/>
      <c r="N27" s="894"/>
      <c r="O27" s="894"/>
      <c r="P27" s="894"/>
      <c r="Q27" s="894"/>
      <c r="R27" s="894"/>
      <c r="S27" s="894"/>
      <c r="T27" s="894"/>
      <c r="U27" s="894"/>
      <c r="V27" s="894"/>
      <c r="W27" s="894"/>
      <c r="X27" s="894"/>
      <c r="Y27" s="894"/>
      <c r="Z27" s="894"/>
      <c r="AA27" s="894"/>
      <c r="AB27" s="894"/>
      <c r="AC27" s="894"/>
      <c r="AD27" s="894"/>
      <c r="AE27" s="894"/>
      <c r="AF27" s="894"/>
      <c r="AG27" s="894"/>
    </row>
    <row r="28" spans="2:34" s="249" customFormat="1" ht="15" customHeight="1">
      <c r="B28" s="357" t="s">
        <v>270</v>
      </c>
      <c r="C28" s="438"/>
      <c r="D28" s="360">
        <f t="shared" ref="D28:AG28" si="6">D8</f>
        <v>2016</v>
      </c>
      <c r="E28" s="360">
        <f t="shared" si="6"/>
        <v>2017</v>
      </c>
      <c r="F28" s="360">
        <f t="shared" si="6"/>
        <v>2018</v>
      </c>
      <c r="G28" s="360">
        <f t="shared" si="6"/>
        <v>2019</v>
      </c>
      <c r="H28" s="360">
        <f t="shared" si="6"/>
        <v>2020</v>
      </c>
      <c r="I28" s="360">
        <f t="shared" si="6"/>
        <v>2021</v>
      </c>
      <c r="J28" s="360">
        <f t="shared" si="6"/>
        <v>2022</v>
      </c>
      <c r="K28" s="360">
        <f t="shared" si="6"/>
        <v>2023</v>
      </c>
      <c r="L28" s="360">
        <f t="shared" si="6"/>
        <v>2024</v>
      </c>
      <c r="M28" s="360">
        <f t="shared" si="6"/>
        <v>2025</v>
      </c>
      <c r="N28" s="360">
        <f t="shared" si="6"/>
        <v>2026</v>
      </c>
      <c r="O28" s="360">
        <f t="shared" si="6"/>
        <v>2027</v>
      </c>
      <c r="P28" s="360">
        <f t="shared" si="6"/>
        <v>2028</v>
      </c>
      <c r="Q28" s="360">
        <f t="shared" si="6"/>
        <v>2029</v>
      </c>
      <c r="R28" s="360">
        <f t="shared" si="6"/>
        <v>2030</v>
      </c>
      <c r="S28" s="360">
        <f t="shared" si="6"/>
        <v>2031</v>
      </c>
      <c r="T28" s="360">
        <f t="shared" si="6"/>
        <v>2032</v>
      </c>
      <c r="U28" s="360">
        <f t="shared" si="6"/>
        <v>2033</v>
      </c>
      <c r="V28" s="360">
        <f t="shared" si="6"/>
        <v>2034</v>
      </c>
      <c r="W28" s="360">
        <f t="shared" si="6"/>
        <v>2035</v>
      </c>
      <c r="X28" s="360">
        <f t="shared" si="6"/>
        <v>2036</v>
      </c>
      <c r="Y28" s="360">
        <f t="shared" si="6"/>
        <v>2037</v>
      </c>
      <c r="Z28" s="360">
        <f t="shared" si="6"/>
        <v>2038</v>
      </c>
      <c r="AA28" s="360">
        <f t="shared" si="6"/>
        <v>2039</v>
      </c>
      <c r="AB28" s="360">
        <f t="shared" si="6"/>
        <v>2040</v>
      </c>
      <c r="AC28" s="360">
        <f t="shared" si="6"/>
        <v>2041</v>
      </c>
      <c r="AD28" s="360">
        <f t="shared" si="6"/>
        <v>2042</v>
      </c>
      <c r="AE28" s="360">
        <f t="shared" si="6"/>
        <v>2043</v>
      </c>
      <c r="AF28" s="360">
        <f t="shared" si="6"/>
        <v>2044</v>
      </c>
      <c r="AG28" s="360">
        <f t="shared" si="6"/>
        <v>2045</v>
      </c>
    </row>
    <row r="29" spans="2:34" s="118" customFormat="1">
      <c r="B29" s="715" t="s">
        <v>361</v>
      </c>
      <c r="C29" s="715" t="s">
        <v>97</v>
      </c>
      <c r="D29" s="879">
        <f>IF(Výpočty!$F$2=0,Výpočty!E161,Výpočty!E101)</f>
        <v>0</v>
      </c>
      <c r="E29" s="879">
        <f>IF(Výpočty!$F$2=0,Výpočty!F161,Výpočty!F101)</f>
        <v>0</v>
      </c>
      <c r="F29" s="879">
        <f>IF(Výpočty!$F$2=0,Výpočty!G161,Výpočty!G101)</f>
        <v>0</v>
      </c>
      <c r="G29" s="879">
        <f>IF(Výpočty!$F$2=0,Výpočty!H161,Výpočty!H101)</f>
        <v>0</v>
      </c>
      <c r="H29" s="879">
        <f>IF(Výpočty!$F$2=0,Výpočty!I161,Výpočty!I101)</f>
        <v>0</v>
      </c>
      <c r="I29" s="879">
        <f>IF(Výpočty!$F$2=0,Výpočty!J161,Výpočty!J101)</f>
        <v>0</v>
      </c>
      <c r="J29" s="879">
        <f>IF(Výpočty!$F$2=0,Výpočty!K161,Výpočty!K101)</f>
        <v>0</v>
      </c>
      <c r="K29" s="879">
        <f>IF(Výpočty!$F$2=0,Výpočty!L161,Výpočty!L101)</f>
        <v>0</v>
      </c>
      <c r="L29" s="879">
        <f>IF(Výpočty!$F$2=0,Výpočty!M161,Výpočty!M101)</f>
        <v>0</v>
      </c>
      <c r="M29" s="879">
        <f>IF(Výpočty!$F$2=0,Výpočty!N161,Výpočty!N101)</f>
        <v>0</v>
      </c>
      <c r="N29" s="879">
        <f>IF(Výpočty!$F$2=0,Výpočty!O161,Výpočty!O101)</f>
        <v>0</v>
      </c>
      <c r="O29" s="879">
        <f>IF(Výpočty!$F$2=0,Výpočty!P161,Výpočty!P101)</f>
        <v>0</v>
      </c>
      <c r="P29" s="879">
        <f>IF(Výpočty!$F$2=0,Výpočty!Q161,Výpočty!Q101)</f>
        <v>0</v>
      </c>
      <c r="Q29" s="879">
        <f>IF(Výpočty!$F$2=0,Výpočty!R161,Výpočty!R101)</f>
        <v>0</v>
      </c>
      <c r="R29" s="879">
        <f>IF(Výpočty!$F$2=0,Výpočty!S161,Výpočty!S101)</f>
        <v>0</v>
      </c>
      <c r="S29" s="879">
        <f>IF(Výpočty!$F$2=0,Výpočty!T161,Výpočty!T101)</f>
        <v>0</v>
      </c>
      <c r="T29" s="879">
        <f>IF(Výpočty!$F$2=0,Výpočty!U161,Výpočty!U101)</f>
        <v>0</v>
      </c>
      <c r="U29" s="879">
        <f>IF(Výpočty!$F$2=0,Výpočty!V161,Výpočty!V101)</f>
        <v>0</v>
      </c>
      <c r="V29" s="879">
        <f>IF(Výpočty!$F$2=0,Výpočty!W161,Výpočty!W101)</f>
        <v>0</v>
      </c>
      <c r="W29" s="879">
        <f>IF(Výpočty!$F$2=0,Výpočty!X161,Výpočty!X101)</f>
        <v>0</v>
      </c>
      <c r="X29" s="879">
        <f>IF(Výpočty!$F$2=0,Výpočty!Y161,Výpočty!Y101)</f>
        <v>0</v>
      </c>
      <c r="Y29" s="879">
        <f>IF(Výpočty!$F$2=0,Výpočty!Z161,Výpočty!Z101)</f>
        <v>0</v>
      </c>
      <c r="Z29" s="879">
        <f>IF(Výpočty!$F$2=0,Výpočty!AA161,Výpočty!AA101)</f>
        <v>0</v>
      </c>
      <c r="AA29" s="879">
        <f>IF(Výpočty!$F$2=0,Výpočty!AB161,Výpočty!AB101)</f>
        <v>0</v>
      </c>
      <c r="AB29" s="879">
        <f>IF(Výpočty!$F$2=0,Výpočty!AC161,Výpočty!AC101)</f>
        <v>0</v>
      </c>
      <c r="AC29" s="879">
        <f>IF(Výpočty!$F$2=0,Výpočty!AD161,Výpočty!AD101)</f>
        <v>0</v>
      </c>
      <c r="AD29" s="879">
        <f>IF(Výpočty!$F$2=0,Výpočty!AE161,Výpočty!AE101)</f>
        <v>0</v>
      </c>
      <c r="AE29" s="879">
        <f>IF(Výpočty!$F$2=0,Výpočty!AF161,Výpočty!AF101)</f>
        <v>0</v>
      </c>
      <c r="AF29" s="879">
        <f>IF(Výpočty!$F$2=0,Výpočty!AG161,Výpočty!AG101)</f>
        <v>0</v>
      </c>
      <c r="AG29" s="879">
        <f>IF(Výpočty!$F$2=0,Výpočty!AH161,Výpočty!AH101)</f>
        <v>0</v>
      </c>
      <c r="AH29" s="713"/>
    </row>
    <row r="30" spans="2:34" s="118" customFormat="1">
      <c r="B30" s="283" t="s">
        <v>362</v>
      </c>
      <c r="C30" s="283" t="s">
        <v>97</v>
      </c>
      <c r="D30" s="879">
        <f>IF(Výpočty!$F$2=0,Výpočty!E162,Výpočty!E102)</f>
        <v>0</v>
      </c>
      <c r="E30" s="879">
        <f>IF(Výpočty!$F$2=0,Výpočty!F162,Výpočty!F102)</f>
        <v>0</v>
      </c>
      <c r="F30" s="879">
        <f>IF(Výpočty!$F$2=0,Výpočty!G162,Výpočty!G102)</f>
        <v>0</v>
      </c>
      <c r="G30" s="879">
        <f>IF(Výpočty!$F$2=0,Výpočty!H162,Výpočty!H102)</f>
        <v>0</v>
      </c>
      <c r="H30" s="879">
        <f>IF(Výpočty!$F$2=0,Výpočty!I162,Výpočty!I102)</f>
        <v>70</v>
      </c>
      <c r="I30" s="879">
        <f>IF(Výpočty!$F$2=0,Výpočty!J162,Výpočty!J102)</f>
        <v>70</v>
      </c>
      <c r="J30" s="879">
        <f>IF(Výpočty!$F$2=0,Výpočty!K162,Výpočty!K102)</f>
        <v>70</v>
      </c>
      <c r="K30" s="879">
        <f>IF(Výpočty!$F$2=0,Výpočty!L162,Výpočty!L102)</f>
        <v>70</v>
      </c>
      <c r="L30" s="879">
        <f>IF(Výpočty!$F$2=0,Výpočty!M162,Výpočty!M102)</f>
        <v>70.000000000000014</v>
      </c>
      <c r="M30" s="879">
        <f>IF(Výpočty!$F$2=0,Výpočty!N162,Výpočty!N102)</f>
        <v>70</v>
      </c>
      <c r="N30" s="879">
        <f>IF(Výpočty!$F$2=0,Výpočty!O162,Výpočty!O102)</f>
        <v>70</v>
      </c>
      <c r="O30" s="879">
        <f>IF(Výpočty!$F$2=0,Výpočty!P162,Výpočty!P102)</f>
        <v>70</v>
      </c>
      <c r="P30" s="879">
        <f>IF(Výpočty!$F$2=0,Výpočty!Q162,Výpočty!Q102)</f>
        <v>70.000000000000014</v>
      </c>
      <c r="Q30" s="879">
        <f>IF(Výpočty!$F$2=0,Výpočty!R162,Výpočty!R102)</f>
        <v>70.000000000000014</v>
      </c>
      <c r="R30" s="879">
        <f>IF(Výpočty!$F$2=0,Výpočty!S162,Výpočty!S102)</f>
        <v>68.627450980392169</v>
      </c>
      <c r="S30" s="879">
        <f>IF(Výpočty!$F$2=0,Výpočty!T162,Výpočty!T102)</f>
        <v>67.28181468665899</v>
      </c>
      <c r="T30" s="879">
        <f>IF(Výpočty!$F$2=0,Výpočty!U162,Výpočty!U102)</f>
        <v>65.962563418293129</v>
      </c>
      <c r="U30" s="879">
        <f>IF(Výpočty!$F$2=0,Výpočty!V162,Výpočty!V102)</f>
        <v>64.669179821856005</v>
      </c>
      <c r="V30" s="879">
        <f>IF(Výpočty!$F$2=0,Výpočty!W162,Výpočty!W102)</f>
        <v>63.401156688094126</v>
      </c>
      <c r="W30" s="879">
        <f>IF(Výpočty!$F$2=0,Výpočty!X162,Výpočty!X102)</f>
        <v>62.157996753033466</v>
      </c>
      <c r="X30" s="879">
        <f>IF(Výpočty!$F$2=0,Výpočty!Y162,Výpočty!Y102)</f>
        <v>60.93921250297398</v>
      </c>
      <c r="Y30" s="879">
        <f>IF(Výpočty!$F$2=0,Výpočty!Z162,Výpočty!Z102)</f>
        <v>59.744325983307824</v>
      </c>
      <c r="Z30" s="879">
        <f>IF(Výpočty!$F$2=0,Výpočty!AA162,Výpočty!AA102)</f>
        <v>58.572868611086101</v>
      </c>
      <c r="AA30" s="879">
        <f>IF(Výpočty!$F$2=0,Výpočty!AB162,Výpočty!AB102)</f>
        <v>57.424380991260882</v>
      </c>
      <c r="AB30" s="879">
        <f>IF(Výpočty!$F$2=0,Výpočty!AC162,Výpočty!AC102)</f>
        <v>56.298412736530274</v>
      </c>
      <c r="AC30" s="879">
        <f>IF(Výpočty!$F$2=0,Výpočty!AD162,Výpočty!AD102)</f>
        <v>55.194522290715952</v>
      </c>
      <c r="AD30" s="879">
        <f>IF(Výpočty!$F$2=0,Výpočty!AE162,Výpočty!AE102)</f>
        <v>54.11227675560388</v>
      </c>
      <c r="AE30" s="879">
        <f>IF(Výpočty!$F$2=0,Výpočty!AF162,Výpočty!AF102)</f>
        <v>53.051251721180272</v>
      </c>
      <c r="AF30" s="879">
        <f>IF(Výpočty!$F$2=0,Výpočty!AG162,Výpočty!AG102)</f>
        <v>52.011031099196344</v>
      </c>
      <c r="AG30" s="879">
        <f>IF(Výpočty!$F$2=0,Výpočty!AH162,Výpočty!AH102)</f>
        <v>50.991206959996411</v>
      </c>
      <c r="AH30" s="275"/>
    </row>
    <row r="31" spans="2:34" s="118" customFormat="1">
      <c r="B31" s="304" t="s">
        <v>363</v>
      </c>
      <c r="C31" s="304" t="s">
        <v>97</v>
      </c>
      <c r="D31" s="880">
        <f t="shared" ref="D31:AG31" si="7">SUM(D29:D30)</f>
        <v>0</v>
      </c>
      <c r="E31" s="794">
        <f t="shared" si="7"/>
        <v>0</v>
      </c>
      <c r="F31" s="794">
        <f t="shared" si="7"/>
        <v>0</v>
      </c>
      <c r="G31" s="794">
        <f t="shared" si="7"/>
        <v>0</v>
      </c>
      <c r="H31" s="794">
        <f t="shared" si="7"/>
        <v>70</v>
      </c>
      <c r="I31" s="794">
        <f t="shared" si="7"/>
        <v>70</v>
      </c>
      <c r="J31" s="794">
        <f t="shared" si="7"/>
        <v>70</v>
      </c>
      <c r="K31" s="794">
        <f t="shared" si="7"/>
        <v>70</v>
      </c>
      <c r="L31" s="794">
        <f t="shared" si="7"/>
        <v>70.000000000000014</v>
      </c>
      <c r="M31" s="794">
        <f t="shared" si="7"/>
        <v>70</v>
      </c>
      <c r="N31" s="794">
        <f t="shared" si="7"/>
        <v>70</v>
      </c>
      <c r="O31" s="794">
        <f t="shared" si="7"/>
        <v>70</v>
      </c>
      <c r="P31" s="794">
        <f t="shared" si="7"/>
        <v>70.000000000000014</v>
      </c>
      <c r="Q31" s="794">
        <f t="shared" si="7"/>
        <v>70.000000000000014</v>
      </c>
      <c r="R31" s="794">
        <f t="shared" si="7"/>
        <v>68.627450980392169</v>
      </c>
      <c r="S31" s="794">
        <f t="shared" si="7"/>
        <v>67.28181468665899</v>
      </c>
      <c r="T31" s="794">
        <f t="shared" si="7"/>
        <v>65.962563418293129</v>
      </c>
      <c r="U31" s="794">
        <f t="shared" si="7"/>
        <v>64.669179821856005</v>
      </c>
      <c r="V31" s="794">
        <f t="shared" si="7"/>
        <v>63.401156688094126</v>
      </c>
      <c r="W31" s="794">
        <f t="shared" si="7"/>
        <v>62.157996753033466</v>
      </c>
      <c r="X31" s="794">
        <f t="shared" si="7"/>
        <v>60.93921250297398</v>
      </c>
      <c r="Y31" s="794">
        <f t="shared" si="7"/>
        <v>59.744325983307824</v>
      </c>
      <c r="Z31" s="794">
        <f t="shared" si="7"/>
        <v>58.572868611086101</v>
      </c>
      <c r="AA31" s="794">
        <f t="shared" si="7"/>
        <v>57.424380991260882</v>
      </c>
      <c r="AB31" s="794">
        <f t="shared" si="7"/>
        <v>56.298412736530274</v>
      </c>
      <c r="AC31" s="794">
        <f t="shared" si="7"/>
        <v>55.194522290715952</v>
      </c>
      <c r="AD31" s="794">
        <f t="shared" si="7"/>
        <v>54.11227675560388</v>
      </c>
      <c r="AE31" s="794">
        <f t="shared" si="7"/>
        <v>53.051251721180272</v>
      </c>
      <c r="AF31" s="794">
        <f t="shared" si="7"/>
        <v>52.011031099196344</v>
      </c>
      <c r="AG31" s="794">
        <f t="shared" si="7"/>
        <v>50.991206959996411</v>
      </c>
      <c r="AH31" s="553"/>
    </row>
    <row r="32" spans="2:34" s="118" customFormat="1">
      <c r="B32" s="119"/>
      <c r="C32" s="119"/>
      <c r="E32" s="658"/>
      <c r="F32" s="658"/>
      <c r="G32" s="658"/>
      <c r="H32" s="658"/>
      <c r="I32" s="658"/>
      <c r="J32" s="658"/>
      <c r="K32" s="658"/>
      <c r="L32" s="658"/>
      <c r="M32" s="658"/>
      <c r="N32" s="658"/>
      <c r="O32" s="658"/>
      <c r="P32" s="658"/>
      <c r="Q32" s="658"/>
      <c r="R32" s="658"/>
      <c r="S32" s="658"/>
      <c r="T32" s="658"/>
      <c r="U32" s="658"/>
      <c r="V32" s="658"/>
      <c r="W32" s="658"/>
      <c r="X32" s="658"/>
      <c r="Y32" s="658"/>
      <c r="Z32" s="658"/>
      <c r="AA32" s="658"/>
      <c r="AB32" s="658"/>
      <c r="AC32" s="658"/>
      <c r="AD32" s="658"/>
      <c r="AE32" s="658"/>
      <c r="AF32" s="658"/>
      <c r="AG32" s="658"/>
      <c r="AH32" s="553"/>
    </row>
    <row r="33" spans="2:34" s="118" customFormat="1">
      <c r="B33" s="281" t="s">
        <v>367</v>
      </c>
      <c r="C33" s="281" t="s">
        <v>97</v>
      </c>
      <c r="D33" s="881">
        <f>D29</f>
        <v>0</v>
      </c>
      <c r="E33" s="723">
        <f>D33+E29</f>
        <v>0</v>
      </c>
      <c r="F33" s="723">
        <f t="shared" ref="F33:AG34" si="8">E33+F29</f>
        <v>0</v>
      </c>
      <c r="G33" s="723">
        <f t="shared" si="8"/>
        <v>0</v>
      </c>
      <c r="H33" s="723">
        <f t="shared" si="8"/>
        <v>0</v>
      </c>
      <c r="I33" s="723">
        <f t="shared" si="8"/>
        <v>0</v>
      </c>
      <c r="J33" s="723">
        <f t="shared" si="8"/>
        <v>0</v>
      </c>
      <c r="K33" s="723">
        <f t="shared" si="8"/>
        <v>0</v>
      </c>
      <c r="L33" s="723">
        <f t="shared" si="8"/>
        <v>0</v>
      </c>
      <c r="M33" s="723">
        <f t="shared" si="8"/>
        <v>0</v>
      </c>
      <c r="N33" s="723">
        <f t="shared" si="8"/>
        <v>0</v>
      </c>
      <c r="O33" s="723">
        <f t="shared" si="8"/>
        <v>0</v>
      </c>
      <c r="P33" s="723">
        <f t="shared" si="8"/>
        <v>0</v>
      </c>
      <c r="Q33" s="723">
        <f t="shared" si="8"/>
        <v>0</v>
      </c>
      <c r="R33" s="723">
        <f t="shared" si="8"/>
        <v>0</v>
      </c>
      <c r="S33" s="723">
        <f t="shared" si="8"/>
        <v>0</v>
      </c>
      <c r="T33" s="723">
        <f t="shared" si="8"/>
        <v>0</v>
      </c>
      <c r="U33" s="723">
        <f t="shared" si="8"/>
        <v>0</v>
      </c>
      <c r="V33" s="723">
        <f t="shared" si="8"/>
        <v>0</v>
      </c>
      <c r="W33" s="723">
        <f t="shared" si="8"/>
        <v>0</v>
      </c>
      <c r="X33" s="723">
        <f t="shared" si="8"/>
        <v>0</v>
      </c>
      <c r="Y33" s="723">
        <f t="shared" si="8"/>
        <v>0</v>
      </c>
      <c r="Z33" s="723">
        <f t="shared" si="8"/>
        <v>0</v>
      </c>
      <c r="AA33" s="723">
        <f t="shared" si="8"/>
        <v>0</v>
      </c>
      <c r="AB33" s="723">
        <f t="shared" si="8"/>
        <v>0</v>
      </c>
      <c r="AC33" s="723">
        <f t="shared" si="8"/>
        <v>0</v>
      </c>
      <c r="AD33" s="723">
        <f t="shared" si="8"/>
        <v>0</v>
      </c>
      <c r="AE33" s="723">
        <f t="shared" si="8"/>
        <v>0</v>
      </c>
      <c r="AF33" s="723">
        <f t="shared" si="8"/>
        <v>0</v>
      </c>
      <c r="AG33" s="723">
        <f t="shared" si="8"/>
        <v>0</v>
      </c>
      <c r="AH33" s="553"/>
    </row>
    <row r="34" spans="2:34" s="118" customFormat="1">
      <c r="B34" s="283" t="s">
        <v>368</v>
      </c>
      <c r="C34" s="283" t="s">
        <v>97</v>
      </c>
      <c r="D34" s="879">
        <f>D30</f>
        <v>0</v>
      </c>
      <c r="E34" s="720">
        <f>D34+E30</f>
        <v>0</v>
      </c>
      <c r="F34" s="720">
        <f t="shared" si="8"/>
        <v>0</v>
      </c>
      <c r="G34" s="720">
        <f t="shared" si="8"/>
        <v>0</v>
      </c>
      <c r="H34" s="720">
        <f t="shared" si="8"/>
        <v>70</v>
      </c>
      <c r="I34" s="720">
        <f t="shared" si="8"/>
        <v>140</v>
      </c>
      <c r="J34" s="720">
        <f t="shared" si="8"/>
        <v>210</v>
      </c>
      <c r="K34" s="720">
        <f t="shared" si="8"/>
        <v>280</v>
      </c>
      <c r="L34" s="720">
        <f t="shared" si="8"/>
        <v>350</v>
      </c>
      <c r="M34" s="720">
        <f t="shared" si="8"/>
        <v>420</v>
      </c>
      <c r="N34" s="720">
        <f t="shared" si="8"/>
        <v>490</v>
      </c>
      <c r="O34" s="720">
        <f t="shared" si="8"/>
        <v>560</v>
      </c>
      <c r="P34" s="720">
        <f t="shared" si="8"/>
        <v>630</v>
      </c>
      <c r="Q34" s="720">
        <f t="shared" si="8"/>
        <v>700</v>
      </c>
      <c r="R34" s="720">
        <f t="shared" si="8"/>
        <v>768.62745098039215</v>
      </c>
      <c r="S34" s="720">
        <f t="shared" si="8"/>
        <v>835.90926566705116</v>
      </c>
      <c r="T34" s="720">
        <f t="shared" si="8"/>
        <v>901.8718290853443</v>
      </c>
      <c r="U34" s="720">
        <f t="shared" si="8"/>
        <v>966.54100890720031</v>
      </c>
      <c r="V34" s="720">
        <f t="shared" si="8"/>
        <v>1029.9421655952945</v>
      </c>
      <c r="W34" s="720">
        <f t="shared" si="8"/>
        <v>1092.100162348328</v>
      </c>
      <c r="X34" s="720">
        <f t="shared" si="8"/>
        <v>1153.039374851302</v>
      </c>
      <c r="Y34" s="720">
        <f t="shared" si="8"/>
        <v>1212.7837008346098</v>
      </c>
      <c r="Z34" s="720">
        <f t="shared" si="8"/>
        <v>1271.3565694456959</v>
      </c>
      <c r="AA34" s="720">
        <f t="shared" si="8"/>
        <v>1328.7809504369568</v>
      </c>
      <c r="AB34" s="720">
        <f t="shared" si="8"/>
        <v>1385.0793631734871</v>
      </c>
      <c r="AC34" s="720">
        <f t="shared" si="8"/>
        <v>1440.273885464203</v>
      </c>
      <c r="AD34" s="720">
        <f t="shared" si="8"/>
        <v>1494.3861622198069</v>
      </c>
      <c r="AE34" s="720">
        <f t="shared" si="8"/>
        <v>1547.4374139409872</v>
      </c>
      <c r="AF34" s="720">
        <f t="shared" si="8"/>
        <v>1599.4484450401835</v>
      </c>
      <c r="AG34" s="720">
        <f t="shared" si="8"/>
        <v>1650.4396520001799</v>
      </c>
      <c r="AH34" s="553"/>
    </row>
    <row r="35" spans="2:34" s="118" customFormat="1">
      <c r="B35" s="304" t="s">
        <v>369</v>
      </c>
      <c r="C35" s="304" t="s">
        <v>97</v>
      </c>
      <c r="D35" s="882">
        <f t="shared" ref="D35:AG35" si="9">SUM(D33:D34)</f>
        <v>0</v>
      </c>
      <c r="E35" s="722">
        <f t="shared" si="9"/>
        <v>0</v>
      </c>
      <c r="F35" s="722">
        <f t="shared" si="9"/>
        <v>0</v>
      </c>
      <c r="G35" s="722">
        <f t="shared" si="9"/>
        <v>0</v>
      </c>
      <c r="H35" s="722">
        <f t="shared" si="9"/>
        <v>70</v>
      </c>
      <c r="I35" s="722">
        <f t="shared" si="9"/>
        <v>140</v>
      </c>
      <c r="J35" s="722">
        <f t="shared" si="9"/>
        <v>210</v>
      </c>
      <c r="K35" s="722">
        <f t="shared" si="9"/>
        <v>280</v>
      </c>
      <c r="L35" s="722">
        <f t="shared" si="9"/>
        <v>350</v>
      </c>
      <c r="M35" s="722">
        <f t="shared" si="9"/>
        <v>420</v>
      </c>
      <c r="N35" s="722">
        <f t="shared" si="9"/>
        <v>490</v>
      </c>
      <c r="O35" s="722">
        <f t="shared" si="9"/>
        <v>560</v>
      </c>
      <c r="P35" s="722">
        <f t="shared" si="9"/>
        <v>630</v>
      </c>
      <c r="Q35" s="722">
        <f t="shared" si="9"/>
        <v>700</v>
      </c>
      <c r="R35" s="722">
        <f t="shared" si="9"/>
        <v>768.62745098039215</v>
      </c>
      <c r="S35" s="722">
        <f t="shared" si="9"/>
        <v>835.90926566705116</v>
      </c>
      <c r="T35" s="722">
        <f t="shared" si="9"/>
        <v>901.8718290853443</v>
      </c>
      <c r="U35" s="722">
        <f t="shared" si="9"/>
        <v>966.54100890720031</v>
      </c>
      <c r="V35" s="722">
        <f t="shared" si="9"/>
        <v>1029.9421655952945</v>
      </c>
      <c r="W35" s="722">
        <f t="shared" si="9"/>
        <v>1092.100162348328</v>
      </c>
      <c r="X35" s="722">
        <f t="shared" si="9"/>
        <v>1153.039374851302</v>
      </c>
      <c r="Y35" s="722">
        <f t="shared" si="9"/>
        <v>1212.7837008346098</v>
      </c>
      <c r="Z35" s="722">
        <f t="shared" si="9"/>
        <v>1271.3565694456959</v>
      </c>
      <c r="AA35" s="722">
        <f t="shared" si="9"/>
        <v>1328.7809504369568</v>
      </c>
      <c r="AB35" s="722">
        <f t="shared" si="9"/>
        <v>1385.0793631734871</v>
      </c>
      <c r="AC35" s="722">
        <f t="shared" si="9"/>
        <v>1440.273885464203</v>
      </c>
      <c r="AD35" s="722">
        <f t="shared" si="9"/>
        <v>1494.3861622198069</v>
      </c>
      <c r="AE35" s="722">
        <f t="shared" si="9"/>
        <v>1547.4374139409872</v>
      </c>
      <c r="AF35" s="722">
        <f t="shared" si="9"/>
        <v>1599.4484450401835</v>
      </c>
      <c r="AG35" s="722">
        <f t="shared" si="9"/>
        <v>1650.4396520001799</v>
      </c>
      <c r="AH35" s="553"/>
    </row>
    <row r="36" spans="2:34" s="118" customFormat="1">
      <c r="B36" s="119"/>
      <c r="C36" s="119"/>
      <c r="E36" s="254"/>
      <c r="F36" s="254"/>
      <c r="G36" s="254"/>
      <c r="H36" s="254"/>
      <c r="I36" s="254"/>
      <c r="J36" s="254"/>
      <c r="K36" s="658"/>
      <c r="L36" s="658"/>
      <c r="M36" s="658"/>
      <c r="N36" s="658"/>
      <c r="O36" s="658"/>
      <c r="P36" s="658"/>
      <c r="Q36" s="658"/>
      <c r="R36" s="658"/>
      <c r="S36" s="658"/>
      <c r="T36" s="658"/>
      <c r="U36" s="658"/>
      <c r="V36" s="658"/>
      <c r="W36" s="658"/>
      <c r="X36" s="658"/>
      <c r="Y36" s="658"/>
      <c r="Z36" s="658"/>
      <c r="AA36" s="658"/>
      <c r="AB36" s="658"/>
      <c r="AC36" s="658"/>
      <c r="AD36" s="658"/>
      <c r="AE36" s="658"/>
      <c r="AF36" s="658"/>
      <c r="AG36" s="658"/>
      <c r="AH36" s="553"/>
    </row>
    <row r="37" spans="2:34" s="118" customFormat="1">
      <c r="B37" s="372" t="s">
        <v>370</v>
      </c>
      <c r="C37" s="717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553"/>
    </row>
    <row r="38" spans="2:34" s="118" customFormat="1">
      <c r="B38" s="734" t="s">
        <v>382</v>
      </c>
      <c r="C38" s="737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553"/>
    </row>
    <row r="39" spans="2:34" s="249" customFormat="1">
      <c r="B39" s="372" t="s">
        <v>270</v>
      </c>
      <c r="C39" s="326"/>
      <c r="D39" s="719">
        <f t="shared" ref="D39:AG39" si="10">D8</f>
        <v>2016</v>
      </c>
      <c r="E39" s="719">
        <f t="shared" si="10"/>
        <v>2017</v>
      </c>
      <c r="F39" s="719">
        <f t="shared" si="10"/>
        <v>2018</v>
      </c>
      <c r="G39" s="719">
        <f t="shared" si="10"/>
        <v>2019</v>
      </c>
      <c r="H39" s="719">
        <f t="shared" si="10"/>
        <v>2020</v>
      </c>
      <c r="I39" s="719">
        <f t="shared" si="10"/>
        <v>2021</v>
      </c>
      <c r="J39" s="719">
        <f t="shared" si="10"/>
        <v>2022</v>
      </c>
      <c r="K39" s="719">
        <f t="shared" si="10"/>
        <v>2023</v>
      </c>
      <c r="L39" s="719">
        <f t="shared" si="10"/>
        <v>2024</v>
      </c>
      <c r="M39" s="719">
        <f t="shared" si="10"/>
        <v>2025</v>
      </c>
      <c r="N39" s="719">
        <f t="shared" si="10"/>
        <v>2026</v>
      </c>
      <c r="O39" s="719">
        <f t="shared" si="10"/>
        <v>2027</v>
      </c>
      <c r="P39" s="719">
        <f t="shared" si="10"/>
        <v>2028</v>
      </c>
      <c r="Q39" s="719">
        <f t="shared" si="10"/>
        <v>2029</v>
      </c>
      <c r="R39" s="719">
        <f t="shared" si="10"/>
        <v>2030</v>
      </c>
      <c r="S39" s="719">
        <f t="shared" si="10"/>
        <v>2031</v>
      </c>
      <c r="T39" s="719">
        <f t="shared" si="10"/>
        <v>2032</v>
      </c>
      <c r="U39" s="719">
        <f t="shared" si="10"/>
        <v>2033</v>
      </c>
      <c r="V39" s="719">
        <f t="shared" si="10"/>
        <v>2034</v>
      </c>
      <c r="W39" s="719">
        <f t="shared" si="10"/>
        <v>2035</v>
      </c>
      <c r="X39" s="719">
        <f t="shared" si="10"/>
        <v>2036</v>
      </c>
      <c r="Y39" s="719">
        <f t="shared" si="10"/>
        <v>2037</v>
      </c>
      <c r="Z39" s="719">
        <f t="shared" si="10"/>
        <v>2038</v>
      </c>
      <c r="AA39" s="719">
        <f t="shared" si="10"/>
        <v>2039</v>
      </c>
      <c r="AB39" s="719">
        <f t="shared" si="10"/>
        <v>2040</v>
      </c>
      <c r="AC39" s="719">
        <f t="shared" si="10"/>
        <v>2041</v>
      </c>
      <c r="AD39" s="719">
        <f t="shared" si="10"/>
        <v>2042</v>
      </c>
      <c r="AE39" s="719">
        <f t="shared" si="10"/>
        <v>2043</v>
      </c>
      <c r="AF39" s="719">
        <f t="shared" si="10"/>
        <v>2044</v>
      </c>
      <c r="AG39" s="719">
        <f t="shared" si="10"/>
        <v>2045</v>
      </c>
      <c r="AH39" s="718"/>
    </row>
    <row r="40" spans="2:34" s="275" customFormat="1">
      <c r="B40" s="118" t="s">
        <v>337</v>
      </c>
      <c r="C40" s="118" t="s">
        <v>97</v>
      </c>
      <c r="D40" s="724">
        <f t="shared" ref="D40:F41" si="11">IF(D29=0,0,D29-D9)</f>
        <v>0</v>
      </c>
      <c r="E40" s="724">
        <f t="shared" si="11"/>
        <v>0</v>
      </c>
      <c r="F40" s="724">
        <f t="shared" si="11"/>
        <v>0</v>
      </c>
      <c r="G40" s="724">
        <f t="shared" ref="G40:AG40" si="12">IF(G29=0,0,G29-G9)</f>
        <v>0</v>
      </c>
      <c r="H40" s="724">
        <f t="shared" si="12"/>
        <v>0</v>
      </c>
      <c r="I40" s="724">
        <f t="shared" si="12"/>
        <v>0</v>
      </c>
      <c r="J40" s="724">
        <f t="shared" si="12"/>
        <v>0</v>
      </c>
      <c r="K40" s="724">
        <f t="shared" si="12"/>
        <v>0</v>
      </c>
      <c r="L40" s="724">
        <f t="shared" si="12"/>
        <v>0</v>
      </c>
      <c r="M40" s="724">
        <f t="shared" si="12"/>
        <v>0</v>
      </c>
      <c r="N40" s="724">
        <f t="shared" si="12"/>
        <v>0</v>
      </c>
      <c r="O40" s="724">
        <f t="shared" si="12"/>
        <v>0</v>
      </c>
      <c r="P40" s="724">
        <f t="shared" si="12"/>
        <v>0</v>
      </c>
      <c r="Q40" s="724">
        <f t="shared" si="12"/>
        <v>0</v>
      </c>
      <c r="R40" s="724">
        <f t="shared" si="12"/>
        <v>0</v>
      </c>
      <c r="S40" s="724">
        <f t="shared" si="12"/>
        <v>0</v>
      </c>
      <c r="T40" s="724">
        <f t="shared" si="12"/>
        <v>0</v>
      </c>
      <c r="U40" s="724">
        <f t="shared" si="12"/>
        <v>0</v>
      </c>
      <c r="V40" s="724">
        <f t="shared" si="12"/>
        <v>0</v>
      </c>
      <c r="W40" s="724">
        <f t="shared" si="12"/>
        <v>0</v>
      </c>
      <c r="X40" s="724">
        <f t="shared" si="12"/>
        <v>0</v>
      </c>
      <c r="Y40" s="724">
        <f t="shared" si="12"/>
        <v>0</v>
      </c>
      <c r="Z40" s="724">
        <f t="shared" si="12"/>
        <v>0</v>
      </c>
      <c r="AA40" s="724">
        <f t="shared" si="12"/>
        <v>0</v>
      </c>
      <c r="AB40" s="724">
        <f t="shared" si="12"/>
        <v>0</v>
      </c>
      <c r="AC40" s="724">
        <f t="shared" si="12"/>
        <v>0</v>
      </c>
      <c r="AD40" s="724">
        <f t="shared" si="12"/>
        <v>0</v>
      </c>
      <c r="AE40" s="724">
        <f t="shared" si="12"/>
        <v>0</v>
      </c>
      <c r="AF40" s="724">
        <f t="shared" si="12"/>
        <v>0</v>
      </c>
      <c r="AG40" s="724">
        <f t="shared" si="12"/>
        <v>0</v>
      </c>
      <c r="AH40" s="714"/>
    </row>
    <row r="41" spans="2:34" s="275" customFormat="1">
      <c r="B41" s="283" t="s">
        <v>338</v>
      </c>
      <c r="C41" s="283" t="s">
        <v>97</v>
      </c>
      <c r="D41" s="724">
        <f t="shared" si="11"/>
        <v>0</v>
      </c>
      <c r="E41" s="724">
        <f t="shared" si="11"/>
        <v>0</v>
      </c>
      <c r="F41" s="724">
        <f t="shared" si="11"/>
        <v>0</v>
      </c>
      <c r="G41" s="724">
        <f t="shared" ref="G41:AG41" si="13">IF(G30=0,0,G30-G10)</f>
        <v>0</v>
      </c>
      <c r="H41" s="724">
        <f t="shared" si="13"/>
        <v>-472.16401731566123</v>
      </c>
      <c r="I41" s="724">
        <f t="shared" si="13"/>
        <v>-566.59682077879347</v>
      </c>
      <c r="J41" s="724">
        <f t="shared" si="13"/>
        <v>-661.02962424192572</v>
      </c>
      <c r="K41" s="724">
        <f t="shared" si="13"/>
        <v>-755.46242770505796</v>
      </c>
      <c r="L41" s="724">
        <f t="shared" si="13"/>
        <v>-849.89523116819021</v>
      </c>
      <c r="M41" s="724">
        <f t="shared" si="13"/>
        <v>-944.32803463132245</v>
      </c>
      <c r="N41" s="724">
        <f t="shared" si="13"/>
        <v>-1038.7608380944548</v>
      </c>
      <c r="O41" s="724">
        <f t="shared" si="13"/>
        <v>-1133.1936415575872</v>
      </c>
      <c r="P41" s="724">
        <f t="shared" si="13"/>
        <v>-1227.6264450207195</v>
      </c>
      <c r="Q41" s="724">
        <f t="shared" si="13"/>
        <v>-1322.0592484838519</v>
      </c>
      <c r="R41" s="724">
        <f t="shared" si="13"/>
        <v>-1417.864600966592</v>
      </c>
      <c r="S41" s="724">
        <f t="shared" si="13"/>
        <v>-1513.6430407234577</v>
      </c>
      <c r="T41" s="724">
        <f t="shared" si="13"/>
        <v>-1609.3950954549559</v>
      </c>
      <c r="U41" s="724">
        <f t="shared" si="13"/>
        <v>-1705.1212825145253</v>
      </c>
      <c r="V41" s="724">
        <f t="shared" si="13"/>
        <v>-1800.8221091114196</v>
      </c>
      <c r="W41" s="724">
        <f t="shared" si="13"/>
        <v>-1896.4980725096125</v>
      </c>
      <c r="X41" s="724">
        <f t="shared" si="13"/>
        <v>-1992.1496602228044</v>
      </c>
      <c r="Y41" s="724">
        <f t="shared" si="13"/>
        <v>-2087.7773502056025</v>
      </c>
      <c r="Z41" s="724">
        <f t="shared" si="13"/>
        <v>-2183.3816110409566</v>
      </c>
      <c r="AA41" s="724">
        <f t="shared" si="13"/>
        <v>-2278.9629021239139</v>
      </c>
      <c r="AB41" s="724">
        <f t="shared" si="13"/>
        <v>-2374.5216738417766</v>
      </c>
      <c r="AC41" s="724">
        <f t="shared" si="13"/>
        <v>-2470.0583677507229</v>
      </c>
      <c r="AD41" s="724">
        <f t="shared" si="13"/>
        <v>-2565.5734167489672</v>
      </c>
      <c r="AE41" s="724">
        <f t="shared" si="13"/>
        <v>-2661.0672452465233</v>
      </c>
      <c r="AF41" s="724">
        <f t="shared" si="13"/>
        <v>-2756.5402693316391</v>
      </c>
      <c r="AG41" s="724">
        <f t="shared" si="13"/>
        <v>-2851.9928969339712</v>
      </c>
      <c r="AH41" s="714"/>
    </row>
    <row r="42" spans="2:34">
      <c r="B42" s="304" t="s">
        <v>339</v>
      </c>
      <c r="C42" s="304" t="s">
        <v>97</v>
      </c>
      <c r="D42" s="725">
        <f t="shared" ref="D42:AG42" si="14">SUM(D40:D41)</f>
        <v>0</v>
      </c>
      <c r="E42" s="725">
        <f t="shared" si="14"/>
        <v>0</v>
      </c>
      <c r="F42" s="725">
        <f t="shared" si="14"/>
        <v>0</v>
      </c>
      <c r="G42" s="725">
        <f t="shared" si="14"/>
        <v>0</v>
      </c>
      <c r="H42" s="725">
        <f t="shared" si="14"/>
        <v>-472.16401731566123</v>
      </c>
      <c r="I42" s="725">
        <f t="shared" si="14"/>
        <v>-566.59682077879347</v>
      </c>
      <c r="J42" s="725">
        <f t="shared" si="14"/>
        <v>-661.02962424192572</v>
      </c>
      <c r="K42" s="725">
        <f t="shared" si="14"/>
        <v>-755.46242770505796</v>
      </c>
      <c r="L42" s="725">
        <f t="shared" si="14"/>
        <v>-849.89523116819021</v>
      </c>
      <c r="M42" s="725">
        <f t="shared" si="14"/>
        <v>-944.32803463132245</v>
      </c>
      <c r="N42" s="725">
        <f t="shared" si="14"/>
        <v>-1038.7608380944548</v>
      </c>
      <c r="O42" s="725">
        <f t="shared" si="14"/>
        <v>-1133.1936415575872</v>
      </c>
      <c r="P42" s="725">
        <f t="shared" si="14"/>
        <v>-1227.6264450207195</v>
      </c>
      <c r="Q42" s="725">
        <f t="shared" si="14"/>
        <v>-1322.0592484838519</v>
      </c>
      <c r="R42" s="725">
        <f t="shared" si="14"/>
        <v>-1417.864600966592</v>
      </c>
      <c r="S42" s="725">
        <f t="shared" si="14"/>
        <v>-1513.6430407234577</v>
      </c>
      <c r="T42" s="725">
        <f t="shared" si="14"/>
        <v>-1609.3950954549559</v>
      </c>
      <c r="U42" s="725">
        <f t="shared" si="14"/>
        <v>-1705.1212825145253</v>
      </c>
      <c r="V42" s="725">
        <f t="shared" si="14"/>
        <v>-1800.8221091114196</v>
      </c>
      <c r="W42" s="725">
        <f t="shared" si="14"/>
        <v>-1896.4980725096125</v>
      </c>
      <c r="X42" s="725">
        <f t="shared" si="14"/>
        <v>-1992.1496602228044</v>
      </c>
      <c r="Y42" s="725">
        <f t="shared" si="14"/>
        <v>-2087.7773502056025</v>
      </c>
      <c r="Z42" s="725">
        <f t="shared" si="14"/>
        <v>-2183.3816110409566</v>
      </c>
      <c r="AA42" s="725">
        <f t="shared" si="14"/>
        <v>-2278.9629021239139</v>
      </c>
      <c r="AB42" s="725">
        <f t="shared" si="14"/>
        <v>-2374.5216738417766</v>
      </c>
      <c r="AC42" s="725">
        <f t="shared" si="14"/>
        <v>-2470.0583677507229</v>
      </c>
      <c r="AD42" s="725">
        <f t="shared" si="14"/>
        <v>-2565.5734167489672</v>
      </c>
      <c r="AE42" s="725">
        <f t="shared" si="14"/>
        <v>-2661.0672452465233</v>
      </c>
      <c r="AF42" s="725">
        <f t="shared" si="14"/>
        <v>-2756.5402693316391</v>
      </c>
      <c r="AG42" s="725">
        <f t="shared" si="14"/>
        <v>-2851.9928969339712</v>
      </c>
      <c r="AH42" s="416"/>
    </row>
    <row r="43" spans="2:34">
      <c r="B43" s="333"/>
      <c r="C43" s="118"/>
      <c r="D43" s="821"/>
      <c r="E43" s="821"/>
      <c r="F43" s="821"/>
      <c r="G43" s="821"/>
      <c r="H43" s="821"/>
      <c r="I43" s="821"/>
      <c r="J43" s="821"/>
      <c r="K43" s="821"/>
      <c r="L43" s="821"/>
      <c r="M43" s="821"/>
      <c r="N43" s="821"/>
      <c r="O43" s="821"/>
      <c r="P43" s="821"/>
      <c r="Q43" s="821"/>
      <c r="R43" s="821"/>
      <c r="S43" s="821"/>
      <c r="T43" s="821"/>
      <c r="U43" s="821"/>
      <c r="V43" s="821"/>
      <c r="W43" s="821"/>
      <c r="X43" s="821"/>
      <c r="Y43" s="821"/>
      <c r="Z43" s="821"/>
      <c r="AA43" s="821"/>
      <c r="AB43" s="821"/>
      <c r="AC43" s="821"/>
      <c r="AD43" s="821"/>
      <c r="AE43" s="821"/>
      <c r="AF43" s="821"/>
      <c r="AG43" s="821"/>
      <c r="AH43" s="416"/>
    </row>
    <row r="44" spans="2:34" s="118" customFormat="1">
      <c r="B44" s="118" t="s">
        <v>371</v>
      </c>
      <c r="C44" s="281" t="s">
        <v>97</v>
      </c>
      <c r="D44" s="723">
        <f>IF(D33=0,0,D33-D13)</f>
        <v>0</v>
      </c>
      <c r="E44" s="723">
        <f>IF(E40=0,0,D44+E40)</f>
        <v>0</v>
      </c>
      <c r="F44" s="723">
        <f>IF(F40=0,0,E44+F40)</f>
        <v>0</v>
      </c>
      <c r="G44" s="723">
        <f t="shared" ref="G44:AG44" si="15">IF(G40=0,0,F44+G40)</f>
        <v>0</v>
      </c>
      <c r="H44" s="723">
        <f t="shared" si="15"/>
        <v>0</v>
      </c>
      <c r="I44" s="723">
        <f t="shared" si="15"/>
        <v>0</v>
      </c>
      <c r="J44" s="723">
        <f t="shared" si="15"/>
        <v>0</v>
      </c>
      <c r="K44" s="723">
        <f t="shared" si="15"/>
        <v>0</v>
      </c>
      <c r="L44" s="723">
        <f t="shared" si="15"/>
        <v>0</v>
      </c>
      <c r="M44" s="723">
        <f t="shared" si="15"/>
        <v>0</v>
      </c>
      <c r="N44" s="723">
        <f t="shared" si="15"/>
        <v>0</v>
      </c>
      <c r="O44" s="723">
        <f t="shared" si="15"/>
        <v>0</v>
      </c>
      <c r="P44" s="723">
        <f t="shared" si="15"/>
        <v>0</v>
      </c>
      <c r="Q44" s="723">
        <f t="shared" si="15"/>
        <v>0</v>
      </c>
      <c r="R44" s="723">
        <f t="shared" si="15"/>
        <v>0</v>
      </c>
      <c r="S44" s="723">
        <f t="shared" si="15"/>
        <v>0</v>
      </c>
      <c r="T44" s="723">
        <f t="shared" si="15"/>
        <v>0</v>
      </c>
      <c r="U44" s="723">
        <f t="shared" si="15"/>
        <v>0</v>
      </c>
      <c r="V44" s="723">
        <f t="shared" si="15"/>
        <v>0</v>
      </c>
      <c r="W44" s="723">
        <f t="shared" si="15"/>
        <v>0</v>
      </c>
      <c r="X44" s="723">
        <f t="shared" si="15"/>
        <v>0</v>
      </c>
      <c r="Y44" s="723">
        <f t="shared" si="15"/>
        <v>0</v>
      </c>
      <c r="Z44" s="723">
        <f t="shared" si="15"/>
        <v>0</v>
      </c>
      <c r="AA44" s="723">
        <f t="shared" si="15"/>
        <v>0</v>
      </c>
      <c r="AB44" s="723">
        <f t="shared" si="15"/>
        <v>0</v>
      </c>
      <c r="AC44" s="723">
        <f t="shared" si="15"/>
        <v>0</v>
      </c>
      <c r="AD44" s="723">
        <f t="shared" si="15"/>
        <v>0</v>
      </c>
      <c r="AE44" s="723">
        <f t="shared" si="15"/>
        <v>0</v>
      </c>
      <c r="AF44" s="723">
        <f t="shared" si="15"/>
        <v>0</v>
      </c>
      <c r="AG44" s="723">
        <f t="shared" si="15"/>
        <v>0</v>
      </c>
      <c r="AH44" s="553"/>
    </row>
    <row r="45" spans="2:34" s="118" customFormat="1">
      <c r="B45" s="283" t="s">
        <v>372</v>
      </c>
      <c r="C45" s="283" t="s">
        <v>97</v>
      </c>
      <c r="D45" s="724">
        <f>IF(D34=0,0,D34-D14)</f>
        <v>0</v>
      </c>
      <c r="E45" s="720">
        <f>IF(E41=0,0,D45+E41)</f>
        <v>0</v>
      </c>
      <c r="F45" s="720">
        <f>IF(F41=0,0,E45+F41)</f>
        <v>0</v>
      </c>
      <c r="G45" s="720">
        <f t="shared" ref="G45:AG45" si="16">IF(G41=0,0,F45+G41)</f>
        <v>0</v>
      </c>
      <c r="H45" s="720">
        <f t="shared" si="16"/>
        <v>-472.16401731566123</v>
      </c>
      <c r="I45" s="720">
        <f t="shared" si="16"/>
        <v>-1038.7608380944548</v>
      </c>
      <c r="J45" s="720">
        <f t="shared" si="16"/>
        <v>-1699.7904623363806</v>
      </c>
      <c r="K45" s="720">
        <f t="shared" si="16"/>
        <v>-2455.2528900414386</v>
      </c>
      <c r="L45" s="720">
        <f t="shared" si="16"/>
        <v>-3305.1481212096287</v>
      </c>
      <c r="M45" s="720">
        <f t="shared" si="16"/>
        <v>-4249.4761558409509</v>
      </c>
      <c r="N45" s="720">
        <f t="shared" si="16"/>
        <v>-5288.2369939354057</v>
      </c>
      <c r="O45" s="720">
        <f t="shared" si="16"/>
        <v>-6421.4306354929931</v>
      </c>
      <c r="P45" s="720">
        <f t="shared" si="16"/>
        <v>-7649.0570805137122</v>
      </c>
      <c r="Q45" s="720">
        <f t="shared" si="16"/>
        <v>-8971.1163289975648</v>
      </c>
      <c r="R45" s="720">
        <f t="shared" si="16"/>
        <v>-10388.980929964157</v>
      </c>
      <c r="S45" s="720">
        <f t="shared" si="16"/>
        <v>-11902.623970687615</v>
      </c>
      <c r="T45" s="720">
        <f t="shared" si="16"/>
        <v>-13512.019066142571</v>
      </c>
      <c r="U45" s="720">
        <f t="shared" si="16"/>
        <v>-15217.140348657096</v>
      </c>
      <c r="V45" s="720">
        <f t="shared" si="16"/>
        <v>-17017.962457768517</v>
      </c>
      <c r="W45" s="720">
        <f t="shared" si="16"/>
        <v>-18914.460530278131</v>
      </c>
      <c r="X45" s="720">
        <f t="shared" si="16"/>
        <v>-20906.610190500935</v>
      </c>
      <c r="Y45" s="720">
        <f t="shared" si="16"/>
        <v>-22994.387540706535</v>
      </c>
      <c r="Z45" s="720">
        <f t="shared" si="16"/>
        <v>-25177.769151747492</v>
      </c>
      <c r="AA45" s="720">
        <f t="shared" si="16"/>
        <v>-27456.732053871405</v>
      </c>
      <c r="AB45" s="720">
        <f t="shared" si="16"/>
        <v>-29831.253727713181</v>
      </c>
      <c r="AC45" s="720">
        <f t="shared" si="16"/>
        <v>-32301.312095463905</v>
      </c>
      <c r="AD45" s="720">
        <f t="shared" si="16"/>
        <v>-34866.885512212873</v>
      </c>
      <c r="AE45" s="720">
        <f t="shared" si="16"/>
        <v>-37527.952757459396</v>
      </c>
      <c r="AF45" s="720">
        <f t="shared" si="16"/>
        <v>-40284.493026791039</v>
      </c>
      <c r="AG45" s="720">
        <f t="shared" si="16"/>
        <v>-43136.485923725013</v>
      </c>
      <c r="AH45" s="553"/>
    </row>
    <row r="46" spans="2:34" s="118" customFormat="1">
      <c r="B46" s="304" t="s">
        <v>373</v>
      </c>
      <c r="C46" s="304" t="s">
        <v>97</v>
      </c>
      <c r="D46" s="722">
        <f>SUM(D44:D45)</f>
        <v>0</v>
      </c>
      <c r="E46" s="722">
        <f t="shared" ref="E46" si="17">SUM(E44:E45)</f>
        <v>0</v>
      </c>
      <c r="F46" s="722">
        <f t="shared" ref="F46:AG46" si="18">SUM(F44:F45)</f>
        <v>0</v>
      </c>
      <c r="G46" s="722">
        <f t="shared" si="18"/>
        <v>0</v>
      </c>
      <c r="H46" s="722">
        <f t="shared" si="18"/>
        <v>-472.16401731566123</v>
      </c>
      <c r="I46" s="722">
        <f t="shared" si="18"/>
        <v>-1038.7608380944548</v>
      </c>
      <c r="J46" s="722">
        <f t="shared" si="18"/>
        <v>-1699.7904623363806</v>
      </c>
      <c r="K46" s="722">
        <f t="shared" si="18"/>
        <v>-2455.2528900414386</v>
      </c>
      <c r="L46" s="722">
        <f t="shared" si="18"/>
        <v>-3305.1481212096287</v>
      </c>
      <c r="M46" s="722">
        <f t="shared" si="18"/>
        <v>-4249.4761558409509</v>
      </c>
      <c r="N46" s="722">
        <f t="shared" si="18"/>
        <v>-5288.2369939354057</v>
      </c>
      <c r="O46" s="722">
        <f t="shared" si="18"/>
        <v>-6421.4306354929931</v>
      </c>
      <c r="P46" s="722">
        <f t="shared" si="18"/>
        <v>-7649.0570805137122</v>
      </c>
      <c r="Q46" s="722">
        <f t="shared" si="18"/>
        <v>-8971.1163289975648</v>
      </c>
      <c r="R46" s="722">
        <f t="shared" si="18"/>
        <v>-10388.980929964157</v>
      </c>
      <c r="S46" s="722">
        <f t="shared" si="18"/>
        <v>-11902.623970687615</v>
      </c>
      <c r="T46" s="722">
        <f t="shared" si="18"/>
        <v>-13512.019066142571</v>
      </c>
      <c r="U46" s="722">
        <f t="shared" si="18"/>
        <v>-15217.140348657096</v>
      </c>
      <c r="V46" s="722">
        <f t="shared" si="18"/>
        <v>-17017.962457768517</v>
      </c>
      <c r="W46" s="722">
        <f t="shared" si="18"/>
        <v>-18914.460530278131</v>
      </c>
      <c r="X46" s="722">
        <f t="shared" si="18"/>
        <v>-20906.610190500935</v>
      </c>
      <c r="Y46" s="722">
        <f t="shared" si="18"/>
        <v>-22994.387540706535</v>
      </c>
      <c r="Z46" s="722">
        <f t="shared" si="18"/>
        <v>-25177.769151747492</v>
      </c>
      <c r="AA46" s="722">
        <f t="shared" si="18"/>
        <v>-27456.732053871405</v>
      </c>
      <c r="AB46" s="722">
        <f t="shared" si="18"/>
        <v>-29831.253727713181</v>
      </c>
      <c r="AC46" s="722">
        <f t="shared" si="18"/>
        <v>-32301.312095463905</v>
      </c>
      <c r="AD46" s="722">
        <f t="shared" si="18"/>
        <v>-34866.885512212873</v>
      </c>
      <c r="AE46" s="722">
        <f t="shared" si="18"/>
        <v>-37527.952757459396</v>
      </c>
      <c r="AF46" s="722">
        <f t="shared" si="18"/>
        <v>-40284.493026791039</v>
      </c>
      <c r="AG46" s="722">
        <f t="shared" si="18"/>
        <v>-43136.485923725013</v>
      </c>
      <c r="AH46" s="553"/>
    </row>
    <row r="47" spans="2:34" s="518" customFormat="1">
      <c r="B47" s="524"/>
      <c r="C47" s="524"/>
      <c r="D47" s="525"/>
      <c r="E47" s="519"/>
      <c r="F47" s="519"/>
      <c r="G47" s="519"/>
      <c r="H47" s="519"/>
      <c r="I47" s="519"/>
      <c r="J47" s="519"/>
      <c r="K47" s="519"/>
      <c r="L47" s="519"/>
      <c r="M47" s="519"/>
      <c r="N47" s="519"/>
      <c r="O47" s="519"/>
      <c r="P47" s="519"/>
      <c r="Q47" s="519"/>
      <c r="R47" s="519"/>
      <c r="S47" s="519"/>
      <c r="T47" s="519"/>
      <c r="U47" s="519"/>
      <c r="V47" s="519"/>
      <c r="W47" s="519"/>
      <c r="X47" s="519"/>
      <c r="Y47" s="519"/>
      <c r="Z47" s="519"/>
      <c r="AA47" s="519"/>
      <c r="AB47" s="519"/>
      <c r="AC47" s="519"/>
      <c r="AD47" s="519"/>
      <c r="AE47" s="519"/>
      <c r="AF47" s="519"/>
      <c r="AG47" s="519"/>
      <c r="AH47" s="520"/>
    </row>
    <row r="48" spans="2:34" s="29" customFormat="1" hidden="1">
      <c r="B48" s="800" t="s">
        <v>398</v>
      </c>
      <c r="C48" s="800"/>
      <c r="D48" s="526"/>
      <c r="E48" s="526"/>
      <c r="F48" s="526"/>
      <c r="G48" s="526"/>
      <c r="H48" s="526"/>
      <c r="I48" s="526"/>
      <c r="J48" s="526"/>
      <c r="K48" s="526"/>
      <c r="L48" s="526"/>
      <c r="M48" s="526"/>
      <c r="N48" s="526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s="29" customFormat="1" hidden="1">
      <c r="B49" s="734" t="s">
        <v>381</v>
      </c>
      <c r="C49" s="734"/>
      <c r="D49" s="539"/>
      <c r="E49" s="539"/>
      <c r="F49" s="526"/>
      <c r="G49" s="526"/>
      <c r="H49" s="526"/>
      <c r="I49" s="526"/>
      <c r="J49" s="526"/>
      <c r="K49" s="526"/>
      <c r="L49" s="526"/>
      <c r="M49" s="526"/>
      <c r="N49" s="542"/>
    </row>
    <row r="50" spans="1:33" s="248" customFormat="1" hidden="1">
      <c r="B50" s="372" t="s">
        <v>321</v>
      </c>
      <c r="C50" s="427"/>
      <c r="D50" s="360">
        <f>D8</f>
        <v>2016</v>
      </c>
      <c r="E50" s="458">
        <f>E8</f>
        <v>2017</v>
      </c>
      <c r="F50" s="791">
        <f t="shared" ref="F50:AG50" si="19">F8</f>
        <v>2018</v>
      </c>
      <c r="G50" s="791">
        <f t="shared" si="19"/>
        <v>2019</v>
      </c>
      <c r="H50" s="791">
        <f t="shared" si="19"/>
        <v>2020</v>
      </c>
      <c r="I50" s="791">
        <f t="shared" si="19"/>
        <v>2021</v>
      </c>
      <c r="J50" s="791">
        <f t="shared" si="19"/>
        <v>2022</v>
      </c>
      <c r="K50" s="791">
        <f t="shared" si="19"/>
        <v>2023</v>
      </c>
      <c r="L50" s="791">
        <f t="shared" si="19"/>
        <v>2024</v>
      </c>
      <c r="M50" s="791">
        <f t="shared" si="19"/>
        <v>2025</v>
      </c>
      <c r="N50" s="791">
        <f t="shared" si="19"/>
        <v>2026</v>
      </c>
      <c r="O50" s="791">
        <f t="shared" si="19"/>
        <v>2027</v>
      </c>
      <c r="P50" s="791">
        <f t="shared" si="19"/>
        <v>2028</v>
      </c>
      <c r="Q50" s="791">
        <f t="shared" si="19"/>
        <v>2029</v>
      </c>
      <c r="R50" s="791">
        <f t="shared" si="19"/>
        <v>2030</v>
      </c>
      <c r="S50" s="791">
        <f t="shared" si="19"/>
        <v>2031</v>
      </c>
      <c r="T50" s="791">
        <f t="shared" si="19"/>
        <v>2032</v>
      </c>
      <c r="U50" s="791">
        <f t="shared" si="19"/>
        <v>2033</v>
      </c>
      <c r="V50" s="791">
        <f t="shared" si="19"/>
        <v>2034</v>
      </c>
      <c r="W50" s="791">
        <f t="shared" si="19"/>
        <v>2035</v>
      </c>
      <c r="X50" s="791">
        <f t="shared" si="19"/>
        <v>2036</v>
      </c>
      <c r="Y50" s="791">
        <f t="shared" si="19"/>
        <v>2037</v>
      </c>
      <c r="Z50" s="791">
        <f t="shared" si="19"/>
        <v>2038</v>
      </c>
      <c r="AA50" s="791">
        <f t="shared" si="19"/>
        <v>2039</v>
      </c>
      <c r="AB50" s="791">
        <f t="shared" si="19"/>
        <v>2040</v>
      </c>
      <c r="AC50" s="791">
        <f t="shared" si="19"/>
        <v>2041</v>
      </c>
      <c r="AD50" s="791">
        <f t="shared" si="19"/>
        <v>2042</v>
      </c>
      <c r="AE50" s="791">
        <f t="shared" si="19"/>
        <v>2043</v>
      </c>
      <c r="AF50" s="791">
        <f t="shared" si="19"/>
        <v>2044</v>
      </c>
      <c r="AG50" s="791">
        <f t="shared" si="19"/>
        <v>2045</v>
      </c>
    </row>
    <row r="51" spans="1:33" hidden="1">
      <c r="A51" s="347"/>
      <c r="B51" s="338" t="s">
        <v>357</v>
      </c>
      <c r="C51" s="727" t="s">
        <v>13</v>
      </c>
      <c r="D51" s="720" t="e">
        <f>D9</f>
        <v>#DIV/0!</v>
      </c>
      <c r="E51" s="720" t="e">
        <f t="shared" ref="E51:AG51" si="20">E9</f>
        <v>#DIV/0!</v>
      </c>
      <c r="F51" s="720" t="e">
        <f t="shared" si="20"/>
        <v>#DIV/0!</v>
      </c>
      <c r="G51" s="720" t="e">
        <f t="shared" si="20"/>
        <v>#DIV/0!</v>
      </c>
      <c r="H51" s="720" t="e">
        <f t="shared" si="20"/>
        <v>#DIV/0!</v>
      </c>
      <c r="I51" s="720" t="e">
        <f t="shared" si="20"/>
        <v>#DIV/0!</v>
      </c>
      <c r="J51" s="720" t="e">
        <f t="shared" si="20"/>
        <v>#DIV/0!</v>
      </c>
      <c r="K51" s="720" t="e">
        <f t="shared" si="20"/>
        <v>#DIV/0!</v>
      </c>
      <c r="L51" s="720" t="e">
        <f t="shared" si="20"/>
        <v>#DIV/0!</v>
      </c>
      <c r="M51" s="720" t="e">
        <f t="shared" si="20"/>
        <v>#DIV/0!</v>
      </c>
      <c r="N51" s="721" t="e">
        <f t="shared" si="20"/>
        <v>#DIV/0!</v>
      </c>
      <c r="O51" s="721" t="e">
        <f t="shared" si="20"/>
        <v>#DIV/0!</v>
      </c>
      <c r="P51" s="721" t="e">
        <f t="shared" si="20"/>
        <v>#DIV/0!</v>
      </c>
      <c r="Q51" s="721" t="e">
        <f t="shared" si="20"/>
        <v>#DIV/0!</v>
      </c>
      <c r="R51" s="721" t="e">
        <f t="shared" si="20"/>
        <v>#DIV/0!</v>
      </c>
      <c r="S51" s="721" t="e">
        <f t="shared" si="20"/>
        <v>#DIV/0!</v>
      </c>
      <c r="T51" s="721" t="e">
        <f t="shared" si="20"/>
        <v>#DIV/0!</v>
      </c>
      <c r="U51" s="721" t="e">
        <f t="shared" si="20"/>
        <v>#DIV/0!</v>
      </c>
      <c r="V51" s="721" t="e">
        <f t="shared" si="20"/>
        <v>#DIV/0!</v>
      </c>
      <c r="W51" s="721" t="e">
        <f t="shared" si="20"/>
        <v>#DIV/0!</v>
      </c>
      <c r="X51" s="721" t="e">
        <f t="shared" si="20"/>
        <v>#DIV/0!</v>
      </c>
      <c r="Y51" s="721" t="e">
        <f t="shared" si="20"/>
        <v>#DIV/0!</v>
      </c>
      <c r="Z51" s="721" t="e">
        <f t="shared" si="20"/>
        <v>#DIV/0!</v>
      </c>
      <c r="AA51" s="721" t="e">
        <f t="shared" si="20"/>
        <v>#DIV/0!</v>
      </c>
      <c r="AB51" s="721" t="e">
        <f t="shared" si="20"/>
        <v>#DIV/0!</v>
      </c>
      <c r="AC51" s="721" t="e">
        <f t="shared" si="20"/>
        <v>#DIV/0!</v>
      </c>
      <c r="AD51" s="721" t="e">
        <f t="shared" si="20"/>
        <v>#DIV/0!</v>
      </c>
      <c r="AE51" s="721" t="e">
        <f t="shared" si="20"/>
        <v>#DIV/0!</v>
      </c>
      <c r="AF51" s="721" t="e">
        <f t="shared" si="20"/>
        <v>#DIV/0!</v>
      </c>
      <c r="AG51" s="721" t="e">
        <f t="shared" si="20"/>
        <v>#DIV/0!</v>
      </c>
    </row>
    <row r="52" spans="1:33" s="118" customFormat="1" hidden="1">
      <c r="A52" s="253"/>
      <c r="B52" s="283" t="s">
        <v>350</v>
      </c>
      <c r="C52" s="728" t="s">
        <v>13</v>
      </c>
      <c r="D52" s="720">
        <f>IF(Výpočty!$F$2=0,Výpočty!E173,Výpočty!E113)</f>
        <v>0</v>
      </c>
      <c r="E52" s="720">
        <f>IF(Výpočty!$F$2=0,Výpočty!F173,Výpočty!F113)</f>
        <v>0</v>
      </c>
      <c r="F52" s="720">
        <f>IF(Výpočty!$F$2=0,Výpočty!G173,Výpočty!G113)</f>
        <v>0</v>
      </c>
      <c r="G52" s="720">
        <f>IF(Výpočty!$F$2=0,Výpočty!H173,Výpočty!H113)</f>
        <v>0</v>
      </c>
      <c r="H52" s="720">
        <f>IF(Výpočty!$F$2=0,Výpočty!I173,Výpočty!I113)</f>
        <v>0</v>
      </c>
      <c r="I52" s="720">
        <f>IF(Výpočty!$F$2=0,Výpočty!J173,Výpočty!J113)</f>
        <v>0</v>
      </c>
      <c r="J52" s="720">
        <f>IF(Výpočty!$F$2=0,Výpočty!K173,Výpočty!K113)</f>
        <v>0</v>
      </c>
      <c r="K52" s="720">
        <f>IF(Výpočty!$F$2=0,Výpočty!L173,Výpočty!L113)</f>
        <v>0</v>
      </c>
      <c r="L52" s="720">
        <f>IF(Výpočty!$F$2=0,Výpočty!M173,Výpočty!M113)</f>
        <v>0</v>
      </c>
      <c r="M52" s="720">
        <f>IF(Výpočty!$F$2=0,Výpočty!N173,Výpočty!N113)</f>
        <v>0</v>
      </c>
      <c r="N52" s="721">
        <f>IF(Výpočty!$F$2=0,Výpočty!O173,Výpočty!O113)</f>
        <v>0</v>
      </c>
      <c r="O52" s="721">
        <f>IF(Výpočty!$F$2=0,Výpočty!P173,Výpočty!P113)</f>
        <v>0</v>
      </c>
      <c r="P52" s="721">
        <f>IF(Výpočty!$F$2=0,Výpočty!Q173,Výpočty!Q113)</f>
        <v>0</v>
      </c>
      <c r="Q52" s="721">
        <f>IF(Výpočty!$F$2=0,Výpočty!R173,Výpočty!R113)</f>
        <v>0</v>
      </c>
      <c r="R52" s="721">
        <f>IF(Výpočty!$F$2=0,Výpočty!S173,Výpočty!S113)</f>
        <v>0</v>
      </c>
      <c r="S52" s="721">
        <f>IF(Výpočty!$F$2=0,Výpočty!T173,Výpočty!T113)</f>
        <v>0</v>
      </c>
      <c r="T52" s="721">
        <f>IF(Výpočty!$F$2=0,Výpočty!U173,Výpočty!U113)</f>
        <v>0</v>
      </c>
      <c r="U52" s="721">
        <f>IF(Výpočty!$F$2=0,Výpočty!V173,Výpočty!V113)</f>
        <v>0</v>
      </c>
      <c r="V52" s="721">
        <f>IF(Výpočty!$F$2=0,Výpočty!W173,Výpočty!W113)</f>
        <v>0</v>
      </c>
      <c r="W52" s="721">
        <f>IF(Výpočty!$F$2=0,Výpočty!X173,Výpočty!X113)</f>
        <v>0</v>
      </c>
      <c r="X52" s="721">
        <f>IF(Výpočty!$F$2=0,Výpočty!Y173,Výpočty!Y113)</f>
        <v>0</v>
      </c>
      <c r="Y52" s="721">
        <f>IF(Výpočty!$F$2=0,Výpočty!Z173,Výpočty!Z113)</f>
        <v>0</v>
      </c>
      <c r="Z52" s="721">
        <f>IF(Výpočty!$F$2=0,Výpočty!AA173,Výpočty!AA113)</f>
        <v>0</v>
      </c>
      <c r="AA52" s="721">
        <f>IF(Výpočty!$F$2=0,Výpočty!AB173,Výpočty!AB113)</f>
        <v>0</v>
      </c>
      <c r="AB52" s="721">
        <f>IF(Výpočty!$F$2=0,Výpočty!AC173,Výpočty!AC113)</f>
        <v>0</v>
      </c>
      <c r="AC52" s="721">
        <f>IF(Výpočty!$F$2=0,Výpočty!AD173,Výpočty!AD113)</f>
        <v>0</v>
      </c>
      <c r="AD52" s="721">
        <f>IF(Výpočty!$F$2=0,Výpočty!AE173,Výpočty!AE113)</f>
        <v>0</v>
      </c>
      <c r="AE52" s="721">
        <f>IF(Výpočty!$F$2=0,Výpočty!AF173,Výpočty!AF113)</f>
        <v>0</v>
      </c>
      <c r="AF52" s="721">
        <f>IF(Výpočty!$F$2=0,Výpočty!AG173,Výpočty!AG113)</f>
        <v>0</v>
      </c>
      <c r="AG52" s="721">
        <f>IF(Výpočty!$F$2=0,Výpočty!AH173,Výpočty!AH113)</f>
        <v>0</v>
      </c>
    </row>
    <row r="53" spans="1:33" s="118" customFormat="1" hidden="1">
      <c r="A53" s="253"/>
      <c r="B53" s="283" t="s">
        <v>387</v>
      </c>
      <c r="C53" s="728" t="s">
        <v>13</v>
      </c>
      <c r="D53" s="720" t="e">
        <f>D51+D52</f>
        <v>#DIV/0!</v>
      </c>
      <c r="E53" s="720" t="e">
        <f t="shared" ref="E53:AG53" si="21">E51+E52</f>
        <v>#DIV/0!</v>
      </c>
      <c r="F53" s="720" t="e">
        <f t="shared" si="21"/>
        <v>#DIV/0!</v>
      </c>
      <c r="G53" s="720" t="e">
        <f t="shared" si="21"/>
        <v>#DIV/0!</v>
      </c>
      <c r="H53" s="720" t="e">
        <f t="shared" si="21"/>
        <v>#DIV/0!</v>
      </c>
      <c r="I53" s="720" t="e">
        <f t="shared" si="21"/>
        <v>#DIV/0!</v>
      </c>
      <c r="J53" s="720" t="e">
        <f t="shared" si="21"/>
        <v>#DIV/0!</v>
      </c>
      <c r="K53" s="720" t="e">
        <f t="shared" si="21"/>
        <v>#DIV/0!</v>
      </c>
      <c r="L53" s="720" t="e">
        <f t="shared" si="21"/>
        <v>#DIV/0!</v>
      </c>
      <c r="M53" s="720" t="e">
        <f t="shared" si="21"/>
        <v>#DIV/0!</v>
      </c>
      <c r="N53" s="721" t="e">
        <f t="shared" si="21"/>
        <v>#DIV/0!</v>
      </c>
      <c r="O53" s="721" t="e">
        <f t="shared" si="21"/>
        <v>#DIV/0!</v>
      </c>
      <c r="P53" s="721" t="e">
        <f t="shared" si="21"/>
        <v>#DIV/0!</v>
      </c>
      <c r="Q53" s="721" t="e">
        <f t="shared" si="21"/>
        <v>#DIV/0!</v>
      </c>
      <c r="R53" s="721" t="e">
        <f t="shared" si="21"/>
        <v>#DIV/0!</v>
      </c>
      <c r="S53" s="721" t="e">
        <f t="shared" si="21"/>
        <v>#DIV/0!</v>
      </c>
      <c r="T53" s="721" t="e">
        <f t="shared" si="21"/>
        <v>#DIV/0!</v>
      </c>
      <c r="U53" s="721" t="e">
        <f t="shared" si="21"/>
        <v>#DIV/0!</v>
      </c>
      <c r="V53" s="721" t="e">
        <f t="shared" si="21"/>
        <v>#DIV/0!</v>
      </c>
      <c r="W53" s="721" t="e">
        <f t="shared" si="21"/>
        <v>#DIV/0!</v>
      </c>
      <c r="X53" s="721" t="e">
        <f t="shared" si="21"/>
        <v>#DIV/0!</v>
      </c>
      <c r="Y53" s="721" t="e">
        <f t="shared" si="21"/>
        <v>#DIV/0!</v>
      </c>
      <c r="Z53" s="721" t="e">
        <f t="shared" si="21"/>
        <v>#DIV/0!</v>
      </c>
      <c r="AA53" s="721" t="e">
        <f t="shared" si="21"/>
        <v>#DIV/0!</v>
      </c>
      <c r="AB53" s="721" t="e">
        <f t="shared" si="21"/>
        <v>#DIV/0!</v>
      </c>
      <c r="AC53" s="721" t="e">
        <f t="shared" si="21"/>
        <v>#DIV/0!</v>
      </c>
      <c r="AD53" s="721" t="e">
        <f t="shared" si="21"/>
        <v>#DIV/0!</v>
      </c>
      <c r="AE53" s="721" t="e">
        <f t="shared" si="21"/>
        <v>#DIV/0!</v>
      </c>
      <c r="AF53" s="721" t="e">
        <f t="shared" si="21"/>
        <v>#DIV/0!</v>
      </c>
      <c r="AG53" s="721" t="e">
        <f t="shared" si="21"/>
        <v>#DIV/0!</v>
      </c>
    </row>
    <row r="54" spans="1:33" s="83" customFormat="1" hidden="1">
      <c r="A54" s="253"/>
      <c r="B54" s="729" t="s">
        <v>349</v>
      </c>
      <c r="C54" s="730" t="s">
        <v>13</v>
      </c>
      <c r="D54" s="731">
        <f>IF(Výpočty!$F$2=0,Výpočty!E181,Výpočty!E121)</f>
        <v>0</v>
      </c>
      <c r="E54" s="731">
        <f>IF(Výpočty!$F$2=0,Výpočty!F181,Výpočty!F121)</f>
        <v>0</v>
      </c>
      <c r="F54" s="731">
        <f>IF(Výpočty!$F$2=0,Výpočty!G181,Výpočty!G121)</f>
        <v>0</v>
      </c>
      <c r="G54" s="731">
        <f>IF(Výpočty!$F$2=0,Výpočty!H181,Výpočty!H121)</f>
        <v>0</v>
      </c>
      <c r="H54" s="731">
        <f>IF(Výpočty!$F$2=0,Výpočty!I181,Výpočty!I121)</f>
        <v>0</v>
      </c>
      <c r="I54" s="731">
        <f>IF(Výpočty!$F$2=0,Výpočty!J181,Výpočty!J121)</f>
        <v>0</v>
      </c>
      <c r="J54" s="731">
        <f>IF(Výpočty!$F$2=0,Výpočty!K181,Výpočty!K121)</f>
        <v>0</v>
      </c>
      <c r="K54" s="731">
        <f>IF(Výpočty!$F$2=0,Výpočty!L181,Výpočty!L121)</f>
        <v>0</v>
      </c>
      <c r="L54" s="731">
        <f>IF(Výpočty!$F$2=0,Výpočty!M181,Výpočty!M121)</f>
        <v>0</v>
      </c>
      <c r="M54" s="731">
        <f>IF(Výpočty!$F$2=0,Výpočty!N181,Výpočty!N121)</f>
        <v>0</v>
      </c>
      <c r="N54" s="736">
        <f>IF(Výpočty!$F$2=0,Výpočty!O181,Výpočty!O121)</f>
        <v>0</v>
      </c>
      <c r="O54" s="736">
        <f>IF(Výpočty!$F$2=0,Výpočty!P181,Výpočty!P121)</f>
        <v>0</v>
      </c>
      <c r="P54" s="736">
        <f>IF(Výpočty!$F$2=0,Výpočty!Q181,Výpočty!Q121)</f>
        <v>0</v>
      </c>
      <c r="Q54" s="736">
        <f>IF(Výpočty!$F$2=0,Výpočty!R181,Výpočty!R121)</f>
        <v>0</v>
      </c>
      <c r="R54" s="736">
        <f>IF(Výpočty!$F$2=0,Výpočty!S181,Výpočty!S121)</f>
        <v>0</v>
      </c>
      <c r="S54" s="736">
        <f>IF(Výpočty!$F$2=0,Výpočty!T181,Výpočty!T121)</f>
        <v>0</v>
      </c>
      <c r="T54" s="736">
        <f>IF(Výpočty!$F$2=0,Výpočty!U181,Výpočty!U121)</f>
        <v>0</v>
      </c>
      <c r="U54" s="736">
        <f>IF(Výpočty!$F$2=0,Výpočty!V181,Výpočty!V121)</f>
        <v>0</v>
      </c>
      <c r="V54" s="736">
        <f>IF(Výpočty!$F$2=0,Výpočty!W181,Výpočty!W121)</f>
        <v>0</v>
      </c>
      <c r="W54" s="736">
        <f>IF(Výpočty!$F$2=0,Výpočty!X181,Výpočty!X121)</f>
        <v>0</v>
      </c>
      <c r="X54" s="736">
        <f>IF(Výpočty!$F$2=0,Výpočty!Y181,Výpočty!Y121)</f>
        <v>0</v>
      </c>
      <c r="Y54" s="736">
        <f>IF(Výpočty!$F$2=0,Výpočty!Z181,Výpočty!Z121)</f>
        <v>0</v>
      </c>
      <c r="Z54" s="736">
        <f>IF(Výpočty!$F$2=0,Výpočty!AA181,Výpočty!AA121)</f>
        <v>0</v>
      </c>
      <c r="AA54" s="736">
        <f>IF(Výpočty!$F$2=0,Výpočty!AB181,Výpočty!AB121)</f>
        <v>0</v>
      </c>
      <c r="AB54" s="736">
        <f>IF(Výpočty!$F$2=0,Výpočty!AC181,Výpočty!AC121)</f>
        <v>0</v>
      </c>
      <c r="AC54" s="736">
        <f>IF(Výpočty!$F$2=0,Výpočty!AD181,Výpočty!AD121)</f>
        <v>0</v>
      </c>
      <c r="AD54" s="736">
        <f>IF(Výpočty!$F$2=0,Výpočty!AE181,Výpočty!AE121)</f>
        <v>0</v>
      </c>
      <c r="AE54" s="736">
        <f>IF(Výpočty!$F$2=0,Výpočty!AF181,Výpočty!AF121)</f>
        <v>0</v>
      </c>
      <c r="AF54" s="736">
        <f>IF(Výpočty!$F$2=0,Výpočty!AG181,Výpočty!AG121)</f>
        <v>0</v>
      </c>
      <c r="AG54" s="736">
        <f>IF(Výpočty!$F$2=0,Výpočty!AH181,Výpočty!AH121)</f>
        <v>0</v>
      </c>
    </row>
    <row r="55" spans="1:33" s="118" customFormat="1" hidden="1">
      <c r="A55" s="253"/>
      <c r="B55" s="304" t="s">
        <v>275</v>
      </c>
      <c r="C55" s="541" t="s">
        <v>278</v>
      </c>
      <c r="D55" s="794">
        <f>IF(Výpočty!$F$2=0,Výpočty!E189,Výpočty!E129)</f>
        <v>0</v>
      </c>
      <c r="E55" s="794">
        <f>IF(Výpočty!$F$2=0,Výpočty!F189,Výpočty!F129)</f>
        <v>0</v>
      </c>
      <c r="F55" s="794">
        <f>IF(Výpočty!$F$2=0,Výpočty!G189,Výpočty!G129)</f>
        <v>0</v>
      </c>
      <c r="G55" s="794">
        <f>IF(Výpočty!$F$2=0,Výpočty!H189,Výpočty!H129)</f>
        <v>0</v>
      </c>
      <c r="H55" s="794">
        <f>IF(Výpočty!$F$2=0,Výpočty!I189,Výpočty!I129)</f>
        <v>0</v>
      </c>
      <c r="I55" s="794">
        <f>IF(Výpočty!$F$2=0,Výpočty!J189,Výpočty!J129)</f>
        <v>0</v>
      </c>
      <c r="J55" s="794">
        <f>IF(Výpočty!$F$2=0,Výpočty!K189,Výpočty!K129)</f>
        <v>0</v>
      </c>
      <c r="K55" s="794">
        <f>IF(Výpočty!$F$2=0,Výpočty!L189,Výpočty!L129)</f>
        <v>0</v>
      </c>
      <c r="L55" s="794">
        <f>IF(Výpočty!$F$2=0,Výpočty!M189,Výpočty!M129)</f>
        <v>0</v>
      </c>
      <c r="M55" s="794">
        <f>IF(Výpočty!$F$2=0,Výpočty!N189,Výpočty!N129)</f>
        <v>0</v>
      </c>
      <c r="N55" s="795">
        <f>IF(Výpočty!$F$2=0,Výpočty!O189,Výpočty!O129)</f>
        <v>0</v>
      </c>
      <c r="O55" s="795">
        <f>IF(Výpočty!$F$2=0,Výpočty!P189,Výpočty!P129)</f>
        <v>0</v>
      </c>
      <c r="P55" s="795">
        <f>IF(Výpočty!$F$2=0,Výpočty!Q189,Výpočty!Q129)</f>
        <v>0</v>
      </c>
      <c r="Q55" s="795">
        <f>IF(Výpočty!$F$2=0,Výpočty!R189,Výpočty!R129)</f>
        <v>0</v>
      </c>
      <c r="R55" s="795">
        <f>IF(Výpočty!$F$2=0,Výpočty!S189,Výpočty!S129)</f>
        <v>0</v>
      </c>
      <c r="S55" s="795">
        <f>IF(Výpočty!$F$2=0,Výpočty!T189,Výpočty!T129)</f>
        <v>0</v>
      </c>
      <c r="T55" s="795">
        <f>IF(Výpočty!$F$2=0,Výpočty!U189,Výpočty!U129)</f>
        <v>0</v>
      </c>
      <c r="U55" s="795">
        <f>IF(Výpočty!$F$2=0,Výpočty!V189,Výpočty!V129)</f>
        <v>0</v>
      </c>
      <c r="V55" s="795">
        <f>IF(Výpočty!$F$2=0,Výpočty!W189,Výpočty!W129)</f>
        <v>0</v>
      </c>
      <c r="W55" s="795">
        <f>IF(Výpočty!$F$2=0,Výpočty!X189,Výpočty!X129)</f>
        <v>0</v>
      </c>
      <c r="X55" s="795">
        <f>IF(Výpočty!$F$2=0,Výpočty!Y189,Výpočty!Y129)</f>
        <v>0</v>
      </c>
      <c r="Y55" s="795">
        <f>IF(Výpočty!$F$2=0,Výpočty!Z189,Výpočty!Z129)</f>
        <v>0</v>
      </c>
      <c r="Z55" s="795">
        <f>IF(Výpočty!$F$2=0,Výpočty!AA189,Výpočty!AA129)</f>
        <v>0</v>
      </c>
      <c r="AA55" s="795">
        <f>IF(Výpočty!$F$2=0,Výpočty!AB189,Výpočty!AB129)</f>
        <v>0</v>
      </c>
      <c r="AB55" s="795">
        <f>IF(Výpočty!$F$2=0,Výpočty!AC189,Výpočty!AC129)</f>
        <v>0</v>
      </c>
      <c r="AC55" s="795">
        <f>IF(Výpočty!$F$2=0,Výpočty!AD189,Výpočty!AD129)</f>
        <v>0</v>
      </c>
      <c r="AD55" s="795">
        <f>IF(Výpočty!$F$2=0,Výpočty!AE189,Výpočty!AE129)</f>
        <v>0</v>
      </c>
      <c r="AE55" s="795">
        <f>IF(Výpočty!$F$2=0,Výpočty!AF189,Výpočty!AF129)</f>
        <v>0</v>
      </c>
      <c r="AF55" s="795">
        <f>IF(Výpočty!$F$2=0,Výpočty!AG189,Výpočty!AG129)</f>
        <v>0</v>
      </c>
      <c r="AG55" s="795">
        <f>IF(Výpočty!$F$2=0,Výpočty!AH189,Výpočty!AH129)</f>
        <v>0</v>
      </c>
    </row>
    <row r="56" spans="1:33" s="275" customFormat="1" hidden="1">
      <c r="B56" s="280" t="s">
        <v>384</v>
      </c>
      <c r="C56" s="540" t="s">
        <v>103</v>
      </c>
      <c r="D56" s="796">
        <f>IF(D$55=0,0,(D$51+D$52)/D$55)</f>
        <v>0</v>
      </c>
      <c r="E56" s="796">
        <f t="shared" ref="E56:AG56" si="22">IF(E$55=0,0,(E$51+E$52)/E$55)</f>
        <v>0</v>
      </c>
      <c r="F56" s="796">
        <f t="shared" si="22"/>
        <v>0</v>
      </c>
      <c r="G56" s="796">
        <f t="shared" si="22"/>
        <v>0</v>
      </c>
      <c r="H56" s="796">
        <f t="shared" si="22"/>
        <v>0</v>
      </c>
      <c r="I56" s="796">
        <f t="shared" si="22"/>
        <v>0</v>
      </c>
      <c r="J56" s="796">
        <f t="shared" si="22"/>
        <v>0</v>
      </c>
      <c r="K56" s="796">
        <f t="shared" si="22"/>
        <v>0</v>
      </c>
      <c r="L56" s="796">
        <f t="shared" si="22"/>
        <v>0</v>
      </c>
      <c r="M56" s="796">
        <f t="shared" si="22"/>
        <v>0</v>
      </c>
      <c r="N56" s="797">
        <f t="shared" si="22"/>
        <v>0</v>
      </c>
      <c r="O56" s="797">
        <f t="shared" si="22"/>
        <v>0</v>
      </c>
      <c r="P56" s="797">
        <f t="shared" si="22"/>
        <v>0</v>
      </c>
      <c r="Q56" s="797">
        <f t="shared" si="22"/>
        <v>0</v>
      </c>
      <c r="R56" s="797">
        <f t="shared" si="22"/>
        <v>0</v>
      </c>
      <c r="S56" s="797">
        <f t="shared" si="22"/>
        <v>0</v>
      </c>
      <c r="T56" s="797">
        <f t="shared" si="22"/>
        <v>0</v>
      </c>
      <c r="U56" s="797">
        <f t="shared" si="22"/>
        <v>0</v>
      </c>
      <c r="V56" s="797">
        <f t="shared" si="22"/>
        <v>0</v>
      </c>
      <c r="W56" s="797">
        <f t="shared" si="22"/>
        <v>0</v>
      </c>
      <c r="X56" s="797">
        <f t="shared" si="22"/>
        <v>0</v>
      </c>
      <c r="Y56" s="797">
        <f t="shared" si="22"/>
        <v>0</v>
      </c>
      <c r="Z56" s="797">
        <f t="shared" si="22"/>
        <v>0</v>
      </c>
      <c r="AA56" s="797">
        <f t="shared" si="22"/>
        <v>0</v>
      </c>
      <c r="AB56" s="797">
        <f t="shared" si="22"/>
        <v>0</v>
      </c>
      <c r="AC56" s="797">
        <f t="shared" si="22"/>
        <v>0</v>
      </c>
      <c r="AD56" s="797">
        <f t="shared" si="22"/>
        <v>0</v>
      </c>
      <c r="AE56" s="797">
        <f t="shared" si="22"/>
        <v>0</v>
      </c>
      <c r="AF56" s="797">
        <f t="shared" si="22"/>
        <v>0</v>
      </c>
      <c r="AG56" s="797">
        <f t="shared" si="22"/>
        <v>0</v>
      </c>
    </row>
    <row r="57" spans="1:33" hidden="1">
      <c r="B57" s="349"/>
      <c r="C57" s="349"/>
      <c r="D57" s="798"/>
      <c r="E57" s="365"/>
      <c r="F57" s="365"/>
      <c r="G57" s="365"/>
      <c r="H57" s="365"/>
      <c r="I57" s="365"/>
      <c r="J57" s="365"/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5"/>
    </row>
    <row r="58" spans="1:33" s="248" customFormat="1" hidden="1">
      <c r="B58" s="372" t="s">
        <v>322</v>
      </c>
      <c r="C58" s="427"/>
      <c r="D58" s="360">
        <f>D8</f>
        <v>2016</v>
      </c>
      <c r="E58" s="360">
        <f t="shared" ref="E58:AG58" si="23">E8</f>
        <v>2017</v>
      </c>
      <c r="F58" s="360">
        <f t="shared" si="23"/>
        <v>2018</v>
      </c>
      <c r="G58" s="360">
        <f t="shared" si="23"/>
        <v>2019</v>
      </c>
      <c r="H58" s="360">
        <f t="shared" si="23"/>
        <v>2020</v>
      </c>
      <c r="I58" s="360">
        <f t="shared" si="23"/>
        <v>2021</v>
      </c>
      <c r="J58" s="360">
        <f t="shared" si="23"/>
        <v>2022</v>
      </c>
      <c r="K58" s="360">
        <f t="shared" si="23"/>
        <v>2023</v>
      </c>
      <c r="L58" s="360">
        <f t="shared" si="23"/>
        <v>2024</v>
      </c>
      <c r="M58" s="360">
        <f t="shared" si="23"/>
        <v>2025</v>
      </c>
      <c r="N58" s="360">
        <f t="shared" si="23"/>
        <v>2026</v>
      </c>
      <c r="O58" s="360">
        <f t="shared" si="23"/>
        <v>2027</v>
      </c>
      <c r="P58" s="360">
        <f t="shared" si="23"/>
        <v>2028</v>
      </c>
      <c r="Q58" s="360">
        <f t="shared" si="23"/>
        <v>2029</v>
      </c>
      <c r="R58" s="360">
        <f t="shared" si="23"/>
        <v>2030</v>
      </c>
      <c r="S58" s="360">
        <f t="shared" si="23"/>
        <v>2031</v>
      </c>
      <c r="T58" s="360">
        <f t="shared" si="23"/>
        <v>2032</v>
      </c>
      <c r="U58" s="360">
        <f t="shared" si="23"/>
        <v>2033</v>
      </c>
      <c r="V58" s="360">
        <f t="shared" si="23"/>
        <v>2034</v>
      </c>
      <c r="W58" s="360">
        <f t="shared" si="23"/>
        <v>2035</v>
      </c>
      <c r="X58" s="360">
        <f t="shared" si="23"/>
        <v>2036</v>
      </c>
      <c r="Y58" s="360">
        <f t="shared" si="23"/>
        <v>2037</v>
      </c>
      <c r="Z58" s="360">
        <f t="shared" si="23"/>
        <v>2038</v>
      </c>
      <c r="AA58" s="360">
        <f t="shared" si="23"/>
        <v>2039</v>
      </c>
      <c r="AB58" s="360">
        <f t="shared" si="23"/>
        <v>2040</v>
      </c>
      <c r="AC58" s="360">
        <f t="shared" si="23"/>
        <v>2041</v>
      </c>
      <c r="AD58" s="360">
        <f t="shared" si="23"/>
        <v>2042</v>
      </c>
      <c r="AE58" s="360">
        <f t="shared" si="23"/>
        <v>2043</v>
      </c>
      <c r="AF58" s="360">
        <f t="shared" si="23"/>
        <v>2044</v>
      </c>
      <c r="AG58" s="360">
        <f t="shared" si="23"/>
        <v>2045</v>
      </c>
    </row>
    <row r="59" spans="1:33" s="118" customFormat="1" hidden="1">
      <c r="A59" s="253"/>
      <c r="B59" s="338" t="s">
        <v>358</v>
      </c>
      <c r="C59" s="733" t="s">
        <v>13</v>
      </c>
      <c r="D59" s="720">
        <f>D10</f>
        <v>164.43280346313225</v>
      </c>
      <c r="E59" s="720">
        <f t="shared" ref="E59:AG59" si="24">E10</f>
        <v>258.86560692626449</v>
      </c>
      <c r="F59" s="720">
        <f t="shared" si="24"/>
        <v>353.29841038939674</v>
      </c>
      <c r="G59" s="720">
        <f t="shared" si="24"/>
        <v>447.73121385252898</v>
      </c>
      <c r="H59" s="720">
        <f t="shared" si="24"/>
        <v>542.16401731566123</v>
      </c>
      <c r="I59" s="720">
        <f t="shared" si="24"/>
        <v>636.59682077879347</v>
      </c>
      <c r="J59" s="720">
        <f t="shared" si="24"/>
        <v>731.02962424192572</v>
      </c>
      <c r="K59" s="720">
        <f t="shared" si="24"/>
        <v>825.46242770505796</v>
      </c>
      <c r="L59" s="720">
        <f t="shared" si="24"/>
        <v>919.89523116819021</v>
      </c>
      <c r="M59" s="720">
        <f t="shared" si="24"/>
        <v>1014.3280346313225</v>
      </c>
      <c r="N59" s="721">
        <f t="shared" si="24"/>
        <v>1108.7608380944548</v>
      </c>
      <c r="O59" s="721">
        <f t="shared" si="24"/>
        <v>1203.1936415575872</v>
      </c>
      <c r="P59" s="721">
        <f t="shared" si="24"/>
        <v>1297.6264450207195</v>
      </c>
      <c r="Q59" s="721">
        <f t="shared" si="24"/>
        <v>1392.0592484838519</v>
      </c>
      <c r="R59" s="721">
        <f t="shared" si="24"/>
        <v>1486.4920519469842</v>
      </c>
      <c r="S59" s="721">
        <f t="shared" si="24"/>
        <v>1580.9248554101166</v>
      </c>
      <c r="T59" s="721">
        <f t="shared" si="24"/>
        <v>1675.357658873249</v>
      </c>
      <c r="U59" s="721">
        <f t="shared" si="24"/>
        <v>1769.7904623363813</v>
      </c>
      <c r="V59" s="721">
        <f t="shared" si="24"/>
        <v>1864.2232657995137</v>
      </c>
      <c r="W59" s="721">
        <f t="shared" si="24"/>
        <v>1958.656069262646</v>
      </c>
      <c r="X59" s="721">
        <f t="shared" si="24"/>
        <v>2053.0888727257784</v>
      </c>
      <c r="Y59" s="721">
        <f t="shared" si="24"/>
        <v>2147.5216761889105</v>
      </c>
      <c r="Z59" s="721">
        <f t="shared" si="24"/>
        <v>2241.9544796520427</v>
      </c>
      <c r="AA59" s="721">
        <f t="shared" si="24"/>
        <v>2336.3872831151748</v>
      </c>
      <c r="AB59" s="721">
        <f t="shared" si="24"/>
        <v>2430.8200865783069</v>
      </c>
      <c r="AC59" s="721">
        <f t="shared" si="24"/>
        <v>2525.2528900414391</v>
      </c>
      <c r="AD59" s="721">
        <f t="shared" si="24"/>
        <v>2619.6856935045712</v>
      </c>
      <c r="AE59" s="721">
        <f t="shared" si="24"/>
        <v>2714.1184969677033</v>
      </c>
      <c r="AF59" s="721">
        <f t="shared" si="24"/>
        <v>2808.5513004308355</v>
      </c>
      <c r="AG59" s="721">
        <f t="shared" si="24"/>
        <v>2902.9841038939676</v>
      </c>
    </row>
    <row r="60" spans="1:33" s="118" customFormat="1" hidden="1">
      <c r="A60" s="253"/>
      <c r="B60" s="283" t="s">
        <v>351</v>
      </c>
      <c r="C60" s="728" t="s">
        <v>13</v>
      </c>
      <c r="D60" s="720">
        <f>IF(Výpočty!$F$2=0,Výpočty!E174,Výpočty!E114)</f>
        <v>0</v>
      </c>
      <c r="E60" s="720">
        <f>IF(Výpočty!$F$2=0,Výpočty!F174,Výpočty!F114)</f>
        <v>0</v>
      </c>
      <c r="F60" s="720">
        <f>IF(Výpočty!$F$2=0,Výpočty!G174,Výpočty!G114)</f>
        <v>0</v>
      </c>
      <c r="G60" s="720">
        <f>IF(Výpočty!$F$2=0,Výpočty!H174,Výpočty!H114)</f>
        <v>0</v>
      </c>
      <c r="H60" s="720">
        <f>IF(Výpočty!$F$2=0,Výpočty!I174,Výpočty!I114)</f>
        <v>0</v>
      </c>
      <c r="I60" s="720">
        <f>IF(Výpočty!$F$2=0,Výpočty!J174,Výpočty!J114)</f>
        <v>0</v>
      </c>
      <c r="J60" s="720">
        <f>IF(Výpočty!$F$2=0,Výpočty!K174,Výpočty!K114)</f>
        <v>0</v>
      </c>
      <c r="K60" s="720">
        <f>IF(Výpočty!$F$2=0,Výpočty!L174,Výpočty!L114)</f>
        <v>0</v>
      </c>
      <c r="L60" s="720">
        <f>IF(Výpočty!$F$2=0,Výpočty!M174,Výpočty!M114)</f>
        <v>0</v>
      </c>
      <c r="M60" s="720">
        <f>IF(Výpočty!$F$2=0,Výpočty!N174,Výpočty!N114)</f>
        <v>0</v>
      </c>
      <c r="N60" s="721">
        <f>IF(Výpočty!$F$2=0,Výpočty!O174,Výpočty!O114)</f>
        <v>0</v>
      </c>
      <c r="O60" s="721">
        <f>IF(Výpočty!$F$2=0,Výpočty!P174,Výpočty!P114)</f>
        <v>0</v>
      </c>
      <c r="P60" s="721">
        <f>IF(Výpočty!$F$2=0,Výpočty!Q174,Výpočty!Q114)</f>
        <v>0</v>
      </c>
      <c r="Q60" s="721">
        <f>IF(Výpočty!$F$2=0,Výpočty!R174,Výpočty!R114)</f>
        <v>0</v>
      </c>
      <c r="R60" s="721">
        <f>IF(Výpočty!$F$2=0,Výpočty!S174,Výpočty!S114)</f>
        <v>0</v>
      </c>
      <c r="S60" s="721">
        <f>IF(Výpočty!$F$2=0,Výpočty!T174,Výpočty!T114)</f>
        <v>0</v>
      </c>
      <c r="T60" s="721">
        <f>IF(Výpočty!$F$2=0,Výpočty!U174,Výpočty!U114)</f>
        <v>0</v>
      </c>
      <c r="U60" s="721">
        <f>IF(Výpočty!$F$2=0,Výpočty!V174,Výpočty!V114)</f>
        <v>0</v>
      </c>
      <c r="V60" s="721">
        <f>IF(Výpočty!$F$2=0,Výpočty!W174,Výpočty!W114)</f>
        <v>0</v>
      </c>
      <c r="W60" s="721">
        <f>IF(Výpočty!$F$2=0,Výpočty!X174,Výpočty!X114)</f>
        <v>0</v>
      </c>
      <c r="X60" s="721">
        <f>IF(Výpočty!$F$2=0,Výpočty!Y174,Výpočty!Y114)</f>
        <v>0</v>
      </c>
      <c r="Y60" s="721">
        <f>IF(Výpočty!$F$2=0,Výpočty!Z174,Výpočty!Z114)</f>
        <v>0</v>
      </c>
      <c r="Z60" s="721">
        <f>IF(Výpočty!$F$2=0,Výpočty!AA174,Výpočty!AA114)</f>
        <v>0</v>
      </c>
      <c r="AA60" s="721">
        <f>IF(Výpočty!$F$2=0,Výpočty!AB174,Výpočty!AB114)</f>
        <v>0</v>
      </c>
      <c r="AB60" s="721">
        <f>IF(Výpočty!$F$2=0,Výpočty!AC174,Výpočty!AC114)</f>
        <v>0</v>
      </c>
      <c r="AC60" s="721">
        <f>IF(Výpočty!$F$2=0,Výpočty!AD174,Výpočty!AD114)</f>
        <v>0</v>
      </c>
      <c r="AD60" s="721">
        <f>IF(Výpočty!$F$2=0,Výpočty!AE174,Výpočty!AE114)</f>
        <v>0</v>
      </c>
      <c r="AE60" s="721">
        <f>IF(Výpočty!$F$2=0,Výpočty!AF174,Výpočty!AF114)</f>
        <v>0</v>
      </c>
      <c r="AF60" s="721">
        <f>IF(Výpočty!$F$2=0,Výpočty!AG174,Výpočty!AG114)</f>
        <v>0</v>
      </c>
      <c r="AG60" s="721">
        <f>IF(Výpočty!$F$2=0,Výpočty!AH174,Výpočty!AH114)</f>
        <v>0</v>
      </c>
    </row>
    <row r="61" spans="1:33" s="118" customFormat="1" hidden="1">
      <c r="A61" s="253"/>
      <c r="B61" s="283" t="s">
        <v>388</v>
      </c>
      <c r="C61" s="728" t="s">
        <v>13</v>
      </c>
      <c r="D61" s="720">
        <f>D59+D60</f>
        <v>164.43280346313225</v>
      </c>
      <c r="E61" s="720">
        <f t="shared" ref="E61:AG61" si="25">E59+E60</f>
        <v>258.86560692626449</v>
      </c>
      <c r="F61" s="720">
        <f t="shared" si="25"/>
        <v>353.29841038939674</v>
      </c>
      <c r="G61" s="720">
        <f t="shared" si="25"/>
        <v>447.73121385252898</v>
      </c>
      <c r="H61" s="720">
        <f t="shared" si="25"/>
        <v>542.16401731566123</v>
      </c>
      <c r="I61" s="720">
        <f t="shared" si="25"/>
        <v>636.59682077879347</v>
      </c>
      <c r="J61" s="720">
        <f t="shared" si="25"/>
        <v>731.02962424192572</v>
      </c>
      <c r="K61" s="720">
        <f t="shared" si="25"/>
        <v>825.46242770505796</v>
      </c>
      <c r="L61" s="720">
        <f t="shared" si="25"/>
        <v>919.89523116819021</v>
      </c>
      <c r="M61" s="720">
        <f t="shared" si="25"/>
        <v>1014.3280346313225</v>
      </c>
      <c r="N61" s="721">
        <f t="shared" si="25"/>
        <v>1108.7608380944548</v>
      </c>
      <c r="O61" s="721">
        <f t="shared" si="25"/>
        <v>1203.1936415575872</v>
      </c>
      <c r="P61" s="721">
        <f t="shared" si="25"/>
        <v>1297.6264450207195</v>
      </c>
      <c r="Q61" s="721">
        <f t="shared" si="25"/>
        <v>1392.0592484838519</v>
      </c>
      <c r="R61" s="721">
        <f t="shared" si="25"/>
        <v>1486.4920519469842</v>
      </c>
      <c r="S61" s="721">
        <f t="shared" si="25"/>
        <v>1580.9248554101166</v>
      </c>
      <c r="T61" s="721">
        <f t="shared" si="25"/>
        <v>1675.357658873249</v>
      </c>
      <c r="U61" s="721">
        <f t="shared" si="25"/>
        <v>1769.7904623363813</v>
      </c>
      <c r="V61" s="721">
        <f t="shared" si="25"/>
        <v>1864.2232657995137</v>
      </c>
      <c r="W61" s="721">
        <f t="shared" si="25"/>
        <v>1958.656069262646</v>
      </c>
      <c r="X61" s="721">
        <f t="shared" si="25"/>
        <v>2053.0888727257784</v>
      </c>
      <c r="Y61" s="721">
        <f t="shared" si="25"/>
        <v>2147.5216761889105</v>
      </c>
      <c r="Z61" s="721">
        <f t="shared" si="25"/>
        <v>2241.9544796520427</v>
      </c>
      <c r="AA61" s="721">
        <f t="shared" si="25"/>
        <v>2336.3872831151748</v>
      </c>
      <c r="AB61" s="721">
        <f t="shared" si="25"/>
        <v>2430.8200865783069</v>
      </c>
      <c r="AC61" s="721">
        <f t="shared" si="25"/>
        <v>2525.2528900414391</v>
      </c>
      <c r="AD61" s="721">
        <f t="shared" si="25"/>
        <v>2619.6856935045712</v>
      </c>
      <c r="AE61" s="721">
        <f t="shared" si="25"/>
        <v>2714.1184969677033</v>
      </c>
      <c r="AF61" s="721">
        <f t="shared" si="25"/>
        <v>2808.5513004308355</v>
      </c>
      <c r="AG61" s="721">
        <f t="shared" si="25"/>
        <v>2902.9841038939676</v>
      </c>
    </row>
    <row r="62" spans="1:33" s="83" customFormat="1" hidden="1">
      <c r="A62" s="833"/>
      <c r="B62" s="729" t="s">
        <v>349</v>
      </c>
      <c r="C62" s="730" t="s">
        <v>13</v>
      </c>
      <c r="D62" s="731">
        <f>IF(Výpočty!$F$2=0,Výpočty!E182,Výpočty!E122)</f>
        <v>0</v>
      </c>
      <c r="E62" s="731">
        <f>IF(Výpočty!$F$2=0,Výpočty!F182,Výpočty!F122)</f>
        <v>0</v>
      </c>
      <c r="F62" s="731">
        <f>IF(Výpočty!$F$2=0,Výpočty!G182,Výpočty!G122)</f>
        <v>0</v>
      </c>
      <c r="G62" s="731">
        <f>IF(Výpočty!$F$2=0,Výpočty!H182,Výpočty!H122)</f>
        <v>0</v>
      </c>
      <c r="H62" s="731">
        <f>IF(Výpočty!$F$2=0,Výpočty!I182,Výpočty!I122)</f>
        <v>0</v>
      </c>
      <c r="I62" s="731">
        <f>IF(Výpočty!$F$2=0,Výpočty!J182,Výpočty!J122)</f>
        <v>0</v>
      </c>
      <c r="J62" s="731">
        <f>IF(Výpočty!$F$2=0,Výpočty!K182,Výpočty!K122)</f>
        <v>0</v>
      </c>
      <c r="K62" s="731">
        <f>IF(Výpočty!$F$2=0,Výpočty!L182,Výpočty!L122)</f>
        <v>0</v>
      </c>
      <c r="L62" s="731">
        <f>IF(Výpočty!$F$2=0,Výpočty!M182,Výpočty!M122)</f>
        <v>0</v>
      </c>
      <c r="M62" s="731">
        <f>IF(Výpočty!$F$2=0,Výpočty!N182,Výpočty!N122)</f>
        <v>0</v>
      </c>
      <c r="N62" s="736">
        <f>IF(Výpočty!$F$2=0,Výpočty!O182,Výpočty!O122)</f>
        <v>0</v>
      </c>
      <c r="O62" s="736">
        <f>IF(Výpočty!$F$2=0,Výpočty!P182,Výpočty!P122)</f>
        <v>0</v>
      </c>
      <c r="P62" s="736">
        <f>IF(Výpočty!$F$2=0,Výpočty!Q182,Výpočty!Q122)</f>
        <v>0</v>
      </c>
      <c r="Q62" s="736">
        <f>IF(Výpočty!$F$2=0,Výpočty!R182,Výpočty!R122)</f>
        <v>0</v>
      </c>
      <c r="R62" s="736">
        <f>IF(Výpočty!$F$2=0,Výpočty!S182,Výpočty!S122)</f>
        <v>0</v>
      </c>
      <c r="S62" s="736">
        <f>IF(Výpočty!$F$2=0,Výpočty!T182,Výpočty!T122)</f>
        <v>0</v>
      </c>
      <c r="T62" s="736">
        <f>IF(Výpočty!$F$2=0,Výpočty!U182,Výpočty!U122)</f>
        <v>0</v>
      </c>
      <c r="U62" s="736">
        <f>IF(Výpočty!$F$2=0,Výpočty!V182,Výpočty!V122)</f>
        <v>0</v>
      </c>
      <c r="V62" s="736">
        <f>IF(Výpočty!$F$2=0,Výpočty!W182,Výpočty!W122)</f>
        <v>0</v>
      </c>
      <c r="W62" s="736">
        <f>IF(Výpočty!$F$2=0,Výpočty!X182,Výpočty!X122)</f>
        <v>0</v>
      </c>
      <c r="X62" s="736">
        <f>IF(Výpočty!$F$2=0,Výpočty!Y182,Výpočty!Y122)</f>
        <v>0</v>
      </c>
      <c r="Y62" s="736">
        <f>IF(Výpočty!$F$2=0,Výpočty!Z182,Výpočty!Z122)</f>
        <v>0</v>
      </c>
      <c r="Z62" s="736">
        <f>IF(Výpočty!$F$2=0,Výpočty!AA182,Výpočty!AA122)</f>
        <v>0</v>
      </c>
      <c r="AA62" s="736">
        <f>IF(Výpočty!$F$2=0,Výpočty!AB182,Výpočty!AB122)</f>
        <v>0</v>
      </c>
      <c r="AB62" s="736">
        <f>IF(Výpočty!$F$2=0,Výpočty!AC182,Výpočty!AC122)</f>
        <v>0</v>
      </c>
      <c r="AC62" s="736">
        <f>IF(Výpočty!$F$2=0,Výpočty!AD182,Výpočty!AD122)</f>
        <v>0</v>
      </c>
      <c r="AD62" s="736">
        <f>IF(Výpočty!$F$2=0,Výpočty!AE182,Výpočty!AE122)</f>
        <v>0</v>
      </c>
      <c r="AE62" s="736">
        <f>IF(Výpočty!$F$2=0,Výpočty!AF182,Výpočty!AF122)</f>
        <v>0</v>
      </c>
      <c r="AF62" s="736">
        <f>IF(Výpočty!$F$2=0,Výpočty!AG182,Výpočty!AG122)</f>
        <v>0</v>
      </c>
      <c r="AG62" s="736">
        <f>IF(Výpočty!$F$2=0,Výpočty!AH182,Výpočty!AH122)</f>
        <v>0</v>
      </c>
    </row>
    <row r="63" spans="1:33" s="118" customFormat="1" hidden="1">
      <c r="A63" s="253"/>
      <c r="B63" s="304" t="s">
        <v>279</v>
      </c>
      <c r="C63" s="541" t="s">
        <v>278</v>
      </c>
      <c r="D63" s="794">
        <f>IF(Výpočty!$F$2=0,Výpočty!E190,Výpočty!E130)</f>
        <v>0</v>
      </c>
      <c r="E63" s="794">
        <f>IF(Výpočty!$F$2=0,Výpočty!F190,Výpočty!F130)</f>
        <v>0</v>
      </c>
      <c r="F63" s="794">
        <f>IF(Výpočty!$F$2=0,Výpočty!G190,Výpočty!G130)</f>
        <v>0</v>
      </c>
      <c r="G63" s="794">
        <f>IF(Výpočty!$F$2=0,Výpočty!H190,Výpočty!H130)</f>
        <v>0</v>
      </c>
      <c r="H63" s="794">
        <f>IF(Výpočty!$F$2=0,Výpočty!I190,Výpočty!I130)</f>
        <v>0</v>
      </c>
      <c r="I63" s="794">
        <f>IF(Výpočty!$F$2=0,Výpočty!J190,Výpočty!J130)</f>
        <v>0</v>
      </c>
      <c r="J63" s="794">
        <f>IF(Výpočty!$F$2=0,Výpočty!K190,Výpočty!K130)</f>
        <v>0</v>
      </c>
      <c r="K63" s="794">
        <f>IF(Výpočty!$F$2=0,Výpočty!L190,Výpočty!L130)</f>
        <v>0</v>
      </c>
      <c r="L63" s="794">
        <f>IF(Výpočty!$F$2=0,Výpočty!M190,Výpočty!M130)</f>
        <v>0</v>
      </c>
      <c r="M63" s="794">
        <f>IF(Výpočty!$F$2=0,Výpočty!N190,Výpočty!N130)</f>
        <v>0</v>
      </c>
      <c r="N63" s="795">
        <f>IF(Výpočty!$F$2=0,Výpočty!O190,Výpočty!O130)</f>
        <v>0</v>
      </c>
      <c r="O63" s="795">
        <f>IF(Výpočty!$F$2=0,Výpočty!P190,Výpočty!P130)</f>
        <v>0</v>
      </c>
      <c r="P63" s="795">
        <f>IF(Výpočty!$F$2=0,Výpočty!Q190,Výpočty!Q130)</f>
        <v>0</v>
      </c>
      <c r="Q63" s="795">
        <f>IF(Výpočty!$F$2=0,Výpočty!R190,Výpočty!R130)</f>
        <v>0</v>
      </c>
      <c r="R63" s="795">
        <f>IF(Výpočty!$F$2=0,Výpočty!S190,Výpočty!S130)</f>
        <v>0</v>
      </c>
      <c r="S63" s="795">
        <f>IF(Výpočty!$F$2=0,Výpočty!T190,Výpočty!T130)</f>
        <v>0</v>
      </c>
      <c r="T63" s="795">
        <f>IF(Výpočty!$F$2=0,Výpočty!U190,Výpočty!U130)</f>
        <v>0</v>
      </c>
      <c r="U63" s="795">
        <f>IF(Výpočty!$F$2=0,Výpočty!V190,Výpočty!V130)</f>
        <v>0</v>
      </c>
      <c r="V63" s="795">
        <f>IF(Výpočty!$F$2=0,Výpočty!W190,Výpočty!W130)</f>
        <v>0</v>
      </c>
      <c r="W63" s="795">
        <f>IF(Výpočty!$F$2=0,Výpočty!X190,Výpočty!X130)</f>
        <v>0</v>
      </c>
      <c r="X63" s="795">
        <f>IF(Výpočty!$F$2=0,Výpočty!Y190,Výpočty!Y130)</f>
        <v>0</v>
      </c>
      <c r="Y63" s="795">
        <f>IF(Výpočty!$F$2=0,Výpočty!Z190,Výpočty!Z130)</f>
        <v>0</v>
      </c>
      <c r="Z63" s="795">
        <f>IF(Výpočty!$F$2=0,Výpočty!AA190,Výpočty!AA130)</f>
        <v>0</v>
      </c>
      <c r="AA63" s="795">
        <f>IF(Výpočty!$F$2=0,Výpočty!AB190,Výpočty!AB130)</f>
        <v>0</v>
      </c>
      <c r="AB63" s="795">
        <f>IF(Výpočty!$F$2=0,Výpočty!AC190,Výpočty!AC130)</f>
        <v>0</v>
      </c>
      <c r="AC63" s="795">
        <f>IF(Výpočty!$F$2=0,Výpočty!AD190,Výpočty!AD130)</f>
        <v>0</v>
      </c>
      <c r="AD63" s="795">
        <f>IF(Výpočty!$F$2=0,Výpočty!AE190,Výpočty!AE130)</f>
        <v>0</v>
      </c>
      <c r="AE63" s="795">
        <f>IF(Výpočty!$F$2=0,Výpočty!AF190,Výpočty!AF130)</f>
        <v>0</v>
      </c>
      <c r="AF63" s="795">
        <f>IF(Výpočty!$F$2=0,Výpočty!AG190,Výpočty!AG130)</f>
        <v>0</v>
      </c>
      <c r="AG63" s="795">
        <f>IF(Výpočty!$F$2=0,Výpočty!AH190,Výpočty!AH130)</f>
        <v>0</v>
      </c>
    </row>
    <row r="64" spans="1:33" s="275" customFormat="1" hidden="1">
      <c r="B64" s="280" t="s">
        <v>385</v>
      </c>
      <c r="C64" s="540" t="s">
        <v>103</v>
      </c>
      <c r="D64" s="796">
        <f>IF(D$63=0,0,(D$59+D$60)/D$63)</f>
        <v>0</v>
      </c>
      <c r="E64" s="796">
        <f t="shared" ref="E64:AG64" si="26">IF(E$63=0,0,(E$59+E$60)/E$63)</f>
        <v>0</v>
      </c>
      <c r="F64" s="796">
        <f t="shared" si="26"/>
        <v>0</v>
      </c>
      <c r="G64" s="796">
        <f t="shared" si="26"/>
        <v>0</v>
      </c>
      <c r="H64" s="796">
        <f t="shared" si="26"/>
        <v>0</v>
      </c>
      <c r="I64" s="796">
        <f t="shared" si="26"/>
        <v>0</v>
      </c>
      <c r="J64" s="796">
        <f t="shared" si="26"/>
        <v>0</v>
      </c>
      <c r="K64" s="796">
        <f t="shared" si="26"/>
        <v>0</v>
      </c>
      <c r="L64" s="796">
        <f t="shared" si="26"/>
        <v>0</v>
      </c>
      <c r="M64" s="796">
        <f t="shared" si="26"/>
        <v>0</v>
      </c>
      <c r="N64" s="797">
        <f t="shared" si="26"/>
        <v>0</v>
      </c>
      <c r="O64" s="797">
        <f t="shared" si="26"/>
        <v>0</v>
      </c>
      <c r="P64" s="797">
        <f t="shared" si="26"/>
        <v>0</v>
      </c>
      <c r="Q64" s="797">
        <f t="shared" si="26"/>
        <v>0</v>
      </c>
      <c r="R64" s="797">
        <f t="shared" si="26"/>
        <v>0</v>
      </c>
      <c r="S64" s="797">
        <f t="shared" si="26"/>
        <v>0</v>
      </c>
      <c r="T64" s="797">
        <f t="shared" si="26"/>
        <v>0</v>
      </c>
      <c r="U64" s="797">
        <f t="shared" si="26"/>
        <v>0</v>
      </c>
      <c r="V64" s="797">
        <f t="shared" si="26"/>
        <v>0</v>
      </c>
      <c r="W64" s="797">
        <f t="shared" si="26"/>
        <v>0</v>
      </c>
      <c r="X64" s="797">
        <f t="shared" si="26"/>
        <v>0</v>
      </c>
      <c r="Y64" s="797">
        <f t="shared" si="26"/>
        <v>0</v>
      </c>
      <c r="Z64" s="797">
        <f t="shared" si="26"/>
        <v>0</v>
      </c>
      <c r="AA64" s="797">
        <f t="shared" si="26"/>
        <v>0</v>
      </c>
      <c r="AB64" s="797">
        <f t="shared" si="26"/>
        <v>0</v>
      </c>
      <c r="AC64" s="797">
        <f t="shared" si="26"/>
        <v>0</v>
      </c>
      <c r="AD64" s="797">
        <f t="shared" si="26"/>
        <v>0</v>
      </c>
      <c r="AE64" s="797">
        <f t="shared" si="26"/>
        <v>0</v>
      </c>
      <c r="AF64" s="797">
        <f t="shared" si="26"/>
        <v>0</v>
      </c>
      <c r="AG64" s="797">
        <f t="shared" si="26"/>
        <v>0</v>
      </c>
    </row>
    <row r="65" spans="1:33" s="275" customFormat="1" hidden="1">
      <c r="B65" s="29"/>
      <c r="C65" s="38"/>
      <c r="D65" s="527"/>
      <c r="E65" s="527"/>
      <c r="F65" s="527"/>
      <c r="G65" s="527"/>
      <c r="H65" s="527"/>
      <c r="I65" s="527"/>
      <c r="J65" s="527"/>
      <c r="K65" s="527"/>
      <c r="L65" s="527"/>
      <c r="M65" s="527"/>
      <c r="N65" s="527"/>
      <c r="O65" s="527"/>
      <c r="P65" s="527"/>
      <c r="Q65" s="527"/>
      <c r="R65" s="527"/>
      <c r="S65" s="527"/>
      <c r="T65" s="527"/>
      <c r="U65" s="527"/>
      <c r="V65" s="527"/>
      <c r="W65" s="527"/>
      <c r="X65" s="527"/>
      <c r="Y65" s="527"/>
      <c r="Z65" s="527"/>
      <c r="AA65" s="527"/>
      <c r="AB65" s="527"/>
      <c r="AC65" s="527"/>
      <c r="AD65" s="527"/>
      <c r="AE65" s="527"/>
      <c r="AF65" s="527"/>
      <c r="AG65" s="527"/>
    </row>
    <row r="66" spans="1:33" s="29" customFormat="1">
      <c r="B66" s="800" t="s">
        <v>397</v>
      </c>
      <c r="C66" s="800"/>
      <c r="D66" s="526"/>
      <c r="E66" s="526"/>
      <c r="F66" s="526"/>
      <c r="G66" s="526"/>
      <c r="H66" s="526"/>
      <c r="I66" s="526"/>
      <c r="J66" s="526"/>
      <c r="K66" s="526"/>
      <c r="L66" s="526"/>
      <c r="M66" s="526"/>
      <c r="N66" s="526"/>
      <c r="O66" s="526"/>
      <c r="P66" s="526"/>
      <c r="Q66" s="526"/>
      <c r="R66" s="526"/>
      <c r="S66" s="526"/>
      <c r="T66" s="526"/>
      <c r="U66" s="526"/>
      <c r="V66" s="526"/>
      <c r="W66" s="526"/>
      <c r="X66" s="526"/>
      <c r="Y66" s="526"/>
      <c r="Z66" s="526"/>
      <c r="AA66" s="526"/>
      <c r="AB66" s="526"/>
      <c r="AC66" s="526"/>
      <c r="AD66" s="526"/>
      <c r="AE66" s="526"/>
      <c r="AF66" s="526"/>
      <c r="AG66" s="526"/>
    </row>
    <row r="67" spans="1:33" s="29" customFormat="1">
      <c r="B67" s="734" t="s">
        <v>382</v>
      </c>
      <c r="C67" s="734"/>
      <c r="D67" s="539"/>
      <c r="E67" s="539"/>
      <c r="F67" s="526"/>
      <c r="G67" s="526"/>
      <c r="H67" s="526"/>
      <c r="I67" s="526"/>
      <c r="J67" s="526"/>
      <c r="K67" s="526"/>
      <c r="L67" s="526"/>
      <c r="M67" s="526"/>
      <c r="N67" s="526"/>
      <c r="O67" s="526"/>
      <c r="P67" s="526"/>
      <c r="Q67" s="526"/>
      <c r="R67" s="526"/>
      <c r="S67" s="526"/>
      <c r="T67" s="526"/>
      <c r="U67" s="526"/>
      <c r="V67" s="526"/>
      <c r="W67" s="526"/>
      <c r="X67" s="526"/>
      <c r="Y67" s="526"/>
      <c r="Z67" s="526"/>
      <c r="AA67" s="526"/>
      <c r="AB67" s="526"/>
      <c r="AC67" s="526"/>
      <c r="AD67" s="526"/>
      <c r="AE67" s="526"/>
      <c r="AF67" s="526"/>
      <c r="AG67" s="526"/>
    </row>
    <row r="68" spans="1:33" s="248" customFormat="1">
      <c r="B68" s="372" t="s">
        <v>321</v>
      </c>
      <c r="C68" s="427"/>
      <c r="D68" s="360">
        <f>D8</f>
        <v>2016</v>
      </c>
      <c r="E68" s="360">
        <f t="shared" ref="E68:AG68" si="27">E8</f>
        <v>2017</v>
      </c>
      <c r="F68" s="360">
        <f t="shared" si="27"/>
        <v>2018</v>
      </c>
      <c r="G68" s="360">
        <f t="shared" si="27"/>
        <v>2019</v>
      </c>
      <c r="H68" s="360">
        <f t="shared" si="27"/>
        <v>2020</v>
      </c>
      <c r="I68" s="360">
        <f t="shared" si="27"/>
        <v>2021</v>
      </c>
      <c r="J68" s="360">
        <f t="shared" si="27"/>
        <v>2022</v>
      </c>
      <c r="K68" s="360">
        <f t="shared" si="27"/>
        <v>2023</v>
      </c>
      <c r="L68" s="360">
        <f t="shared" si="27"/>
        <v>2024</v>
      </c>
      <c r="M68" s="360">
        <f t="shared" si="27"/>
        <v>2025</v>
      </c>
      <c r="N68" s="360">
        <f t="shared" si="27"/>
        <v>2026</v>
      </c>
      <c r="O68" s="360">
        <f t="shared" si="27"/>
        <v>2027</v>
      </c>
      <c r="P68" s="360">
        <f t="shared" si="27"/>
        <v>2028</v>
      </c>
      <c r="Q68" s="360">
        <f t="shared" si="27"/>
        <v>2029</v>
      </c>
      <c r="R68" s="360">
        <f t="shared" si="27"/>
        <v>2030</v>
      </c>
      <c r="S68" s="360">
        <f t="shared" si="27"/>
        <v>2031</v>
      </c>
      <c r="T68" s="360">
        <f t="shared" si="27"/>
        <v>2032</v>
      </c>
      <c r="U68" s="360">
        <f t="shared" si="27"/>
        <v>2033</v>
      </c>
      <c r="V68" s="360">
        <f t="shared" si="27"/>
        <v>2034</v>
      </c>
      <c r="W68" s="360">
        <f t="shared" si="27"/>
        <v>2035</v>
      </c>
      <c r="X68" s="360">
        <f t="shared" si="27"/>
        <v>2036</v>
      </c>
      <c r="Y68" s="360">
        <f t="shared" si="27"/>
        <v>2037</v>
      </c>
      <c r="Z68" s="360">
        <f t="shared" si="27"/>
        <v>2038</v>
      </c>
      <c r="AA68" s="360">
        <f t="shared" si="27"/>
        <v>2039</v>
      </c>
      <c r="AB68" s="360">
        <f t="shared" si="27"/>
        <v>2040</v>
      </c>
      <c r="AC68" s="360">
        <f t="shared" si="27"/>
        <v>2041</v>
      </c>
      <c r="AD68" s="360">
        <f t="shared" si="27"/>
        <v>2042</v>
      </c>
      <c r="AE68" s="360">
        <f t="shared" si="27"/>
        <v>2043</v>
      </c>
      <c r="AF68" s="360">
        <f t="shared" si="27"/>
        <v>2044</v>
      </c>
      <c r="AG68" s="360">
        <f t="shared" si="27"/>
        <v>2045</v>
      </c>
    </row>
    <row r="69" spans="1:33">
      <c r="A69" s="347"/>
      <c r="B69" s="338" t="s">
        <v>357</v>
      </c>
      <c r="C69" s="727" t="s">
        <v>13</v>
      </c>
      <c r="D69" s="879" t="e">
        <f>IF(D9=0,0,D9)</f>
        <v>#DIV/0!</v>
      </c>
      <c r="E69" s="879" t="e">
        <f t="shared" ref="E69:AG69" si="28">IF(E9=0,0,E9)</f>
        <v>#DIV/0!</v>
      </c>
      <c r="F69" s="879" t="e">
        <f t="shared" si="28"/>
        <v>#DIV/0!</v>
      </c>
      <c r="G69" s="879" t="e">
        <f t="shared" si="28"/>
        <v>#DIV/0!</v>
      </c>
      <c r="H69" s="879" t="e">
        <f t="shared" si="28"/>
        <v>#DIV/0!</v>
      </c>
      <c r="I69" s="879" t="e">
        <f t="shared" si="28"/>
        <v>#DIV/0!</v>
      </c>
      <c r="J69" s="879" t="e">
        <f t="shared" si="28"/>
        <v>#DIV/0!</v>
      </c>
      <c r="K69" s="879" t="e">
        <f t="shared" si="28"/>
        <v>#DIV/0!</v>
      </c>
      <c r="L69" s="879" t="e">
        <f t="shared" si="28"/>
        <v>#DIV/0!</v>
      </c>
      <c r="M69" s="879" t="e">
        <f t="shared" si="28"/>
        <v>#DIV/0!</v>
      </c>
      <c r="N69" s="879" t="e">
        <f t="shared" si="28"/>
        <v>#DIV/0!</v>
      </c>
      <c r="O69" s="879" t="e">
        <f t="shared" si="28"/>
        <v>#DIV/0!</v>
      </c>
      <c r="P69" s="879" t="e">
        <f t="shared" si="28"/>
        <v>#DIV/0!</v>
      </c>
      <c r="Q69" s="879" t="e">
        <f t="shared" si="28"/>
        <v>#DIV/0!</v>
      </c>
      <c r="R69" s="879" t="e">
        <f t="shared" si="28"/>
        <v>#DIV/0!</v>
      </c>
      <c r="S69" s="879" t="e">
        <f t="shared" si="28"/>
        <v>#DIV/0!</v>
      </c>
      <c r="T69" s="879" t="e">
        <f t="shared" si="28"/>
        <v>#DIV/0!</v>
      </c>
      <c r="U69" s="879" t="e">
        <f t="shared" si="28"/>
        <v>#DIV/0!</v>
      </c>
      <c r="V69" s="879" t="e">
        <f t="shared" si="28"/>
        <v>#DIV/0!</v>
      </c>
      <c r="W69" s="879" t="e">
        <f t="shared" si="28"/>
        <v>#DIV/0!</v>
      </c>
      <c r="X69" s="879" t="e">
        <f t="shared" si="28"/>
        <v>#DIV/0!</v>
      </c>
      <c r="Y69" s="879" t="e">
        <f t="shared" si="28"/>
        <v>#DIV/0!</v>
      </c>
      <c r="Z69" s="879" t="e">
        <f t="shared" si="28"/>
        <v>#DIV/0!</v>
      </c>
      <c r="AA69" s="879" t="e">
        <f t="shared" si="28"/>
        <v>#DIV/0!</v>
      </c>
      <c r="AB69" s="879" t="e">
        <f t="shared" si="28"/>
        <v>#DIV/0!</v>
      </c>
      <c r="AC69" s="879" t="e">
        <f t="shared" si="28"/>
        <v>#DIV/0!</v>
      </c>
      <c r="AD69" s="879" t="e">
        <f t="shared" si="28"/>
        <v>#DIV/0!</v>
      </c>
      <c r="AE69" s="879" t="e">
        <f t="shared" si="28"/>
        <v>#DIV/0!</v>
      </c>
      <c r="AF69" s="879" t="e">
        <f t="shared" si="28"/>
        <v>#DIV/0!</v>
      </c>
      <c r="AG69" s="879" t="e">
        <f t="shared" si="28"/>
        <v>#DIV/0!</v>
      </c>
    </row>
    <row r="70" spans="1:33">
      <c r="A70" s="347"/>
      <c r="B70" s="337" t="s">
        <v>389</v>
      </c>
      <c r="C70" s="735" t="s">
        <v>13</v>
      </c>
      <c r="D70" s="879">
        <f>IF(D29=0,0,D29)</f>
        <v>0</v>
      </c>
      <c r="E70" s="879">
        <f t="shared" ref="E70:AG70" si="29">IF(E29=0,0,E29)</f>
        <v>0</v>
      </c>
      <c r="F70" s="879">
        <f t="shared" si="29"/>
        <v>0</v>
      </c>
      <c r="G70" s="879">
        <f t="shared" si="29"/>
        <v>0</v>
      </c>
      <c r="H70" s="879">
        <f t="shared" si="29"/>
        <v>0</v>
      </c>
      <c r="I70" s="879">
        <f t="shared" si="29"/>
        <v>0</v>
      </c>
      <c r="J70" s="879">
        <f t="shared" si="29"/>
        <v>0</v>
      </c>
      <c r="K70" s="879">
        <f t="shared" si="29"/>
        <v>0</v>
      </c>
      <c r="L70" s="879">
        <f t="shared" si="29"/>
        <v>0</v>
      </c>
      <c r="M70" s="879">
        <f t="shared" si="29"/>
        <v>0</v>
      </c>
      <c r="N70" s="879">
        <f t="shared" si="29"/>
        <v>0</v>
      </c>
      <c r="O70" s="879">
        <f t="shared" si="29"/>
        <v>0</v>
      </c>
      <c r="P70" s="879">
        <f t="shared" si="29"/>
        <v>0</v>
      </c>
      <c r="Q70" s="879">
        <f t="shared" si="29"/>
        <v>0</v>
      </c>
      <c r="R70" s="879">
        <f t="shared" si="29"/>
        <v>0</v>
      </c>
      <c r="S70" s="879">
        <f t="shared" si="29"/>
        <v>0</v>
      </c>
      <c r="T70" s="879">
        <f t="shared" si="29"/>
        <v>0</v>
      </c>
      <c r="U70" s="879">
        <f t="shared" si="29"/>
        <v>0</v>
      </c>
      <c r="V70" s="879">
        <f t="shared" si="29"/>
        <v>0</v>
      </c>
      <c r="W70" s="879">
        <f t="shared" si="29"/>
        <v>0</v>
      </c>
      <c r="X70" s="879">
        <f t="shared" si="29"/>
        <v>0</v>
      </c>
      <c r="Y70" s="879">
        <f t="shared" si="29"/>
        <v>0</v>
      </c>
      <c r="Z70" s="879">
        <f t="shared" si="29"/>
        <v>0</v>
      </c>
      <c r="AA70" s="879">
        <f t="shared" si="29"/>
        <v>0</v>
      </c>
      <c r="AB70" s="879">
        <f t="shared" si="29"/>
        <v>0</v>
      </c>
      <c r="AC70" s="879">
        <f t="shared" si="29"/>
        <v>0</v>
      </c>
      <c r="AD70" s="879">
        <f t="shared" si="29"/>
        <v>0</v>
      </c>
      <c r="AE70" s="879">
        <f t="shared" si="29"/>
        <v>0</v>
      </c>
      <c r="AF70" s="879">
        <f t="shared" si="29"/>
        <v>0</v>
      </c>
      <c r="AG70" s="879">
        <f t="shared" si="29"/>
        <v>0</v>
      </c>
    </row>
    <row r="71" spans="1:33" s="118" customFormat="1">
      <c r="A71" s="253"/>
      <c r="B71" s="283" t="s">
        <v>352</v>
      </c>
      <c r="C71" s="728" t="s">
        <v>13</v>
      </c>
      <c r="D71" s="879">
        <f>IF(Výpočty!$F$2=0,Výpočty!E169,Výpočty!E109)</f>
        <v>0</v>
      </c>
      <c r="E71" s="720">
        <f>IF(Výpočty!$F$2=0,Výpočty!F169,Výpočty!F109)</f>
        <v>0</v>
      </c>
      <c r="F71" s="720">
        <f>IF(Výpočty!$F$2=0,Výpočty!G169,Výpočty!G109)</f>
        <v>0</v>
      </c>
      <c r="G71" s="720">
        <f>IF(Výpočty!$F$2=0,Výpočty!H169,Výpočty!H109)</f>
        <v>0</v>
      </c>
      <c r="H71" s="720">
        <f>IF(Výpočty!$F$2=0,Výpočty!I169,Výpočty!I109)</f>
        <v>0</v>
      </c>
      <c r="I71" s="720">
        <f>IF(Výpočty!$F$2=0,Výpočty!J169,Výpočty!J109)</f>
        <v>0</v>
      </c>
      <c r="J71" s="720">
        <f>IF(Výpočty!$F$2=0,Výpočty!K169,Výpočty!K109)</f>
        <v>0</v>
      </c>
      <c r="K71" s="720">
        <f>IF(Výpočty!$F$2=0,Výpočty!L169,Výpočty!L109)</f>
        <v>0</v>
      </c>
      <c r="L71" s="720">
        <f>IF(Výpočty!$F$2=0,Výpočty!M169,Výpočty!M109)</f>
        <v>0</v>
      </c>
      <c r="M71" s="720">
        <f>IF(Výpočty!$F$2=0,Výpočty!N169,Výpočty!N109)</f>
        <v>0</v>
      </c>
      <c r="N71" s="720">
        <f>IF(Výpočty!$F$2=0,Výpočty!O169,Výpočty!O109)</f>
        <v>0</v>
      </c>
      <c r="O71" s="720">
        <f>IF(Výpočty!$F$2=0,Výpočty!P169,Výpočty!P109)</f>
        <v>0</v>
      </c>
      <c r="P71" s="720">
        <f>IF(Výpočty!$F$2=0,Výpočty!Q169,Výpočty!Q109)</f>
        <v>0</v>
      </c>
      <c r="Q71" s="720">
        <f>IF(Výpočty!$F$2=0,Výpočty!R169,Výpočty!R109)</f>
        <v>0</v>
      </c>
      <c r="R71" s="720">
        <f>IF(Výpočty!$F$2=0,Výpočty!S169,Výpočty!S109)</f>
        <v>0</v>
      </c>
      <c r="S71" s="720">
        <f>IF(Výpočty!$F$2=0,Výpočty!T169,Výpočty!T109)</f>
        <v>0</v>
      </c>
      <c r="T71" s="720">
        <f>IF(Výpočty!$F$2=0,Výpočty!U169,Výpočty!U109)</f>
        <v>0</v>
      </c>
      <c r="U71" s="720">
        <f>IF(Výpočty!$F$2=0,Výpočty!V169,Výpočty!V109)</f>
        <v>0</v>
      </c>
      <c r="V71" s="720">
        <f>IF(Výpočty!$F$2=0,Výpočty!W169,Výpočty!W109)</f>
        <v>0</v>
      </c>
      <c r="W71" s="720">
        <f>IF(Výpočty!$F$2=0,Výpočty!X169,Výpočty!X109)</f>
        <v>0</v>
      </c>
      <c r="X71" s="720">
        <f>IF(Výpočty!$F$2=0,Výpočty!Y169,Výpočty!Y109)</f>
        <v>0</v>
      </c>
      <c r="Y71" s="720">
        <f>IF(Výpočty!$F$2=0,Výpočty!Z169,Výpočty!Z109)</f>
        <v>0</v>
      </c>
      <c r="Z71" s="720">
        <f>IF(Výpočty!$F$2=0,Výpočty!AA169,Výpočty!AA109)</f>
        <v>0</v>
      </c>
      <c r="AA71" s="720">
        <f>IF(Výpočty!$F$2=0,Výpočty!AB169,Výpočty!AB109)</f>
        <v>0</v>
      </c>
      <c r="AB71" s="720">
        <f>IF(Výpočty!$F$2=0,Výpočty!AC169,Výpočty!AC109)</f>
        <v>0</v>
      </c>
      <c r="AC71" s="720">
        <f>IF(Výpočty!$F$2=0,Výpočty!AD169,Výpočty!AD109)</f>
        <v>0</v>
      </c>
      <c r="AD71" s="720">
        <f>IF(Výpočty!$F$2=0,Výpočty!AE169,Výpočty!AE109)</f>
        <v>0</v>
      </c>
      <c r="AE71" s="720">
        <f>IF(Výpočty!$F$2=0,Výpočty!AF169,Výpočty!AF109)</f>
        <v>0</v>
      </c>
      <c r="AF71" s="720">
        <f>IF(Výpočty!$F$2=0,Výpočty!AG169,Výpočty!AG109)</f>
        <v>0</v>
      </c>
      <c r="AG71" s="720">
        <f>IF(Výpočty!$F$2=0,Výpočty!AH169,Výpočty!AH109)</f>
        <v>0</v>
      </c>
    </row>
    <row r="72" spans="1:33" s="118" customFormat="1" hidden="1">
      <c r="A72" s="253"/>
      <c r="B72" s="283" t="s">
        <v>390</v>
      </c>
      <c r="C72" s="728" t="s">
        <v>13</v>
      </c>
      <c r="D72" s="879" t="e">
        <f>D69+D71</f>
        <v>#DIV/0!</v>
      </c>
      <c r="E72" s="720" t="e">
        <f t="shared" ref="E72:N72" si="30">E69+E71</f>
        <v>#DIV/0!</v>
      </c>
      <c r="F72" s="720" t="e">
        <f t="shared" si="30"/>
        <v>#DIV/0!</v>
      </c>
      <c r="G72" s="720" t="e">
        <f t="shared" si="30"/>
        <v>#DIV/0!</v>
      </c>
      <c r="H72" s="720" t="e">
        <f t="shared" si="30"/>
        <v>#DIV/0!</v>
      </c>
      <c r="I72" s="720" t="e">
        <f t="shared" si="30"/>
        <v>#DIV/0!</v>
      </c>
      <c r="J72" s="720" t="e">
        <f t="shared" si="30"/>
        <v>#DIV/0!</v>
      </c>
      <c r="K72" s="720" t="e">
        <f t="shared" si="30"/>
        <v>#DIV/0!</v>
      </c>
      <c r="L72" s="720" t="e">
        <f t="shared" si="30"/>
        <v>#DIV/0!</v>
      </c>
      <c r="M72" s="720" t="e">
        <f t="shared" si="30"/>
        <v>#DIV/0!</v>
      </c>
      <c r="N72" s="720" t="e">
        <f t="shared" si="30"/>
        <v>#DIV/0!</v>
      </c>
      <c r="O72" s="720" t="e">
        <f t="shared" ref="O72" si="31">O69+O71</f>
        <v>#DIV/0!</v>
      </c>
      <c r="P72" s="720" t="e">
        <f t="shared" ref="P72" si="32">P69+P71</f>
        <v>#DIV/0!</v>
      </c>
      <c r="Q72" s="720" t="e">
        <f t="shared" ref="Q72" si="33">Q69+Q71</f>
        <v>#DIV/0!</v>
      </c>
      <c r="R72" s="720" t="e">
        <f t="shared" ref="R72" si="34">R69+R71</f>
        <v>#DIV/0!</v>
      </c>
      <c r="S72" s="720" t="e">
        <f t="shared" ref="S72" si="35">S69+S71</f>
        <v>#DIV/0!</v>
      </c>
      <c r="T72" s="720" t="e">
        <f t="shared" ref="T72" si="36">T69+T71</f>
        <v>#DIV/0!</v>
      </c>
      <c r="U72" s="720" t="e">
        <f t="shared" ref="U72" si="37">U69+U71</f>
        <v>#DIV/0!</v>
      </c>
      <c r="V72" s="720" t="e">
        <f t="shared" ref="V72" si="38">V69+V71</f>
        <v>#DIV/0!</v>
      </c>
      <c r="W72" s="720" t="e">
        <f t="shared" ref="W72" si="39">W69+W71</f>
        <v>#DIV/0!</v>
      </c>
      <c r="X72" s="720" t="e">
        <f t="shared" ref="X72" si="40">X69+X71</f>
        <v>#DIV/0!</v>
      </c>
      <c r="Y72" s="720" t="e">
        <f t="shared" ref="Y72" si="41">Y69+Y71</f>
        <v>#DIV/0!</v>
      </c>
      <c r="Z72" s="720" t="e">
        <f t="shared" ref="Z72" si="42">Z69+Z71</f>
        <v>#DIV/0!</v>
      </c>
      <c r="AA72" s="720" t="e">
        <f t="shared" ref="AA72" si="43">AA69+AA71</f>
        <v>#DIV/0!</v>
      </c>
      <c r="AB72" s="720" t="e">
        <f t="shared" ref="AB72" si="44">AB69+AB71</f>
        <v>#DIV/0!</v>
      </c>
      <c r="AC72" s="720" t="e">
        <f t="shared" ref="AC72" si="45">AC69+AC71</f>
        <v>#DIV/0!</v>
      </c>
      <c r="AD72" s="720" t="e">
        <f t="shared" ref="AD72" si="46">AD69+AD71</f>
        <v>#DIV/0!</v>
      </c>
      <c r="AE72" s="720" t="e">
        <f t="shared" ref="AE72" si="47">AE69+AE71</f>
        <v>#DIV/0!</v>
      </c>
      <c r="AF72" s="720" t="e">
        <f t="shared" ref="AF72" si="48">AF69+AF71</f>
        <v>#DIV/0!</v>
      </c>
      <c r="AG72" s="720" t="e">
        <f t="shared" ref="AG72" si="49">AG69+AG71</f>
        <v>#DIV/0!</v>
      </c>
    </row>
    <row r="73" spans="1:33" s="118" customFormat="1" hidden="1">
      <c r="A73" s="253"/>
      <c r="B73" s="283" t="s">
        <v>386</v>
      </c>
      <c r="C73" s="728" t="s">
        <v>13</v>
      </c>
      <c r="D73" s="879">
        <f t="shared" ref="D73:AG73" si="50">D70+D71</f>
        <v>0</v>
      </c>
      <c r="E73" s="720">
        <f t="shared" si="50"/>
        <v>0</v>
      </c>
      <c r="F73" s="720">
        <f t="shared" si="50"/>
        <v>0</v>
      </c>
      <c r="G73" s="720">
        <f t="shared" si="50"/>
        <v>0</v>
      </c>
      <c r="H73" s="720">
        <f t="shared" si="50"/>
        <v>0</v>
      </c>
      <c r="I73" s="720">
        <f t="shared" si="50"/>
        <v>0</v>
      </c>
      <c r="J73" s="720">
        <f t="shared" si="50"/>
        <v>0</v>
      </c>
      <c r="K73" s="720">
        <f t="shared" si="50"/>
        <v>0</v>
      </c>
      <c r="L73" s="720">
        <f t="shared" si="50"/>
        <v>0</v>
      </c>
      <c r="M73" s="720">
        <f t="shared" si="50"/>
        <v>0</v>
      </c>
      <c r="N73" s="720">
        <f t="shared" si="50"/>
        <v>0</v>
      </c>
      <c r="O73" s="720">
        <f t="shared" si="50"/>
        <v>0</v>
      </c>
      <c r="P73" s="720">
        <f t="shared" si="50"/>
        <v>0</v>
      </c>
      <c r="Q73" s="720">
        <f t="shared" si="50"/>
        <v>0</v>
      </c>
      <c r="R73" s="720">
        <f t="shared" si="50"/>
        <v>0</v>
      </c>
      <c r="S73" s="720">
        <f t="shared" si="50"/>
        <v>0</v>
      </c>
      <c r="T73" s="720">
        <f t="shared" si="50"/>
        <v>0</v>
      </c>
      <c r="U73" s="720">
        <f t="shared" si="50"/>
        <v>0</v>
      </c>
      <c r="V73" s="720">
        <f t="shared" si="50"/>
        <v>0</v>
      </c>
      <c r="W73" s="720">
        <f t="shared" si="50"/>
        <v>0</v>
      </c>
      <c r="X73" s="720">
        <f t="shared" si="50"/>
        <v>0</v>
      </c>
      <c r="Y73" s="720">
        <f t="shared" si="50"/>
        <v>0</v>
      </c>
      <c r="Z73" s="720">
        <f t="shared" si="50"/>
        <v>0</v>
      </c>
      <c r="AA73" s="720">
        <f t="shared" si="50"/>
        <v>0</v>
      </c>
      <c r="AB73" s="720">
        <f t="shared" si="50"/>
        <v>0</v>
      </c>
      <c r="AC73" s="720">
        <f t="shared" si="50"/>
        <v>0</v>
      </c>
      <c r="AD73" s="720">
        <f t="shared" si="50"/>
        <v>0</v>
      </c>
      <c r="AE73" s="720">
        <f t="shared" si="50"/>
        <v>0</v>
      </c>
      <c r="AF73" s="720">
        <f t="shared" si="50"/>
        <v>0</v>
      </c>
      <c r="AG73" s="720">
        <f t="shared" si="50"/>
        <v>0</v>
      </c>
    </row>
    <row r="74" spans="1:33" s="83" customFormat="1" hidden="1">
      <c r="A74" s="833"/>
      <c r="B74" s="729" t="s">
        <v>323</v>
      </c>
      <c r="C74" s="730" t="s">
        <v>13</v>
      </c>
      <c r="D74" s="731">
        <f>IF(Výpočty!$F$2=0,Výpočty!E177,Výpočty!E117)</f>
        <v>0</v>
      </c>
      <c r="E74" s="731">
        <f>IF(Výpočty!$F$2=0,Výpočty!F177,Výpočty!F117)</f>
        <v>0</v>
      </c>
      <c r="F74" s="731">
        <f>IF(Výpočty!$F$2=0,Výpočty!G177,Výpočty!G117)</f>
        <v>0</v>
      </c>
      <c r="G74" s="731">
        <f>IF(Výpočty!$F$2=0,Výpočty!H177,Výpočty!H117)</f>
        <v>0</v>
      </c>
      <c r="H74" s="731">
        <f>IF(Výpočty!$F$2=0,Výpočty!I177,Výpočty!I117)</f>
        <v>0</v>
      </c>
      <c r="I74" s="731">
        <f>IF(Výpočty!$F$2=0,Výpočty!J177,Výpočty!J117)</f>
        <v>0</v>
      </c>
      <c r="J74" s="731">
        <f>IF(Výpočty!$F$2=0,Výpočty!K177,Výpočty!K117)</f>
        <v>0</v>
      </c>
      <c r="K74" s="731">
        <f>IF(Výpočty!$F$2=0,Výpočty!L177,Výpočty!L117)</f>
        <v>0</v>
      </c>
      <c r="L74" s="731">
        <f>IF(Výpočty!$F$2=0,Výpočty!M177,Výpočty!M117)</f>
        <v>0</v>
      </c>
      <c r="M74" s="731">
        <f>IF(Výpočty!$F$2=0,Výpočty!N177,Výpočty!N117)</f>
        <v>0</v>
      </c>
      <c r="N74" s="731">
        <f>IF(Výpočty!$F$2=0,Výpočty!O177,Výpočty!O117)</f>
        <v>0</v>
      </c>
      <c r="O74" s="731">
        <f>IF(Výpočty!$F$2=0,Výpočty!P177,Výpočty!P117)</f>
        <v>0</v>
      </c>
      <c r="P74" s="731">
        <f>IF(Výpočty!$F$2=0,Výpočty!Q177,Výpočty!Q117)</f>
        <v>0</v>
      </c>
      <c r="Q74" s="731">
        <f>IF(Výpočty!$F$2=0,Výpočty!R177,Výpočty!R117)</f>
        <v>0</v>
      </c>
      <c r="R74" s="731">
        <f>IF(Výpočty!$F$2=0,Výpočty!S177,Výpočty!S117)</f>
        <v>0</v>
      </c>
      <c r="S74" s="731">
        <f>IF(Výpočty!$F$2=0,Výpočty!T177,Výpočty!T117)</f>
        <v>0</v>
      </c>
      <c r="T74" s="731">
        <f>IF(Výpočty!$F$2=0,Výpočty!U177,Výpočty!U117)</f>
        <v>0</v>
      </c>
      <c r="U74" s="731">
        <f>IF(Výpočty!$F$2=0,Výpočty!V177,Výpočty!V117)</f>
        <v>0</v>
      </c>
      <c r="V74" s="731">
        <f>IF(Výpočty!$F$2=0,Výpočty!W177,Výpočty!W117)</f>
        <v>0</v>
      </c>
      <c r="W74" s="731">
        <f>IF(Výpočty!$F$2=0,Výpočty!X177,Výpočty!X117)</f>
        <v>0</v>
      </c>
      <c r="X74" s="731">
        <f>IF(Výpočty!$F$2=0,Výpočty!Y177,Výpočty!Y117)</f>
        <v>0</v>
      </c>
      <c r="Y74" s="731">
        <f>IF(Výpočty!$F$2=0,Výpočty!Z177,Výpočty!Z117)</f>
        <v>0</v>
      </c>
      <c r="Z74" s="731">
        <f>IF(Výpočty!$F$2=0,Výpočty!AA177,Výpočty!AA117)</f>
        <v>0</v>
      </c>
      <c r="AA74" s="731">
        <f>IF(Výpočty!$F$2=0,Výpočty!AB177,Výpočty!AB117)</f>
        <v>0</v>
      </c>
      <c r="AB74" s="731">
        <f>IF(Výpočty!$F$2=0,Výpočty!AC177,Výpočty!AC117)</f>
        <v>0</v>
      </c>
      <c r="AC74" s="731">
        <f>IF(Výpočty!$F$2=0,Výpočty!AD177,Výpočty!AD117)</f>
        <v>0</v>
      </c>
      <c r="AD74" s="731">
        <f>IF(Výpočty!$F$2=0,Výpočty!AE177,Výpočty!AE117)</f>
        <v>0</v>
      </c>
      <c r="AE74" s="731">
        <f>IF(Výpočty!$F$2=0,Výpočty!AF177,Výpočty!AF117)</f>
        <v>0</v>
      </c>
      <c r="AF74" s="731">
        <f>IF(Výpočty!$F$2=0,Výpočty!AG177,Výpočty!AG117)</f>
        <v>0</v>
      </c>
      <c r="AG74" s="731">
        <f>IF(Výpočty!$F$2=0,Výpočty!AH177,Výpočty!AH117)</f>
        <v>0</v>
      </c>
    </row>
    <row r="75" spans="1:33" s="118" customFormat="1">
      <c r="A75" s="253"/>
      <c r="B75" s="304" t="s">
        <v>275</v>
      </c>
      <c r="C75" s="541" t="s">
        <v>278</v>
      </c>
      <c r="D75" s="880">
        <f>IF(Výpočty!$F$2=0,Výpočty!E185,Výpočty!E125)</f>
        <v>0</v>
      </c>
      <c r="E75" s="794">
        <f>IF(Výpočty!$F$2=0,Výpočty!F185,Výpočty!F125)</f>
        <v>0</v>
      </c>
      <c r="F75" s="794">
        <f>IF(Výpočty!$F$2=0,Výpočty!G185,Výpočty!G125)</f>
        <v>0</v>
      </c>
      <c r="G75" s="794">
        <f>IF(Výpočty!$F$2=0,Výpočty!H185,Výpočty!H125)</f>
        <v>0</v>
      </c>
      <c r="H75" s="794">
        <f>IF(Výpočty!$F$2=0,Výpočty!I185,Výpočty!I125)</f>
        <v>0</v>
      </c>
      <c r="I75" s="794">
        <f>IF(Výpočty!$F$2=0,Výpočty!J185,Výpočty!J125)</f>
        <v>0</v>
      </c>
      <c r="J75" s="794">
        <f>IF(Výpočty!$F$2=0,Výpočty!K185,Výpočty!K125)</f>
        <v>0</v>
      </c>
      <c r="K75" s="794">
        <f>IF(Výpočty!$F$2=0,Výpočty!L185,Výpočty!L125)</f>
        <v>0</v>
      </c>
      <c r="L75" s="794">
        <f>IF(Výpočty!$F$2=0,Výpočty!M185,Výpočty!M125)</f>
        <v>0</v>
      </c>
      <c r="M75" s="794">
        <f>IF(Výpočty!$F$2=0,Výpočty!N185,Výpočty!N125)</f>
        <v>0</v>
      </c>
      <c r="N75" s="794">
        <f>IF(Výpočty!$F$2=0,Výpočty!O185,Výpočty!O125)</f>
        <v>0</v>
      </c>
      <c r="O75" s="794">
        <f>IF(Výpočty!$F$2=0,Výpočty!P185,Výpočty!P125)</f>
        <v>0</v>
      </c>
      <c r="P75" s="794">
        <f>IF(Výpočty!$F$2=0,Výpočty!Q185,Výpočty!Q125)</f>
        <v>0</v>
      </c>
      <c r="Q75" s="794">
        <f>IF(Výpočty!$F$2=0,Výpočty!R185,Výpočty!R125)</f>
        <v>0</v>
      </c>
      <c r="R75" s="794">
        <f>IF(Výpočty!$F$2=0,Výpočty!S185,Výpočty!S125)</f>
        <v>0</v>
      </c>
      <c r="S75" s="794">
        <f>IF(Výpočty!$F$2=0,Výpočty!T185,Výpočty!T125)</f>
        <v>0</v>
      </c>
      <c r="T75" s="794">
        <f>IF(Výpočty!$F$2=0,Výpočty!U185,Výpočty!U125)</f>
        <v>0</v>
      </c>
      <c r="U75" s="794">
        <f>IF(Výpočty!$F$2=0,Výpočty!V185,Výpočty!V125)</f>
        <v>0</v>
      </c>
      <c r="V75" s="794">
        <f>IF(Výpočty!$F$2=0,Výpočty!W185,Výpočty!W125)</f>
        <v>0</v>
      </c>
      <c r="W75" s="794">
        <f>IF(Výpočty!$F$2=0,Výpočty!X185,Výpočty!X125)</f>
        <v>0</v>
      </c>
      <c r="X75" s="794">
        <f>IF(Výpočty!$F$2=0,Výpočty!Y185,Výpočty!Y125)</f>
        <v>0</v>
      </c>
      <c r="Y75" s="794">
        <f>IF(Výpočty!$F$2=0,Výpočty!Z185,Výpočty!Z125)</f>
        <v>0</v>
      </c>
      <c r="Z75" s="794">
        <f>IF(Výpočty!$F$2=0,Výpočty!AA185,Výpočty!AA125)</f>
        <v>0</v>
      </c>
      <c r="AA75" s="794">
        <f>IF(Výpočty!$F$2=0,Výpočty!AB185,Výpočty!AB125)</f>
        <v>0</v>
      </c>
      <c r="AB75" s="794">
        <f>IF(Výpočty!$F$2=0,Výpočty!AC185,Výpočty!AC125)</f>
        <v>0</v>
      </c>
      <c r="AC75" s="794">
        <f>IF(Výpočty!$F$2=0,Výpočty!AD185,Výpočty!AD125)</f>
        <v>0</v>
      </c>
      <c r="AD75" s="794">
        <f>IF(Výpočty!$F$2=0,Výpočty!AE185,Výpočty!AE125)</f>
        <v>0</v>
      </c>
      <c r="AE75" s="794">
        <f>IF(Výpočty!$F$2=0,Výpočty!AF185,Výpočty!AF125)</f>
        <v>0</v>
      </c>
      <c r="AF75" s="794">
        <f>IF(Výpočty!$F$2=0,Výpočty!AG185,Výpočty!AG125)</f>
        <v>0</v>
      </c>
      <c r="AG75" s="794">
        <f>IF(Výpočty!$F$2=0,Výpočty!AH185,Výpočty!AH125)</f>
        <v>0</v>
      </c>
    </row>
    <row r="76" spans="1:33" s="275" customFormat="1">
      <c r="B76" s="280" t="s">
        <v>383</v>
      </c>
      <c r="C76" s="540" t="s">
        <v>103</v>
      </c>
      <c r="D76" s="796">
        <f>IF(D$75=0,0,(D$69+D$71)/D$75)</f>
        <v>0</v>
      </c>
      <c r="E76" s="796">
        <f t="shared" ref="E76:AG76" si="51">IF(E$75=0,0,(E$69+E$71)/E$75)</f>
        <v>0</v>
      </c>
      <c r="F76" s="796">
        <f t="shared" si="51"/>
        <v>0</v>
      </c>
      <c r="G76" s="796">
        <f t="shared" si="51"/>
        <v>0</v>
      </c>
      <c r="H76" s="796">
        <f t="shared" si="51"/>
        <v>0</v>
      </c>
      <c r="I76" s="796">
        <f t="shared" si="51"/>
        <v>0</v>
      </c>
      <c r="J76" s="796">
        <f t="shared" si="51"/>
        <v>0</v>
      </c>
      <c r="K76" s="796">
        <f t="shared" si="51"/>
        <v>0</v>
      </c>
      <c r="L76" s="796">
        <f t="shared" si="51"/>
        <v>0</v>
      </c>
      <c r="M76" s="796">
        <f t="shared" si="51"/>
        <v>0</v>
      </c>
      <c r="N76" s="796">
        <f t="shared" si="51"/>
        <v>0</v>
      </c>
      <c r="O76" s="796">
        <f t="shared" si="51"/>
        <v>0</v>
      </c>
      <c r="P76" s="796">
        <f t="shared" si="51"/>
        <v>0</v>
      </c>
      <c r="Q76" s="796">
        <f t="shared" si="51"/>
        <v>0</v>
      </c>
      <c r="R76" s="796">
        <f t="shared" si="51"/>
        <v>0</v>
      </c>
      <c r="S76" s="796">
        <f t="shared" si="51"/>
        <v>0</v>
      </c>
      <c r="T76" s="796">
        <f t="shared" si="51"/>
        <v>0</v>
      </c>
      <c r="U76" s="796">
        <f t="shared" si="51"/>
        <v>0</v>
      </c>
      <c r="V76" s="796">
        <f t="shared" si="51"/>
        <v>0</v>
      </c>
      <c r="W76" s="796">
        <f t="shared" si="51"/>
        <v>0</v>
      </c>
      <c r="X76" s="796">
        <f t="shared" si="51"/>
        <v>0</v>
      </c>
      <c r="Y76" s="796">
        <f t="shared" si="51"/>
        <v>0</v>
      </c>
      <c r="Z76" s="796">
        <f t="shared" si="51"/>
        <v>0</v>
      </c>
      <c r="AA76" s="796">
        <f t="shared" si="51"/>
        <v>0</v>
      </c>
      <c r="AB76" s="796">
        <f t="shared" si="51"/>
        <v>0</v>
      </c>
      <c r="AC76" s="796">
        <f t="shared" si="51"/>
        <v>0</v>
      </c>
      <c r="AD76" s="796">
        <f t="shared" si="51"/>
        <v>0</v>
      </c>
      <c r="AE76" s="796">
        <f t="shared" si="51"/>
        <v>0</v>
      </c>
      <c r="AF76" s="796">
        <f t="shared" si="51"/>
        <v>0</v>
      </c>
      <c r="AG76" s="796">
        <f t="shared" si="51"/>
        <v>0</v>
      </c>
    </row>
    <row r="77" spans="1:33" s="275" customFormat="1">
      <c r="B77" s="280" t="s">
        <v>391</v>
      </c>
      <c r="C77" s="540" t="s">
        <v>103</v>
      </c>
      <c r="D77" s="796">
        <f>IF(D$75=0,0,(D$70+D$71)/D$75)</f>
        <v>0</v>
      </c>
      <c r="E77" s="796">
        <f t="shared" ref="E77:AG77" si="52">IF(E$75=0,0,(E$70+E$71)/E$75)</f>
        <v>0</v>
      </c>
      <c r="F77" s="796">
        <f t="shared" si="52"/>
        <v>0</v>
      </c>
      <c r="G77" s="796">
        <f t="shared" si="52"/>
        <v>0</v>
      </c>
      <c r="H77" s="796">
        <f t="shared" si="52"/>
        <v>0</v>
      </c>
      <c r="I77" s="796">
        <f t="shared" si="52"/>
        <v>0</v>
      </c>
      <c r="J77" s="796">
        <f t="shared" si="52"/>
        <v>0</v>
      </c>
      <c r="K77" s="796">
        <f t="shared" si="52"/>
        <v>0</v>
      </c>
      <c r="L77" s="796">
        <f t="shared" si="52"/>
        <v>0</v>
      </c>
      <c r="M77" s="796">
        <f t="shared" si="52"/>
        <v>0</v>
      </c>
      <c r="N77" s="796">
        <f t="shared" si="52"/>
        <v>0</v>
      </c>
      <c r="O77" s="796">
        <f t="shared" si="52"/>
        <v>0</v>
      </c>
      <c r="P77" s="796">
        <f t="shared" si="52"/>
        <v>0</v>
      </c>
      <c r="Q77" s="796">
        <f t="shared" si="52"/>
        <v>0</v>
      </c>
      <c r="R77" s="796">
        <f t="shared" si="52"/>
        <v>0</v>
      </c>
      <c r="S77" s="796">
        <f t="shared" si="52"/>
        <v>0</v>
      </c>
      <c r="T77" s="796">
        <f t="shared" si="52"/>
        <v>0</v>
      </c>
      <c r="U77" s="796">
        <f t="shared" si="52"/>
        <v>0</v>
      </c>
      <c r="V77" s="796">
        <f t="shared" si="52"/>
        <v>0</v>
      </c>
      <c r="W77" s="796">
        <f t="shared" si="52"/>
        <v>0</v>
      </c>
      <c r="X77" s="796">
        <f t="shared" si="52"/>
        <v>0</v>
      </c>
      <c r="Y77" s="796">
        <f t="shared" si="52"/>
        <v>0</v>
      </c>
      <c r="Z77" s="796">
        <f t="shared" si="52"/>
        <v>0</v>
      </c>
      <c r="AA77" s="796">
        <f t="shared" si="52"/>
        <v>0</v>
      </c>
      <c r="AB77" s="796">
        <f t="shared" si="52"/>
        <v>0</v>
      </c>
      <c r="AC77" s="796">
        <f t="shared" si="52"/>
        <v>0</v>
      </c>
      <c r="AD77" s="796">
        <f t="shared" si="52"/>
        <v>0</v>
      </c>
      <c r="AE77" s="796">
        <f t="shared" si="52"/>
        <v>0</v>
      </c>
      <c r="AF77" s="796">
        <f t="shared" si="52"/>
        <v>0</v>
      </c>
      <c r="AG77" s="796">
        <f t="shared" si="52"/>
        <v>0</v>
      </c>
    </row>
    <row r="78" spans="1:33">
      <c r="B78" s="349"/>
      <c r="C78" s="349"/>
      <c r="D78" s="799"/>
      <c r="E78" s="365"/>
      <c r="F78" s="365"/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365"/>
      <c r="AF78" s="365"/>
      <c r="AG78" s="365"/>
    </row>
    <row r="79" spans="1:33" s="248" customFormat="1">
      <c r="B79" s="372" t="s">
        <v>322</v>
      </c>
      <c r="C79" s="427"/>
      <c r="D79" s="360">
        <f t="shared" ref="D79:AG79" si="53">D8</f>
        <v>2016</v>
      </c>
      <c r="E79" s="360">
        <f t="shared" si="53"/>
        <v>2017</v>
      </c>
      <c r="F79" s="360">
        <f t="shared" si="53"/>
        <v>2018</v>
      </c>
      <c r="G79" s="360">
        <f t="shared" si="53"/>
        <v>2019</v>
      </c>
      <c r="H79" s="360">
        <f t="shared" si="53"/>
        <v>2020</v>
      </c>
      <c r="I79" s="360">
        <f t="shared" si="53"/>
        <v>2021</v>
      </c>
      <c r="J79" s="360">
        <f t="shared" si="53"/>
        <v>2022</v>
      </c>
      <c r="K79" s="360">
        <f t="shared" si="53"/>
        <v>2023</v>
      </c>
      <c r="L79" s="360">
        <f t="shared" si="53"/>
        <v>2024</v>
      </c>
      <c r="M79" s="360">
        <f t="shared" si="53"/>
        <v>2025</v>
      </c>
      <c r="N79" s="360">
        <f t="shared" si="53"/>
        <v>2026</v>
      </c>
      <c r="O79" s="360">
        <f t="shared" si="53"/>
        <v>2027</v>
      </c>
      <c r="P79" s="360">
        <f t="shared" si="53"/>
        <v>2028</v>
      </c>
      <c r="Q79" s="360">
        <f t="shared" si="53"/>
        <v>2029</v>
      </c>
      <c r="R79" s="360">
        <f t="shared" si="53"/>
        <v>2030</v>
      </c>
      <c r="S79" s="360">
        <f t="shared" si="53"/>
        <v>2031</v>
      </c>
      <c r="T79" s="360">
        <f t="shared" si="53"/>
        <v>2032</v>
      </c>
      <c r="U79" s="360">
        <f t="shared" si="53"/>
        <v>2033</v>
      </c>
      <c r="V79" s="360">
        <f t="shared" si="53"/>
        <v>2034</v>
      </c>
      <c r="W79" s="360">
        <f t="shared" si="53"/>
        <v>2035</v>
      </c>
      <c r="X79" s="360">
        <f t="shared" si="53"/>
        <v>2036</v>
      </c>
      <c r="Y79" s="360">
        <f t="shared" si="53"/>
        <v>2037</v>
      </c>
      <c r="Z79" s="360">
        <f t="shared" si="53"/>
        <v>2038</v>
      </c>
      <c r="AA79" s="360">
        <f t="shared" si="53"/>
        <v>2039</v>
      </c>
      <c r="AB79" s="360">
        <f t="shared" si="53"/>
        <v>2040</v>
      </c>
      <c r="AC79" s="360">
        <f t="shared" si="53"/>
        <v>2041</v>
      </c>
      <c r="AD79" s="360">
        <f t="shared" si="53"/>
        <v>2042</v>
      </c>
      <c r="AE79" s="360">
        <f t="shared" si="53"/>
        <v>2043</v>
      </c>
      <c r="AF79" s="360">
        <f t="shared" si="53"/>
        <v>2044</v>
      </c>
      <c r="AG79" s="360">
        <f t="shared" si="53"/>
        <v>2045</v>
      </c>
    </row>
    <row r="80" spans="1:33">
      <c r="A80" s="347"/>
      <c r="B80" s="338" t="s">
        <v>358</v>
      </c>
      <c r="C80" s="727" t="s">
        <v>13</v>
      </c>
      <c r="D80" s="879">
        <f>IF(D10=0,0,D10)</f>
        <v>164.43280346313225</v>
      </c>
      <c r="E80" s="879">
        <f t="shared" ref="E80:AG80" si="54">IF(E10=0,0,E10)</f>
        <v>258.86560692626449</v>
      </c>
      <c r="F80" s="879">
        <f t="shared" si="54"/>
        <v>353.29841038939674</v>
      </c>
      <c r="G80" s="879">
        <f t="shared" si="54"/>
        <v>447.73121385252898</v>
      </c>
      <c r="H80" s="879">
        <f t="shared" si="54"/>
        <v>542.16401731566123</v>
      </c>
      <c r="I80" s="879">
        <f t="shared" si="54"/>
        <v>636.59682077879347</v>
      </c>
      <c r="J80" s="879">
        <f t="shared" si="54"/>
        <v>731.02962424192572</v>
      </c>
      <c r="K80" s="879">
        <f t="shared" si="54"/>
        <v>825.46242770505796</v>
      </c>
      <c r="L80" s="879">
        <f t="shared" si="54"/>
        <v>919.89523116819021</v>
      </c>
      <c r="M80" s="879">
        <f t="shared" si="54"/>
        <v>1014.3280346313225</v>
      </c>
      <c r="N80" s="879">
        <f t="shared" si="54"/>
        <v>1108.7608380944548</v>
      </c>
      <c r="O80" s="879">
        <f t="shared" si="54"/>
        <v>1203.1936415575872</v>
      </c>
      <c r="P80" s="879">
        <f t="shared" si="54"/>
        <v>1297.6264450207195</v>
      </c>
      <c r="Q80" s="879">
        <f t="shared" si="54"/>
        <v>1392.0592484838519</v>
      </c>
      <c r="R80" s="879">
        <f t="shared" si="54"/>
        <v>1486.4920519469842</v>
      </c>
      <c r="S80" s="879">
        <f t="shared" si="54"/>
        <v>1580.9248554101166</v>
      </c>
      <c r="T80" s="879">
        <f t="shared" si="54"/>
        <v>1675.357658873249</v>
      </c>
      <c r="U80" s="879">
        <f t="shared" si="54"/>
        <v>1769.7904623363813</v>
      </c>
      <c r="V80" s="879">
        <f t="shared" si="54"/>
        <v>1864.2232657995137</v>
      </c>
      <c r="W80" s="879">
        <f t="shared" si="54"/>
        <v>1958.656069262646</v>
      </c>
      <c r="X80" s="879">
        <f t="shared" si="54"/>
        <v>2053.0888727257784</v>
      </c>
      <c r="Y80" s="879">
        <f t="shared" si="54"/>
        <v>2147.5216761889105</v>
      </c>
      <c r="Z80" s="879">
        <f t="shared" si="54"/>
        <v>2241.9544796520427</v>
      </c>
      <c r="AA80" s="879">
        <f t="shared" si="54"/>
        <v>2336.3872831151748</v>
      </c>
      <c r="AB80" s="879">
        <f t="shared" si="54"/>
        <v>2430.8200865783069</v>
      </c>
      <c r="AC80" s="879">
        <f t="shared" si="54"/>
        <v>2525.2528900414391</v>
      </c>
      <c r="AD80" s="879">
        <f t="shared" si="54"/>
        <v>2619.6856935045712</v>
      </c>
      <c r="AE80" s="879">
        <f t="shared" si="54"/>
        <v>2714.1184969677033</v>
      </c>
      <c r="AF80" s="879">
        <f t="shared" si="54"/>
        <v>2808.5513004308355</v>
      </c>
      <c r="AG80" s="879">
        <f t="shared" si="54"/>
        <v>2902.9841038939676</v>
      </c>
    </row>
    <row r="81" spans="2:33" s="118" customFormat="1">
      <c r="B81" s="337" t="s">
        <v>392</v>
      </c>
      <c r="C81" s="735" t="s">
        <v>13</v>
      </c>
      <c r="D81" s="879">
        <f>IF(D30=0,0,D30)</f>
        <v>0</v>
      </c>
      <c r="E81" s="879">
        <f t="shared" ref="E81:AG81" si="55">IF(E30=0,0,E30)</f>
        <v>0</v>
      </c>
      <c r="F81" s="879">
        <f t="shared" si="55"/>
        <v>0</v>
      </c>
      <c r="G81" s="879">
        <f t="shared" si="55"/>
        <v>0</v>
      </c>
      <c r="H81" s="879">
        <f t="shared" si="55"/>
        <v>70</v>
      </c>
      <c r="I81" s="879">
        <f t="shared" si="55"/>
        <v>70</v>
      </c>
      <c r="J81" s="879">
        <f t="shared" si="55"/>
        <v>70</v>
      </c>
      <c r="K81" s="879">
        <f t="shared" si="55"/>
        <v>70</v>
      </c>
      <c r="L81" s="879">
        <f t="shared" si="55"/>
        <v>70.000000000000014</v>
      </c>
      <c r="M81" s="879">
        <f t="shared" si="55"/>
        <v>70</v>
      </c>
      <c r="N81" s="879">
        <f t="shared" si="55"/>
        <v>70</v>
      </c>
      <c r="O81" s="879">
        <f t="shared" si="55"/>
        <v>70</v>
      </c>
      <c r="P81" s="879">
        <f t="shared" si="55"/>
        <v>70.000000000000014</v>
      </c>
      <c r="Q81" s="879">
        <f t="shared" si="55"/>
        <v>70.000000000000014</v>
      </c>
      <c r="R81" s="879">
        <f t="shared" si="55"/>
        <v>68.627450980392169</v>
      </c>
      <c r="S81" s="879">
        <f t="shared" si="55"/>
        <v>67.28181468665899</v>
      </c>
      <c r="T81" s="879">
        <f t="shared" si="55"/>
        <v>65.962563418293129</v>
      </c>
      <c r="U81" s="879">
        <f t="shared" si="55"/>
        <v>64.669179821856005</v>
      </c>
      <c r="V81" s="879">
        <f t="shared" si="55"/>
        <v>63.401156688094126</v>
      </c>
      <c r="W81" s="879">
        <f t="shared" si="55"/>
        <v>62.157996753033466</v>
      </c>
      <c r="X81" s="879">
        <f t="shared" si="55"/>
        <v>60.93921250297398</v>
      </c>
      <c r="Y81" s="879">
        <f t="shared" si="55"/>
        <v>59.744325983307824</v>
      </c>
      <c r="Z81" s="879">
        <f t="shared" si="55"/>
        <v>58.572868611086101</v>
      </c>
      <c r="AA81" s="879">
        <f t="shared" si="55"/>
        <v>57.424380991260882</v>
      </c>
      <c r="AB81" s="879">
        <f t="shared" si="55"/>
        <v>56.298412736530274</v>
      </c>
      <c r="AC81" s="879">
        <f t="shared" si="55"/>
        <v>55.194522290715952</v>
      </c>
      <c r="AD81" s="879">
        <f t="shared" si="55"/>
        <v>54.11227675560388</v>
      </c>
      <c r="AE81" s="879">
        <f t="shared" si="55"/>
        <v>53.051251721180272</v>
      </c>
      <c r="AF81" s="879">
        <f t="shared" si="55"/>
        <v>52.011031099196344</v>
      </c>
      <c r="AG81" s="879">
        <f t="shared" si="55"/>
        <v>50.991206959996411</v>
      </c>
    </row>
    <row r="82" spans="2:33" s="118" customFormat="1">
      <c r="B82" s="283" t="s">
        <v>353</v>
      </c>
      <c r="C82" s="728" t="s">
        <v>13</v>
      </c>
      <c r="D82" s="879">
        <f>IF(Výpočty!$F$2=0,Výpočty!E170,Výpočty!E110)</f>
        <v>0</v>
      </c>
      <c r="E82" s="720">
        <f>IF(Výpočty!$F$2=0,Výpočty!F170,Výpočty!F110)</f>
        <v>0</v>
      </c>
      <c r="F82" s="720">
        <f>IF(Výpočty!$F$2=0,Výpočty!G170,Výpočty!G110)</f>
        <v>0</v>
      </c>
      <c r="G82" s="720">
        <f>IF(Výpočty!$F$2=0,Výpočty!H170,Výpočty!H110)</f>
        <v>0</v>
      </c>
      <c r="H82" s="720">
        <f>IF(Výpočty!$F$2=0,Výpočty!I170,Výpočty!I110)</f>
        <v>0</v>
      </c>
      <c r="I82" s="720">
        <f>IF(Výpočty!$F$2=0,Výpočty!J170,Výpočty!J110)</f>
        <v>0</v>
      </c>
      <c r="J82" s="720">
        <f>IF(Výpočty!$F$2=0,Výpočty!K170,Výpočty!K110)</f>
        <v>0</v>
      </c>
      <c r="K82" s="720">
        <f>IF(Výpočty!$F$2=0,Výpočty!L170,Výpočty!L110)</f>
        <v>0</v>
      </c>
      <c r="L82" s="720">
        <f>IF(Výpočty!$F$2=0,Výpočty!M170,Výpočty!M110)</f>
        <v>-1.4210854715202004E-14</v>
      </c>
      <c r="M82" s="720">
        <f>IF(Výpočty!$F$2=0,Výpočty!N170,Výpočty!N110)</f>
        <v>0</v>
      </c>
      <c r="N82" s="720">
        <f>IF(Výpočty!$F$2=0,Výpočty!O170,Výpočty!O110)</f>
        <v>0</v>
      </c>
      <c r="O82" s="720">
        <f>IF(Výpočty!$F$2=0,Výpočty!P170,Výpočty!P110)</f>
        <v>0</v>
      </c>
      <c r="P82" s="720">
        <f>IF(Výpočty!$F$2=0,Výpočty!Q170,Výpočty!Q110)</f>
        <v>-1.4210854715202004E-14</v>
      </c>
      <c r="Q82" s="720">
        <f>IF(Výpočty!$F$2=0,Výpočty!R170,Výpočty!R110)</f>
        <v>-1.4210854715202004E-14</v>
      </c>
      <c r="R82" s="720">
        <f>IF(Výpočty!$F$2=0,Výpočty!S170,Výpočty!S110)</f>
        <v>1.3725490196078312</v>
      </c>
      <c r="S82" s="720">
        <f>IF(Výpočty!$F$2=0,Výpočty!T170,Výpočty!T110)</f>
        <v>2.7181853133410101</v>
      </c>
      <c r="T82" s="720">
        <f>IF(Výpočty!$F$2=0,Výpočty!U170,Výpočty!U110)</f>
        <v>4.0374365817068707</v>
      </c>
      <c r="U82" s="720">
        <f>IF(Výpočty!$F$2=0,Výpočty!V170,Výpočty!V110)</f>
        <v>5.3308201781439948</v>
      </c>
      <c r="V82" s="720">
        <f>IF(Výpočty!$F$2=0,Výpočty!W170,Výpočty!W110)</f>
        <v>6.598843311905874</v>
      </c>
      <c r="W82" s="720">
        <f>IF(Výpočty!$F$2=0,Výpočty!X170,Výpočty!X110)</f>
        <v>7.8420032469665344</v>
      </c>
      <c r="X82" s="720">
        <f>IF(Výpočty!$F$2=0,Výpočty!Y170,Výpočty!Y110)</f>
        <v>9.0607874970260198</v>
      </c>
      <c r="Y82" s="720">
        <f>IF(Výpočty!$F$2=0,Výpočty!Z170,Výpočty!Z110)</f>
        <v>10.255674016692176</v>
      </c>
      <c r="Z82" s="720">
        <f>IF(Výpočty!$F$2=0,Výpočty!AA170,Výpočty!AA110)</f>
        <v>11.427131388913899</v>
      </c>
      <c r="AA82" s="720">
        <f>IF(Výpočty!$F$2=0,Výpočty!AB170,Výpočty!AB110)</f>
        <v>12.575619008739118</v>
      </c>
      <c r="AB82" s="720">
        <f>IF(Výpočty!$F$2=0,Výpočty!AC170,Výpočty!AC110)</f>
        <v>13.701587263469726</v>
      </c>
      <c r="AC82" s="720">
        <f>IF(Výpočty!$F$2=0,Výpočty!AD170,Výpočty!AD110)</f>
        <v>14.805477709284048</v>
      </c>
      <c r="AD82" s="720">
        <f>IF(Výpočty!$F$2=0,Výpočty!AE170,Výpočty!AE110)</f>
        <v>15.88772324439612</v>
      </c>
      <c r="AE82" s="720">
        <f>IF(Výpočty!$F$2=0,Výpočty!AF170,Výpočty!AF110)</f>
        <v>16.948748278819728</v>
      </c>
      <c r="AF82" s="720">
        <f>IF(Výpočty!$F$2=0,Výpočty!AG170,Výpočty!AG110)</f>
        <v>17.988968900803656</v>
      </c>
      <c r="AG82" s="720">
        <f>IF(Výpočty!$F$2=0,Výpočty!AH170,Výpočty!AH110)</f>
        <v>19.008793040003589</v>
      </c>
    </row>
    <row r="83" spans="2:33" s="118" customFormat="1" hidden="1">
      <c r="B83" s="283" t="s">
        <v>394</v>
      </c>
      <c r="C83" s="728" t="s">
        <v>13</v>
      </c>
      <c r="D83" s="879">
        <f>D80+D82</f>
        <v>164.43280346313225</v>
      </c>
      <c r="E83" s="720">
        <f t="shared" ref="E83:AG83" si="56">E80+E82</f>
        <v>258.86560692626449</v>
      </c>
      <c r="F83" s="720">
        <f t="shared" si="56"/>
        <v>353.29841038939674</v>
      </c>
      <c r="G83" s="720">
        <f t="shared" si="56"/>
        <v>447.73121385252898</v>
      </c>
      <c r="H83" s="720">
        <f t="shared" si="56"/>
        <v>542.16401731566123</v>
      </c>
      <c r="I83" s="720">
        <f t="shared" si="56"/>
        <v>636.59682077879347</v>
      </c>
      <c r="J83" s="720">
        <f t="shared" si="56"/>
        <v>731.02962424192572</v>
      </c>
      <c r="K83" s="720">
        <f t="shared" si="56"/>
        <v>825.46242770505796</v>
      </c>
      <c r="L83" s="720">
        <f t="shared" si="56"/>
        <v>919.89523116819021</v>
      </c>
      <c r="M83" s="720">
        <f t="shared" si="56"/>
        <v>1014.3280346313225</v>
      </c>
      <c r="N83" s="720">
        <f t="shared" si="56"/>
        <v>1108.7608380944548</v>
      </c>
      <c r="O83" s="720">
        <f t="shared" si="56"/>
        <v>1203.1936415575872</v>
      </c>
      <c r="P83" s="720">
        <f t="shared" si="56"/>
        <v>1297.6264450207195</v>
      </c>
      <c r="Q83" s="720">
        <f t="shared" si="56"/>
        <v>1392.0592484838519</v>
      </c>
      <c r="R83" s="720">
        <f t="shared" si="56"/>
        <v>1487.864600966592</v>
      </c>
      <c r="S83" s="720">
        <f t="shared" si="56"/>
        <v>1583.6430407234577</v>
      </c>
      <c r="T83" s="720">
        <f t="shared" si="56"/>
        <v>1679.3950954549559</v>
      </c>
      <c r="U83" s="720">
        <f t="shared" si="56"/>
        <v>1775.1212825145253</v>
      </c>
      <c r="V83" s="720">
        <f t="shared" si="56"/>
        <v>1870.8221091114196</v>
      </c>
      <c r="W83" s="720">
        <f t="shared" si="56"/>
        <v>1966.4980725096125</v>
      </c>
      <c r="X83" s="720">
        <f t="shared" si="56"/>
        <v>2062.1496602228044</v>
      </c>
      <c r="Y83" s="720">
        <f t="shared" si="56"/>
        <v>2157.7773502056025</v>
      </c>
      <c r="Z83" s="720">
        <f t="shared" si="56"/>
        <v>2253.3816110409566</v>
      </c>
      <c r="AA83" s="720">
        <f t="shared" si="56"/>
        <v>2348.9629021239139</v>
      </c>
      <c r="AB83" s="720">
        <f t="shared" si="56"/>
        <v>2444.5216738417766</v>
      </c>
      <c r="AC83" s="720">
        <f t="shared" si="56"/>
        <v>2540.0583677507229</v>
      </c>
      <c r="AD83" s="720">
        <f t="shared" si="56"/>
        <v>2635.5734167489672</v>
      </c>
      <c r="AE83" s="720">
        <f t="shared" si="56"/>
        <v>2731.0672452465233</v>
      </c>
      <c r="AF83" s="720">
        <f t="shared" si="56"/>
        <v>2826.5402693316391</v>
      </c>
      <c r="AG83" s="720">
        <f t="shared" si="56"/>
        <v>2921.9928969339712</v>
      </c>
    </row>
    <row r="84" spans="2:33" s="118" customFormat="1" hidden="1">
      <c r="B84" s="283" t="s">
        <v>393</v>
      </c>
      <c r="C84" s="728" t="s">
        <v>13</v>
      </c>
      <c r="D84" s="879">
        <f>D81+D82</f>
        <v>0</v>
      </c>
      <c r="E84" s="720">
        <f t="shared" ref="E84:AG84" si="57">E81+E82</f>
        <v>0</v>
      </c>
      <c r="F84" s="720">
        <f t="shared" si="57"/>
        <v>0</v>
      </c>
      <c r="G84" s="720">
        <f t="shared" si="57"/>
        <v>0</v>
      </c>
      <c r="H84" s="720">
        <f t="shared" si="57"/>
        <v>70</v>
      </c>
      <c r="I84" s="720">
        <f t="shared" si="57"/>
        <v>70</v>
      </c>
      <c r="J84" s="720">
        <f t="shared" si="57"/>
        <v>70</v>
      </c>
      <c r="K84" s="720">
        <f t="shared" si="57"/>
        <v>70</v>
      </c>
      <c r="L84" s="720">
        <f t="shared" si="57"/>
        <v>70</v>
      </c>
      <c r="M84" s="720">
        <f t="shared" si="57"/>
        <v>70</v>
      </c>
      <c r="N84" s="720">
        <f t="shared" si="57"/>
        <v>70</v>
      </c>
      <c r="O84" s="720">
        <f t="shared" si="57"/>
        <v>70</v>
      </c>
      <c r="P84" s="720">
        <f t="shared" si="57"/>
        <v>70</v>
      </c>
      <c r="Q84" s="720">
        <f t="shared" si="57"/>
        <v>70</v>
      </c>
      <c r="R84" s="720">
        <f t="shared" si="57"/>
        <v>70</v>
      </c>
      <c r="S84" s="720">
        <f t="shared" si="57"/>
        <v>70</v>
      </c>
      <c r="T84" s="720">
        <f t="shared" si="57"/>
        <v>70</v>
      </c>
      <c r="U84" s="720">
        <f t="shared" si="57"/>
        <v>70</v>
      </c>
      <c r="V84" s="720">
        <f t="shared" si="57"/>
        <v>70</v>
      </c>
      <c r="W84" s="720">
        <f t="shared" si="57"/>
        <v>70</v>
      </c>
      <c r="X84" s="720">
        <f t="shared" si="57"/>
        <v>70</v>
      </c>
      <c r="Y84" s="720">
        <f t="shared" si="57"/>
        <v>70</v>
      </c>
      <c r="Z84" s="720">
        <f t="shared" si="57"/>
        <v>70</v>
      </c>
      <c r="AA84" s="720">
        <f t="shared" si="57"/>
        <v>70</v>
      </c>
      <c r="AB84" s="720">
        <f t="shared" si="57"/>
        <v>70</v>
      </c>
      <c r="AC84" s="720">
        <f t="shared" si="57"/>
        <v>70</v>
      </c>
      <c r="AD84" s="720">
        <f t="shared" si="57"/>
        <v>70</v>
      </c>
      <c r="AE84" s="720">
        <f t="shared" si="57"/>
        <v>70</v>
      </c>
      <c r="AF84" s="720">
        <f t="shared" si="57"/>
        <v>70</v>
      </c>
      <c r="AG84" s="720">
        <f t="shared" si="57"/>
        <v>70</v>
      </c>
    </row>
    <row r="85" spans="2:33" s="83" customFormat="1" hidden="1">
      <c r="B85" s="729" t="s">
        <v>323</v>
      </c>
      <c r="C85" s="730" t="s">
        <v>13</v>
      </c>
      <c r="D85" s="731">
        <f>IF(Výpočty!$F$2=0,Výpočty!E178,Výpočty!E118)</f>
        <v>0</v>
      </c>
      <c r="E85" s="731">
        <f>IF(Výpočty!$F$2=0,Výpočty!F178,Výpočty!F118)</f>
        <v>0</v>
      </c>
      <c r="F85" s="731">
        <f>IF(Výpočty!$F$2=0,Výpočty!G178,Výpočty!G118)</f>
        <v>0</v>
      </c>
      <c r="G85" s="731">
        <f>IF(Výpočty!$F$2=0,Výpočty!H178,Výpočty!H118)</f>
        <v>0</v>
      </c>
      <c r="H85" s="731">
        <f>IF(Výpočty!$F$2=0,Výpočty!I178,Výpočty!I118)</f>
        <v>0</v>
      </c>
      <c r="I85" s="731">
        <f>IF(Výpočty!$F$2=0,Výpočty!J178,Výpočty!J118)</f>
        <v>0</v>
      </c>
      <c r="J85" s="731">
        <f>IF(Výpočty!$F$2=0,Výpočty!K178,Výpočty!K118)</f>
        <v>0</v>
      </c>
      <c r="K85" s="731">
        <f>IF(Výpočty!$F$2=0,Výpočty!L178,Výpočty!L118)</f>
        <v>0</v>
      </c>
      <c r="L85" s="731">
        <f>IF(Výpočty!$F$2=0,Výpočty!M178,Výpočty!M118)</f>
        <v>0</v>
      </c>
      <c r="M85" s="731">
        <f>IF(Výpočty!$F$2=0,Výpočty!N178,Výpočty!N118)</f>
        <v>0</v>
      </c>
      <c r="N85" s="731">
        <f>IF(Výpočty!$F$2=0,Výpočty!O178,Výpočty!O118)</f>
        <v>0</v>
      </c>
      <c r="O85" s="731">
        <f>IF(Výpočty!$F$2=0,Výpočty!P178,Výpočty!P118)</f>
        <v>0</v>
      </c>
      <c r="P85" s="731">
        <f>IF(Výpočty!$F$2=0,Výpočty!Q178,Výpočty!Q118)</f>
        <v>0</v>
      </c>
      <c r="Q85" s="731">
        <f>IF(Výpočty!$F$2=0,Výpočty!R178,Výpočty!R118)</f>
        <v>0</v>
      </c>
      <c r="R85" s="731">
        <f>IF(Výpočty!$F$2=0,Výpočty!S178,Výpočty!S118)</f>
        <v>0</v>
      </c>
      <c r="S85" s="731">
        <f>IF(Výpočty!$F$2=0,Výpočty!T178,Výpočty!T118)</f>
        <v>0</v>
      </c>
      <c r="T85" s="731">
        <f>IF(Výpočty!$F$2=0,Výpočty!U178,Výpočty!U118)</f>
        <v>0</v>
      </c>
      <c r="U85" s="731">
        <f>IF(Výpočty!$F$2=0,Výpočty!V178,Výpočty!V118)</f>
        <v>0</v>
      </c>
      <c r="V85" s="731">
        <f>IF(Výpočty!$F$2=0,Výpočty!W178,Výpočty!W118)</f>
        <v>0</v>
      </c>
      <c r="W85" s="731">
        <f>IF(Výpočty!$F$2=0,Výpočty!X178,Výpočty!X118)</f>
        <v>0</v>
      </c>
      <c r="X85" s="731">
        <f>IF(Výpočty!$F$2=0,Výpočty!Y178,Výpočty!Y118)</f>
        <v>0</v>
      </c>
      <c r="Y85" s="731">
        <f>IF(Výpočty!$F$2=0,Výpočty!Z178,Výpočty!Z118)</f>
        <v>0</v>
      </c>
      <c r="Z85" s="731">
        <f>IF(Výpočty!$F$2=0,Výpočty!AA178,Výpočty!AA118)</f>
        <v>0</v>
      </c>
      <c r="AA85" s="731">
        <f>IF(Výpočty!$F$2=0,Výpočty!AB178,Výpočty!AB118)</f>
        <v>0</v>
      </c>
      <c r="AB85" s="731">
        <f>IF(Výpočty!$F$2=0,Výpočty!AC178,Výpočty!AC118)</f>
        <v>0</v>
      </c>
      <c r="AC85" s="731">
        <f>IF(Výpočty!$F$2=0,Výpočty!AD178,Výpočty!AD118)</f>
        <v>0</v>
      </c>
      <c r="AD85" s="731">
        <f>IF(Výpočty!$F$2=0,Výpočty!AE178,Výpočty!AE118)</f>
        <v>0</v>
      </c>
      <c r="AE85" s="731">
        <f>IF(Výpočty!$F$2=0,Výpočty!AF178,Výpočty!AF118)</f>
        <v>0</v>
      </c>
      <c r="AF85" s="731">
        <f>IF(Výpočty!$F$2=0,Výpočty!AG178,Výpočty!AG118)</f>
        <v>0</v>
      </c>
      <c r="AG85" s="731">
        <f>IF(Výpočty!$F$2=0,Výpočty!AH178,Výpočty!AH118)</f>
        <v>0</v>
      </c>
    </row>
    <row r="86" spans="2:33" s="118" customFormat="1">
      <c r="B86" s="304" t="s">
        <v>279</v>
      </c>
      <c r="C86" s="541" t="s">
        <v>278</v>
      </c>
      <c r="D86" s="880">
        <f>IF(Výpočty!$F$2=0,Výpočty!E186,Výpočty!E126)</f>
        <v>0</v>
      </c>
      <c r="E86" s="794">
        <f>IF(Výpočty!$F$2=0,Výpočty!F186,Výpočty!F126)</f>
        <v>0</v>
      </c>
      <c r="F86" s="794">
        <f>IF(Výpočty!$F$2=0,Výpočty!G186,Výpočty!G126)</f>
        <v>0</v>
      </c>
      <c r="G86" s="794">
        <f>IF(Výpočty!$F$2=0,Výpočty!H186,Výpočty!H126)</f>
        <v>0</v>
      </c>
      <c r="H86" s="794">
        <f>IF(Výpočty!$F$2=0,Výpočty!I186,Výpočty!I126)</f>
        <v>0</v>
      </c>
      <c r="I86" s="794">
        <f>IF(Výpočty!$F$2=0,Výpočty!J186,Výpočty!J126)</f>
        <v>0</v>
      </c>
      <c r="J86" s="794">
        <f>IF(Výpočty!$F$2=0,Výpočty!K186,Výpočty!K126)</f>
        <v>0</v>
      </c>
      <c r="K86" s="794">
        <f>IF(Výpočty!$F$2=0,Výpočty!L186,Výpočty!L126)</f>
        <v>0</v>
      </c>
      <c r="L86" s="794">
        <f>IF(Výpočty!$F$2=0,Výpočty!M186,Výpočty!M126)</f>
        <v>0</v>
      </c>
      <c r="M86" s="794">
        <f>IF(Výpočty!$F$2=0,Výpočty!N186,Výpočty!N126)</f>
        <v>0</v>
      </c>
      <c r="N86" s="794">
        <f>IF(Výpočty!$F$2=0,Výpočty!O186,Výpočty!O126)</f>
        <v>0</v>
      </c>
      <c r="O86" s="794">
        <f>IF(Výpočty!$F$2=0,Výpočty!P186,Výpočty!P126)</f>
        <v>0</v>
      </c>
      <c r="P86" s="794">
        <f>IF(Výpočty!$F$2=0,Výpočty!Q186,Výpočty!Q126)</f>
        <v>0</v>
      </c>
      <c r="Q86" s="794">
        <f>IF(Výpočty!$F$2=0,Výpočty!R186,Výpočty!R126)</f>
        <v>0</v>
      </c>
      <c r="R86" s="794">
        <f>IF(Výpočty!$F$2=0,Výpočty!S186,Výpočty!S126)</f>
        <v>0</v>
      </c>
      <c r="S86" s="794">
        <f>IF(Výpočty!$F$2=0,Výpočty!T186,Výpočty!T126)</f>
        <v>0</v>
      </c>
      <c r="T86" s="794">
        <f>IF(Výpočty!$F$2=0,Výpočty!U186,Výpočty!U126)</f>
        <v>0</v>
      </c>
      <c r="U86" s="794">
        <f>IF(Výpočty!$F$2=0,Výpočty!V186,Výpočty!V126)</f>
        <v>0</v>
      </c>
      <c r="V86" s="794">
        <f>IF(Výpočty!$F$2=0,Výpočty!W186,Výpočty!W126)</f>
        <v>0</v>
      </c>
      <c r="W86" s="794">
        <f>IF(Výpočty!$F$2=0,Výpočty!X186,Výpočty!X126)</f>
        <v>0</v>
      </c>
      <c r="X86" s="794">
        <f>IF(Výpočty!$F$2=0,Výpočty!Y186,Výpočty!Y126)</f>
        <v>0</v>
      </c>
      <c r="Y86" s="794">
        <f>IF(Výpočty!$F$2=0,Výpočty!Z186,Výpočty!Z126)</f>
        <v>0</v>
      </c>
      <c r="Z86" s="794">
        <f>IF(Výpočty!$F$2=0,Výpočty!AA186,Výpočty!AA126)</f>
        <v>0</v>
      </c>
      <c r="AA86" s="794">
        <f>IF(Výpočty!$F$2=0,Výpočty!AB186,Výpočty!AB126)</f>
        <v>0</v>
      </c>
      <c r="AB86" s="794">
        <f>IF(Výpočty!$F$2=0,Výpočty!AC186,Výpočty!AC126)</f>
        <v>0</v>
      </c>
      <c r="AC86" s="794">
        <f>IF(Výpočty!$F$2=0,Výpočty!AD186,Výpočty!AD126)</f>
        <v>0</v>
      </c>
      <c r="AD86" s="794">
        <f>IF(Výpočty!$F$2=0,Výpočty!AE186,Výpočty!AE126)</f>
        <v>0</v>
      </c>
      <c r="AE86" s="794">
        <f>IF(Výpočty!$F$2=0,Výpočty!AF186,Výpočty!AF126)</f>
        <v>0</v>
      </c>
      <c r="AF86" s="794">
        <f>IF(Výpočty!$F$2=0,Výpočty!AG186,Výpočty!AG126)</f>
        <v>0</v>
      </c>
      <c r="AG86" s="794">
        <f>IF(Výpočty!$F$2=0,Výpočty!AH186,Výpočty!AH126)</f>
        <v>0</v>
      </c>
    </row>
    <row r="87" spans="2:33" s="118" customFormat="1">
      <c r="B87" s="280" t="s">
        <v>395</v>
      </c>
      <c r="C87" s="540" t="s">
        <v>103</v>
      </c>
      <c r="D87" s="796">
        <f>IF(D$86=0,0,(D$80+D$82)/D$86)</f>
        <v>0</v>
      </c>
      <c r="E87" s="796">
        <f t="shared" ref="E87:AG87" si="58">IF(E$86=0,0,(E$80+E$82)/E$86)</f>
        <v>0</v>
      </c>
      <c r="F87" s="796">
        <f t="shared" si="58"/>
        <v>0</v>
      </c>
      <c r="G87" s="796">
        <f t="shared" si="58"/>
        <v>0</v>
      </c>
      <c r="H87" s="796">
        <f t="shared" si="58"/>
        <v>0</v>
      </c>
      <c r="I87" s="796">
        <f t="shared" si="58"/>
        <v>0</v>
      </c>
      <c r="J87" s="796">
        <f t="shared" si="58"/>
        <v>0</v>
      </c>
      <c r="K87" s="796">
        <f t="shared" si="58"/>
        <v>0</v>
      </c>
      <c r="L87" s="796">
        <f t="shared" si="58"/>
        <v>0</v>
      </c>
      <c r="M87" s="796">
        <f t="shared" si="58"/>
        <v>0</v>
      </c>
      <c r="N87" s="796">
        <f t="shared" si="58"/>
        <v>0</v>
      </c>
      <c r="O87" s="796">
        <f t="shared" si="58"/>
        <v>0</v>
      </c>
      <c r="P87" s="796">
        <f t="shared" si="58"/>
        <v>0</v>
      </c>
      <c r="Q87" s="796">
        <f t="shared" si="58"/>
        <v>0</v>
      </c>
      <c r="R87" s="796">
        <f t="shared" si="58"/>
        <v>0</v>
      </c>
      <c r="S87" s="796">
        <f t="shared" si="58"/>
        <v>0</v>
      </c>
      <c r="T87" s="796">
        <f t="shared" si="58"/>
        <v>0</v>
      </c>
      <c r="U87" s="796">
        <f t="shared" si="58"/>
        <v>0</v>
      </c>
      <c r="V87" s="796">
        <f t="shared" si="58"/>
        <v>0</v>
      </c>
      <c r="W87" s="796">
        <f t="shared" si="58"/>
        <v>0</v>
      </c>
      <c r="X87" s="796">
        <f t="shared" si="58"/>
        <v>0</v>
      </c>
      <c r="Y87" s="796">
        <f t="shared" si="58"/>
        <v>0</v>
      </c>
      <c r="Z87" s="796">
        <f t="shared" si="58"/>
        <v>0</v>
      </c>
      <c r="AA87" s="796">
        <f t="shared" si="58"/>
        <v>0</v>
      </c>
      <c r="AB87" s="796">
        <f t="shared" si="58"/>
        <v>0</v>
      </c>
      <c r="AC87" s="796">
        <f t="shared" si="58"/>
        <v>0</v>
      </c>
      <c r="AD87" s="796">
        <f t="shared" si="58"/>
        <v>0</v>
      </c>
      <c r="AE87" s="796">
        <f t="shared" si="58"/>
        <v>0</v>
      </c>
      <c r="AF87" s="796">
        <f t="shared" si="58"/>
        <v>0</v>
      </c>
      <c r="AG87" s="796">
        <f t="shared" si="58"/>
        <v>0</v>
      </c>
    </row>
    <row r="88" spans="2:33" s="275" customFormat="1">
      <c r="B88" s="280" t="s">
        <v>396</v>
      </c>
      <c r="C88" s="540" t="s">
        <v>103</v>
      </c>
      <c r="D88" s="796">
        <f>IF(D$86=0,0,(D$81+D$82)/D$86)</f>
        <v>0</v>
      </c>
      <c r="E88" s="796">
        <f t="shared" ref="E88:F88" si="59">IF(E$86=0,0,(E$81+E$82)/E$86)</f>
        <v>0</v>
      </c>
      <c r="F88" s="796">
        <f t="shared" si="59"/>
        <v>0</v>
      </c>
      <c r="G88" s="796">
        <f t="shared" ref="G88:AG88" si="60">IF(G$86=0,0,(G$81+G$82)/G$86)</f>
        <v>0</v>
      </c>
      <c r="H88" s="796">
        <f t="shared" si="60"/>
        <v>0</v>
      </c>
      <c r="I88" s="796">
        <f t="shared" si="60"/>
        <v>0</v>
      </c>
      <c r="J88" s="796">
        <f t="shared" si="60"/>
        <v>0</v>
      </c>
      <c r="K88" s="796">
        <f t="shared" si="60"/>
        <v>0</v>
      </c>
      <c r="L88" s="796">
        <f t="shared" si="60"/>
        <v>0</v>
      </c>
      <c r="M88" s="796">
        <f t="shared" si="60"/>
        <v>0</v>
      </c>
      <c r="N88" s="796">
        <f t="shared" si="60"/>
        <v>0</v>
      </c>
      <c r="O88" s="796">
        <f t="shared" si="60"/>
        <v>0</v>
      </c>
      <c r="P88" s="796">
        <f t="shared" si="60"/>
        <v>0</v>
      </c>
      <c r="Q88" s="796">
        <f t="shared" si="60"/>
        <v>0</v>
      </c>
      <c r="R88" s="796">
        <f t="shared" si="60"/>
        <v>0</v>
      </c>
      <c r="S88" s="796">
        <f t="shared" si="60"/>
        <v>0</v>
      </c>
      <c r="T88" s="796">
        <f t="shared" si="60"/>
        <v>0</v>
      </c>
      <c r="U88" s="796">
        <f t="shared" si="60"/>
        <v>0</v>
      </c>
      <c r="V88" s="796">
        <f t="shared" si="60"/>
        <v>0</v>
      </c>
      <c r="W88" s="796">
        <f t="shared" si="60"/>
        <v>0</v>
      </c>
      <c r="X88" s="796">
        <f t="shared" si="60"/>
        <v>0</v>
      </c>
      <c r="Y88" s="796">
        <f t="shared" si="60"/>
        <v>0</v>
      </c>
      <c r="Z88" s="796">
        <f t="shared" si="60"/>
        <v>0</v>
      </c>
      <c r="AA88" s="796">
        <f t="shared" si="60"/>
        <v>0</v>
      </c>
      <c r="AB88" s="796">
        <f t="shared" si="60"/>
        <v>0</v>
      </c>
      <c r="AC88" s="796">
        <f t="shared" si="60"/>
        <v>0</v>
      </c>
      <c r="AD88" s="796">
        <f t="shared" si="60"/>
        <v>0</v>
      </c>
      <c r="AE88" s="796">
        <f t="shared" si="60"/>
        <v>0</v>
      </c>
      <c r="AF88" s="796">
        <f t="shared" si="60"/>
        <v>0</v>
      </c>
      <c r="AG88" s="796">
        <f t="shared" si="60"/>
        <v>0</v>
      </c>
    </row>
    <row r="89" spans="2:33">
      <c r="B89" s="317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</row>
    <row r="90" spans="2:33" hidden="1">
      <c r="B90" s="317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</row>
    <row r="91" spans="2:33" ht="15" hidden="1" customHeight="1"/>
    <row r="92" spans="2:33" ht="15" hidden="1" customHeight="1"/>
    <row r="93" spans="2:33" ht="15" hidden="1" customHeight="1"/>
    <row r="94" spans="2:33" ht="15" hidden="1" customHeight="1"/>
  </sheetData>
  <sheetProtection password="94BF" sheet="1" objects="1" scenarios="1"/>
  <conditionalFormatting sqref="N29">
    <cfRule type="expression" dxfId="42" priority="8">
      <formula>"KDYŽ($N$28&gt;=($D$28+10))"</formula>
    </cfRule>
  </conditionalFormatting>
  <conditionalFormatting sqref="D9:AG11">
    <cfRule type="containsErrors" dxfId="41" priority="7">
      <formula>ISERROR(D9)</formula>
    </cfRule>
  </conditionalFormatting>
  <conditionalFormatting sqref="D13:AG15">
    <cfRule type="containsErrors" dxfId="40" priority="6">
      <formula>ISERROR(D13)</formula>
    </cfRule>
  </conditionalFormatting>
  <conditionalFormatting sqref="D17:D18">
    <cfRule type="containsErrors" dxfId="39" priority="5">
      <formula>ISERROR(D17)</formula>
    </cfRule>
  </conditionalFormatting>
  <conditionalFormatting sqref="D40:AG42">
    <cfRule type="containsErrors" dxfId="38" priority="4">
      <formula>ISERROR(D40)</formula>
    </cfRule>
  </conditionalFormatting>
  <conditionalFormatting sqref="D44:AG46">
    <cfRule type="containsErrors" dxfId="37" priority="3">
      <formula>ISERROR(D44)</formula>
    </cfRule>
  </conditionalFormatting>
  <conditionalFormatting sqref="D69:AG69">
    <cfRule type="containsErrors" dxfId="36" priority="2">
      <formula>ISERROR(D69)</formula>
    </cfRule>
  </conditionalFormatting>
  <conditionalFormatting sqref="D80:AG80">
    <cfRule type="containsErrors" dxfId="35" priority="1">
      <formula>ISERROR(D80)</formula>
    </cfRule>
  </conditionalFormatting>
  <pageMargins left="0.7" right="0.7" top="0.78740157499999996" bottom="0.78740157499999996" header="0.3" footer="0.3"/>
  <pageSetup paperSize="9" scale="50" fitToWidth="0" orientation="landscape" r:id="rId1"/>
  <headerFooter>
    <oddHeader>&amp;L&amp;"-,Tučné"&amp;9Nástroj pro výpočet udržitelnosti projektů Prioritní osy 1 Operačního programu Životní prostředí 2014 - 2020</oddHeader>
    <oddFooter>&amp;L&amp;"-,Tučné"&amp;9List "Výstupy - udržitelnost"</oddFooter>
  </headerFooter>
  <colBreaks count="2" manualBreakCount="2">
    <brk id="10" max="92" man="1"/>
    <brk id="34" max="8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42"/>
  <sheetViews>
    <sheetView zoomScale="75" zoomScaleNormal="75" zoomScaleSheetLayoutView="55" workbookViewId="0"/>
  </sheetViews>
  <sheetFormatPr defaultColWidth="0" defaultRowHeight="15" zeroHeight="1"/>
  <cols>
    <col min="1" max="1" width="5.85546875" style="4" customWidth="1"/>
    <col min="2" max="2" width="22.5703125" style="4" customWidth="1"/>
    <col min="3" max="3" width="21.140625" style="4" customWidth="1"/>
    <col min="4" max="16" width="9.140625" style="4" customWidth="1"/>
    <col min="17" max="16384" width="9.140625" style="4" hidden="1"/>
  </cols>
  <sheetData>
    <row r="1" spans="1:16">
      <c r="B1" s="420" t="s">
        <v>302</v>
      </c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</row>
    <row r="2" spans="1:16">
      <c r="B2" s="29" t="s">
        <v>417</v>
      </c>
      <c r="C2" s="180">
        <f>Info!C17</f>
        <v>2020</v>
      </c>
    </row>
    <row r="3" spans="1:16">
      <c r="A3" s="536"/>
      <c r="B3" s="536"/>
      <c r="C3" s="537"/>
    </row>
    <row r="4" spans="1:16">
      <c r="A4" s="537"/>
      <c r="B4" s="537"/>
      <c r="C4" s="537"/>
    </row>
    <row r="5" spans="1:16">
      <c r="A5" s="537"/>
      <c r="B5" s="537"/>
      <c r="C5" s="537"/>
    </row>
    <row r="6" spans="1:16">
      <c r="A6" s="537"/>
      <c r="B6" s="537"/>
      <c r="C6" s="537"/>
    </row>
    <row r="7" spans="1:16">
      <c r="A7" s="537"/>
      <c r="B7" s="537"/>
      <c r="C7" s="537"/>
    </row>
    <row r="8" spans="1:16">
      <c r="A8" s="536"/>
      <c r="B8" s="536"/>
      <c r="C8" s="536"/>
    </row>
    <row r="9" spans="1:16">
      <c r="A9" s="537"/>
      <c r="B9" s="537"/>
      <c r="C9" s="537"/>
    </row>
    <row r="10" spans="1:16">
      <c r="A10" s="537"/>
      <c r="B10" s="537"/>
      <c r="C10" s="537"/>
      <c r="O10" s="1063"/>
      <c r="P10" s="1063"/>
    </row>
    <row r="11" spans="1:16">
      <c r="A11" s="537"/>
      <c r="B11" s="537"/>
      <c r="C11" s="537"/>
      <c r="O11" s="1063"/>
      <c r="P11" s="1063"/>
    </row>
    <row r="12" spans="1:16">
      <c r="O12" s="1063"/>
      <c r="P12" s="1063"/>
    </row>
    <row r="13" spans="1:16">
      <c r="O13" s="1063"/>
      <c r="P13" s="1063"/>
    </row>
    <row r="14" spans="1:16">
      <c r="O14" s="1063"/>
      <c r="P14" s="1063"/>
    </row>
    <row r="15" spans="1:16">
      <c r="O15" s="1063"/>
      <c r="P15" s="1063"/>
    </row>
    <row r="16" spans="1:16">
      <c r="O16" s="1063"/>
      <c r="P16" s="1063"/>
    </row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</sheetData>
  <sheetProtection password="94BF" sheet="1" objects="1" scenarios="1"/>
  <mergeCells count="1">
    <mergeCell ref="O10:P16"/>
  </mergeCells>
  <pageMargins left="0.70866141732283472" right="0.70866141732283472" top="0.78740157480314965" bottom="0.78740157480314965" header="0.31496062992125984" footer="0.31496062992125984"/>
  <pageSetup paperSize="9" scale="78" orientation="landscape" r:id="rId1"/>
  <headerFooter>
    <oddHeader>&amp;L&amp;"-,Tučné"&amp;9Nástroj pro výpočet udržitelnosti projektů Prioritní osy 1 Operačního programu Životní prostředí 2014 - 2020</oddHeader>
    <oddFooter>&amp;L&amp;"-,Tučné"&amp;9List "Grafy"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D114"/>
  <sheetViews>
    <sheetView topLeftCell="A19" zoomScale="75" zoomScaleNormal="75" workbookViewId="0">
      <selection activeCell="F38" sqref="F38"/>
    </sheetView>
  </sheetViews>
  <sheetFormatPr defaultColWidth="0" defaultRowHeight="15" zeroHeight="1"/>
  <cols>
    <col min="1" max="1" width="9.140625" style="269" customWidth="1"/>
    <col min="2" max="2" width="52.140625" style="269" customWidth="1"/>
    <col min="3" max="3" width="9.140625" style="269" customWidth="1"/>
    <col min="4" max="4" width="50.28515625" style="930" customWidth="1"/>
    <col min="5" max="5" width="13.85546875" style="930" customWidth="1"/>
    <col min="6" max="6" width="27.5703125" style="269" customWidth="1"/>
    <col min="7" max="7" width="16.85546875" style="269" bestFit="1" customWidth="1"/>
    <col min="8" max="8" width="10.85546875" style="269" bestFit="1" customWidth="1"/>
    <col min="9" max="9" width="19" style="269" customWidth="1"/>
    <col min="10" max="12" width="17.5703125" style="269" bestFit="1" customWidth="1"/>
    <col min="13" max="18" width="16.7109375" style="269" bestFit="1" customWidth="1"/>
    <col min="19" max="26" width="16.5703125" style="269" bestFit="1" customWidth="1"/>
    <col min="27" max="36" width="12.85546875" style="269" bestFit="1" customWidth="1"/>
    <col min="37" max="44" width="0" style="269" hidden="1" customWidth="1"/>
    <col min="45" max="16384" width="9.140625" style="269" hidden="1"/>
  </cols>
  <sheetData>
    <row r="1" spans="2:36" s="267" customFormat="1" ht="18.75">
      <c r="B1" s="586" t="s">
        <v>343</v>
      </c>
      <c r="C1" s="586"/>
      <c r="D1" s="758"/>
      <c r="E1" s="758"/>
      <c r="F1" s="596"/>
      <c r="G1" s="596"/>
      <c r="H1" s="596"/>
      <c r="I1" s="596"/>
      <c r="J1" s="596"/>
      <c r="K1" s="596"/>
      <c r="L1" s="596"/>
      <c r="M1" s="638"/>
      <c r="N1" s="596"/>
      <c r="O1" s="596"/>
      <c r="P1" s="596"/>
      <c r="Q1" s="596"/>
      <c r="R1" s="596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</row>
    <row r="2" spans="2:36" s="1" customFormat="1" ht="15.75" thickBot="1">
      <c r="B2" s="2" t="s">
        <v>428</v>
      </c>
      <c r="D2" s="759"/>
      <c r="E2" s="759"/>
    </row>
    <row r="3" spans="2:36" s="1" customFormat="1">
      <c r="B3" s="763" t="str">
        <f>Info!B9</f>
        <v>Žadatel</v>
      </c>
      <c r="C3" s="764"/>
      <c r="D3" s="765" t="str">
        <f>IF(Info!$C$9=0,"-",Info!$C$9)</f>
        <v>Město Opava</v>
      </c>
      <c r="E3" s="769"/>
      <c r="F3" s="763"/>
    </row>
    <row r="4" spans="2:36" s="317" customFormat="1">
      <c r="B4" s="337" t="str">
        <f>Info!B29</f>
        <v>Statutární zástupce žadatele č. 1                               Jméno:</v>
      </c>
      <c r="C4" s="337"/>
      <c r="D4" s="337" t="str">
        <f>IF(Info!$C$29=0,"-",Info!$C$29)</f>
        <v>Ing. Radim Křupal</v>
      </c>
      <c r="E4" s="381" t="str">
        <f>Info!H29</f>
        <v>E-mail:</v>
      </c>
      <c r="F4" s="337" t="str">
        <f>IF(Info!$I$29=0,"-",Info!I29)</f>
        <v>primator@opava-city.cz</v>
      </c>
    </row>
    <row r="5" spans="2:36" s="317" customFormat="1">
      <c r="B5" s="337" t="str">
        <f>Info!B31</f>
        <v>Statutární zástupce žadatele č. 2 (za Svazek obcí)   Jméno:</v>
      </c>
      <c r="C5" s="337"/>
      <c r="D5" s="337" t="str">
        <f>IF(Info!$C$31=0,"-",Info!$C$31)</f>
        <v>-</v>
      </c>
      <c r="E5" s="381" t="str">
        <f>Info!H31</f>
        <v>E-mail:</v>
      </c>
      <c r="F5" s="337" t="str">
        <f>IF(Info!$I$31=0,"-",Info!I31)</f>
        <v>-</v>
      </c>
    </row>
    <row r="6" spans="2:36" s="317" customFormat="1">
      <c r="B6" s="337" t="str">
        <f>Info!B11</f>
        <v>Název projektu</v>
      </c>
      <c r="C6" s="337"/>
      <c r="D6" s="766" t="str">
        <f>IF(Info!$C$11=0,"-",Info!$C$11)</f>
        <v>Zlatníky a Milostovice – splašková kanalizace</v>
      </c>
      <c r="E6" s="381"/>
      <c r="F6" s="337"/>
    </row>
    <row r="7" spans="2:36" s="317" customFormat="1">
      <c r="B7" s="337" t="str">
        <f>Info!B13</f>
        <v>Registrační číslo</v>
      </c>
      <c r="C7" s="337"/>
      <c r="D7" s="766" t="str">
        <f>IF(Info!$C$13=0,"-",Info!$C$13)</f>
        <v>-</v>
      </c>
      <c r="E7" s="381"/>
      <c r="F7" s="337"/>
    </row>
    <row r="8" spans="2:36" s="317" customFormat="1">
      <c r="B8" s="337" t="str">
        <f>Info!B17</f>
        <v>Rok zahájení období udržitelnosti projektu</v>
      </c>
      <c r="C8" s="337"/>
      <c r="D8" s="767">
        <f>Info!C17</f>
        <v>2020</v>
      </c>
      <c r="E8" s="381"/>
      <c r="F8" s="337"/>
    </row>
    <row r="9" spans="2:36" s="317" customFormat="1">
      <c r="B9" s="337" t="str">
        <f>Info!B19</f>
        <v>Typ provozního modelu dle stávajícího stavu</v>
      </c>
      <c r="C9" s="337"/>
      <c r="D9" s="337" t="str">
        <f>IF(Info!$C$19=0,"-",Info!$C$19)</f>
        <v>Oddílný model</v>
      </c>
      <c r="E9" s="381"/>
      <c r="F9" s="337"/>
    </row>
    <row r="10" spans="2:36" s="317" customFormat="1">
      <c r="B10" s="337" t="str">
        <f>Info!B21</f>
        <v>Prioritní osa dle PD OPŽP 2014 - 2020</v>
      </c>
      <c r="C10" s="337"/>
      <c r="D10" s="337" t="str">
        <f>Info!C21</f>
        <v>Prioritní osa 1</v>
      </c>
      <c r="E10" s="381"/>
      <c r="F10" s="337"/>
    </row>
    <row r="11" spans="2:36" s="317" customFormat="1">
      <c r="B11" s="337" t="str">
        <f>Info!B23</f>
        <v>Specifický cíl dle PD OPŽP 2014 - 2020</v>
      </c>
      <c r="C11" s="337"/>
      <c r="D11" s="337" t="str">
        <f>IF(Info!$C$23=0,"-",Info!$C$23)</f>
        <v>Specifický cíl 1.1 (odpadní voda)</v>
      </c>
      <c r="E11" s="381"/>
      <c r="F11" s="337"/>
    </row>
    <row r="12" spans="2:36" s="317" customFormat="1" ht="15.75" thickBot="1">
      <c r="B12" s="768" t="str">
        <f>Info!B25</f>
        <v>Rozsah Projektu</v>
      </c>
      <c r="C12" s="768"/>
      <c r="D12" s="768" t="str">
        <f>IF(Info!$C$25=0,"-",Info!$C$25)</f>
        <v>Historická data</v>
      </c>
      <c r="E12" s="770"/>
      <c r="F12" s="768"/>
    </row>
    <row r="13" spans="2:36" s="1" customFormat="1">
      <c r="B13" s="338" t="str">
        <f>Info!B33</f>
        <v>Zpracovatel                                                                Jméno:</v>
      </c>
      <c r="C13" s="338"/>
      <c r="D13" s="338" t="str">
        <f>IF(Info!$C$33=0,"-",Info!$C$33)</f>
        <v>Ing. Martina  Vokřínková</v>
      </c>
      <c r="E13" s="376" t="str">
        <f>Info!H33</f>
        <v>E-mail:</v>
      </c>
      <c r="F13" s="337" t="str">
        <f>IF(Info!$I$33=0,"-",Info!I33)</f>
        <v>martina.vokrinkova@mottmac.com</v>
      </c>
    </row>
    <row r="14" spans="2:36" s="1" customFormat="1" ht="15.75" thickBot="1">
      <c r="B14" s="760" t="str">
        <f>Info!B35</f>
        <v>Datum zpracování</v>
      </c>
      <c r="C14" s="760"/>
      <c r="D14" s="762">
        <f>Info!C35</f>
        <v>0</v>
      </c>
      <c r="E14" s="761"/>
      <c r="F14" s="760"/>
    </row>
    <row r="15" spans="2:36" s="1" customFormat="1">
      <c r="D15" s="759"/>
      <c r="E15" s="759"/>
    </row>
    <row r="16" spans="2:36" s="1" customFormat="1" ht="15.75" thickBot="1">
      <c r="D16" s="776"/>
      <c r="E16" s="759"/>
    </row>
    <row r="17" spans="1:16384" customFormat="1">
      <c r="A17" s="1"/>
      <c r="B17" s="805" t="s">
        <v>354</v>
      </c>
      <c r="C17" s="806"/>
      <c r="D17" s="807"/>
      <c r="E17" s="808"/>
      <c r="F17" s="80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16384" s="1" customFormat="1">
      <c r="B18" s="876" t="str">
        <f>Udržitelnost!B3</f>
        <v xml:space="preserve">Období udržitelnosti celého VH systému včetně Projektu od r. </v>
      </c>
      <c r="C18" s="876">
        <f>Udržitelnost!C3</f>
        <v>2020</v>
      </c>
      <c r="D18" s="876" t="str">
        <f>Udržitelnost!D3</f>
        <v>do  r.</v>
      </c>
      <c r="E18" s="877">
        <f>Udržitelnost!E3</f>
        <v>2029</v>
      </c>
      <c r="F18" s="712"/>
    </row>
    <row r="19" spans="1:16384" s="1" customFormat="1" ht="15.75" thickBot="1">
      <c r="B19" s="875" t="s">
        <v>345</v>
      </c>
      <c r="C19" s="875">
        <f>Udržitelnost!C4</f>
        <v>2020</v>
      </c>
      <c r="D19" s="777"/>
      <c r="E19" s="778"/>
      <c r="F19" s="777"/>
    </row>
    <row r="20" spans="1:16384" s="1" customFormat="1" ht="15.75" thickBot="1">
      <c r="B20" s="772"/>
      <c r="C20" s="772"/>
      <c r="D20" s="772"/>
      <c r="E20" s="779"/>
      <c r="F20" s="772"/>
    </row>
    <row r="21" spans="1:16384" s="1" customFormat="1">
      <c r="B21" s="805" t="str">
        <f>Udržitelnost!B20</f>
        <v>Plná výše odpisů celé VHI (stávající + Projekt)</v>
      </c>
      <c r="C21" s="806"/>
      <c r="D21" s="808"/>
      <c r="E21" s="808"/>
      <c r="F21" s="806"/>
      <c r="AK21" s="954">
        <f t="shared" ref="AK21:BS21" si="0">IF(OR(AK26&lt;$C$18,AK26&gt;($C$18+9)),0,AK27)</f>
        <v>0</v>
      </c>
      <c r="AL21" s="954">
        <f t="shared" si="0"/>
        <v>0</v>
      </c>
      <c r="AM21" s="954">
        <f t="shared" si="0"/>
        <v>0</v>
      </c>
      <c r="AN21" s="954">
        <f t="shared" si="0"/>
        <v>0</v>
      </c>
      <c r="AO21" s="954">
        <f t="shared" si="0"/>
        <v>0</v>
      </c>
      <c r="AP21" s="954">
        <f t="shared" si="0"/>
        <v>0</v>
      </c>
      <c r="AQ21" s="954">
        <f t="shared" si="0"/>
        <v>0</v>
      </c>
      <c r="AR21" s="954">
        <f t="shared" si="0"/>
        <v>0</v>
      </c>
      <c r="AS21" s="954">
        <f t="shared" si="0"/>
        <v>0</v>
      </c>
      <c r="AT21" s="954">
        <f t="shared" si="0"/>
        <v>0</v>
      </c>
      <c r="AU21" s="954">
        <f t="shared" si="0"/>
        <v>0</v>
      </c>
      <c r="AV21" s="954">
        <f t="shared" si="0"/>
        <v>0</v>
      </c>
      <c r="AW21" s="954">
        <f t="shared" si="0"/>
        <v>0</v>
      </c>
      <c r="AX21" s="954">
        <f t="shared" si="0"/>
        <v>0</v>
      </c>
      <c r="AY21" s="954">
        <f t="shared" si="0"/>
        <v>0</v>
      </c>
      <c r="AZ21" s="954">
        <f t="shared" si="0"/>
        <v>0</v>
      </c>
      <c r="BA21" s="954">
        <f t="shared" si="0"/>
        <v>0</v>
      </c>
      <c r="BB21" s="954">
        <f t="shared" si="0"/>
        <v>0</v>
      </c>
      <c r="BC21" s="954">
        <f t="shared" si="0"/>
        <v>0</v>
      </c>
      <c r="BD21" s="954">
        <f t="shared" si="0"/>
        <v>0</v>
      </c>
      <c r="BE21" s="954">
        <f t="shared" si="0"/>
        <v>0</v>
      </c>
      <c r="BF21" s="954">
        <f t="shared" si="0"/>
        <v>0</v>
      </c>
      <c r="BG21" s="954">
        <f t="shared" si="0"/>
        <v>0</v>
      </c>
      <c r="BH21" s="954">
        <f t="shared" si="0"/>
        <v>0</v>
      </c>
      <c r="BI21" s="954">
        <f t="shared" si="0"/>
        <v>0</v>
      </c>
      <c r="BJ21" s="954">
        <f t="shared" si="0"/>
        <v>0</v>
      </c>
      <c r="BK21" s="954">
        <f t="shared" si="0"/>
        <v>0</v>
      </c>
      <c r="BL21" s="954">
        <f t="shared" si="0"/>
        <v>0</v>
      </c>
      <c r="BM21" s="954">
        <f t="shared" si="0"/>
        <v>0</v>
      </c>
      <c r="BN21" s="954">
        <f t="shared" si="0"/>
        <v>0</v>
      </c>
      <c r="BO21" s="954">
        <f t="shared" si="0"/>
        <v>0</v>
      </c>
      <c r="BP21" s="954">
        <f t="shared" si="0"/>
        <v>0</v>
      </c>
      <c r="BQ21" s="954">
        <f t="shared" si="0"/>
        <v>0</v>
      </c>
      <c r="BR21" s="954">
        <f t="shared" si="0"/>
        <v>0</v>
      </c>
      <c r="BS21" s="954">
        <f t="shared" si="0"/>
        <v>0</v>
      </c>
      <c r="BT21" s="954">
        <f t="shared" ref="BT21:EE21" si="1">IF(OR(BT26&lt;$C$18,BT26&gt;($C$18+9)),0,BT27)</f>
        <v>0</v>
      </c>
      <c r="BU21" s="954">
        <f t="shared" si="1"/>
        <v>0</v>
      </c>
      <c r="BV21" s="954">
        <f t="shared" si="1"/>
        <v>0</v>
      </c>
      <c r="BW21" s="954">
        <f t="shared" si="1"/>
        <v>0</v>
      </c>
      <c r="BX21" s="954">
        <f t="shared" si="1"/>
        <v>0</v>
      </c>
      <c r="BY21" s="954">
        <f t="shared" si="1"/>
        <v>0</v>
      </c>
      <c r="BZ21" s="954">
        <f t="shared" si="1"/>
        <v>0</v>
      </c>
      <c r="CA21" s="954">
        <f t="shared" si="1"/>
        <v>0</v>
      </c>
      <c r="CB21" s="954">
        <f t="shared" si="1"/>
        <v>0</v>
      </c>
      <c r="CC21" s="954">
        <f t="shared" si="1"/>
        <v>0</v>
      </c>
      <c r="CD21" s="954">
        <f t="shared" si="1"/>
        <v>0</v>
      </c>
      <c r="CE21" s="954">
        <f t="shared" si="1"/>
        <v>0</v>
      </c>
      <c r="CF21" s="954">
        <f t="shared" si="1"/>
        <v>0</v>
      </c>
      <c r="CG21" s="954">
        <f t="shared" si="1"/>
        <v>0</v>
      </c>
      <c r="CH21" s="954">
        <f t="shared" si="1"/>
        <v>0</v>
      </c>
      <c r="CI21" s="954">
        <f t="shared" si="1"/>
        <v>0</v>
      </c>
      <c r="CJ21" s="954">
        <f t="shared" si="1"/>
        <v>0</v>
      </c>
      <c r="CK21" s="954">
        <f t="shared" si="1"/>
        <v>0</v>
      </c>
      <c r="CL21" s="954">
        <f t="shared" si="1"/>
        <v>0</v>
      </c>
      <c r="CM21" s="954">
        <f t="shared" si="1"/>
        <v>0</v>
      </c>
      <c r="CN21" s="954">
        <f t="shared" si="1"/>
        <v>0</v>
      </c>
      <c r="CO21" s="954">
        <f t="shared" si="1"/>
        <v>0</v>
      </c>
      <c r="CP21" s="954">
        <f t="shared" si="1"/>
        <v>0</v>
      </c>
      <c r="CQ21" s="954">
        <f t="shared" si="1"/>
        <v>0</v>
      </c>
      <c r="CR21" s="954">
        <f t="shared" si="1"/>
        <v>0</v>
      </c>
      <c r="CS21" s="954">
        <f t="shared" si="1"/>
        <v>0</v>
      </c>
      <c r="CT21" s="954">
        <f t="shared" si="1"/>
        <v>0</v>
      </c>
      <c r="CU21" s="954">
        <f t="shared" si="1"/>
        <v>0</v>
      </c>
      <c r="CV21" s="954">
        <f t="shared" si="1"/>
        <v>0</v>
      </c>
      <c r="CW21" s="954">
        <f t="shared" si="1"/>
        <v>0</v>
      </c>
      <c r="CX21" s="954">
        <f t="shared" si="1"/>
        <v>0</v>
      </c>
      <c r="CY21" s="954">
        <f t="shared" si="1"/>
        <v>0</v>
      </c>
      <c r="CZ21" s="954">
        <f t="shared" si="1"/>
        <v>0</v>
      </c>
      <c r="DA21" s="954">
        <f t="shared" si="1"/>
        <v>0</v>
      </c>
      <c r="DB21" s="954">
        <f t="shared" si="1"/>
        <v>0</v>
      </c>
      <c r="DC21" s="954">
        <f t="shared" si="1"/>
        <v>0</v>
      </c>
      <c r="DD21" s="954">
        <f t="shared" si="1"/>
        <v>0</v>
      </c>
      <c r="DE21" s="954">
        <f t="shared" si="1"/>
        <v>0</v>
      </c>
      <c r="DF21" s="954">
        <f t="shared" si="1"/>
        <v>0</v>
      </c>
      <c r="DG21" s="954">
        <f t="shared" si="1"/>
        <v>0</v>
      </c>
      <c r="DH21" s="954">
        <f t="shared" si="1"/>
        <v>0</v>
      </c>
      <c r="DI21" s="954">
        <f t="shared" si="1"/>
        <v>0</v>
      </c>
      <c r="DJ21" s="954">
        <f t="shared" si="1"/>
        <v>0</v>
      </c>
      <c r="DK21" s="954">
        <f t="shared" si="1"/>
        <v>0</v>
      </c>
      <c r="DL21" s="954">
        <f t="shared" si="1"/>
        <v>0</v>
      </c>
      <c r="DM21" s="954">
        <f t="shared" si="1"/>
        <v>0</v>
      </c>
      <c r="DN21" s="954">
        <f t="shared" si="1"/>
        <v>0</v>
      </c>
      <c r="DO21" s="954">
        <f t="shared" si="1"/>
        <v>0</v>
      </c>
      <c r="DP21" s="954">
        <f t="shared" si="1"/>
        <v>0</v>
      </c>
      <c r="DQ21" s="954">
        <f t="shared" si="1"/>
        <v>0</v>
      </c>
      <c r="DR21" s="954">
        <f t="shared" si="1"/>
        <v>0</v>
      </c>
      <c r="DS21" s="954">
        <f t="shared" si="1"/>
        <v>0</v>
      </c>
      <c r="DT21" s="954">
        <f t="shared" si="1"/>
        <v>0</v>
      </c>
      <c r="DU21" s="954">
        <f t="shared" si="1"/>
        <v>0</v>
      </c>
      <c r="DV21" s="954">
        <f t="shared" si="1"/>
        <v>0</v>
      </c>
      <c r="DW21" s="954">
        <f t="shared" si="1"/>
        <v>0</v>
      </c>
      <c r="DX21" s="954">
        <f t="shared" si="1"/>
        <v>0</v>
      </c>
      <c r="DY21" s="954">
        <f t="shared" si="1"/>
        <v>0</v>
      </c>
      <c r="DZ21" s="954">
        <f t="shared" si="1"/>
        <v>0</v>
      </c>
      <c r="EA21" s="954">
        <f t="shared" si="1"/>
        <v>0</v>
      </c>
      <c r="EB21" s="954">
        <f t="shared" si="1"/>
        <v>0</v>
      </c>
      <c r="EC21" s="954">
        <f t="shared" si="1"/>
        <v>0</v>
      </c>
      <c r="ED21" s="954">
        <f t="shared" si="1"/>
        <v>0</v>
      </c>
      <c r="EE21" s="954">
        <f t="shared" si="1"/>
        <v>0</v>
      </c>
      <c r="EF21" s="954">
        <f t="shared" ref="EF21:GQ21" si="2">IF(OR(EF26&lt;$C$18,EF26&gt;($C$18+9)),0,EF27)</f>
        <v>0</v>
      </c>
      <c r="EG21" s="954">
        <f t="shared" si="2"/>
        <v>0</v>
      </c>
      <c r="EH21" s="954">
        <f t="shared" si="2"/>
        <v>0</v>
      </c>
      <c r="EI21" s="954">
        <f t="shared" si="2"/>
        <v>0</v>
      </c>
      <c r="EJ21" s="954">
        <f t="shared" si="2"/>
        <v>0</v>
      </c>
      <c r="EK21" s="954">
        <f t="shared" si="2"/>
        <v>0</v>
      </c>
      <c r="EL21" s="954">
        <f t="shared" si="2"/>
        <v>0</v>
      </c>
      <c r="EM21" s="954">
        <f t="shared" si="2"/>
        <v>0</v>
      </c>
      <c r="EN21" s="954">
        <f t="shared" si="2"/>
        <v>0</v>
      </c>
      <c r="EO21" s="954">
        <f t="shared" si="2"/>
        <v>0</v>
      </c>
      <c r="EP21" s="954">
        <f t="shared" si="2"/>
        <v>0</v>
      </c>
      <c r="EQ21" s="954">
        <f t="shared" si="2"/>
        <v>0</v>
      </c>
      <c r="ER21" s="954">
        <f t="shared" si="2"/>
        <v>0</v>
      </c>
      <c r="ES21" s="954">
        <f t="shared" si="2"/>
        <v>0</v>
      </c>
      <c r="ET21" s="954">
        <f t="shared" si="2"/>
        <v>0</v>
      </c>
      <c r="EU21" s="954">
        <f t="shared" si="2"/>
        <v>0</v>
      </c>
      <c r="EV21" s="954">
        <f t="shared" si="2"/>
        <v>0</v>
      </c>
      <c r="EW21" s="954">
        <f t="shared" si="2"/>
        <v>0</v>
      </c>
      <c r="EX21" s="954">
        <f t="shared" si="2"/>
        <v>0</v>
      </c>
      <c r="EY21" s="954">
        <f t="shared" si="2"/>
        <v>0</v>
      </c>
      <c r="EZ21" s="954">
        <f t="shared" si="2"/>
        <v>0</v>
      </c>
      <c r="FA21" s="954">
        <f t="shared" si="2"/>
        <v>0</v>
      </c>
      <c r="FB21" s="954">
        <f t="shared" si="2"/>
        <v>0</v>
      </c>
      <c r="FC21" s="954">
        <f t="shared" si="2"/>
        <v>0</v>
      </c>
      <c r="FD21" s="954">
        <f t="shared" si="2"/>
        <v>0</v>
      </c>
      <c r="FE21" s="954">
        <f t="shared" si="2"/>
        <v>0</v>
      </c>
      <c r="FF21" s="954">
        <f t="shared" si="2"/>
        <v>0</v>
      </c>
      <c r="FG21" s="954">
        <f t="shared" si="2"/>
        <v>0</v>
      </c>
      <c r="FH21" s="954">
        <f t="shared" si="2"/>
        <v>0</v>
      </c>
      <c r="FI21" s="954">
        <f t="shared" si="2"/>
        <v>0</v>
      </c>
      <c r="FJ21" s="954">
        <f t="shared" si="2"/>
        <v>0</v>
      </c>
      <c r="FK21" s="954">
        <f t="shared" si="2"/>
        <v>0</v>
      </c>
      <c r="FL21" s="954">
        <f t="shared" si="2"/>
        <v>0</v>
      </c>
      <c r="FM21" s="954">
        <f t="shared" si="2"/>
        <v>0</v>
      </c>
      <c r="FN21" s="954">
        <f t="shared" si="2"/>
        <v>0</v>
      </c>
      <c r="FO21" s="954">
        <f t="shared" si="2"/>
        <v>0</v>
      </c>
      <c r="FP21" s="954">
        <f t="shared" si="2"/>
        <v>0</v>
      </c>
      <c r="FQ21" s="954">
        <f t="shared" si="2"/>
        <v>0</v>
      </c>
      <c r="FR21" s="954">
        <f t="shared" si="2"/>
        <v>0</v>
      </c>
      <c r="FS21" s="954">
        <f t="shared" si="2"/>
        <v>0</v>
      </c>
      <c r="FT21" s="954">
        <f t="shared" si="2"/>
        <v>0</v>
      </c>
      <c r="FU21" s="954">
        <f t="shared" si="2"/>
        <v>0</v>
      </c>
      <c r="FV21" s="954">
        <f t="shared" si="2"/>
        <v>0</v>
      </c>
      <c r="FW21" s="954">
        <f t="shared" si="2"/>
        <v>0</v>
      </c>
      <c r="FX21" s="954">
        <f t="shared" si="2"/>
        <v>0</v>
      </c>
      <c r="FY21" s="954">
        <f t="shared" si="2"/>
        <v>0</v>
      </c>
      <c r="FZ21" s="954">
        <f t="shared" si="2"/>
        <v>0</v>
      </c>
      <c r="GA21" s="954">
        <f t="shared" si="2"/>
        <v>0</v>
      </c>
      <c r="GB21" s="954">
        <f t="shared" si="2"/>
        <v>0</v>
      </c>
      <c r="GC21" s="954">
        <f t="shared" si="2"/>
        <v>0</v>
      </c>
      <c r="GD21" s="954">
        <f t="shared" si="2"/>
        <v>0</v>
      </c>
      <c r="GE21" s="954">
        <f t="shared" si="2"/>
        <v>0</v>
      </c>
      <c r="GF21" s="954">
        <f t="shared" si="2"/>
        <v>0</v>
      </c>
      <c r="GG21" s="954">
        <f t="shared" si="2"/>
        <v>0</v>
      </c>
      <c r="GH21" s="954">
        <f t="shared" si="2"/>
        <v>0</v>
      </c>
      <c r="GI21" s="954">
        <f t="shared" si="2"/>
        <v>0</v>
      </c>
      <c r="GJ21" s="954">
        <f t="shared" si="2"/>
        <v>0</v>
      </c>
      <c r="GK21" s="954">
        <f t="shared" si="2"/>
        <v>0</v>
      </c>
      <c r="GL21" s="954">
        <f t="shared" si="2"/>
        <v>0</v>
      </c>
      <c r="GM21" s="954">
        <f t="shared" si="2"/>
        <v>0</v>
      </c>
      <c r="GN21" s="954">
        <f t="shared" si="2"/>
        <v>0</v>
      </c>
      <c r="GO21" s="954">
        <f t="shared" si="2"/>
        <v>0</v>
      </c>
      <c r="GP21" s="954">
        <f t="shared" si="2"/>
        <v>0</v>
      </c>
      <c r="GQ21" s="954">
        <f t="shared" si="2"/>
        <v>0</v>
      </c>
      <c r="GR21" s="954">
        <f t="shared" ref="GR21:JC21" si="3">IF(OR(GR26&lt;$C$18,GR26&gt;($C$18+9)),0,GR27)</f>
        <v>0</v>
      </c>
      <c r="GS21" s="954">
        <f t="shared" si="3"/>
        <v>0</v>
      </c>
      <c r="GT21" s="954">
        <f t="shared" si="3"/>
        <v>0</v>
      </c>
      <c r="GU21" s="954">
        <f t="shared" si="3"/>
        <v>0</v>
      </c>
      <c r="GV21" s="954">
        <f t="shared" si="3"/>
        <v>0</v>
      </c>
      <c r="GW21" s="954">
        <f t="shared" si="3"/>
        <v>0</v>
      </c>
      <c r="GX21" s="954">
        <f t="shared" si="3"/>
        <v>0</v>
      </c>
      <c r="GY21" s="954">
        <f t="shared" si="3"/>
        <v>0</v>
      </c>
      <c r="GZ21" s="954">
        <f t="shared" si="3"/>
        <v>0</v>
      </c>
      <c r="HA21" s="954">
        <f t="shared" si="3"/>
        <v>0</v>
      </c>
      <c r="HB21" s="954">
        <f t="shared" si="3"/>
        <v>0</v>
      </c>
      <c r="HC21" s="954">
        <f t="shared" si="3"/>
        <v>0</v>
      </c>
      <c r="HD21" s="954">
        <f t="shared" si="3"/>
        <v>0</v>
      </c>
      <c r="HE21" s="954">
        <f t="shared" si="3"/>
        <v>0</v>
      </c>
      <c r="HF21" s="954">
        <f t="shared" si="3"/>
        <v>0</v>
      </c>
      <c r="HG21" s="954">
        <f t="shared" si="3"/>
        <v>0</v>
      </c>
      <c r="HH21" s="954">
        <f t="shared" si="3"/>
        <v>0</v>
      </c>
      <c r="HI21" s="954">
        <f t="shared" si="3"/>
        <v>0</v>
      </c>
      <c r="HJ21" s="954">
        <f t="shared" si="3"/>
        <v>0</v>
      </c>
      <c r="HK21" s="954">
        <f t="shared" si="3"/>
        <v>0</v>
      </c>
      <c r="HL21" s="954">
        <f t="shared" si="3"/>
        <v>0</v>
      </c>
      <c r="HM21" s="954">
        <f t="shared" si="3"/>
        <v>0</v>
      </c>
      <c r="HN21" s="954">
        <f t="shared" si="3"/>
        <v>0</v>
      </c>
      <c r="HO21" s="954">
        <f t="shared" si="3"/>
        <v>0</v>
      </c>
      <c r="HP21" s="954">
        <f t="shared" si="3"/>
        <v>0</v>
      </c>
      <c r="HQ21" s="954">
        <f t="shared" si="3"/>
        <v>0</v>
      </c>
      <c r="HR21" s="954">
        <f t="shared" si="3"/>
        <v>0</v>
      </c>
      <c r="HS21" s="954">
        <f t="shared" si="3"/>
        <v>0</v>
      </c>
      <c r="HT21" s="954">
        <f t="shared" si="3"/>
        <v>0</v>
      </c>
      <c r="HU21" s="954">
        <f t="shared" si="3"/>
        <v>0</v>
      </c>
      <c r="HV21" s="954">
        <f t="shared" si="3"/>
        <v>0</v>
      </c>
      <c r="HW21" s="954">
        <f t="shared" si="3"/>
        <v>0</v>
      </c>
      <c r="HX21" s="954">
        <f t="shared" si="3"/>
        <v>0</v>
      </c>
      <c r="HY21" s="954">
        <f t="shared" si="3"/>
        <v>0</v>
      </c>
      <c r="HZ21" s="954">
        <f t="shared" si="3"/>
        <v>0</v>
      </c>
      <c r="IA21" s="954">
        <f t="shared" si="3"/>
        <v>0</v>
      </c>
      <c r="IB21" s="954">
        <f t="shared" si="3"/>
        <v>0</v>
      </c>
      <c r="IC21" s="954">
        <f t="shared" si="3"/>
        <v>0</v>
      </c>
      <c r="ID21" s="954">
        <f t="shared" si="3"/>
        <v>0</v>
      </c>
      <c r="IE21" s="954">
        <f t="shared" si="3"/>
        <v>0</v>
      </c>
      <c r="IF21" s="954">
        <f t="shared" si="3"/>
        <v>0</v>
      </c>
      <c r="IG21" s="954">
        <f t="shared" si="3"/>
        <v>0</v>
      </c>
      <c r="IH21" s="954">
        <f t="shared" si="3"/>
        <v>0</v>
      </c>
      <c r="II21" s="954">
        <f t="shared" si="3"/>
        <v>0</v>
      </c>
      <c r="IJ21" s="954">
        <f t="shared" si="3"/>
        <v>0</v>
      </c>
      <c r="IK21" s="954">
        <f t="shared" si="3"/>
        <v>0</v>
      </c>
      <c r="IL21" s="954">
        <f t="shared" si="3"/>
        <v>0</v>
      </c>
      <c r="IM21" s="954">
        <f t="shared" si="3"/>
        <v>0</v>
      </c>
      <c r="IN21" s="954">
        <f t="shared" si="3"/>
        <v>0</v>
      </c>
      <c r="IO21" s="954">
        <f t="shared" si="3"/>
        <v>0</v>
      </c>
      <c r="IP21" s="954">
        <f t="shared" si="3"/>
        <v>0</v>
      </c>
      <c r="IQ21" s="954">
        <f t="shared" si="3"/>
        <v>0</v>
      </c>
      <c r="IR21" s="954">
        <f t="shared" si="3"/>
        <v>0</v>
      </c>
      <c r="IS21" s="954">
        <f t="shared" si="3"/>
        <v>0</v>
      </c>
      <c r="IT21" s="954">
        <f t="shared" si="3"/>
        <v>0</v>
      </c>
      <c r="IU21" s="954">
        <f t="shared" si="3"/>
        <v>0</v>
      </c>
      <c r="IV21" s="954">
        <f t="shared" si="3"/>
        <v>0</v>
      </c>
      <c r="IW21" s="954">
        <f t="shared" si="3"/>
        <v>0</v>
      </c>
      <c r="IX21" s="954">
        <f t="shared" si="3"/>
        <v>0</v>
      </c>
      <c r="IY21" s="954">
        <f t="shared" si="3"/>
        <v>0</v>
      </c>
      <c r="IZ21" s="954">
        <f t="shared" si="3"/>
        <v>0</v>
      </c>
      <c r="JA21" s="954">
        <f t="shared" si="3"/>
        <v>0</v>
      </c>
      <c r="JB21" s="954">
        <f t="shared" si="3"/>
        <v>0</v>
      </c>
      <c r="JC21" s="954">
        <f t="shared" si="3"/>
        <v>0</v>
      </c>
      <c r="JD21" s="954">
        <f t="shared" ref="JD21:LO21" si="4">IF(OR(JD26&lt;$C$18,JD26&gt;($C$18+9)),0,JD27)</f>
        <v>0</v>
      </c>
      <c r="JE21" s="954">
        <f t="shared" si="4"/>
        <v>0</v>
      </c>
      <c r="JF21" s="954">
        <f t="shared" si="4"/>
        <v>0</v>
      </c>
      <c r="JG21" s="954">
        <f t="shared" si="4"/>
        <v>0</v>
      </c>
      <c r="JH21" s="954">
        <f t="shared" si="4"/>
        <v>0</v>
      </c>
      <c r="JI21" s="954">
        <f t="shared" si="4"/>
        <v>0</v>
      </c>
      <c r="JJ21" s="954">
        <f t="shared" si="4"/>
        <v>0</v>
      </c>
      <c r="JK21" s="954">
        <f t="shared" si="4"/>
        <v>0</v>
      </c>
      <c r="JL21" s="954">
        <f t="shared" si="4"/>
        <v>0</v>
      </c>
      <c r="JM21" s="954">
        <f t="shared" si="4"/>
        <v>0</v>
      </c>
      <c r="JN21" s="954">
        <f t="shared" si="4"/>
        <v>0</v>
      </c>
      <c r="JO21" s="954">
        <f t="shared" si="4"/>
        <v>0</v>
      </c>
      <c r="JP21" s="954">
        <f t="shared" si="4"/>
        <v>0</v>
      </c>
      <c r="JQ21" s="954">
        <f t="shared" si="4"/>
        <v>0</v>
      </c>
      <c r="JR21" s="954">
        <f t="shared" si="4"/>
        <v>0</v>
      </c>
      <c r="JS21" s="954">
        <f t="shared" si="4"/>
        <v>0</v>
      </c>
      <c r="JT21" s="954">
        <f t="shared" si="4"/>
        <v>0</v>
      </c>
      <c r="JU21" s="954">
        <f t="shared" si="4"/>
        <v>0</v>
      </c>
      <c r="JV21" s="954">
        <f t="shared" si="4"/>
        <v>0</v>
      </c>
      <c r="JW21" s="954">
        <f t="shared" si="4"/>
        <v>0</v>
      </c>
      <c r="JX21" s="954">
        <f t="shared" si="4"/>
        <v>0</v>
      </c>
      <c r="JY21" s="954">
        <f t="shared" si="4"/>
        <v>0</v>
      </c>
      <c r="JZ21" s="954">
        <f t="shared" si="4"/>
        <v>0</v>
      </c>
      <c r="KA21" s="954">
        <f t="shared" si="4"/>
        <v>0</v>
      </c>
      <c r="KB21" s="954">
        <f t="shared" si="4"/>
        <v>0</v>
      </c>
      <c r="KC21" s="954">
        <f t="shared" si="4"/>
        <v>0</v>
      </c>
      <c r="KD21" s="954">
        <f t="shared" si="4"/>
        <v>0</v>
      </c>
      <c r="KE21" s="954">
        <f t="shared" si="4"/>
        <v>0</v>
      </c>
      <c r="KF21" s="954">
        <f t="shared" si="4"/>
        <v>0</v>
      </c>
      <c r="KG21" s="954">
        <f t="shared" si="4"/>
        <v>0</v>
      </c>
      <c r="KH21" s="954">
        <f t="shared" si="4"/>
        <v>0</v>
      </c>
      <c r="KI21" s="954">
        <f t="shared" si="4"/>
        <v>0</v>
      </c>
      <c r="KJ21" s="954">
        <f t="shared" si="4"/>
        <v>0</v>
      </c>
      <c r="KK21" s="954">
        <f t="shared" si="4"/>
        <v>0</v>
      </c>
      <c r="KL21" s="954">
        <f t="shared" si="4"/>
        <v>0</v>
      </c>
      <c r="KM21" s="954">
        <f t="shared" si="4"/>
        <v>0</v>
      </c>
      <c r="KN21" s="954">
        <f t="shared" si="4"/>
        <v>0</v>
      </c>
      <c r="KO21" s="954">
        <f t="shared" si="4"/>
        <v>0</v>
      </c>
      <c r="KP21" s="954">
        <f t="shared" si="4"/>
        <v>0</v>
      </c>
      <c r="KQ21" s="954">
        <f t="shared" si="4"/>
        <v>0</v>
      </c>
      <c r="KR21" s="954">
        <f t="shared" si="4"/>
        <v>0</v>
      </c>
      <c r="KS21" s="954">
        <f t="shared" si="4"/>
        <v>0</v>
      </c>
      <c r="KT21" s="954">
        <f t="shared" si="4"/>
        <v>0</v>
      </c>
      <c r="KU21" s="954">
        <f t="shared" si="4"/>
        <v>0</v>
      </c>
      <c r="KV21" s="954">
        <f t="shared" si="4"/>
        <v>0</v>
      </c>
      <c r="KW21" s="954">
        <f t="shared" si="4"/>
        <v>0</v>
      </c>
      <c r="KX21" s="954">
        <f t="shared" si="4"/>
        <v>0</v>
      </c>
      <c r="KY21" s="954">
        <f t="shared" si="4"/>
        <v>0</v>
      </c>
      <c r="KZ21" s="954">
        <f t="shared" si="4"/>
        <v>0</v>
      </c>
      <c r="LA21" s="954">
        <f t="shared" si="4"/>
        <v>0</v>
      </c>
      <c r="LB21" s="954">
        <f t="shared" si="4"/>
        <v>0</v>
      </c>
      <c r="LC21" s="954">
        <f t="shared" si="4"/>
        <v>0</v>
      </c>
      <c r="LD21" s="954">
        <f t="shared" si="4"/>
        <v>0</v>
      </c>
      <c r="LE21" s="954">
        <f t="shared" si="4"/>
        <v>0</v>
      </c>
      <c r="LF21" s="954">
        <f t="shared" si="4"/>
        <v>0</v>
      </c>
      <c r="LG21" s="954">
        <f t="shared" si="4"/>
        <v>0</v>
      </c>
      <c r="LH21" s="954">
        <f t="shared" si="4"/>
        <v>0</v>
      </c>
      <c r="LI21" s="954">
        <f t="shared" si="4"/>
        <v>0</v>
      </c>
      <c r="LJ21" s="954">
        <f t="shared" si="4"/>
        <v>0</v>
      </c>
      <c r="LK21" s="954">
        <f t="shared" si="4"/>
        <v>0</v>
      </c>
      <c r="LL21" s="954">
        <f t="shared" si="4"/>
        <v>0</v>
      </c>
      <c r="LM21" s="954">
        <f t="shared" si="4"/>
        <v>0</v>
      </c>
      <c r="LN21" s="954">
        <f t="shared" si="4"/>
        <v>0</v>
      </c>
      <c r="LO21" s="954">
        <f t="shared" si="4"/>
        <v>0</v>
      </c>
      <c r="LP21" s="954">
        <f t="shared" ref="LP21:OA21" si="5">IF(OR(LP26&lt;$C$18,LP26&gt;($C$18+9)),0,LP27)</f>
        <v>0</v>
      </c>
      <c r="LQ21" s="954">
        <f t="shared" si="5"/>
        <v>0</v>
      </c>
      <c r="LR21" s="954">
        <f t="shared" si="5"/>
        <v>0</v>
      </c>
      <c r="LS21" s="954">
        <f t="shared" si="5"/>
        <v>0</v>
      </c>
      <c r="LT21" s="954">
        <f t="shared" si="5"/>
        <v>0</v>
      </c>
      <c r="LU21" s="954">
        <f t="shared" si="5"/>
        <v>0</v>
      </c>
      <c r="LV21" s="954">
        <f t="shared" si="5"/>
        <v>0</v>
      </c>
      <c r="LW21" s="954">
        <f t="shared" si="5"/>
        <v>0</v>
      </c>
      <c r="LX21" s="954">
        <f t="shared" si="5"/>
        <v>0</v>
      </c>
      <c r="LY21" s="954">
        <f t="shared" si="5"/>
        <v>0</v>
      </c>
      <c r="LZ21" s="954">
        <f t="shared" si="5"/>
        <v>0</v>
      </c>
      <c r="MA21" s="954">
        <f t="shared" si="5"/>
        <v>0</v>
      </c>
      <c r="MB21" s="954">
        <f t="shared" si="5"/>
        <v>0</v>
      </c>
      <c r="MC21" s="954">
        <f t="shared" si="5"/>
        <v>0</v>
      </c>
      <c r="MD21" s="954">
        <f t="shared" si="5"/>
        <v>0</v>
      </c>
      <c r="ME21" s="954">
        <f t="shared" si="5"/>
        <v>0</v>
      </c>
      <c r="MF21" s="954">
        <f t="shared" si="5"/>
        <v>0</v>
      </c>
      <c r="MG21" s="954">
        <f t="shared" si="5"/>
        <v>0</v>
      </c>
      <c r="MH21" s="954">
        <f t="shared" si="5"/>
        <v>0</v>
      </c>
      <c r="MI21" s="954">
        <f t="shared" si="5"/>
        <v>0</v>
      </c>
      <c r="MJ21" s="954">
        <f t="shared" si="5"/>
        <v>0</v>
      </c>
      <c r="MK21" s="954">
        <f t="shared" si="5"/>
        <v>0</v>
      </c>
      <c r="ML21" s="954">
        <f t="shared" si="5"/>
        <v>0</v>
      </c>
      <c r="MM21" s="954">
        <f t="shared" si="5"/>
        <v>0</v>
      </c>
      <c r="MN21" s="954">
        <f t="shared" si="5"/>
        <v>0</v>
      </c>
      <c r="MO21" s="954">
        <f t="shared" si="5"/>
        <v>0</v>
      </c>
      <c r="MP21" s="954">
        <f t="shared" si="5"/>
        <v>0</v>
      </c>
      <c r="MQ21" s="954">
        <f t="shared" si="5"/>
        <v>0</v>
      </c>
      <c r="MR21" s="954">
        <f t="shared" si="5"/>
        <v>0</v>
      </c>
      <c r="MS21" s="954">
        <f t="shared" si="5"/>
        <v>0</v>
      </c>
      <c r="MT21" s="954">
        <f t="shared" si="5"/>
        <v>0</v>
      </c>
      <c r="MU21" s="954">
        <f t="shared" si="5"/>
        <v>0</v>
      </c>
      <c r="MV21" s="954">
        <f t="shared" si="5"/>
        <v>0</v>
      </c>
      <c r="MW21" s="954">
        <f t="shared" si="5"/>
        <v>0</v>
      </c>
      <c r="MX21" s="954">
        <f t="shared" si="5"/>
        <v>0</v>
      </c>
      <c r="MY21" s="954">
        <f t="shared" si="5"/>
        <v>0</v>
      </c>
      <c r="MZ21" s="954">
        <f t="shared" si="5"/>
        <v>0</v>
      </c>
      <c r="NA21" s="954">
        <f t="shared" si="5"/>
        <v>0</v>
      </c>
      <c r="NB21" s="954">
        <f t="shared" si="5"/>
        <v>0</v>
      </c>
      <c r="NC21" s="954">
        <f t="shared" si="5"/>
        <v>0</v>
      </c>
      <c r="ND21" s="954">
        <f t="shared" si="5"/>
        <v>0</v>
      </c>
      <c r="NE21" s="954">
        <f t="shared" si="5"/>
        <v>0</v>
      </c>
      <c r="NF21" s="954">
        <f t="shared" si="5"/>
        <v>0</v>
      </c>
      <c r="NG21" s="954">
        <f t="shared" si="5"/>
        <v>0</v>
      </c>
      <c r="NH21" s="954">
        <f t="shared" si="5"/>
        <v>0</v>
      </c>
      <c r="NI21" s="954">
        <f t="shared" si="5"/>
        <v>0</v>
      </c>
      <c r="NJ21" s="954">
        <f t="shared" si="5"/>
        <v>0</v>
      </c>
      <c r="NK21" s="954">
        <f t="shared" si="5"/>
        <v>0</v>
      </c>
      <c r="NL21" s="954">
        <f t="shared" si="5"/>
        <v>0</v>
      </c>
      <c r="NM21" s="954">
        <f t="shared" si="5"/>
        <v>0</v>
      </c>
      <c r="NN21" s="954">
        <f t="shared" si="5"/>
        <v>0</v>
      </c>
      <c r="NO21" s="954">
        <f t="shared" si="5"/>
        <v>0</v>
      </c>
      <c r="NP21" s="954">
        <f t="shared" si="5"/>
        <v>0</v>
      </c>
      <c r="NQ21" s="954">
        <f t="shared" si="5"/>
        <v>0</v>
      </c>
      <c r="NR21" s="954">
        <f t="shared" si="5"/>
        <v>0</v>
      </c>
      <c r="NS21" s="954">
        <f t="shared" si="5"/>
        <v>0</v>
      </c>
      <c r="NT21" s="954">
        <f t="shared" si="5"/>
        <v>0</v>
      </c>
      <c r="NU21" s="954">
        <f t="shared" si="5"/>
        <v>0</v>
      </c>
      <c r="NV21" s="954">
        <f t="shared" si="5"/>
        <v>0</v>
      </c>
      <c r="NW21" s="954">
        <f t="shared" si="5"/>
        <v>0</v>
      </c>
      <c r="NX21" s="954">
        <f t="shared" si="5"/>
        <v>0</v>
      </c>
      <c r="NY21" s="954">
        <f t="shared" si="5"/>
        <v>0</v>
      </c>
      <c r="NZ21" s="954">
        <f t="shared" si="5"/>
        <v>0</v>
      </c>
      <c r="OA21" s="954">
        <f t="shared" si="5"/>
        <v>0</v>
      </c>
      <c r="OB21" s="954">
        <f t="shared" ref="OB21:QM21" si="6">IF(OR(OB26&lt;$C$18,OB26&gt;($C$18+9)),0,OB27)</f>
        <v>0</v>
      </c>
      <c r="OC21" s="954">
        <f t="shared" si="6"/>
        <v>0</v>
      </c>
      <c r="OD21" s="954">
        <f t="shared" si="6"/>
        <v>0</v>
      </c>
      <c r="OE21" s="954">
        <f t="shared" si="6"/>
        <v>0</v>
      </c>
      <c r="OF21" s="954">
        <f t="shared" si="6"/>
        <v>0</v>
      </c>
      <c r="OG21" s="954">
        <f t="shared" si="6"/>
        <v>0</v>
      </c>
      <c r="OH21" s="954">
        <f t="shared" si="6"/>
        <v>0</v>
      </c>
      <c r="OI21" s="954">
        <f t="shared" si="6"/>
        <v>0</v>
      </c>
      <c r="OJ21" s="954">
        <f t="shared" si="6"/>
        <v>0</v>
      </c>
      <c r="OK21" s="954">
        <f t="shared" si="6"/>
        <v>0</v>
      </c>
      <c r="OL21" s="954">
        <f t="shared" si="6"/>
        <v>0</v>
      </c>
      <c r="OM21" s="954">
        <f t="shared" si="6"/>
        <v>0</v>
      </c>
      <c r="ON21" s="954">
        <f t="shared" si="6"/>
        <v>0</v>
      </c>
      <c r="OO21" s="954">
        <f t="shared" si="6"/>
        <v>0</v>
      </c>
      <c r="OP21" s="954">
        <f t="shared" si="6"/>
        <v>0</v>
      </c>
      <c r="OQ21" s="954">
        <f t="shared" si="6"/>
        <v>0</v>
      </c>
      <c r="OR21" s="954">
        <f t="shared" si="6"/>
        <v>0</v>
      </c>
      <c r="OS21" s="954">
        <f t="shared" si="6"/>
        <v>0</v>
      </c>
      <c r="OT21" s="954">
        <f t="shared" si="6"/>
        <v>0</v>
      </c>
      <c r="OU21" s="954">
        <f t="shared" si="6"/>
        <v>0</v>
      </c>
      <c r="OV21" s="954">
        <f t="shared" si="6"/>
        <v>0</v>
      </c>
      <c r="OW21" s="954">
        <f t="shared" si="6"/>
        <v>0</v>
      </c>
      <c r="OX21" s="954">
        <f t="shared" si="6"/>
        <v>0</v>
      </c>
      <c r="OY21" s="954">
        <f t="shared" si="6"/>
        <v>0</v>
      </c>
      <c r="OZ21" s="954">
        <f t="shared" si="6"/>
        <v>0</v>
      </c>
      <c r="PA21" s="954">
        <f t="shared" si="6"/>
        <v>0</v>
      </c>
      <c r="PB21" s="954">
        <f t="shared" si="6"/>
        <v>0</v>
      </c>
      <c r="PC21" s="954">
        <f t="shared" si="6"/>
        <v>0</v>
      </c>
      <c r="PD21" s="954">
        <f t="shared" si="6"/>
        <v>0</v>
      </c>
      <c r="PE21" s="954">
        <f t="shared" si="6"/>
        <v>0</v>
      </c>
      <c r="PF21" s="954">
        <f t="shared" si="6"/>
        <v>0</v>
      </c>
      <c r="PG21" s="954">
        <f t="shared" si="6"/>
        <v>0</v>
      </c>
      <c r="PH21" s="954">
        <f t="shared" si="6"/>
        <v>0</v>
      </c>
      <c r="PI21" s="954">
        <f t="shared" si="6"/>
        <v>0</v>
      </c>
      <c r="PJ21" s="954">
        <f t="shared" si="6"/>
        <v>0</v>
      </c>
      <c r="PK21" s="954">
        <f t="shared" si="6"/>
        <v>0</v>
      </c>
      <c r="PL21" s="954">
        <f t="shared" si="6"/>
        <v>0</v>
      </c>
      <c r="PM21" s="954">
        <f t="shared" si="6"/>
        <v>0</v>
      </c>
      <c r="PN21" s="954">
        <f t="shared" si="6"/>
        <v>0</v>
      </c>
      <c r="PO21" s="954">
        <f t="shared" si="6"/>
        <v>0</v>
      </c>
      <c r="PP21" s="954">
        <f t="shared" si="6"/>
        <v>0</v>
      </c>
      <c r="PQ21" s="954">
        <f t="shared" si="6"/>
        <v>0</v>
      </c>
      <c r="PR21" s="954">
        <f t="shared" si="6"/>
        <v>0</v>
      </c>
      <c r="PS21" s="954">
        <f t="shared" si="6"/>
        <v>0</v>
      </c>
      <c r="PT21" s="954">
        <f t="shared" si="6"/>
        <v>0</v>
      </c>
      <c r="PU21" s="954">
        <f t="shared" si="6"/>
        <v>0</v>
      </c>
      <c r="PV21" s="954">
        <f t="shared" si="6"/>
        <v>0</v>
      </c>
      <c r="PW21" s="954">
        <f t="shared" si="6"/>
        <v>0</v>
      </c>
      <c r="PX21" s="954">
        <f t="shared" si="6"/>
        <v>0</v>
      </c>
      <c r="PY21" s="954">
        <f t="shared" si="6"/>
        <v>0</v>
      </c>
      <c r="PZ21" s="954">
        <f t="shared" si="6"/>
        <v>0</v>
      </c>
      <c r="QA21" s="954">
        <f t="shared" si="6"/>
        <v>0</v>
      </c>
      <c r="QB21" s="954">
        <f t="shared" si="6"/>
        <v>0</v>
      </c>
      <c r="QC21" s="954">
        <f t="shared" si="6"/>
        <v>0</v>
      </c>
      <c r="QD21" s="954">
        <f t="shared" si="6"/>
        <v>0</v>
      </c>
      <c r="QE21" s="954">
        <f t="shared" si="6"/>
        <v>0</v>
      </c>
      <c r="QF21" s="954">
        <f t="shared" si="6"/>
        <v>0</v>
      </c>
      <c r="QG21" s="954">
        <f t="shared" si="6"/>
        <v>0</v>
      </c>
      <c r="QH21" s="954">
        <f t="shared" si="6"/>
        <v>0</v>
      </c>
      <c r="QI21" s="954">
        <f t="shared" si="6"/>
        <v>0</v>
      </c>
      <c r="QJ21" s="954">
        <f t="shared" si="6"/>
        <v>0</v>
      </c>
      <c r="QK21" s="954">
        <f t="shared" si="6"/>
        <v>0</v>
      </c>
      <c r="QL21" s="954">
        <f t="shared" si="6"/>
        <v>0</v>
      </c>
      <c r="QM21" s="954">
        <f t="shared" si="6"/>
        <v>0</v>
      </c>
      <c r="QN21" s="954">
        <f t="shared" ref="QN21:SY21" si="7">IF(OR(QN26&lt;$C$18,QN26&gt;($C$18+9)),0,QN27)</f>
        <v>0</v>
      </c>
      <c r="QO21" s="954">
        <f t="shared" si="7"/>
        <v>0</v>
      </c>
      <c r="QP21" s="954">
        <f t="shared" si="7"/>
        <v>0</v>
      </c>
      <c r="QQ21" s="954">
        <f t="shared" si="7"/>
        <v>0</v>
      </c>
      <c r="QR21" s="954">
        <f t="shared" si="7"/>
        <v>0</v>
      </c>
      <c r="QS21" s="954">
        <f t="shared" si="7"/>
        <v>0</v>
      </c>
      <c r="QT21" s="954">
        <f t="shared" si="7"/>
        <v>0</v>
      </c>
      <c r="QU21" s="954">
        <f t="shared" si="7"/>
        <v>0</v>
      </c>
      <c r="QV21" s="954">
        <f t="shared" si="7"/>
        <v>0</v>
      </c>
      <c r="QW21" s="954">
        <f t="shared" si="7"/>
        <v>0</v>
      </c>
      <c r="QX21" s="954">
        <f t="shared" si="7"/>
        <v>0</v>
      </c>
      <c r="QY21" s="954">
        <f t="shared" si="7"/>
        <v>0</v>
      </c>
      <c r="QZ21" s="954">
        <f t="shared" si="7"/>
        <v>0</v>
      </c>
      <c r="RA21" s="954">
        <f t="shared" si="7"/>
        <v>0</v>
      </c>
      <c r="RB21" s="954">
        <f t="shared" si="7"/>
        <v>0</v>
      </c>
      <c r="RC21" s="954">
        <f t="shared" si="7"/>
        <v>0</v>
      </c>
      <c r="RD21" s="954">
        <f t="shared" si="7"/>
        <v>0</v>
      </c>
      <c r="RE21" s="954">
        <f t="shared" si="7"/>
        <v>0</v>
      </c>
      <c r="RF21" s="954">
        <f t="shared" si="7"/>
        <v>0</v>
      </c>
      <c r="RG21" s="954">
        <f t="shared" si="7"/>
        <v>0</v>
      </c>
      <c r="RH21" s="954">
        <f t="shared" si="7"/>
        <v>0</v>
      </c>
      <c r="RI21" s="954">
        <f t="shared" si="7"/>
        <v>0</v>
      </c>
      <c r="RJ21" s="954">
        <f t="shared" si="7"/>
        <v>0</v>
      </c>
      <c r="RK21" s="954">
        <f t="shared" si="7"/>
        <v>0</v>
      </c>
      <c r="RL21" s="954">
        <f t="shared" si="7"/>
        <v>0</v>
      </c>
      <c r="RM21" s="954">
        <f t="shared" si="7"/>
        <v>0</v>
      </c>
      <c r="RN21" s="954">
        <f t="shared" si="7"/>
        <v>0</v>
      </c>
      <c r="RO21" s="954">
        <f t="shared" si="7"/>
        <v>0</v>
      </c>
      <c r="RP21" s="954">
        <f t="shared" si="7"/>
        <v>0</v>
      </c>
      <c r="RQ21" s="954">
        <f t="shared" si="7"/>
        <v>0</v>
      </c>
      <c r="RR21" s="954">
        <f t="shared" si="7"/>
        <v>0</v>
      </c>
      <c r="RS21" s="954">
        <f t="shared" si="7"/>
        <v>0</v>
      </c>
      <c r="RT21" s="954">
        <f t="shared" si="7"/>
        <v>0</v>
      </c>
      <c r="RU21" s="954">
        <f t="shared" si="7"/>
        <v>0</v>
      </c>
      <c r="RV21" s="954">
        <f t="shared" si="7"/>
        <v>0</v>
      </c>
      <c r="RW21" s="954">
        <f t="shared" si="7"/>
        <v>0</v>
      </c>
      <c r="RX21" s="954">
        <f t="shared" si="7"/>
        <v>0</v>
      </c>
      <c r="RY21" s="954">
        <f t="shared" si="7"/>
        <v>0</v>
      </c>
      <c r="RZ21" s="954">
        <f t="shared" si="7"/>
        <v>0</v>
      </c>
      <c r="SA21" s="954">
        <f t="shared" si="7"/>
        <v>0</v>
      </c>
      <c r="SB21" s="954">
        <f t="shared" si="7"/>
        <v>0</v>
      </c>
      <c r="SC21" s="954">
        <f t="shared" si="7"/>
        <v>0</v>
      </c>
      <c r="SD21" s="954">
        <f t="shared" si="7"/>
        <v>0</v>
      </c>
      <c r="SE21" s="954">
        <f t="shared" si="7"/>
        <v>0</v>
      </c>
      <c r="SF21" s="954">
        <f t="shared" si="7"/>
        <v>0</v>
      </c>
      <c r="SG21" s="954">
        <f t="shared" si="7"/>
        <v>0</v>
      </c>
      <c r="SH21" s="954">
        <f t="shared" si="7"/>
        <v>0</v>
      </c>
      <c r="SI21" s="954">
        <f t="shared" si="7"/>
        <v>0</v>
      </c>
      <c r="SJ21" s="954">
        <f t="shared" si="7"/>
        <v>0</v>
      </c>
      <c r="SK21" s="954">
        <f t="shared" si="7"/>
        <v>0</v>
      </c>
      <c r="SL21" s="954">
        <f t="shared" si="7"/>
        <v>0</v>
      </c>
      <c r="SM21" s="954">
        <f t="shared" si="7"/>
        <v>0</v>
      </c>
      <c r="SN21" s="954">
        <f t="shared" si="7"/>
        <v>0</v>
      </c>
      <c r="SO21" s="954">
        <f t="shared" si="7"/>
        <v>0</v>
      </c>
      <c r="SP21" s="954">
        <f t="shared" si="7"/>
        <v>0</v>
      </c>
      <c r="SQ21" s="954">
        <f t="shared" si="7"/>
        <v>0</v>
      </c>
      <c r="SR21" s="954">
        <f t="shared" si="7"/>
        <v>0</v>
      </c>
      <c r="SS21" s="954">
        <f t="shared" si="7"/>
        <v>0</v>
      </c>
      <c r="ST21" s="954">
        <f t="shared" si="7"/>
        <v>0</v>
      </c>
      <c r="SU21" s="954">
        <f t="shared" si="7"/>
        <v>0</v>
      </c>
      <c r="SV21" s="954">
        <f t="shared" si="7"/>
        <v>0</v>
      </c>
      <c r="SW21" s="954">
        <f t="shared" si="7"/>
        <v>0</v>
      </c>
      <c r="SX21" s="954">
        <f t="shared" si="7"/>
        <v>0</v>
      </c>
      <c r="SY21" s="954">
        <f t="shared" si="7"/>
        <v>0</v>
      </c>
      <c r="SZ21" s="954">
        <f t="shared" ref="SZ21:VK21" si="8">IF(OR(SZ26&lt;$C$18,SZ26&gt;($C$18+9)),0,SZ27)</f>
        <v>0</v>
      </c>
      <c r="TA21" s="954">
        <f t="shared" si="8"/>
        <v>0</v>
      </c>
      <c r="TB21" s="954">
        <f t="shared" si="8"/>
        <v>0</v>
      </c>
      <c r="TC21" s="954">
        <f t="shared" si="8"/>
        <v>0</v>
      </c>
      <c r="TD21" s="954">
        <f t="shared" si="8"/>
        <v>0</v>
      </c>
      <c r="TE21" s="954">
        <f t="shared" si="8"/>
        <v>0</v>
      </c>
      <c r="TF21" s="954">
        <f t="shared" si="8"/>
        <v>0</v>
      </c>
      <c r="TG21" s="954">
        <f t="shared" si="8"/>
        <v>0</v>
      </c>
      <c r="TH21" s="954">
        <f t="shared" si="8"/>
        <v>0</v>
      </c>
      <c r="TI21" s="954">
        <f t="shared" si="8"/>
        <v>0</v>
      </c>
      <c r="TJ21" s="954">
        <f t="shared" si="8"/>
        <v>0</v>
      </c>
      <c r="TK21" s="954">
        <f t="shared" si="8"/>
        <v>0</v>
      </c>
      <c r="TL21" s="954">
        <f t="shared" si="8"/>
        <v>0</v>
      </c>
      <c r="TM21" s="954">
        <f t="shared" si="8"/>
        <v>0</v>
      </c>
      <c r="TN21" s="954">
        <f t="shared" si="8"/>
        <v>0</v>
      </c>
      <c r="TO21" s="954">
        <f t="shared" si="8"/>
        <v>0</v>
      </c>
      <c r="TP21" s="954">
        <f t="shared" si="8"/>
        <v>0</v>
      </c>
      <c r="TQ21" s="954">
        <f t="shared" si="8"/>
        <v>0</v>
      </c>
      <c r="TR21" s="954">
        <f t="shared" si="8"/>
        <v>0</v>
      </c>
      <c r="TS21" s="954">
        <f t="shared" si="8"/>
        <v>0</v>
      </c>
      <c r="TT21" s="954">
        <f t="shared" si="8"/>
        <v>0</v>
      </c>
      <c r="TU21" s="954">
        <f t="shared" si="8"/>
        <v>0</v>
      </c>
      <c r="TV21" s="954">
        <f t="shared" si="8"/>
        <v>0</v>
      </c>
      <c r="TW21" s="954">
        <f t="shared" si="8"/>
        <v>0</v>
      </c>
      <c r="TX21" s="954">
        <f t="shared" si="8"/>
        <v>0</v>
      </c>
      <c r="TY21" s="954">
        <f t="shared" si="8"/>
        <v>0</v>
      </c>
      <c r="TZ21" s="954">
        <f t="shared" si="8"/>
        <v>0</v>
      </c>
      <c r="UA21" s="954">
        <f t="shared" si="8"/>
        <v>0</v>
      </c>
      <c r="UB21" s="954">
        <f t="shared" si="8"/>
        <v>0</v>
      </c>
      <c r="UC21" s="954">
        <f t="shared" si="8"/>
        <v>0</v>
      </c>
      <c r="UD21" s="954">
        <f t="shared" si="8"/>
        <v>0</v>
      </c>
      <c r="UE21" s="954">
        <f t="shared" si="8"/>
        <v>0</v>
      </c>
      <c r="UF21" s="954">
        <f t="shared" si="8"/>
        <v>0</v>
      </c>
      <c r="UG21" s="954">
        <f t="shared" si="8"/>
        <v>0</v>
      </c>
      <c r="UH21" s="954">
        <f t="shared" si="8"/>
        <v>0</v>
      </c>
      <c r="UI21" s="954">
        <f t="shared" si="8"/>
        <v>0</v>
      </c>
      <c r="UJ21" s="954">
        <f t="shared" si="8"/>
        <v>0</v>
      </c>
      <c r="UK21" s="954">
        <f t="shared" si="8"/>
        <v>0</v>
      </c>
      <c r="UL21" s="954">
        <f t="shared" si="8"/>
        <v>0</v>
      </c>
      <c r="UM21" s="954">
        <f t="shared" si="8"/>
        <v>0</v>
      </c>
      <c r="UN21" s="954">
        <f t="shared" si="8"/>
        <v>0</v>
      </c>
      <c r="UO21" s="954">
        <f t="shared" si="8"/>
        <v>0</v>
      </c>
      <c r="UP21" s="954">
        <f t="shared" si="8"/>
        <v>0</v>
      </c>
      <c r="UQ21" s="954">
        <f t="shared" si="8"/>
        <v>0</v>
      </c>
      <c r="UR21" s="954">
        <f t="shared" si="8"/>
        <v>0</v>
      </c>
      <c r="US21" s="954">
        <f t="shared" si="8"/>
        <v>0</v>
      </c>
      <c r="UT21" s="954">
        <f t="shared" si="8"/>
        <v>0</v>
      </c>
      <c r="UU21" s="954">
        <f t="shared" si="8"/>
        <v>0</v>
      </c>
      <c r="UV21" s="954">
        <f t="shared" si="8"/>
        <v>0</v>
      </c>
      <c r="UW21" s="954">
        <f t="shared" si="8"/>
        <v>0</v>
      </c>
      <c r="UX21" s="954">
        <f t="shared" si="8"/>
        <v>0</v>
      </c>
      <c r="UY21" s="954">
        <f t="shared" si="8"/>
        <v>0</v>
      </c>
      <c r="UZ21" s="954">
        <f t="shared" si="8"/>
        <v>0</v>
      </c>
      <c r="VA21" s="954">
        <f t="shared" si="8"/>
        <v>0</v>
      </c>
      <c r="VB21" s="954">
        <f t="shared" si="8"/>
        <v>0</v>
      </c>
      <c r="VC21" s="954">
        <f t="shared" si="8"/>
        <v>0</v>
      </c>
      <c r="VD21" s="954">
        <f t="shared" si="8"/>
        <v>0</v>
      </c>
      <c r="VE21" s="954">
        <f t="shared" si="8"/>
        <v>0</v>
      </c>
      <c r="VF21" s="954">
        <f t="shared" si="8"/>
        <v>0</v>
      </c>
      <c r="VG21" s="954">
        <f t="shared" si="8"/>
        <v>0</v>
      </c>
      <c r="VH21" s="954">
        <f t="shared" si="8"/>
        <v>0</v>
      </c>
      <c r="VI21" s="954">
        <f t="shared" si="8"/>
        <v>0</v>
      </c>
      <c r="VJ21" s="954">
        <f t="shared" si="8"/>
        <v>0</v>
      </c>
      <c r="VK21" s="954">
        <f t="shared" si="8"/>
        <v>0</v>
      </c>
      <c r="VL21" s="954">
        <f t="shared" ref="VL21:XW21" si="9">IF(OR(VL26&lt;$C$18,VL26&gt;($C$18+9)),0,VL27)</f>
        <v>0</v>
      </c>
      <c r="VM21" s="954">
        <f t="shared" si="9"/>
        <v>0</v>
      </c>
      <c r="VN21" s="954">
        <f t="shared" si="9"/>
        <v>0</v>
      </c>
      <c r="VO21" s="954">
        <f t="shared" si="9"/>
        <v>0</v>
      </c>
      <c r="VP21" s="954">
        <f t="shared" si="9"/>
        <v>0</v>
      </c>
      <c r="VQ21" s="954">
        <f t="shared" si="9"/>
        <v>0</v>
      </c>
      <c r="VR21" s="954">
        <f t="shared" si="9"/>
        <v>0</v>
      </c>
      <c r="VS21" s="954">
        <f t="shared" si="9"/>
        <v>0</v>
      </c>
      <c r="VT21" s="954">
        <f t="shared" si="9"/>
        <v>0</v>
      </c>
      <c r="VU21" s="954">
        <f t="shared" si="9"/>
        <v>0</v>
      </c>
      <c r="VV21" s="954">
        <f t="shared" si="9"/>
        <v>0</v>
      </c>
      <c r="VW21" s="954">
        <f t="shared" si="9"/>
        <v>0</v>
      </c>
      <c r="VX21" s="954">
        <f t="shared" si="9"/>
        <v>0</v>
      </c>
      <c r="VY21" s="954">
        <f t="shared" si="9"/>
        <v>0</v>
      </c>
      <c r="VZ21" s="954">
        <f t="shared" si="9"/>
        <v>0</v>
      </c>
      <c r="WA21" s="954">
        <f t="shared" si="9"/>
        <v>0</v>
      </c>
      <c r="WB21" s="954">
        <f t="shared" si="9"/>
        <v>0</v>
      </c>
      <c r="WC21" s="954">
        <f t="shared" si="9"/>
        <v>0</v>
      </c>
      <c r="WD21" s="954">
        <f t="shared" si="9"/>
        <v>0</v>
      </c>
      <c r="WE21" s="954">
        <f t="shared" si="9"/>
        <v>0</v>
      </c>
      <c r="WF21" s="954">
        <f t="shared" si="9"/>
        <v>0</v>
      </c>
      <c r="WG21" s="954">
        <f t="shared" si="9"/>
        <v>0</v>
      </c>
      <c r="WH21" s="954">
        <f t="shared" si="9"/>
        <v>0</v>
      </c>
      <c r="WI21" s="954">
        <f t="shared" si="9"/>
        <v>0</v>
      </c>
      <c r="WJ21" s="954">
        <f t="shared" si="9"/>
        <v>0</v>
      </c>
      <c r="WK21" s="954">
        <f t="shared" si="9"/>
        <v>0</v>
      </c>
      <c r="WL21" s="954">
        <f t="shared" si="9"/>
        <v>0</v>
      </c>
      <c r="WM21" s="954">
        <f t="shared" si="9"/>
        <v>0</v>
      </c>
      <c r="WN21" s="954">
        <f t="shared" si="9"/>
        <v>0</v>
      </c>
      <c r="WO21" s="954">
        <f t="shared" si="9"/>
        <v>0</v>
      </c>
      <c r="WP21" s="954">
        <f t="shared" si="9"/>
        <v>0</v>
      </c>
      <c r="WQ21" s="954">
        <f t="shared" si="9"/>
        <v>0</v>
      </c>
      <c r="WR21" s="954">
        <f t="shared" si="9"/>
        <v>0</v>
      </c>
      <c r="WS21" s="954">
        <f t="shared" si="9"/>
        <v>0</v>
      </c>
      <c r="WT21" s="954">
        <f t="shared" si="9"/>
        <v>0</v>
      </c>
      <c r="WU21" s="954">
        <f t="shared" si="9"/>
        <v>0</v>
      </c>
      <c r="WV21" s="954">
        <f t="shared" si="9"/>
        <v>0</v>
      </c>
      <c r="WW21" s="954">
        <f t="shared" si="9"/>
        <v>0</v>
      </c>
      <c r="WX21" s="954">
        <f t="shared" si="9"/>
        <v>0</v>
      </c>
      <c r="WY21" s="954">
        <f t="shared" si="9"/>
        <v>0</v>
      </c>
      <c r="WZ21" s="954">
        <f t="shared" si="9"/>
        <v>0</v>
      </c>
      <c r="XA21" s="954">
        <f t="shared" si="9"/>
        <v>0</v>
      </c>
      <c r="XB21" s="954">
        <f t="shared" si="9"/>
        <v>0</v>
      </c>
      <c r="XC21" s="954">
        <f t="shared" si="9"/>
        <v>0</v>
      </c>
      <c r="XD21" s="954">
        <f t="shared" si="9"/>
        <v>0</v>
      </c>
      <c r="XE21" s="954">
        <f t="shared" si="9"/>
        <v>0</v>
      </c>
      <c r="XF21" s="954">
        <f t="shared" si="9"/>
        <v>0</v>
      </c>
      <c r="XG21" s="954">
        <f t="shared" si="9"/>
        <v>0</v>
      </c>
      <c r="XH21" s="954">
        <f t="shared" si="9"/>
        <v>0</v>
      </c>
      <c r="XI21" s="954">
        <f t="shared" si="9"/>
        <v>0</v>
      </c>
      <c r="XJ21" s="954">
        <f t="shared" si="9"/>
        <v>0</v>
      </c>
      <c r="XK21" s="954">
        <f t="shared" si="9"/>
        <v>0</v>
      </c>
      <c r="XL21" s="954">
        <f t="shared" si="9"/>
        <v>0</v>
      </c>
      <c r="XM21" s="954">
        <f t="shared" si="9"/>
        <v>0</v>
      </c>
      <c r="XN21" s="954">
        <f t="shared" si="9"/>
        <v>0</v>
      </c>
      <c r="XO21" s="954">
        <f t="shared" si="9"/>
        <v>0</v>
      </c>
      <c r="XP21" s="954">
        <f t="shared" si="9"/>
        <v>0</v>
      </c>
      <c r="XQ21" s="954">
        <f t="shared" si="9"/>
        <v>0</v>
      </c>
      <c r="XR21" s="954">
        <f t="shared" si="9"/>
        <v>0</v>
      </c>
      <c r="XS21" s="954">
        <f t="shared" si="9"/>
        <v>0</v>
      </c>
      <c r="XT21" s="954">
        <f t="shared" si="9"/>
        <v>0</v>
      </c>
      <c r="XU21" s="954">
        <f t="shared" si="9"/>
        <v>0</v>
      </c>
      <c r="XV21" s="954">
        <f t="shared" si="9"/>
        <v>0</v>
      </c>
      <c r="XW21" s="954">
        <f t="shared" si="9"/>
        <v>0</v>
      </c>
      <c r="XX21" s="954">
        <f t="shared" ref="XX21:AAI21" si="10">IF(OR(XX26&lt;$C$18,XX26&gt;($C$18+9)),0,XX27)</f>
        <v>0</v>
      </c>
      <c r="XY21" s="954">
        <f t="shared" si="10"/>
        <v>0</v>
      </c>
      <c r="XZ21" s="954">
        <f t="shared" si="10"/>
        <v>0</v>
      </c>
      <c r="YA21" s="954">
        <f t="shared" si="10"/>
        <v>0</v>
      </c>
      <c r="YB21" s="954">
        <f t="shared" si="10"/>
        <v>0</v>
      </c>
      <c r="YC21" s="954">
        <f t="shared" si="10"/>
        <v>0</v>
      </c>
      <c r="YD21" s="954">
        <f t="shared" si="10"/>
        <v>0</v>
      </c>
      <c r="YE21" s="954">
        <f t="shared" si="10"/>
        <v>0</v>
      </c>
      <c r="YF21" s="954">
        <f t="shared" si="10"/>
        <v>0</v>
      </c>
      <c r="YG21" s="954">
        <f t="shared" si="10"/>
        <v>0</v>
      </c>
      <c r="YH21" s="954">
        <f t="shared" si="10"/>
        <v>0</v>
      </c>
      <c r="YI21" s="954">
        <f t="shared" si="10"/>
        <v>0</v>
      </c>
      <c r="YJ21" s="954">
        <f t="shared" si="10"/>
        <v>0</v>
      </c>
      <c r="YK21" s="954">
        <f t="shared" si="10"/>
        <v>0</v>
      </c>
      <c r="YL21" s="954">
        <f t="shared" si="10"/>
        <v>0</v>
      </c>
      <c r="YM21" s="954">
        <f t="shared" si="10"/>
        <v>0</v>
      </c>
      <c r="YN21" s="954">
        <f t="shared" si="10"/>
        <v>0</v>
      </c>
      <c r="YO21" s="954">
        <f t="shared" si="10"/>
        <v>0</v>
      </c>
      <c r="YP21" s="954">
        <f t="shared" si="10"/>
        <v>0</v>
      </c>
      <c r="YQ21" s="954">
        <f t="shared" si="10"/>
        <v>0</v>
      </c>
      <c r="YR21" s="954">
        <f t="shared" si="10"/>
        <v>0</v>
      </c>
      <c r="YS21" s="954">
        <f t="shared" si="10"/>
        <v>0</v>
      </c>
      <c r="YT21" s="954">
        <f t="shared" si="10"/>
        <v>0</v>
      </c>
      <c r="YU21" s="954">
        <f t="shared" si="10"/>
        <v>0</v>
      </c>
      <c r="YV21" s="954">
        <f t="shared" si="10"/>
        <v>0</v>
      </c>
      <c r="YW21" s="954">
        <f t="shared" si="10"/>
        <v>0</v>
      </c>
      <c r="YX21" s="954">
        <f t="shared" si="10"/>
        <v>0</v>
      </c>
      <c r="YY21" s="954">
        <f t="shared" si="10"/>
        <v>0</v>
      </c>
      <c r="YZ21" s="954">
        <f t="shared" si="10"/>
        <v>0</v>
      </c>
      <c r="ZA21" s="954">
        <f t="shared" si="10"/>
        <v>0</v>
      </c>
      <c r="ZB21" s="954">
        <f t="shared" si="10"/>
        <v>0</v>
      </c>
      <c r="ZC21" s="954">
        <f t="shared" si="10"/>
        <v>0</v>
      </c>
      <c r="ZD21" s="954">
        <f t="shared" si="10"/>
        <v>0</v>
      </c>
      <c r="ZE21" s="954">
        <f t="shared" si="10"/>
        <v>0</v>
      </c>
      <c r="ZF21" s="954">
        <f t="shared" si="10"/>
        <v>0</v>
      </c>
      <c r="ZG21" s="954">
        <f t="shared" si="10"/>
        <v>0</v>
      </c>
      <c r="ZH21" s="954">
        <f t="shared" si="10"/>
        <v>0</v>
      </c>
      <c r="ZI21" s="954">
        <f t="shared" si="10"/>
        <v>0</v>
      </c>
      <c r="ZJ21" s="954">
        <f t="shared" si="10"/>
        <v>0</v>
      </c>
      <c r="ZK21" s="954">
        <f t="shared" si="10"/>
        <v>0</v>
      </c>
      <c r="ZL21" s="954">
        <f t="shared" si="10"/>
        <v>0</v>
      </c>
      <c r="ZM21" s="954">
        <f t="shared" si="10"/>
        <v>0</v>
      </c>
      <c r="ZN21" s="954">
        <f t="shared" si="10"/>
        <v>0</v>
      </c>
      <c r="ZO21" s="954">
        <f t="shared" si="10"/>
        <v>0</v>
      </c>
      <c r="ZP21" s="954">
        <f t="shared" si="10"/>
        <v>0</v>
      </c>
      <c r="ZQ21" s="954">
        <f t="shared" si="10"/>
        <v>0</v>
      </c>
      <c r="ZR21" s="954">
        <f t="shared" si="10"/>
        <v>0</v>
      </c>
      <c r="ZS21" s="954">
        <f t="shared" si="10"/>
        <v>0</v>
      </c>
      <c r="ZT21" s="954">
        <f t="shared" si="10"/>
        <v>0</v>
      </c>
      <c r="ZU21" s="954">
        <f t="shared" si="10"/>
        <v>0</v>
      </c>
      <c r="ZV21" s="954">
        <f t="shared" si="10"/>
        <v>0</v>
      </c>
      <c r="ZW21" s="954">
        <f t="shared" si="10"/>
        <v>0</v>
      </c>
      <c r="ZX21" s="954">
        <f t="shared" si="10"/>
        <v>0</v>
      </c>
      <c r="ZY21" s="954">
        <f t="shared" si="10"/>
        <v>0</v>
      </c>
      <c r="ZZ21" s="954">
        <f t="shared" si="10"/>
        <v>0</v>
      </c>
      <c r="AAA21" s="954">
        <f t="shared" si="10"/>
        <v>0</v>
      </c>
      <c r="AAB21" s="954">
        <f t="shared" si="10"/>
        <v>0</v>
      </c>
      <c r="AAC21" s="954">
        <f t="shared" si="10"/>
        <v>0</v>
      </c>
      <c r="AAD21" s="954">
        <f t="shared" si="10"/>
        <v>0</v>
      </c>
      <c r="AAE21" s="954">
        <f t="shared" si="10"/>
        <v>0</v>
      </c>
      <c r="AAF21" s="954">
        <f t="shared" si="10"/>
        <v>0</v>
      </c>
      <c r="AAG21" s="954">
        <f t="shared" si="10"/>
        <v>0</v>
      </c>
      <c r="AAH21" s="954">
        <f t="shared" si="10"/>
        <v>0</v>
      </c>
      <c r="AAI21" s="954">
        <f t="shared" si="10"/>
        <v>0</v>
      </c>
      <c r="AAJ21" s="954">
        <f t="shared" ref="AAJ21:ACU21" si="11">IF(OR(AAJ26&lt;$C$18,AAJ26&gt;($C$18+9)),0,AAJ27)</f>
        <v>0</v>
      </c>
      <c r="AAK21" s="954">
        <f t="shared" si="11"/>
        <v>0</v>
      </c>
      <c r="AAL21" s="954">
        <f t="shared" si="11"/>
        <v>0</v>
      </c>
      <c r="AAM21" s="954">
        <f t="shared" si="11"/>
        <v>0</v>
      </c>
      <c r="AAN21" s="954">
        <f t="shared" si="11"/>
        <v>0</v>
      </c>
      <c r="AAO21" s="954">
        <f t="shared" si="11"/>
        <v>0</v>
      </c>
      <c r="AAP21" s="954">
        <f t="shared" si="11"/>
        <v>0</v>
      </c>
      <c r="AAQ21" s="954">
        <f t="shared" si="11"/>
        <v>0</v>
      </c>
      <c r="AAR21" s="954">
        <f t="shared" si="11"/>
        <v>0</v>
      </c>
      <c r="AAS21" s="954">
        <f t="shared" si="11"/>
        <v>0</v>
      </c>
      <c r="AAT21" s="954">
        <f t="shared" si="11"/>
        <v>0</v>
      </c>
      <c r="AAU21" s="954">
        <f t="shared" si="11"/>
        <v>0</v>
      </c>
      <c r="AAV21" s="954">
        <f t="shared" si="11"/>
        <v>0</v>
      </c>
      <c r="AAW21" s="954">
        <f t="shared" si="11"/>
        <v>0</v>
      </c>
      <c r="AAX21" s="954">
        <f t="shared" si="11"/>
        <v>0</v>
      </c>
      <c r="AAY21" s="954">
        <f t="shared" si="11"/>
        <v>0</v>
      </c>
      <c r="AAZ21" s="954">
        <f t="shared" si="11"/>
        <v>0</v>
      </c>
      <c r="ABA21" s="954">
        <f t="shared" si="11"/>
        <v>0</v>
      </c>
      <c r="ABB21" s="954">
        <f t="shared" si="11"/>
        <v>0</v>
      </c>
      <c r="ABC21" s="954">
        <f t="shared" si="11"/>
        <v>0</v>
      </c>
      <c r="ABD21" s="954">
        <f t="shared" si="11"/>
        <v>0</v>
      </c>
      <c r="ABE21" s="954">
        <f t="shared" si="11"/>
        <v>0</v>
      </c>
      <c r="ABF21" s="954">
        <f t="shared" si="11"/>
        <v>0</v>
      </c>
      <c r="ABG21" s="954">
        <f t="shared" si="11"/>
        <v>0</v>
      </c>
      <c r="ABH21" s="954">
        <f t="shared" si="11"/>
        <v>0</v>
      </c>
      <c r="ABI21" s="954">
        <f t="shared" si="11"/>
        <v>0</v>
      </c>
      <c r="ABJ21" s="954">
        <f t="shared" si="11"/>
        <v>0</v>
      </c>
      <c r="ABK21" s="954">
        <f t="shared" si="11"/>
        <v>0</v>
      </c>
      <c r="ABL21" s="954">
        <f t="shared" si="11"/>
        <v>0</v>
      </c>
      <c r="ABM21" s="954">
        <f t="shared" si="11"/>
        <v>0</v>
      </c>
      <c r="ABN21" s="954">
        <f t="shared" si="11"/>
        <v>0</v>
      </c>
      <c r="ABO21" s="954">
        <f t="shared" si="11"/>
        <v>0</v>
      </c>
      <c r="ABP21" s="954">
        <f t="shared" si="11"/>
        <v>0</v>
      </c>
      <c r="ABQ21" s="954">
        <f t="shared" si="11"/>
        <v>0</v>
      </c>
      <c r="ABR21" s="954">
        <f t="shared" si="11"/>
        <v>0</v>
      </c>
      <c r="ABS21" s="954">
        <f t="shared" si="11"/>
        <v>0</v>
      </c>
      <c r="ABT21" s="954">
        <f t="shared" si="11"/>
        <v>0</v>
      </c>
      <c r="ABU21" s="954">
        <f t="shared" si="11"/>
        <v>0</v>
      </c>
      <c r="ABV21" s="954">
        <f t="shared" si="11"/>
        <v>0</v>
      </c>
      <c r="ABW21" s="954">
        <f t="shared" si="11"/>
        <v>0</v>
      </c>
      <c r="ABX21" s="954">
        <f t="shared" si="11"/>
        <v>0</v>
      </c>
      <c r="ABY21" s="954">
        <f t="shared" si="11"/>
        <v>0</v>
      </c>
      <c r="ABZ21" s="954">
        <f t="shared" si="11"/>
        <v>0</v>
      </c>
      <c r="ACA21" s="954">
        <f t="shared" si="11"/>
        <v>0</v>
      </c>
      <c r="ACB21" s="954">
        <f t="shared" si="11"/>
        <v>0</v>
      </c>
      <c r="ACC21" s="954">
        <f t="shared" si="11"/>
        <v>0</v>
      </c>
      <c r="ACD21" s="954">
        <f t="shared" si="11"/>
        <v>0</v>
      </c>
      <c r="ACE21" s="954">
        <f t="shared" si="11"/>
        <v>0</v>
      </c>
      <c r="ACF21" s="954">
        <f t="shared" si="11"/>
        <v>0</v>
      </c>
      <c r="ACG21" s="954">
        <f t="shared" si="11"/>
        <v>0</v>
      </c>
      <c r="ACH21" s="954">
        <f t="shared" si="11"/>
        <v>0</v>
      </c>
      <c r="ACI21" s="954">
        <f t="shared" si="11"/>
        <v>0</v>
      </c>
      <c r="ACJ21" s="954">
        <f t="shared" si="11"/>
        <v>0</v>
      </c>
      <c r="ACK21" s="954">
        <f t="shared" si="11"/>
        <v>0</v>
      </c>
      <c r="ACL21" s="954">
        <f t="shared" si="11"/>
        <v>0</v>
      </c>
      <c r="ACM21" s="954">
        <f t="shared" si="11"/>
        <v>0</v>
      </c>
      <c r="ACN21" s="954">
        <f t="shared" si="11"/>
        <v>0</v>
      </c>
      <c r="ACO21" s="954">
        <f t="shared" si="11"/>
        <v>0</v>
      </c>
      <c r="ACP21" s="954">
        <f t="shared" si="11"/>
        <v>0</v>
      </c>
      <c r="ACQ21" s="954">
        <f t="shared" si="11"/>
        <v>0</v>
      </c>
      <c r="ACR21" s="954">
        <f t="shared" si="11"/>
        <v>0</v>
      </c>
      <c r="ACS21" s="954">
        <f t="shared" si="11"/>
        <v>0</v>
      </c>
      <c r="ACT21" s="954">
        <f t="shared" si="11"/>
        <v>0</v>
      </c>
      <c r="ACU21" s="954">
        <f t="shared" si="11"/>
        <v>0</v>
      </c>
      <c r="ACV21" s="954">
        <f t="shared" ref="ACV21:AFG21" si="12">IF(OR(ACV26&lt;$C$18,ACV26&gt;($C$18+9)),0,ACV27)</f>
        <v>0</v>
      </c>
      <c r="ACW21" s="954">
        <f t="shared" si="12"/>
        <v>0</v>
      </c>
      <c r="ACX21" s="954">
        <f t="shared" si="12"/>
        <v>0</v>
      </c>
      <c r="ACY21" s="954">
        <f t="shared" si="12"/>
        <v>0</v>
      </c>
      <c r="ACZ21" s="954">
        <f t="shared" si="12"/>
        <v>0</v>
      </c>
      <c r="ADA21" s="954">
        <f t="shared" si="12"/>
        <v>0</v>
      </c>
      <c r="ADB21" s="954">
        <f t="shared" si="12"/>
        <v>0</v>
      </c>
      <c r="ADC21" s="954">
        <f t="shared" si="12"/>
        <v>0</v>
      </c>
      <c r="ADD21" s="954">
        <f t="shared" si="12"/>
        <v>0</v>
      </c>
      <c r="ADE21" s="954">
        <f t="shared" si="12"/>
        <v>0</v>
      </c>
      <c r="ADF21" s="954">
        <f t="shared" si="12"/>
        <v>0</v>
      </c>
      <c r="ADG21" s="954">
        <f t="shared" si="12"/>
        <v>0</v>
      </c>
      <c r="ADH21" s="954">
        <f t="shared" si="12"/>
        <v>0</v>
      </c>
      <c r="ADI21" s="954">
        <f t="shared" si="12"/>
        <v>0</v>
      </c>
      <c r="ADJ21" s="954">
        <f t="shared" si="12"/>
        <v>0</v>
      </c>
      <c r="ADK21" s="954">
        <f t="shared" si="12"/>
        <v>0</v>
      </c>
      <c r="ADL21" s="954">
        <f t="shared" si="12"/>
        <v>0</v>
      </c>
      <c r="ADM21" s="954">
        <f t="shared" si="12"/>
        <v>0</v>
      </c>
      <c r="ADN21" s="954">
        <f t="shared" si="12"/>
        <v>0</v>
      </c>
      <c r="ADO21" s="954">
        <f t="shared" si="12"/>
        <v>0</v>
      </c>
      <c r="ADP21" s="954">
        <f t="shared" si="12"/>
        <v>0</v>
      </c>
      <c r="ADQ21" s="954">
        <f t="shared" si="12"/>
        <v>0</v>
      </c>
      <c r="ADR21" s="954">
        <f t="shared" si="12"/>
        <v>0</v>
      </c>
      <c r="ADS21" s="954">
        <f t="shared" si="12"/>
        <v>0</v>
      </c>
      <c r="ADT21" s="954">
        <f t="shared" si="12"/>
        <v>0</v>
      </c>
      <c r="ADU21" s="954">
        <f t="shared" si="12"/>
        <v>0</v>
      </c>
      <c r="ADV21" s="954">
        <f t="shared" si="12"/>
        <v>0</v>
      </c>
      <c r="ADW21" s="954">
        <f t="shared" si="12"/>
        <v>0</v>
      </c>
      <c r="ADX21" s="954">
        <f t="shared" si="12"/>
        <v>0</v>
      </c>
      <c r="ADY21" s="954">
        <f t="shared" si="12"/>
        <v>0</v>
      </c>
      <c r="ADZ21" s="954">
        <f t="shared" si="12"/>
        <v>0</v>
      </c>
      <c r="AEA21" s="954">
        <f t="shared" si="12"/>
        <v>0</v>
      </c>
      <c r="AEB21" s="954">
        <f t="shared" si="12"/>
        <v>0</v>
      </c>
      <c r="AEC21" s="954">
        <f t="shared" si="12"/>
        <v>0</v>
      </c>
      <c r="AED21" s="954">
        <f t="shared" si="12"/>
        <v>0</v>
      </c>
      <c r="AEE21" s="954">
        <f t="shared" si="12"/>
        <v>0</v>
      </c>
      <c r="AEF21" s="954">
        <f t="shared" si="12"/>
        <v>0</v>
      </c>
      <c r="AEG21" s="954">
        <f t="shared" si="12"/>
        <v>0</v>
      </c>
      <c r="AEH21" s="954">
        <f t="shared" si="12"/>
        <v>0</v>
      </c>
      <c r="AEI21" s="954">
        <f t="shared" si="12"/>
        <v>0</v>
      </c>
      <c r="AEJ21" s="954">
        <f t="shared" si="12"/>
        <v>0</v>
      </c>
      <c r="AEK21" s="954">
        <f t="shared" si="12"/>
        <v>0</v>
      </c>
      <c r="AEL21" s="954">
        <f t="shared" si="12"/>
        <v>0</v>
      </c>
      <c r="AEM21" s="954">
        <f t="shared" si="12"/>
        <v>0</v>
      </c>
      <c r="AEN21" s="954">
        <f t="shared" si="12"/>
        <v>0</v>
      </c>
      <c r="AEO21" s="954">
        <f t="shared" si="12"/>
        <v>0</v>
      </c>
      <c r="AEP21" s="954">
        <f t="shared" si="12"/>
        <v>0</v>
      </c>
      <c r="AEQ21" s="954">
        <f t="shared" si="12"/>
        <v>0</v>
      </c>
      <c r="AER21" s="954">
        <f t="shared" si="12"/>
        <v>0</v>
      </c>
      <c r="AES21" s="954">
        <f t="shared" si="12"/>
        <v>0</v>
      </c>
      <c r="AET21" s="954">
        <f t="shared" si="12"/>
        <v>0</v>
      </c>
      <c r="AEU21" s="954">
        <f t="shared" si="12"/>
        <v>0</v>
      </c>
      <c r="AEV21" s="954">
        <f t="shared" si="12"/>
        <v>0</v>
      </c>
      <c r="AEW21" s="954">
        <f t="shared" si="12"/>
        <v>0</v>
      </c>
      <c r="AEX21" s="954">
        <f t="shared" si="12"/>
        <v>0</v>
      </c>
      <c r="AEY21" s="954">
        <f t="shared" si="12"/>
        <v>0</v>
      </c>
      <c r="AEZ21" s="954">
        <f t="shared" si="12"/>
        <v>0</v>
      </c>
      <c r="AFA21" s="954">
        <f t="shared" si="12"/>
        <v>0</v>
      </c>
      <c r="AFB21" s="954">
        <f t="shared" si="12"/>
        <v>0</v>
      </c>
      <c r="AFC21" s="954">
        <f t="shared" si="12"/>
        <v>0</v>
      </c>
      <c r="AFD21" s="954">
        <f t="shared" si="12"/>
        <v>0</v>
      </c>
      <c r="AFE21" s="954">
        <f t="shared" si="12"/>
        <v>0</v>
      </c>
      <c r="AFF21" s="954">
        <f t="shared" si="12"/>
        <v>0</v>
      </c>
      <c r="AFG21" s="954">
        <f t="shared" si="12"/>
        <v>0</v>
      </c>
      <c r="AFH21" s="954">
        <f t="shared" ref="AFH21:AHS21" si="13">IF(OR(AFH26&lt;$C$18,AFH26&gt;($C$18+9)),0,AFH27)</f>
        <v>0</v>
      </c>
      <c r="AFI21" s="954">
        <f t="shared" si="13"/>
        <v>0</v>
      </c>
      <c r="AFJ21" s="954">
        <f t="shared" si="13"/>
        <v>0</v>
      </c>
      <c r="AFK21" s="954">
        <f t="shared" si="13"/>
        <v>0</v>
      </c>
      <c r="AFL21" s="954">
        <f t="shared" si="13"/>
        <v>0</v>
      </c>
      <c r="AFM21" s="954">
        <f t="shared" si="13"/>
        <v>0</v>
      </c>
      <c r="AFN21" s="954">
        <f t="shared" si="13"/>
        <v>0</v>
      </c>
      <c r="AFO21" s="954">
        <f t="shared" si="13"/>
        <v>0</v>
      </c>
      <c r="AFP21" s="954">
        <f t="shared" si="13"/>
        <v>0</v>
      </c>
      <c r="AFQ21" s="954">
        <f t="shared" si="13"/>
        <v>0</v>
      </c>
      <c r="AFR21" s="954">
        <f t="shared" si="13"/>
        <v>0</v>
      </c>
      <c r="AFS21" s="954">
        <f t="shared" si="13"/>
        <v>0</v>
      </c>
      <c r="AFT21" s="954">
        <f t="shared" si="13"/>
        <v>0</v>
      </c>
      <c r="AFU21" s="954">
        <f t="shared" si="13"/>
        <v>0</v>
      </c>
      <c r="AFV21" s="954">
        <f t="shared" si="13"/>
        <v>0</v>
      </c>
      <c r="AFW21" s="954">
        <f t="shared" si="13"/>
        <v>0</v>
      </c>
      <c r="AFX21" s="954">
        <f t="shared" si="13"/>
        <v>0</v>
      </c>
      <c r="AFY21" s="954">
        <f t="shared" si="13"/>
        <v>0</v>
      </c>
      <c r="AFZ21" s="954">
        <f t="shared" si="13"/>
        <v>0</v>
      </c>
      <c r="AGA21" s="954">
        <f t="shared" si="13"/>
        <v>0</v>
      </c>
      <c r="AGB21" s="954">
        <f t="shared" si="13"/>
        <v>0</v>
      </c>
      <c r="AGC21" s="954">
        <f t="shared" si="13"/>
        <v>0</v>
      </c>
      <c r="AGD21" s="954">
        <f t="shared" si="13"/>
        <v>0</v>
      </c>
      <c r="AGE21" s="954">
        <f t="shared" si="13"/>
        <v>0</v>
      </c>
      <c r="AGF21" s="954">
        <f t="shared" si="13"/>
        <v>0</v>
      </c>
      <c r="AGG21" s="954">
        <f t="shared" si="13"/>
        <v>0</v>
      </c>
      <c r="AGH21" s="954">
        <f t="shared" si="13"/>
        <v>0</v>
      </c>
      <c r="AGI21" s="954">
        <f t="shared" si="13"/>
        <v>0</v>
      </c>
      <c r="AGJ21" s="954">
        <f t="shared" si="13"/>
        <v>0</v>
      </c>
      <c r="AGK21" s="954">
        <f t="shared" si="13"/>
        <v>0</v>
      </c>
      <c r="AGL21" s="954">
        <f t="shared" si="13"/>
        <v>0</v>
      </c>
      <c r="AGM21" s="954">
        <f t="shared" si="13"/>
        <v>0</v>
      </c>
      <c r="AGN21" s="954">
        <f t="shared" si="13"/>
        <v>0</v>
      </c>
      <c r="AGO21" s="954">
        <f t="shared" si="13"/>
        <v>0</v>
      </c>
      <c r="AGP21" s="954">
        <f t="shared" si="13"/>
        <v>0</v>
      </c>
      <c r="AGQ21" s="954">
        <f t="shared" si="13"/>
        <v>0</v>
      </c>
      <c r="AGR21" s="954">
        <f t="shared" si="13"/>
        <v>0</v>
      </c>
      <c r="AGS21" s="954">
        <f t="shared" si="13"/>
        <v>0</v>
      </c>
      <c r="AGT21" s="954">
        <f t="shared" si="13"/>
        <v>0</v>
      </c>
      <c r="AGU21" s="954">
        <f t="shared" si="13"/>
        <v>0</v>
      </c>
      <c r="AGV21" s="954">
        <f t="shared" si="13"/>
        <v>0</v>
      </c>
      <c r="AGW21" s="954">
        <f t="shared" si="13"/>
        <v>0</v>
      </c>
      <c r="AGX21" s="954">
        <f t="shared" si="13"/>
        <v>0</v>
      </c>
      <c r="AGY21" s="954">
        <f t="shared" si="13"/>
        <v>0</v>
      </c>
      <c r="AGZ21" s="954">
        <f t="shared" si="13"/>
        <v>0</v>
      </c>
      <c r="AHA21" s="954">
        <f t="shared" si="13"/>
        <v>0</v>
      </c>
      <c r="AHB21" s="954">
        <f t="shared" si="13"/>
        <v>0</v>
      </c>
      <c r="AHC21" s="954">
        <f t="shared" si="13"/>
        <v>0</v>
      </c>
      <c r="AHD21" s="954">
        <f t="shared" si="13"/>
        <v>0</v>
      </c>
      <c r="AHE21" s="954">
        <f t="shared" si="13"/>
        <v>0</v>
      </c>
      <c r="AHF21" s="954">
        <f t="shared" si="13"/>
        <v>0</v>
      </c>
      <c r="AHG21" s="954">
        <f t="shared" si="13"/>
        <v>0</v>
      </c>
      <c r="AHH21" s="954">
        <f t="shared" si="13"/>
        <v>0</v>
      </c>
      <c r="AHI21" s="954">
        <f t="shared" si="13"/>
        <v>0</v>
      </c>
      <c r="AHJ21" s="954">
        <f t="shared" si="13"/>
        <v>0</v>
      </c>
      <c r="AHK21" s="954">
        <f t="shared" si="13"/>
        <v>0</v>
      </c>
      <c r="AHL21" s="954">
        <f t="shared" si="13"/>
        <v>0</v>
      </c>
      <c r="AHM21" s="954">
        <f t="shared" si="13"/>
        <v>0</v>
      </c>
      <c r="AHN21" s="954">
        <f t="shared" si="13"/>
        <v>0</v>
      </c>
      <c r="AHO21" s="954">
        <f t="shared" si="13"/>
        <v>0</v>
      </c>
      <c r="AHP21" s="954">
        <f t="shared" si="13"/>
        <v>0</v>
      </c>
      <c r="AHQ21" s="954">
        <f t="shared" si="13"/>
        <v>0</v>
      </c>
      <c r="AHR21" s="954">
        <f t="shared" si="13"/>
        <v>0</v>
      </c>
      <c r="AHS21" s="954">
        <f t="shared" si="13"/>
        <v>0</v>
      </c>
      <c r="AHT21" s="954">
        <f t="shared" ref="AHT21:AKE21" si="14">IF(OR(AHT26&lt;$C$18,AHT26&gt;($C$18+9)),0,AHT27)</f>
        <v>0</v>
      </c>
      <c r="AHU21" s="954">
        <f t="shared" si="14"/>
        <v>0</v>
      </c>
      <c r="AHV21" s="954">
        <f t="shared" si="14"/>
        <v>0</v>
      </c>
      <c r="AHW21" s="954">
        <f t="shared" si="14"/>
        <v>0</v>
      </c>
      <c r="AHX21" s="954">
        <f t="shared" si="14"/>
        <v>0</v>
      </c>
      <c r="AHY21" s="954">
        <f t="shared" si="14"/>
        <v>0</v>
      </c>
      <c r="AHZ21" s="954">
        <f t="shared" si="14"/>
        <v>0</v>
      </c>
      <c r="AIA21" s="954">
        <f t="shared" si="14"/>
        <v>0</v>
      </c>
      <c r="AIB21" s="954">
        <f t="shared" si="14"/>
        <v>0</v>
      </c>
      <c r="AIC21" s="954">
        <f t="shared" si="14"/>
        <v>0</v>
      </c>
      <c r="AID21" s="954">
        <f t="shared" si="14"/>
        <v>0</v>
      </c>
      <c r="AIE21" s="954">
        <f t="shared" si="14"/>
        <v>0</v>
      </c>
      <c r="AIF21" s="954">
        <f t="shared" si="14"/>
        <v>0</v>
      </c>
      <c r="AIG21" s="954">
        <f t="shared" si="14"/>
        <v>0</v>
      </c>
      <c r="AIH21" s="954">
        <f t="shared" si="14"/>
        <v>0</v>
      </c>
      <c r="AII21" s="954">
        <f t="shared" si="14"/>
        <v>0</v>
      </c>
      <c r="AIJ21" s="954">
        <f t="shared" si="14"/>
        <v>0</v>
      </c>
      <c r="AIK21" s="954">
        <f t="shared" si="14"/>
        <v>0</v>
      </c>
      <c r="AIL21" s="954">
        <f t="shared" si="14"/>
        <v>0</v>
      </c>
      <c r="AIM21" s="954">
        <f t="shared" si="14"/>
        <v>0</v>
      </c>
      <c r="AIN21" s="954">
        <f t="shared" si="14"/>
        <v>0</v>
      </c>
      <c r="AIO21" s="954">
        <f t="shared" si="14"/>
        <v>0</v>
      </c>
      <c r="AIP21" s="954">
        <f t="shared" si="14"/>
        <v>0</v>
      </c>
      <c r="AIQ21" s="954">
        <f t="shared" si="14"/>
        <v>0</v>
      </c>
      <c r="AIR21" s="954">
        <f t="shared" si="14"/>
        <v>0</v>
      </c>
      <c r="AIS21" s="954">
        <f t="shared" si="14"/>
        <v>0</v>
      </c>
      <c r="AIT21" s="954">
        <f t="shared" si="14"/>
        <v>0</v>
      </c>
      <c r="AIU21" s="954">
        <f t="shared" si="14"/>
        <v>0</v>
      </c>
      <c r="AIV21" s="954">
        <f t="shared" si="14"/>
        <v>0</v>
      </c>
      <c r="AIW21" s="954">
        <f t="shared" si="14"/>
        <v>0</v>
      </c>
      <c r="AIX21" s="954">
        <f t="shared" si="14"/>
        <v>0</v>
      </c>
      <c r="AIY21" s="954">
        <f t="shared" si="14"/>
        <v>0</v>
      </c>
      <c r="AIZ21" s="954">
        <f t="shared" si="14"/>
        <v>0</v>
      </c>
      <c r="AJA21" s="954">
        <f t="shared" si="14"/>
        <v>0</v>
      </c>
      <c r="AJB21" s="954">
        <f t="shared" si="14"/>
        <v>0</v>
      </c>
      <c r="AJC21" s="954">
        <f t="shared" si="14"/>
        <v>0</v>
      </c>
      <c r="AJD21" s="954">
        <f t="shared" si="14"/>
        <v>0</v>
      </c>
      <c r="AJE21" s="954">
        <f t="shared" si="14"/>
        <v>0</v>
      </c>
      <c r="AJF21" s="954">
        <f t="shared" si="14"/>
        <v>0</v>
      </c>
      <c r="AJG21" s="954">
        <f t="shared" si="14"/>
        <v>0</v>
      </c>
      <c r="AJH21" s="954">
        <f t="shared" si="14"/>
        <v>0</v>
      </c>
      <c r="AJI21" s="954">
        <f t="shared" si="14"/>
        <v>0</v>
      </c>
      <c r="AJJ21" s="954">
        <f t="shared" si="14"/>
        <v>0</v>
      </c>
      <c r="AJK21" s="954">
        <f t="shared" si="14"/>
        <v>0</v>
      </c>
      <c r="AJL21" s="954">
        <f t="shared" si="14"/>
        <v>0</v>
      </c>
      <c r="AJM21" s="954">
        <f t="shared" si="14"/>
        <v>0</v>
      </c>
      <c r="AJN21" s="954">
        <f t="shared" si="14"/>
        <v>0</v>
      </c>
      <c r="AJO21" s="954">
        <f t="shared" si="14"/>
        <v>0</v>
      </c>
      <c r="AJP21" s="954">
        <f t="shared" si="14"/>
        <v>0</v>
      </c>
      <c r="AJQ21" s="954">
        <f t="shared" si="14"/>
        <v>0</v>
      </c>
      <c r="AJR21" s="954">
        <f t="shared" si="14"/>
        <v>0</v>
      </c>
      <c r="AJS21" s="954">
        <f t="shared" si="14"/>
        <v>0</v>
      </c>
      <c r="AJT21" s="954">
        <f t="shared" si="14"/>
        <v>0</v>
      </c>
      <c r="AJU21" s="954">
        <f t="shared" si="14"/>
        <v>0</v>
      </c>
      <c r="AJV21" s="954">
        <f t="shared" si="14"/>
        <v>0</v>
      </c>
      <c r="AJW21" s="954">
        <f t="shared" si="14"/>
        <v>0</v>
      </c>
      <c r="AJX21" s="954">
        <f t="shared" si="14"/>
        <v>0</v>
      </c>
      <c r="AJY21" s="954">
        <f t="shared" si="14"/>
        <v>0</v>
      </c>
      <c r="AJZ21" s="954">
        <f t="shared" si="14"/>
        <v>0</v>
      </c>
      <c r="AKA21" s="954">
        <f t="shared" si="14"/>
        <v>0</v>
      </c>
      <c r="AKB21" s="954">
        <f t="shared" si="14"/>
        <v>0</v>
      </c>
      <c r="AKC21" s="954">
        <f t="shared" si="14"/>
        <v>0</v>
      </c>
      <c r="AKD21" s="954">
        <f t="shared" si="14"/>
        <v>0</v>
      </c>
      <c r="AKE21" s="954">
        <f t="shared" si="14"/>
        <v>0</v>
      </c>
      <c r="AKF21" s="954">
        <f t="shared" ref="AKF21:AMQ21" si="15">IF(OR(AKF26&lt;$C$18,AKF26&gt;($C$18+9)),0,AKF27)</f>
        <v>0</v>
      </c>
      <c r="AKG21" s="954">
        <f t="shared" si="15"/>
        <v>0</v>
      </c>
      <c r="AKH21" s="954">
        <f t="shared" si="15"/>
        <v>0</v>
      </c>
      <c r="AKI21" s="954">
        <f t="shared" si="15"/>
        <v>0</v>
      </c>
      <c r="AKJ21" s="954">
        <f t="shared" si="15"/>
        <v>0</v>
      </c>
      <c r="AKK21" s="954">
        <f t="shared" si="15"/>
        <v>0</v>
      </c>
      <c r="AKL21" s="954">
        <f t="shared" si="15"/>
        <v>0</v>
      </c>
      <c r="AKM21" s="954">
        <f t="shared" si="15"/>
        <v>0</v>
      </c>
      <c r="AKN21" s="954">
        <f t="shared" si="15"/>
        <v>0</v>
      </c>
      <c r="AKO21" s="954">
        <f t="shared" si="15"/>
        <v>0</v>
      </c>
      <c r="AKP21" s="954">
        <f t="shared" si="15"/>
        <v>0</v>
      </c>
      <c r="AKQ21" s="954">
        <f t="shared" si="15"/>
        <v>0</v>
      </c>
      <c r="AKR21" s="954">
        <f t="shared" si="15"/>
        <v>0</v>
      </c>
      <c r="AKS21" s="954">
        <f t="shared" si="15"/>
        <v>0</v>
      </c>
      <c r="AKT21" s="954">
        <f t="shared" si="15"/>
        <v>0</v>
      </c>
      <c r="AKU21" s="954">
        <f t="shared" si="15"/>
        <v>0</v>
      </c>
      <c r="AKV21" s="954">
        <f t="shared" si="15"/>
        <v>0</v>
      </c>
      <c r="AKW21" s="954">
        <f t="shared" si="15"/>
        <v>0</v>
      </c>
      <c r="AKX21" s="954">
        <f t="shared" si="15"/>
        <v>0</v>
      </c>
      <c r="AKY21" s="954">
        <f t="shared" si="15"/>
        <v>0</v>
      </c>
      <c r="AKZ21" s="954">
        <f t="shared" si="15"/>
        <v>0</v>
      </c>
      <c r="ALA21" s="954">
        <f t="shared" si="15"/>
        <v>0</v>
      </c>
      <c r="ALB21" s="954">
        <f t="shared" si="15"/>
        <v>0</v>
      </c>
      <c r="ALC21" s="954">
        <f t="shared" si="15"/>
        <v>0</v>
      </c>
      <c r="ALD21" s="954">
        <f t="shared" si="15"/>
        <v>0</v>
      </c>
      <c r="ALE21" s="954">
        <f t="shared" si="15"/>
        <v>0</v>
      </c>
      <c r="ALF21" s="954">
        <f t="shared" si="15"/>
        <v>0</v>
      </c>
      <c r="ALG21" s="954">
        <f t="shared" si="15"/>
        <v>0</v>
      </c>
      <c r="ALH21" s="954">
        <f t="shared" si="15"/>
        <v>0</v>
      </c>
      <c r="ALI21" s="954">
        <f t="shared" si="15"/>
        <v>0</v>
      </c>
      <c r="ALJ21" s="954">
        <f t="shared" si="15"/>
        <v>0</v>
      </c>
      <c r="ALK21" s="954">
        <f t="shared" si="15"/>
        <v>0</v>
      </c>
      <c r="ALL21" s="954">
        <f t="shared" si="15"/>
        <v>0</v>
      </c>
      <c r="ALM21" s="954">
        <f t="shared" si="15"/>
        <v>0</v>
      </c>
      <c r="ALN21" s="954">
        <f t="shared" si="15"/>
        <v>0</v>
      </c>
      <c r="ALO21" s="954">
        <f t="shared" si="15"/>
        <v>0</v>
      </c>
      <c r="ALP21" s="954">
        <f t="shared" si="15"/>
        <v>0</v>
      </c>
      <c r="ALQ21" s="954">
        <f t="shared" si="15"/>
        <v>0</v>
      </c>
      <c r="ALR21" s="954">
        <f t="shared" si="15"/>
        <v>0</v>
      </c>
      <c r="ALS21" s="954">
        <f t="shared" si="15"/>
        <v>0</v>
      </c>
      <c r="ALT21" s="954">
        <f t="shared" si="15"/>
        <v>0</v>
      </c>
      <c r="ALU21" s="954">
        <f t="shared" si="15"/>
        <v>0</v>
      </c>
      <c r="ALV21" s="954">
        <f t="shared" si="15"/>
        <v>0</v>
      </c>
      <c r="ALW21" s="954">
        <f t="shared" si="15"/>
        <v>0</v>
      </c>
      <c r="ALX21" s="954">
        <f t="shared" si="15"/>
        <v>0</v>
      </c>
      <c r="ALY21" s="954">
        <f t="shared" si="15"/>
        <v>0</v>
      </c>
      <c r="ALZ21" s="954">
        <f t="shared" si="15"/>
        <v>0</v>
      </c>
      <c r="AMA21" s="954">
        <f t="shared" si="15"/>
        <v>0</v>
      </c>
      <c r="AMB21" s="954">
        <f t="shared" si="15"/>
        <v>0</v>
      </c>
      <c r="AMC21" s="954">
        <f t="shared" si="15"/>
        <v>0</v>
      </c>
      <c r="AMD21" s="954">
        <f t="shared" si="15"/>
        <v>0</v>
      </c>
      <c r="AME21" s="954">
        <f t="shared" si="15"/>
        <v>0</v>
      </c>
      <c r="AMF21" s="954">
        <f t="shared" si="15"/>
        <v>0</v>
      </c>
      <c r="AMG21" s="954">
        <f t="shared" si="15"/>
        <v>0</v>
      </c>
      <c r="AMH21" s="954">
        <f t="shared" si="15"/>
        <v>0</v>
      </c>
      <c r="AMI21" s="954">
        <f t="shared" si="15"/>
        <v>0</v>
      </c>
      <c r="AMJ21" s="954">
        <f t="shared" si="15"/>
        <v>0</v>
      </c>
      <c r="AMK21" s="954">
        <f t="shared" si="15"/>
        <v>0</v>
      </c>
      <c r="AML21" s="954">
        <f t="shared" si="15"/>
        <v>0</v>
      </c>
      <c r="AMM21" s="954">
        <f t="shared" si="15"/>
        <v>0</v>
      </c>
      <c r="AMN21" s="954">
        <f t="shared" si="15"/>
        <v>0</v>
      </c>
      <c r="AMO21" s="954">
        <f t="shared" si="15"/>
        <v>0</v>
      </c>
      <c r="AMP21" s="954">
        <f t="shared" si="15"/>
        <v>0</v>
      </c>
      <c r="AMQ21" s="954">
        <f t="shared" si="15"/>
        <v>0</v>
      </c>
      <c r="AMR21" s="954">
        <f t="shared" ref="AMR21:APC21" si="16">IF(OR(AMR26&lt;$C$18,AMR26&gt;($C$18+9)),0,AMR27)</f>
        <v>0</v>
      </c>
      <c r="AMS21" s="954">
        <f t="shared" si="16"/>
        <v>0</v>
      </c>
      <c r="AMT21" s="954">
        <f t="shared" si="16"/>
        <v>0</v>
      </c>
      <c r="AMU21" s="954">
        <f t="shared" si="16"/>
        <v>0</v>
      </c>
      <c r="AMV21" s="954">
        <f t="shared" si="16"/>
        <v>0</v>
      </c>
      <c r="AMW21" s="954">
        <f t="shared" si="16"/>
        <v>0</v>
      </c>
      <c r="AMX21" s="954">
        <f t="shared" si="16"/>
        <v>0</v>
      </c>
      <c r="AMY21" s="954">
        <f t="shared" si="16"/>
        <v>0</v>
      </c>
      <c r="AMZ21" s="954">
        <f t="shared" si="16"/>
        <v>0</v>
      </c>
      <c r="ANA21" s="954">
        <f t="shared" si="16"/>
        <v>0</v>
      </c>
      <c r="ANB21" s="954">
        <f t="shared" si="16"/>
        <v>0</v>
      </c>
      <c r="ANC21" s="954">
        <f t="shared" si="16"/>
        <v>0</v>
      </c>
      <c r="AND21" s="954">
        <f t="shared" si="16"/>
        <v>0</v>
      </c>
      <c r="ANE21" s="954">
        <f t="shared" si="16"/>
        <v>0</v>
      </c>
      <c r="ANF21" s="954">
        <f t="shared" si="16"/>
        <v>0</v>
      </c>
      <c r="ANG21" s="954">
        <f t="shared" si="16"/>
        <v>0</v>
      </c>
      <c r="ANH21" s="954">
        <f t="shared" si="16"/>
        <v>0</v>
      </c>
      <c r="ANI21" s="954">
        <f t="shared" si="16"/>
        <v>0</v>
      </c>
      <c r="ANJ21" s="954">
        <f t="shared" si="16"/>
        <v>0</v>
      </c>
      <c r="ANK21" s="954">
        <f t="shared" si="16"/>
        <v>0</v>
      </c>
      <c r="ANL21" s="954">
        <f t="shared" si="16"/>
        <v>0</v>
      </c>
      <c r="ANM21" s="954">
        <f t="shared" si="16"/>
        <v>0</v>
      </c>
      <c r="ANN21" s="954">
        <f t="shared" si="16"/>
        <v>0</v>
      </c>
      <c r="ANO21" s="954">
        <f t="shared" si="16"/>
        <v>0</v>
      </c>
      <c r="ANP21" s="954">
        <f t="shared" si="16"/>
        <v>0</v>
      </c>
      <c r="ANQ21" s="954">
        <f t="shared" si="16"/>
        <v>0</v>
      </c>
      <c r="ANR21" s="954">
        <f t="shared" si="16"/>
        <v>0</v>
      </c>
      <c r="ANS21" s="954">
        <f t="shared" si="16"/>
        <v>0</v>
      </c>
      <c r="ANT21" s="954">
        <f t="shared" si="16"/>
        <v>0</v>
      </c>
      <c r="ANU21" s="954">
        <f t="shared" si="16"/>
        <v>0</v>
      </c>
      <c r="ANV21" s="954">
        <f t="shared" si="16"/>
        <v>0</v>
      </c>
      <c r="ANW21" s="954">
        <f t="shared" si="16"/>
        <v>0</v>
      </c>
      <c r="ANX21" s="954">
        <f t="shared" si="16"/>
        <v>0</v>
      </c>
      <c r="ANY21" s="954">
        <f t="shared" si="16"/>
        <v>0</v>
      </c>
      <c r="ANZ21" s="954">
        <f t="shared" si="16"/>
        <v>0</v>
      </c>
      <c r="AOA21" s="954">
        <f t="shared" si="16"/>
        <v>0</v>
      </c>
      <c r="AOB21" s="954">
        <f t="shared" si="16"/>
        <v>0</v>
      </c>
      <c r="AOC21" s="954">
        <f t="shared" si="16"/>
        <v>0</v>
      </c>
      <c r="AOD21" s="954">
        <f t="shared" si="16"/>
        <v>0</v>
      </c>
      <c r="AOE21" s="954">
        <f t="shared" si="16"/>
        <v>0</v>
      </c>
      <c r="AOF21" s="954">
        <f t="shared" si="16"/>
        <v>0</v>
      </c>
      <c r="AOG21" s="954">
        <f t="shared" si="16"/>
        <v>0</v>
      </c>
      <c r="AOH21" s="954">
        <f t="shared" si="16"/>
        <v>0</v>
      </c>
      <c r="AOI21" s="954">
        <f t="shared" si="16"/>
        <v>0</v>
      </c>
      <c r="AOJ21" s="954">
        <f t="shared" si="16"/>
        <v>0</v>
      </c>
      <c r="AOK21" s="954">
        <f t="shared" si="16"/>
        <v>0</v>
      </c>
      <c r="AOL21" s="954">
        <f t="shared" si="16"/>
        <v>0</v>
      </c>
      <c r="AOM21" s="954">
        <f t="shared" si="16"/>
        <v>0</v>
      </c>
      <c r="AON21" s="954">
        <f t="shared" si="16"/>
        <v>0</v>
      </c>
      <c r="AOO21" s="954">
        <f t="shared" si="16"/>
        <v>0</v>
      </c>
      <c r="AOP21" s="954">
        <f t="shared" si="16"/>
        <v>0</v>
      </c>
      <c r="AOQ21" s="954">
        <f t="shared" si="16"/>
        <v>0</v>
      </c>
      <c r="AOR21" s="954">
        <f t="shared" si="16"/>
        <v>0</v>
      </c>
      <c r="AOS21" s="954">
        <f t="shared" si="16"/>
        <v>0</v>
      </c>
      <c r="AOT21" s="954">
        <f t="shared" si="16"/>
        <v>0</v>
      </c>
      <c r="AOU21" s="954">
        <f t="shared" si="16"/>
        <v>0</v>
      </c>
      <c r="AOV21" s="954">
        <f t="shared" si="16"/>
        <v>0</v>
      </c>
      <c r="AOW21" s="954">
        <f t="shared" si="16"/>
        <v>0</v>
      </c>
      <c r="AOX21" s="954">
        <f t="shared" si="16"/>
        <v>0</v>
      </c>
      <c r="AOY21" s="954">
        <f t="shared" si="16"/>
        <v>0</v>
      </c>
      <c r="AOZ21" s="954">
        <f t="shared" si="16"/>
        <v>0</v>
      </c>
      <c r="APA21" s="954">
        <f t="shared" si="16"/>
        <v>0</v>
      </c>
      <c r="APB21" s="954">
        <f t="shared" si="16"/>
        <v>0</v>
      </c>
      <c r="APC21" s="954">
        <f t="shared" si="16"/>
        <v>0</v>
      </c>
      <c r="APD21" s="954">
        <f t="shared" ref="APD21:ARO21" si="17">IF(OR(APD26&lt;$C$18,APD26&gt;($C$18+9)),0,APD27)</f>
        <v>0</v>
      </c>
      <c r="APE21" s="954">
        <f t="shared" si="17"/>
        <v>0</v>
      </c>
      <c r="APF21" s="954">
        <f t="shared" si="17"/>
        <v>0</v>
      </c>
      <c r="APG21" s="954">
        <f t="shared" si="17"/>
        <v>0</v>
      </c>
      <c r="APH21" s="954">
        <f t="shared" si="17"/>
        <v>0</v>
      </c>
      <c r="API21" s="954">
        <f t="shared" si="17"/>
        <v>0</v>
      </c>
      <c r="APJ21" s="954">
        <f t="shared" si="17"/>
        <v>0</v>
      </c>
      <c r="APK21" s="954">
        <f t="shared" si="17"/>
        <v>0</v>
      </c>
      <c r="APL21" s="954">
        <f t="shared" si="17"/>
        <v>0</v>
      </c>
      <c r="APM21" s="954">
        <f t="shared" si="17"/>
        <v>0</v>
      </c>
      <c r="APN21" s="954">
        <f t="shared" si="17"/>
        <v>0</v>
      </c>
      <c r="APO21" s="954">
        <f t="shared" si="17"/>
        <v>0</v>
      </c>
      <c r="APP21" s="954">
        <f t="shared" si="17"/>
        <v>0</v>
      </c>
      <c r="APQ21" s="954">
        <f t="shared" si="17"/>
        <v>0</v>
      </c>
      <c r="APR21" s="954">
        <f t="shared" si="17"/>
        <v>0</v>
      </c>
      <c r="APS21" s="954">
        <f t="shared" si="17"/>
        <v>0</v>
      </c>
      <c r="APT21" s="954">
        <f t="shared" si="17"/>
        <v>0</v>
      </c>
      <c r="APU21" s="954">
        <f t="shared" si="17"/>
        <v>0</v>
      </c>
      <c r="APV21" s="954">
        <f t="shared" si="17"/>
        <v>0</v>
      </c>
      <c r="APW21" s="954">
        <f t="shared" si="17"/>
        <v>0</v>
      </c>
      <c r="APX21" s="954">
        <f t="shared" si="17"/>
        <v>0</v>
      </c>
      <c r="APY21" s="954">
        <f t="shared" si="17"/>
        <v>0</v>
      </c>
      <c r="APZ21" s="954">
        <f t="shared" si="17"/>
        <v>0</v>
      </c>
      <c r="AQA21" s="954">
        <f t="shared" si="17"/>
        <v>0</v>
      </c>
      <c r="AQB21" s="954">
        <f t="shared" si="17"/>
        <v>0</v>
      </c>
      <c r="AQC21" s="954">
        <f t="shared" si="17"/>
        <v>0</v>
      </c>
      <c r="AQD21" s="954">
        <f t="shared" si="17"/>
        <v>0</v>
      </c>
      <c r="AQE21" s="954">
        <f t="shared" si="17"/>
        <v>0</v>
      </c>
      <c r="AQF21" s="954">
        <f t="shared" si="17"/>
        <v>0</v>
      </c>
      <c r="AQG21" s="954">
        <f t="shared" si="17"/>
        <v>0</v>
      </c>
      <c r="AQH21" s="954">
        <f t="shared" si="17"/>
        <v>0</v>
      </c>
      <c r="AQI21" s="954">
        <f t="shared" si="17"/>
        <v>0</v>
      </c>
      <c r="AQJ21" s="954">
        <f t="shared" si="17"/>
        <v>0</v>
      </c>
      <c r="AQK21" s="954">
        <f t="shared" si="17"/>
        <v>0</v>
      </c>
      <c r="AQL21" s="954">
        <f t="shared" si="17"/>
        <v>0</v>
      </c>
      <c r="AQM21" s="954">
        <f t="shared" si="17"/>
        <v>0</v>
      </c>
      <c r="AQN21" s="954">
        <f t="shared" si="17"/>
        <v>0</v>
      </c>
      <c r="AQO21" s="954">
        <f t="shared" si="17"/>
        <v>0</v>
      </c>
      <c r="AQP21" s="954">
        <f t="shared" si="17"/>
        <v>0</v>
      </c>
      <c r="AQQ21" s="954">
        <f t="shared" si="17"/>
        <v>0</v>
      </c>
      <c r="AQR21" s="954">
        <f t="shared" si="17"/>
        <v>0</v>
      </c>
      <c r="AQS21" s="954">
        <f t="shared" si="17"/>
        <v>0</v>
      </c>
      <c r="AQT21" s="954">
        <f t="shared" si="17"/>
        <v>0</v>
      </c>
      <c r="AQU21" s="954">
        <f t="shared" si="17"/>
        <v>0</v>
      </c>
      <c r="AQV21" s="954">
        <f t="shared" si="17"/>
        <v>0</v>
      </c>
      <c r="AQW21" s="954">
        <f t="shared" si="17"/>
        <v>0</v>
      </c>
      <c r="AQX21" s="954">
        <f t="shared" si="17"/>
        <v>0</v>
      </c>
      <c r="AQY21" s="954">
        <f t="shared" si="17"/>
        <v>0</v>
      </c>
      <c r="AQZ21" s="954">
        <f t="shared" si="17"/>
        <v>0</v>
      </c>
      <c r="ARA21" s="954">
        <f t="shared" si="17"/>
        <v>0</v>
      </c>
      <c r="ARB21" s="954">
        <f t="shared" si="17"/>
        <v>0</v>
      </c>
      <c r="ARC21" s="954">
        <f t="shared" si="17"/>
        <v>0</v>
      </c>
      <c r="ARD21" s="954">
        <f t="shared" si="17"/>
        <v>0</v>
      </c>
      <c r="ARE21" s="954">
        <f t="shared" si="17"/>
        <v>0</v>
      </c>
      <c r="ARF21" s="954">
        <f t="shared" si="17"/>
        <v>0</v>
      </c>
      <c r="ARG21" s="954">
        <f t="shared" si="17"/>
        <v>0</v>
      </c>
      <c r="ARH21" s="954">
        <f t="shared" si="17"/>
        <v>0</v>
      </c>
      <c r="ARI21" s="954">
        <f t="shared" si="17"/>
        <v>0</v>
      </c>
      <c r="ARJ21" s="954">
        <f t="shared" si="17"/>
        <v>0</v>
      </c>
      <c r="ARK21" s="954">
        <f t="shared" si="17"/>
        <v>0</v>
      </c>
      <c r="ARL21" s="954">
        <f t="shared" si="17"/>
        <v>0</v>
      </c>
      <c r="ARM21" s="954">
        <f t="shared" si="17"/>
        <v>0</v>
      </c>
      <c r="ARN21" s="954">
        <f t="shared" si="17"/>
        <v>0</v>
      </c>
      <c r="ARO21" s="954">
        <f t="shared" si="17"/>
        <v>0</v>
      </c>
      <c r="ARP21" s="954">
        <f t="shared" ref="ARP21:AUA21" si="18">IF(OR(ARP26&lt;$C$18,ARP26&gt;($C$18+9)),0,ARP27)</f>
        <v>0</v>
      </c>
      <c r="ARQ21" s="954">
        <f t="shared" si="18"/>
        <v>0</v>
      </c>
      <c r="ARR21" s="954">
        <f t="shared" si="18"/>
        <v>0</v>
      </c>
      <c r="ARS21" s="954">
        <f t="shared" si="18"/>
        <v>0</v>
      </c>
      <c r="ART21" s="954">
        <f t="shared" si="18"/>
        <v>0</v>
      </c>
      <c r="ARU21" s="954">
        <f t="shared" si="18"/>
        <v>0</v>
      </c>
      <c r="ARV21" s="954">
        <f t="shared" si="18"/>
        <v>0</v>
      </c>
      <c r="ARW21" s="954">
        <f t="shared" si="18"/>
        <v>0</v>
      </c>
      <c r="ARX21" s="954">
        <f t="shared" si="18"/>
        <v>0</v>
      </c>
      <c r="ARY21" s="954">
        <f t="shared" si="18"/>
        <v>0</v>
      </c>
      <c r="ARZ21" s="954">
        <f t="shared" si="18"/>
        <v>0</v>
      </c>
      <c r="ASA21" s="954">
        <f t="shared" si="18"/>
        <v>0</v>
      </c>
      <c r="ASB21" s="954">
        <f t="shared" si="18"/>
        <v>0</v>
      </c>
      <c r="ASC21" s="954">
        <f t="shared" si="18"/>
        <v>0</v>
      </c>
      <c r="ASD21" s="954">
        <f t="shared" si="18"/>
        <v>0</v>
      </c>
      <c r="ASE21" s="954">
        <f t="shared" si="18"/>
        <v>0</v>
      </c>
      <c r="ASF21" s="954">
        <f t="shared" si="18"/>
        <v>0</v>
      </c>
      <c r="ASG21" s="954">
        <f t="shared" si="18"/>
        <v>0</v>
      </c>
      <c r="ASH21" s="954">
        <f t="shared" si="18"/>
        <v>0</v>
      </c>
      <c r="ASI21" s="954">
        <f t="shared" si="18"/>
        <v>0</v>
      </c>
      <c r="ASJ21" s="954">
        <f t="shared" si="18"/>
        <v>0</v>
      </c>
      <c r="ASK21" s="954">
        <f t="shared" si="18"/>
        <v>0</v>
      </c>
      <c r="ASL21" s="954">
        <f t="shared" si="18"/>
        <v>0</v>
      </c>
      <c r="ASM21" s="954">
        <f t="shared" si="18"/>
        <v>0</v>
      </c>
      <c r="ASN21" s="954">
        <f t="shared" si="18"/>
        <v>0</v>
      </c>
      <c r="ASO21" s="954">
        <f t="shared" si="18"/>
        <v>0</v>
      </c>
      <c r="ASP21" s="954">
        <f t="shared" si="18"/>
        <v>0</v>
      </c>
      <c r="ASQ21" s="954">
        <f t="shared" si="18"/>
        <v>0</v>
      </c>
      <c r="ASR21" s="954">
        <f t="shared" si="18"/>
        <v>0</v>
      </c>
      <c r="ASS21" s="954">
        <f t="shared" si="18"/>
        <v>0</v>
      </c>
      <c r="AST21" s="954">
        <f t="shared" si="18"/>
        <v>0</v>
      </c>
      <c r="ASU21" s="954">
        <f t="shared" si="18"/>
        <v>0</v>
      </c>
      <c r="ASV21" s="954">
        <f t="shared" si="18"/>
        <v>0</v>
      </c>
      <c r="ASW21" s="954">
        <f t="shared" si="18"/>
        <v>0</v>
      </c>
      <c r="ASX21" s="954">
        <f t="shared" si="18"/>
        <v>0</v>
      </c>
      <c r="ASY21" s="954">
        <f t="shared" si="18"/>
        <v>0</v>
      </c>
      <c r="ASZ21" s="954">
        <f t="shared" si="18"/>
        <v>0</v>
      </c>
      <c r="ATA21" s="954">
        <f t="shared" si="18"/>
        <v>0</v>
      </c>
      <c r="ATB21" s="954">
        <f t="shared" si="18"/>
        <v>0</v>
      </c>
      <c r="ATC21" s="954">
        <f t="shared" si="18"/>
        <v>0</v>
      </c>
      <c r="ATD21" s="954">
        <f t="shared" si="18"/>
        <v>0</v>
      </c>
      <c r="ATE21" s="954">
        <f t="shared" si="18"/>
        <v>0</v>
      </c>
      <c r="ATF21" s="954">
        <f t="shared" si="18"/>
        <v>0</v>
      </c>
      <c r="ATG21" s="954">
        <f t="shared" si="18"/>
        <v>0</v>
      </c>
      <c r="ATH21" s="954">
        <f t="shared" si="18"/>
        <v>0</v>
      </c>
      <c r="ATI21" s="954">
        <f t="shared" si="18"/>
        <v>0</v>
      </c>
      <c r="ATJ21" s="954">
        <f t="shared" si="18"/>
        <v>0</v>
      </c>
      <c r="ATK21" s="954">
        <f t="shared" si="18"/>
        <v>0</v>
      </c>
      <c r="ATL21" s="954">
        <f t="shared" si="18"/>
        <v>0</v>
      </c>
      <c r="ATM21" s="954">
        <f t="shared" si="18"/>
        <v>0</v>
      </c>
      <c r="ATN21" s="954">
        <f t="shared" si="18"/>
        <v>0</v>
      </c>
      <c r="ATO21" s="954">
        <f t="shared" si="18"/>
        <v>0</v>
      </c>
      <c r="ATP21" s="954">
        <f t="shared" si="18"/>
        <v>0</v>
      </c>
      <c r="ATQ21" s="954">
        <f t="shared" si="18"/>
        <v>0</v>
      </c>
      <c r="ATR21" s="954">
        <f t="shared" si="18"/>
        <v>0</v>
      </c>
      <c r="ATS21" s="954">
        <f t="shared" si="18"/>
        <v>0</v>
      </c>
      <c r="ATT21" s="954">
        <f t="shared" si="18"/>
        <v>0</v>
      </c>
      <c r="ATU21" s="954">
        <f t="shared" si="18"/>
        <v>0</v>
      </c>
      <c r="ATV21" s="954">
        <f t="shared" si="18"/>
        <v>0</v>
      </c>
      <c r="ATW21" s="954">
        <f t="shared" si="18"/>
        <v>0</v>
      </c>
      <c r="ATX21" s="954">
        <f t="shared" si="18"/>
        <v>0</v>
      </c>
      <c r="ATY21" s="954">
        <f t="shared" si="18"/>
        <v>0</v>
      </c>
      <c r="ATZ21" s="954">
        <f t="shared" si="18"/>
        <v>0</v>
      </c>
      <c r="AUA21" s="954">
        <f t="shared" si="18"/>
        <v>0</v>
      </c>
      <c r="AUB21" s="954">
        <f t="shared" ref="AUB21:AWM21" si="19">IF(OR(AUB26&lt;$C$18,AUB26&gt;($C$18+9)),0,AUB27)</f>
        <v>0</v>
      </c>
      <c r="AUC21" s="954">
        <f t="shared" si="19"/>
        <v>0</v>
      </c>
      <c r="AUD21" s="954">
        <f t="shared" si="19"/>
        <v>0</v>
      </c>
      <c r="AUE21" s="954">
        <f t="shared" si="19"/>
        <v>0</v>
      </c>
      <c r="AUF21" s="954">
        <f t="shared" si="19"/>
        <v>0</v>
      </c>
      <c r="AUG21" s="954">
        <f t="shared" si="19"/>
        <v>0</v>
      </c>
      <c r="AUH21" s="954">
        <f t="shared" si="19"/>
        <v>0</v>
      </c>
      <c r="AUI21" s="954">
        <f t="shared" si="19"/>
        <v>0</v>
      </c>
      <c r="AUJ21" s="954">
        <f t="shared" si="19"/>
        <v>0</v>
      </c>
      <c r="AUK21" s="954">
        <f t="shared" si="19"/>
        <v>0</v>
      </c>
      <c r="AUL21" s="954">
        <f t="shared" si="19"/>
        <v>0</v>
      </c>
      <c r="AUM21" s="954">
        <f t="shared" si="19"/>
        <v>0</v>
      </c>
      <c r="AUN21" s="954">
        <f t="shared" si="19"/>
        <v>0</v>
      </c>
      <c r="AUO21" s="954">
        <f t="shared" si="19"/>
        <v>0</v>
      </c>
      <c r="AUP21" s="954">
        <f t="shared" si="19"/>
        <v>0</v>
      </c>
      <c r="AUQ21" s="954">
        <f t="shared" si="19"/>
        <v>0</v>
      </c>
      <c r="AUR21" s="954">
        <f t="shared" si="19"/>
        <v>0</v>
      </c>
      <c r="AUS21" s="954">
        <f t="shared" si="19"/>
        <v>0</v>
      </c>
      <c r="AUT21" s="954">
        <f t="shared" si="19"/>
        <v>0</v>
      </c>
      <c r="AUU21" s="954">
        <f t="shared" si="19"/>
        <v>0</v>
      </c>
      <c r="AUV21" s="954">
        <f t="shared" si="19"/>
        <v>0</v>
      </c>
      <c r="AUW21" s="954">
        <f t="shared" si="19"/>
        <v>0</v>
      </c>
      <c r="AUX21" s="954">
        <f t="shared" si="19"/>
        <v>0</v>
      </c>
      <c r="AUY21" s="954">
        <f t="shared" si="19"/>
        <v>0</v>
      </c>
      <c r="AUZ21" s="954">
        <f t="shared" si="19"/>
        <v>0</v>
      </c>
      <c r="AVA21" s="954">
        <f t="shared" si="19"/>
        <v>0</v>
      </c>
      <c r="AVB21" s="954">
        <f t="shared" si="19"/>
        <v>0</v>
      </c>
      <c r="AVC21" s="954">
        <f t="shared" si="19"/>
        <v>0</v>
      </c>
      <c r="AVD21" s="954">
        <f t="shared" si="19"/>
        <v>0</v>
      </c>
      <c r="AVE21" s="954">
        <f t="shared" si="19"/>
        <v>0</v>
      </c>
      <c r="AVF21" s="954">
        <f t="shared" si="19"/>
        <v>0</v>
      </c>
      <c r="AVG21" s="954">
        <f t="shared" si="19"/>
        <v>0</v>
      </c>
      <c r="AVH21" s="954">
        <f t="shared" si="19"/>
        <v>0</v>
      </c>
      <c r="AVI21" s="954">
        <f t="shared" si="19"/>
        <v>0</v>
      </c>
      <c r="AVJ21" s="954">
        <f t="shared" si="19"/>
        <v>0</v>
      </c>
      <c r="AVK21" s="954">
        <f t="shared" si="19"/>
        <v>0</v>
      </c>
      <c r="AVL21" s="954">
        <f t="shared" si="19"/>
        <v>0</v>
      </c>
      <c r="AVM21" s="954">
        <f t="shared" si="19"/>
        <v>0</v>
      </c>
      <c r="AVN21" s="954">
        <f t="shared" si="19"/>
        <v>0</v>
      </c>
      <c r="AVO21" s="954">
        <f t="shared" si="19"/>
        <v>0</v>
      </c>
      <c r="AVP21" s="954">
        <f t="shared" si="19"/>
        <v>0</v>
      </c>
      <c r="AVQ21" s="954">
        <f t="shared" si="19"/>
        <v>0</v>
      </c>
      <c r="AVR21" s="954">
        <f t="shared" si="19"/>
        <v>0</v>
      </c>
      <c r="AVS21" s="954">
        <f t="shared" si="19"/>
        <v>0</v>
      </c>
      <c r="AVT21" s="954">
        <f t="shared" si="19"/>
        <v>0</v>
      </c>
      <c r="AVU21" s="954">
        <f t="shared" si="19"/>
        <v>0</v>
      </c>
      <c r="AVV21" s="954">
        <f t="shared" si="19"/>
        <v>0</v>
      </c>
      <c r="AVW21" s="954">
        <f t="shared" si="19"/>
        <v>0</v>
      </c>
      <c r="AVX21" s="954">
        <f t="shared" si="19"/>
        <v>0</v>
      </c>
      <c r="AVY21" s="954">
        <f t="shared" si="19"/>
        <v>0</v>
      </c>
      <c r="AVZ21" s="954">
        <f t="shared" si="19"/>
        <v>0</v>
      </c>
      <c r="AWA21" s="954">
        <f t="shared" si="19"/>
        <v>0</v>
      </c>
      <c r="AWB21" s="954">
        <f t="shared" si="19"/>
        <v>0</v>
      </c>
      <c r="AWC21" s="954">
        <f t="shared" si="19"/>
        <v>0</v>
      </c>
      <c r="AWD21" s="954">
        <f t="shared" si="19"/>
        <v>0</v>
      </c>
      <c r="AWE21" s="954">
        <f t="shared" si="19"/>
        <v>0</v>
      </c>
      <c r="AWF21" s="954">
        <f t="shared" si="19"/>
        <v>0</v>
      </c>
      <c r="AWG21" s="954">
        <f t="shared" si="19"/>
        <v>0</v>
      </c>
      <c r="AWH21" s="954">
        <f t="shared" si="19"/>
        <v>0</v>
      </c>
      <c r="AWI21" s="954">
        <f t="shared" si="19"/>
        <v>0</v>
      </c>
      <c r="AWJ21" s="954">
        <f t="shared" si="19"/>
        <v>0</v>
      </c>
      <c r="AWK21" s="954">
        <f t="shared" si="19"/>
        <v>0</v>
      </c>
      <c r="AWL21" s="954">
        <f t="shared" si="19"/>
        <v>0</v>
      </c>
      <c r="AWM21" s="954">
        <f t="shared" si="19"/>
        <v>0</v>
      </c>
      <c r="AWN21" s="954">
        <f t="shared" ref="AWN21:AYY21" si="20">IF(OR(AWN26&lt;$C$18,AWN26&gt;($C$18+9)),0,AWN27)</f>
        <v>0</v>
      </c>
      <c r="AWO21" s="954">
        <f t="shared" si="20"/>
        <v>0</v>
      </c>
      <c r="AWP21" s="954">
        <f t="shared" si="20"/>
        <v>0</v>
      </c>
      <c r="AWQ21" s="954">
        <f t="shared" si="20"/>
        <v>0</v>
      </c>
      <c r="AWR21" s="954">
        <f t="shared" si="20"/>
        <v>0</v>
      </c>
      <c r="AWS21" s="954">
        <f t="shared" si="20"/>
        <v>0</v>
      </c>
      <c r="AWT21" s="954">
        <f t="shared" si="20"/>
        <v>0</v>
      </c>
      <c r="AWU21" s="954">
        <f t="shared" si="20"/>
        <v>0</v>
      </c>
      <c r="AWV21" s="954">
        <f t="shared" si="20"/>
        <v>0</v>
      </c>
      <c r="AWW21" s="954">
        <f t="shared" si="20"/>
        <v>0</v>
      </c>
      <c r="AWX21" s="954">
        <f t="shared" si="20"/>
        <v>0</v>
      </c>
      <c r="AWY21" s="954">
        <f t="shared" si="20"/>
        <v>0</v>
      </c>
      <c r="AWZ21" s="954">
        <f t="shared" si="20"/>
        <v>0</v>
      </c>
      <c r="AXA21" s="954">
        <f t="shared" si="20"/>
        <v>0</v>
      </c>
      <c r="AXB21" s="954">
        <f t="shared" si="20"/>
        <v>0</v>
      </c>
      <c r="AXC21" s="954">
        <f t="shared" si="20"/>
        <v>0</v>
      </c>
      <c r="AXD21" s="954">
        <f t="shared" si="20"/>
        <v>0</v>
      </c>
      <c r="AXE21" s="954">
        <f t="shared" si="20"/>
        <v>0</v>
      </c>
      <c r="AXF21" s="954">
        <f t="shared" si="20"/>
        <v>0</v>
      </c>
      <c r="AXG21" s="954">
        <f t="shared" si="20"/>
        <v>0</v>
      </c>
      <c r="AXH21" s="954">
        <f t="shared" si="20"/>
        <v>0</v>
      </c>
      <c r="AXI21" s="954">
        <f t="shared" si="20"/>
        <v>0</v>
      </c>
      <c r="AXJ21" s="954">
        <f t="shared" si="20"/>
        <v>0</v>
      </c>
      <c r="AXK21" s="954">
        <f t="shared" si="20"/>
        <v>0</v>
      </c>
      <c r="AXL21" s="954">
        <f t="shared" si="20"/>
        <v>0</v>
      </c>
      <c r="AXM21" s="954">
        <f t="shared" si="20"/>
        <v>0</v>
      </c>
      <c r="AXN21" s="954">
        <f t="shared" si="20"/>
        <v>0</v>
      </c>
      <c r="AXO21" s="954">
        <f t="shared" si="20"/>
        <v>0</v>
      </c>
      <c r="AXP21" s="954">
        <f t="shared" si="20"/>
        <v>0</v>
      </c>
      <c r="AXQ21" s="954">
        <f t="shared" si="20"/>
        <v>0</v>
      </c>
      <c r="AXR21" s="954">
        <f t="shared" si="20"/>
        <v>0</v>
      </c>
      <c r="AXS21" s="954">
        <f t="shared" si="20"/>
        <v>0</v>
      </c>
      <c r="AXT21" s="954">
        <f t="shared" si="20"/>
        <v>0</v>
      </c>
      <c r="AXU21" s="954">
        <f t="shared" si="20"/>
        <v>0</v>
      </c>
      <c r="AXV21" s="954">
        <f t="shared" si="20"/>
        <v>0</v>
      </c>
      <c r="AXW21" s="954">
        <f t="shared" si="20"/>
        <v>0</v>
      </c>
      <c r="AXX21" s="954">
        <f t="shared" si="20"/>
        <v>0</v>
      </c>
      <c r="AXY21" s="954">
        <f t="shared" si="20"/>
        <v>0</v>
      </c>
      <c r="AXZ21" s="954">
        <f t="shared" si="20"/>
        <v>0</v>
      </c>
      <c r="AYA21" s="954">
        <f t="shared" si="20"/>
        <v>0</v>
      </c>
      <c r="AYB21" s="954">
        <f t="shared" si="20"/>
        <v>0</v>
      </c>
      <c r="AYC21" s="954">
        <f t="shared" si="20"/>
        <v>0</v>
      </c>
      <c r="AYD21" s="954">
        <f t="shared" si="20"/>
        <v>0</v>
      </c>
      <c r="AYE21" s="954">
        <f t="shared" si="20"/>
        <v>0</v>
      </c>
      <c r="AYF21" s="954">
        <f t="shared" si="20"/>
        <v>0</v>
      </c>
      <c r="AYG21" s="954">
        <f t="shared" si="20"/>
        <v>0</v>
      </c>
      <c r="AYH21" s="954">
        <f t="shared" si="20"/>
        <v>0</v>
      </c>
      <c r="AYI21" s="954">
        <f t="shared" si="20"/>
        <v>0</v>
      </c>
      <c r="AYJ21" s="954">
        <f t="shared" si="20"/>
        <v>0</v>
      </c>
      <c r="AYK21" s="954">
        <f t="shared" si="20"/>
        <v>0</v>
      </c>
      <c r="AYL21" s="954">
        <f t="shared" si="20"/>
        <v>0</v>
      </c>
      <c r="AYM21" s="954">
        <f t="shared" si="20"/>
        <v>0</v>
      </c>
      <c r="AYN21" s="954">
        <f t="shared" si="20"/>
        <v>0</v>
      </c>
      <c r="AYO21" s="954">
        <f t="shared" si="20"/>
        <v>0</v>
      </c>
      <c r="AYP21" s="954">
        <f t="shared" si="20"/>
        <v>0</v>
      </c>
      <c r="AYQ21" s="954">
        <f t="shared" si="20"/>
        <v>0</v>
      </c>
      <c r="AYR21" s="954">
        <f t="shared" si="20"/>
        <v>0</v>
      </c>
      <c r="AYS21" s="954">
        <f t="shared" si="20"/>
        <v>0</v>
      </c>
      <c r="AYT21" s="954">
        <f t="shared" si="20"/>
        <v>0</v>
      </c>
      <c r="AYU21" s="954">
        <f t="shared" si="20"/>
        <v>0</v>
      </c>
      <c r="AYV21" s="954">
        <f t="shared" si="20"/>
        <v>0</v>
      </c>
      <c r="AYW21" s="954">
        <f t="shared" si="20"/>
        <v>0</v>
      </c>
      <c r="AYX21" s="954">
        <f t="shared" si="20"/>
        <v>0</v>
      </c>
      <c r="AYY21" s="954">
        <f t="shared" si="20"/>
        <v>0</v>
      </c>
      <c r="AYZ21" s="954">
        <f t="shared" ref="AYZ21:BBK21" si="21">IF(OR(AYZ26&lt;$C$18,AYZ26&gt;($C$18+9)),0,AYZ27)</f>
        <v>0</v>
      </c>
      <c r="AZA21" s="954">
        <f t="shared" si="21"/>
        <v>0</v>
      </c>
      <c r="AZB21" s="954">
        <f t="shared" si="21"/>
        <v>0</v>
      </c>
      <c r="AZC21" s="954">
        <f t="shared" si="21"/>
        <v>0</v>
      </c>
      <c r="AZD21" s="954">
        <f t="shared" si="21"/>
        <v>0</v>
      </c>
      <c r="AZE21" s="954">
        <f t="shared" si="21"/>
        <v>0</v>
      </c>
      <c r="AZF21" s="954">
        <f t="shared" si="21"/>
        <v>0</v>
      </c>
      <c r="AZG21" s="954">
        <f t="shared" si="21"/>
        <v>0</v>
      </c>
      <c r="AZH21" s="954">
        <f t="shared" si="21"/>
        <v>0</v>
      </c>
      <c r="AZI21" s="954">
        <f t="shared" si="21"/>
        <v>0</v>
      </c>
      <c r="AZJ21" s="954">
        <f t="shared" si="21"/>
        <v>0</v>
      </c>
      <c r="AZK21" s="954">
        <f t="shared" si="21"/>
        <v>0</v>
      </c>
      <c r="AZL21" s="954">
        <f t="shared" si="21"/>
        <v>0</v>
      </c>
      <c r="AZM21" s="954">
        <f t="shared" si="21"/>
        <v>0</v>
      </c>
      <c r="AZN21" s="954">
        <f t="shared" si="21"/>
        <v>0</v>
      </c>
      <c r="AZO21" s="954">
        <f t="shared" si="21"/>
        <v>0</v>
      </c>
      <c r="AZP21" s="954">
        <f t="shared" si="21"/>
        <v>0</v>
      </c>
      <c r="AZQ21" s="954">
        <f t="shared" si="21"/>
        <v>0</v>
      </c>
      <c r="AZR21" s="954">
        <f t="shared" si="21"/>
        <v>0</v>
      </c>
      <c r="AZS21" s="954">
        <f t="shared" si="21"/>
        <v>0</v>
      </c>
      <c r="AZT21" s="954">
        <f t="shared" si="21"/>
        <v>0</v>
      </c>
      <c r="AZU21" s="954">
        <f t="shared" si="21"/>
        <v>0</v>
      </c>
      <c r="AZV21" s="954">
        <f t="shared" si="21"/>
        <v>0</v>
      </c>
      <c r="AZW21" s="954">
        <f t="shared" si="21"/>
        <v>0</v>
      </c>
      <c r="AZX21" s="954">
        <f t="shared" si="21"/>
        <v>0</v>
      </c>
      <c r="AZY21" s="954">
        <f t="shared" si="21"/>
        <v>0</v>
      </c>
      <c r="AZZ21" s="954">
        <f t="shared" si="21"/>
        <v>0</v>
      </c>
      <c r="BAA21" s="954">
        <f t="shared" si="21"/>
        <v>0</v>
      </c>
      <c r="BAB21" s="954">
        <f t="shared" si="21"/>
        <v>0</v>
      </c>
      <c r="BAC21" s="954">
        <f t="shared" si="21"/>
        <v>0</v>
      </c>
      <c r="BAD21" s="954">
        <f t="shared" si="21"/>
        <v>0</v>
      </c>
      <c r="BAE21" s="954">
        <f t="shared" si="21"/>
        <v>0</v>
      </c>
      <c r="BAF21" s="954">
        <f t="shared" si="21"/>
        <v>0</v>
      </c>
      <c r="BAG21" s="954">
        <f t="shared" si="21"/>
        <v>0</v>
      </c>
      <c r="BAH21" s="954">
        <f t="shared" si="21"/>
        <v>0</v>
      </c>
      <c r="BAI21" s="954">
        <f t="shared" si="21"/>
        <v>0</v>
      </c>
      <c r="BAJ21" s="954">
        <f t="shared" si="21"/>
        <v>0</v>
      </c>
      <c r="BAK21" s="954">
        <f t="shared" si="21"/>
        <v>0</v>
      </c>
      <c r="BAL21" s="954">
        <f t="shared" si="21"/>
        <v>0</v>
      </c>
      <c r="BAM21" s="954">
        <f t="shared" si="21"/>
        <v>0</v>
      </c>
      <c r="BAN21" s="954">
        <f t="shared" si="21"/>
        <v>0</v>
      </c>
      <c r="BAO21" s="954">
        <f t="shared" si="21"/>
        <v>0</v>
      </c>
      <c r="BAP21" s="954">
        <f t="shared" si="21"/>
        <v>0</v>
      </c>
      <c r="BAQ21" s="954">
        <f t="shared" si="21"/>
        <v>0</v>
      </c>
      <c r="BAR21" s="954">
        <f t="shared" si="21"/>
        <v>0</v>
      </c>
      <c r="BAS21" s="954">
        <f t="shared" si="21"/>
        <v>0</v>
      </c>
      <c r="BAT21" s="954">
        <f t="shared" si="21"/>
        <v>0</v>
      </c>
      <c r="BAU21" s="954">
        <f t="shared" si="21"/>
        <v>0</v>
      </c>
      <c r="BAV21" s="954">
        <f t="shared" si="21"/>
        <v>0</v>
      </c>
      <c r="BAW21" s="954">
        <f t="shared" si="21"/>
        <v>0</v>
      </c>
      <c r="BAX21" s="954">
        <f t="shared" si="21"/>
        <v>0</v>
      </c>
      <c r="BAY21" s="954">
        <f t="shared" si="21"/>
        <v>0</v>
      </c>
      <c r="BAZ21" s="954">
        <f t="shared" si="21"/>
        <v>0</v>
      </c>
      <c r="BBA21" s="954">
        <f t="shared" si="21"/>
        <v>0</v>
      </c>
      <c r="BBB21" s="954">
        <f t="shared" si="21"/>
        <v>0</v>
      </c>
      <c r="BBC21" s="954">
        <f t="shared" si="21"/>
        <v>0</v>
      </c>
      <c r="BBD21" s="954">
        <f t="shared" si="21"/>
        <v>0</v>
      </c>
      <c r="BBE21" s="954">
        <f t="shared" si="21"/>
        <v>0</v>
      </c>
      <c r="BBF21" s="954">
        <f t="shared" si="21"/>
        <v>0</v>
      </c>
      <c r="BBG21" s="954">
        <f t="shared" si="21"/>
        <v>0</v>
      </c>
      <c r="BBH21" s="954">
        <f t="shared" si="21"/>
        <v>0</v>
      </c>
      <c r="BBI21" s="954">
        <f t="shared" si="21"/>
        <v>0</v>
      </c>
      <c r="BBJ21" s="954">
        <f t="shared" si="21"/>
        <v>0</v>
      </c>
      <c r="BBK21" s="954">
        <f t="shared" si="21"/>
        <v>0</v>
      </c>
      <c r="BBL21" s="954">
        <f t="shared" ref="BBL21:BDW21" si="22">IF(OR(BBL26&lt;$C$18,BBL26&gt;($C$18+9)),0,BBL27)</f>
        <v>0</v>
      </c>
      <c r="BBM21" s="954">
        <f t="shared" si="22"/>
        <v>0</v>
      </c>
      <c r="BBN21" s="954">
        <f t="shared" si="22"/>
        <v>0</v>
      </c>
      <c r="BBO21" s="954">
        <f t="shared" si="22"/>
        <v>0</v>
      </c>
      <c r="BBP21" s="954">
        <f t="shared" si="22"/>
        <v>0</v>
      </c>
      <c r="BBQ21" s="954">
        <f t="shared" si="22"/>
        <v>0</v>
      </c>
      <c r="BBR21" s="954">
        <f t="shared" si="22"/>
        <v>0</v>
      </c>
      <c r="BBS21" s="954">
        <f t="shared" si="22"/>
        <v>0</v>
      </c>
      <c r="BBT21" s="954">
        <f t="shared" si="22"/>
        <v>0</v>
      </c>
      <c r="BBU21" s="954">
        <f t="shared" si="22"/>
        <v>0</v>
      </c>
      <c r="BBV21" s="954">
        <f t="shared" si="22"/>
        <v>0</v>
      </c>
      <c r="BBW21" s="954">
        <f t="shared" si="22"/>
        <v>0</v>
      </c>
      <c r="BBX21" s="954">
        <f t="shared" si="22"/>
        <v>0</v>
      </c>
      <c r="BBY21" s="954">
        <f t="shared" si="22"/>
        <v>0</v>
      </c>
      <c r="BBZ21" s="954">
        <f t="shared" si="22"/>
        <v>0</v>
      </c>
      <c r="BCA21" s="954">
        <f t="shared" si="22"/>
        <v>0</v>
      </c>
      <c r="BCB21" s="954">
        <f t="shared" si="22"/>
        <v>0</v>
      </c>
      <c r="BCC21" s="954">
        <f t="shared" si="22"/>
        <v>0</v>
      </c>
      <c r="BCD21" s="954">
        <f t="shared" si="22"/>
        <v>0</v>
      </c>
      <c r="BCE21" s="954">
        <f t="shared" si="22"/>
        <v>0</v>
      </c>
      <c r="BCF21" s="954">
        <f t="shared" si="22"/>
        <v>0</v>
      </c>
      <c r="BCG21" s="954">
        <f t="shared" si="22"/>
        <v>0</v>
      </c>
      <c r="BCH21" s="954">
        <f t="shared" si="22"/>
        <v>0</v>
      </c>
      <c r="BCI21" s="954">
        <f t="shared" si="22"/>
        <v>0</v>
      </c>
      <c r="BCJ21" s="954">
        <f t="shared" si="22"/>
        <v>0</v>
      </c>
      <c r="BCK21" s="954">
        <f t="shared" si="22"/>
        <v>0</v>
      </c>
      <c r="BCL21" s="954">
        <f t="shared" si="22"/>
        <v>0</v>
      </c>
      <c r="BCM21" s="954">
        <f t="shared" si="22"/>
        <v>0</v>
      </c>
      <c r="BCN21" s="954">
        <f t="shared" si="22"/>
        <v>0</v>
      </c>
      <c r="BCO21" s="954">
        <f t="shared" si="22"/>
        <v>0</v>
      </c>
      <c r="BCP21" s="954">
        <f t="shared" si="22"/>
        <v>0</v>
      </c>
      <c r="BCQ21" s="954">
        <f t="shared" si="22"/>
        <v>0</v>
      </c>
      <c r="BCR21" s="954">
        <f t="shared" si="22"/>
        <v>0</v>
      </c>
      <c r="BCS21" s="954">
        <f t="shared" si="22"/>
        <v>0</v>
      </c>
      <c r="BCT21" s="954">
        <f t="shared" si="22"/>
        <v>0</v>
      </c>
      <c r="BCU21" s="954">
        <f t="shared" si="22"/>
        <v>0</v>
      </c>
      <c r="BCV21" s="954">
        <f t="shared" si="22"/>
        <v>0</v>
      </c>
      <c r="BCW21" s="954">
        <f t="shared" si="22"/>
        <v>0</v>
      </c>
      <c r="BCX21" s="954">
        <f t="shared" si="22"/>
        <v>0</v>
      </c>
      <c r="BCY21" s="954">
        <f t="shared" si="22"/>
        <v>0</v>
      </c>
      <c r="BCZ21" s="954">
        <f t="shared" si="22"/>
        <v>0</v>
      </c>
      <c r="BDA21" s="954">
        <f t="shared" si="22"/>
        <v>0</v>
      </c>
      <c r="BDB21" s="954">
        <f t="shared" si="22"/>
        <v>0</v>
      </c>
      <c r="BDC21" s="954">
        <f t="shared" si="22"/>
        <v>0</v>
      </c>
      <c r="BDD21" s="954">
        <f t="shared" si="22"/>
        <v>0</v>
      </c>
      <c r="BDE21" s="954">
        <f t="shared" si="22"/>
        <v>0</v>
      </c>
      <c r="BDF21" s="954">
        <f t="shared" si="22"/>
        <v>0</v>
      </c>
      <c r="BDG21" s="954">
        <f t="shared" si="22"/>
        <v>0</v>
      </c>
      <c r="BDH21" s="954">
        <f t="shared" si="22"/>
        <v>0</v>
      </c>
      <c r="BDI21" s="954">
        <f t="shared" si="22"/>
        <v>0</v>
      </c>
      <c r="BDJ21" s="954">
        <f t="shared" si="22"/>
        <v>0</v>
      </c>
      <c r="BDK21" s="954">
        <f t="shared" si="22"/>
        <v>0</v>
      </c>
      <c r="BDL21" s="954">
        <f t="shared" si="22"/>
        <v>0</v>
      </c>
      <c r="BDM21" s="954">
        <f t="shared" si="22"/>
        <v>0</v>
      </c>
      <c r="BDN21" s="954">
        <f t="shared" si="22"/>
        <v>0</v>
      </c>
      <c r="BDO21" s="954">
        <f t="shared" si="22"/>
        <v>0</v>
      </c>
      <c r="BDP21" s="954">
        <f t="shared" si="22"/>
        <v>0</v>
      </c>
      <c r="BDQ21" s="954">
        <f t="shared" si="22"/>
        <v>0</v>
      </c>
      <c r="BDR21" s="954">
        <f t="shared" si="22"/>
        <v>0</v>
      </c>
      <c r="BDS21" s="954">
        <f t="shared" si="22"/>
        <v>0</v>
      </c>
      <c r="BDT21" s="954">
        <f t="shared" si="22"/>
        <v>0</v>
      </c>
      <c r="BDU21" s="954">
        <f t="shared" si="22"/>
        <v>0</v>
      </c>
      <c r="BDV21" s="954">
        <f t="shared" si="22"/>
        <v>0</v>
      </c>
      <c r="BDW21" s="954">
        <f t="shared" si="22"/>
        <v>0</v>
      </c>
      <c r="BDX21" s="954">
        <f t="shared" ref="BDX21:BGI21" si="23">IF(OR(BDX26&lt;$C$18,BDX26&gt;($C$18+9)),0,BDX27)</f>
        <v>0</v>
      </c>
      <c r="BDY21" s="954">
        <f t="shared" si="23"/>
        <v>0</v>
      </c>
      <c r="BDZ21" s="954">
        <f t="shared" si="23"/>
        <v>0</v>
      </c>
      <c r="BEA21" s="954">
        <f t="shared" si="23"/>
        <v>0</v>
      </c>
      <c r="BEB21" s="954">
        <f t="shared" si="23"/>
        <v>0</v>
      </c>
      <c r="BEC21" s="954">
        <f t="shared" si="23"/>
        <v>0</v>
      </c>
      <c r="BED21" s="954">
        <f t="shared" si="23"/>
        <v>0</v>
      </c>
      <c r="BEE21" s="954">
        <f t="shared" si="23"/>
        <v>0</v>
      </c>
      <c r="BEF21" s="954">
        <f t="shared" si="23"/>
        <v>0</v>
      </c>
      <c r="BEG21" s="954">
        <f t="shared" si="23"/>
        <v>0</v>
      </c>
      <c r="BEH21" s="954">
        <f t="shared" si="23"/>
        <v>0</v>
      </c>
      <c r="BEI21" s="954">
        <f t="shared" si="23"/>
        <v>0</v>
      </c>
      <c r="BEJ21" s="954">
        <f t="shared" si="23"/>
        <v>0</v>
      </c>
      <c r="BEK21" s="954">
        <f t="shared" si="23"/>
        <v>0</v>
      </c>
      <c r="BEL21" s="954">
        <f t="shared" si="23"/>
        <v>0</v>
      </c>
      <c r="BEM21" s="954">
        <f t="shared" si="23"/>
        <v>0</v>
      </c>
      <c r="BEN21" s="954">
        <f t="shared" si="23"/>
        <v>0</v>
      </c>
      <c r="BEO21" s="954">
        <f t="shared" si="23"/>
        <v>0</v>
      </c>
      <c r="BEP21" s="954">
        <f t="shared" si="23"/>
        <v>0</v>
      </c>
      <c r="BEQ21" s="954">
        <f t="shared" si="23"/>
        <v>0</v>
      </c>
      <c r="BER21" s="954">
        <f t="shared" si="23"/>
        <v>0</v>
      </c>
      <c r="BES21" s="954">
        <f t="shared" si="23"/>
        <v>0</v>
      </c>
      <c r="BET21" s="954">
        <f t="shared" si="23"/>
        <v>0</v>
      </c>
      <c r="BEU21" s="954">
        <f t="shared" si="23"/>
        <v>0</v>
      </c>
      <c r="BEV21" s="954">
        <f t="shared" si="23"/>
        <v>0</v>
      </c>
      <c r="BEW21" s="954">
        <f t="shared" si="23"/>
        <v>0</v>
      </c>
      <c r="BEX21" s="954">
        <f t="shared" si="23"/>
        <v>0</v>
      </c>
      <c r="BEY21" s="954">
        <f t="shared" si="23"/>
        <v>0</v>
      </c>
      <c r="BEZ21" s="954">
        <f t="shared" si="23"/>
        <v>0</v>
      </c>
      <c r="BFA21" s="954">
        <f t="shared" si="23"/>
        <v>0</v>
      </c>
      <c r="BFB21" s="954">
        <f t="shared" si="23"/>
        <v>0</v>
      </c>
      <c r="BFC21" s="954">
        <f t="shared" si="23"/>
        <v>0</v>
      </c>
      <c r="BFD21" s="954">
        <f t="shared" si="23"/>
        <v>0</v>
      </c>
      <c r="BFE21" s="954">
        <f t="shared" si="23"/>
        <v>0</v>
      </c>
      <c r="BFF21" s="954">
        <f t="shared" si="23"/>
        <v>0</v>
      </c>
      <c r="BFG21" s="954">
        <f t="shared" si="23"/>
        <v>0</v>
      </c>
      <c r="BFH21" s="954">
        <f t="shared" si="23"/>
        <v>0</v>
      </c>
      <c r="BFI21" s="954">
        <f t="shared" si="23"/>
        <v>0</v>
      </c>
      <c r="BFJ21" s="954">
        <f t="shared" si="23"/>
        <v>0</v>
      </c>
      <c r="BFK21" s="954">
        <f t="shared" si="23"/>
        <v>0</v>
      </c>
      <c r="BFL21" s="954">
        <f t="shared" si="23"/>
        <v>0</v>
      </c>
      <c r="BFM21" s="954">
        <f t="shared" si="23"/>
        <v>0</v>
      </c>
      <c r="BFN21" s="954">
        <f t="shared" si="23"/>
        <v>0</v>
      </c>
      <c r="BFO21" s="954">
        <f t="shared" si="23"/>
        <v>0</v>
      </c>
      <c r="BFP21" s="954">
        <f t="shared" si="23"/>
        <v>0</v>
      </c>
      <c r="BFQ21" s="954">
        <f t="shared" si="23"/>
        <v>0</v>
      </c>
      <c r="BFR21" s="954">
        <f t="shared" si="23"/>
        <v>0</v>
      </c>
      <c r="BFS21" s="954">
        <f t="shared" si="23"/>
        <v>0</v>
      </c>
      <c r="BFT21" s="954">
        <f t="shared" si="23"/>
        <v>0</v>
      </c>
      <c r="BFU21" s="954">
        <f t="shared" si="23"/>
        <v>0</v>
      </c>
      <c r="BFV21" s="954">
        <f t="shared" si="23"/>
        <v>0</v>
      </c>
      <c r="BFW21" s="954">
        <f t="shared" si="23"/>
        <v>0</v>
      </c>
      <c r="BFX21" s="954">
        <f t="shared" si="23"/>
        <v>0</v>
      </c>
      <c r="BFY21" s="954">
        <f t="shared" si="23"/>
        <v>0</v>
      </c>
      <c r="BFZ21" s="954">
        <f t="shared" si="23"/>
        <v>0</v>
      </c>
      <c r="BGA21" s="954">
        <f t="shared" si="23"/>
        <v>0</v>
      </c>
      <c r="BGB21" s="954">
        <f t="shared" si="23"/>
        <v>0</v>
      </c>
      <c r="BGC21" s="954">
        <f t="shared" si="23"/>
        <v>0</v>
      </c>
      <c r="BGD21" s="954">
        <f t="shared" si="23"/>
        <v>0</v>
      </c>
      <c r="BGE21" s="954">
        <f t="shared" si="23"/>
        <v>0</v>
      </c>
      <c r="BGF21" s="954">
        <f t="shared" si="23"/>
        <v>0</v>
      </c>
      <c r="BGG21" s="954">
        <f t="shared" si="23"/>
        <v>0</v>
      </c>
      <c r="BGH21" s="954">
        <f t="shared" si="23"/>
        <v>0</v>
      </c>
      <c r="BGI21" s="954">
        <f t="shared" si="23"/>
        <v>0</v>
      </c>
      <c r="BGJ21" s="954">
        <f t="shared" ref="BGJ21:BIU21" si="24">IF(OR(BGJ26&lt;$C$18,BGJ26&gt;($C$18+9)),0,BGJ27)</f>
        <v>0</v>
      </c>
      <c r="BGK21" s="954">
        <f t="shared" si="24"/>
        <v>0</v>
      </c>
      <c r="BGL21" s="954">
        <f t="shared" si="24"/>
        <v>0</v>
      </c>
      <c r="BGM21" s="954">
        <f t="shared" si="24"/>
        <v>0</v>
      </c>
      <c r="BGN21" s="954">
        <f t="shared" si="24"/>
        <v>0</v>
      </c>
      <c r="BGO21" s="954">
        <f t="shared" si="24"/>
        <v>0</v>
      </c>
      <c r="BGP21" s="954">
        <f t="shared" si="24"/>
        <v>0</v>
      </c>
      <c r="BGQ21" s="954">
        <f t="shared" si="24"/>
        <v>0</v>
      </c>
      <c r="BGR21" s="954">
        <f t="shared" si="24"/>
        <v>0</v>
      </c>
      <c r="BGS21" s="954">
        <f t="shared" si="24"/>
        <v>0</v>
      </c>
      <c r="BGT21" s="954">
        <f t="shared" si="24"/>
        <v>0</v>
      </c>
      <c r="BGU21" s="954">
        <f t="shared" si="24"/>
        <v>0</v>
      </c>
      <c r="BGV21" s="954">
        <f t="shared" si="24"/>
        <v>0</v>
      </c>
      <c r="BGW21" s="954">
        <f t="shared" si="24"/>
        <v>0</v>
      </c>
      <c r="BGX21" s="954">
        <f t="shared" si="24"/>
        <v>0</v>
      </c>
      <c r="BGY21" s="954">
        <f t="shared" si="24"/>
        <v>0</v>
      </c>
      <c r="BGZ21" s="954">
        <f t="shared" si="24"/>
        <v>0</v>
      </c>
      <c r="BHA21" s="954">
        <f t="shared" si="24"/>
        <v>0</v>
      </c>
      <c r="BHB21" s="954">
        <f t="shared" si="24"/>
        <v>0</v>
      </c>
      <c r="BHC21" s="954">
        <f t="shared" si="24"/>
        <v>0</v>
      </c>
      <c r="BHD21" s="954">
        <f t="shared" si="24"/>
        <v>0</v>
      </c>
      <c r="BHE21" s="954">
        <f t="shared" si="24"/>
        <v>0</v>
      </c>
      <c r="BHF21" s="954">
        <f t="shared" si="24"/>
        <v>0</v>
      </c>
      <c r="BHG21" s="954">
        <f t="shared" si="24"/>
        <v>0</v>
      </c>
      <c r="BHH21" s="954">
        <f t="shared" si="24"/>
        <v>0</v>
      </c>
      <c r="BHI21" s="954">
        <f t="shared" si="24"/>
        <v>0</v>
      </c>
      <c r="BHJ21" s="954">
        <f t="shared" si="24"/>
        <v>0</v>
      </c>
      <c r="BHK21" s="954">
        <f t="shared" si="24"/>
        <v>0</v>
      </c>
      <c r="BHL21" s="954">
        <f t="shared" si="24"/>
        <v>0</v>
      </c>
      <c r="BHM21" s="954">
        <f t="shared" si="24"/>
        <v>0</v>
      </c>
      <c r="BHN21" s="954">
        <f t="shared" si="24"/>
        <v>0</v>
      </c>
      <c r="BHO21" s="954">
        <f t="shared" si="24"/>
        <v>0</v>
      </c>
      <c r="BHP21" s="954">
        <f t="shared" si="24"/>
        <v>0</v>
      </c>
      <c r="BHQ21" s="954">
        <f t="shared" si="24"/>
        <v>0</v>
      </c>
      <c r="BHR21" s="954">
        <f t="shared" si="24"/>
        <v>0</v>
      </c>
      <c r="BHS21" s="954">
        <f t="shared" si="24"/>
        <v>0</v>
      </c>
      <c r="BHT21" s="954">
        <f t="shared" si="24"/>
        <v>0</v>
      </c>
      <c r="BHU21" s="954">
        <f t="shared" si="24"/>
        <v>0</v>
      </c>
      <c r="BHV21" s="954">
        <f t="shared" si="24"/>
        <v>0</v>
      </c>
      <c r="BHW21" s="954">
        <f t="shared" si="24"/>
        <v>0</v>
      </c>
      <c r="BHX21" s="954">
        <f t="shared" si="24"/>
        <v>0</v>
      </c>
      <c r="BHY21" s="954">
        <f t="shared" si="24"/>
        <v>0</v>
      </c>
      <c r="BHZ21" s="954">
        <f t="shared" si="24"/>
        <v>0</v>
      </c>
      <c r="BIA21" s="954">
        <f t="shared" si="24"/>
        <v>0</v>
      </c>
      <c r="BIB21" s="954">
        <f t="shared" si="24"/>
        <v>0</v>
      </c>
      <c r="BIC21" s="954">
        <f t="shared" si="24"/>
        <v>0</v>
      </c>
      <c r="BID21" s="954">
        <f t="shared" si="24"/>
        <v>0</v>
      </c>
      <c r="BIE21" s="954">
        <f t="shared" si="24"/>
        <v>0</v>
      </c>
      <c r="BIF21" s="954">
        <f t="shared" si="24"/>
        <v>0</v>
      </c>
      <c r="BIG21" s="954">
        <f t="shared" si="24"/>
        <v>0</v>
      </c>
      <c r="BIH21" s="954">
        <f t="shared" si="24"/>
        <v>0</v>
      </c>
      <c r="BII21" s="954">
        <f t="shared" si="24"/>
        <v>0</v>
      </c>
      <c r="BIJ21" s="954">
        <f t="shared" si="24"/>
        <v>0</v>
      </c>
      <c r="BIK21" s="954">
        <f t="shared" si="24"/>
        <v>0</v>
      </c>
      <c r="BIL21" s="954">
        <f t="shared" si="24"/>
        <v>0</v>
      </c>
      <c r="BIM21" s="954">
        <f t="shared" si="24"/>
        <v>0</v>
      </c>
      <c r="BIN21" s="954">
        <f t="shared" si="24"/>
        <v>0</v>
      </c>
      <c r="BIO21" s="954">
        <f t="shared" si="24"/>
        <v>0</v>
      </c>
      <c r="BIP21" s="954">
        <f t="shared" si="24"/>
        <v>0</v>
      </c>
      <c r="BIQ21" s="954">
        <f t="shared" si="24"/>
        <v>0</v>
      </c>
      <c r="BIR21" s="954">
        <f t="shared" si="24"/>
        <v>0</v>
      </c>
      <c r="BIS21" s="954">
        <f t="shared" si="24"/>
        <v>0</v>
      </c>
      <c r="BIT21" s="954">
        <f t="shared" si="24"/>
        <v>0</v>
      </c>
      <c r="BIU21" s="954">
        <f t="shared" si="24"/>
        <v>0</v>
      </c>
      <c r="BIV21" s="954">
        <f t="shared" ref="BIV21:BLG21" si="25">IF(OR(BIV26&lt;$C$18,BIV26&gt;($C$18+9)),0,BIV27)</f>
        <v>0</v>
      </c>
      <c r="BIW21" s="954">
        <f t="shared" si="25"/>
        <v>0</v>
      </c>
      <c r="BIX21" s="954">
        <f t="shared" si="25"/>
        <v>0</v>
      </c>
      <c r="BIY21" s="954">
        <f t="shared" si="25"/>
        <v>0</v>
      </c>
      <c r="BIZ21" s="954">
        <f t="shared" si="25"/>
        <v>0</v>
      </c>
      <c r="BJA21" s="954">
        <f t="shared" si="25"/>
        <v>0</v>
      </c>
      <c r="BJB21" s="954">
        <f t="shared" si="25"/>
        <v>0</v>
      </c>
      <c r="BJC21" s="954">
        <f t="shared" si="25"/>
        <v>0</v>
      </c>
      <c r="BJD21" s="954">
        <f t="shared" si="25"/>
        <v>0</v>
      </c>
      <c r="BJE21" s="954">
        <f t="shared" si="25"/>
        <v>0</v>
      </c>
      <c r="BJF21" s="954">
        <f t="shared" si="25"/>
        <v>0</v>
      </c>
      <c r="BJG21" s="954">
        <f t="shared" si="25"/>
        <v>0</v>
      </c>
      <c r="BJH21" s="954">
        <f t="shared" si="25"/>
        <v>0</v>
      </c>
      <c r="BJI21" s="954">
        <f t="shared" si="25"/>
        <v>0</v>
      </c>
      <c r="BJJ21" s="954">
        <f t="shared" si="25"/>
        <v>0</v>
      </c>
      <c r="BJK21" s="954">
        <f t="shared" si="25"/>
        <v>0</v>
      </c>
      <c r="BJL21" s="954">
        <f t="shared" si="25"/>
        <v>0</v>
      </c>
      <c r="BJM21" s="954">
        <f t="shared" si="25"/>
        <v>0</v>
      </c>
      <c r="BJN21" s="954">
        <f t="shared" si="25"/>
        <v>0</v>
      </c>
      <c r="BJO21" s="954">
        <f t="shared" si="25"/>
        <v>0</v>
      </c>
      <c r="BJP21" s="954">
        <f t="shared" si="25"/>
        <v>0</v>
      </c>
      <c r="BJQ21" s="954">
        <f t="shared" si="25"/>
        <v>0</v>
      </c>
      <c r="BJR21" s="954">
        <f t="shared" si="25"/>
        <v>0</v>
      </c>
      <c r="BJS21" s="954">
        <f t="shared" si="25"/>
        <v>0</v>
      </c>
      <c r="BJT21" s="954">
        <f t="shared" si="25"/>
        <v>0</v>
      </c>
      <c r="BJU21" s="954">
        <f t="shared" si="25"/>
        <v>0</v>
      </c>
      <c r="BJV21" s="954">
        <f t="shared" si="25"/>
        <v>0</v>
      </c>
      <c r="BJW21" s="954">
        <f t="shared" si="25"/>
        <v>0</v>
      </c>
      <c r="BJX21" s="954">
        <f t="shared" si="25"/>
        <v>0</v>
      </c>
      <c r="BJY21" s="954">
        <f t="shared" si="25"/>
        <v>0</v>
      </c>
      <c r="BJZ21" s="954">
        <f t="shared" si="25"/>
        <v>0</v>
      </c>
      <c r="BKA21" s="954">
        <f t="shared" si="25"/>
        <v>0</v>
      </c>
      <c r="BKB21" s="954">
        <f t="shared" si="25"/>
        <v>0</v>
      </c>
      <c r="BKC21" s="954">
        <f t="shared" si="25"/>
        <v>0</v>
      </c>
      <c r="BKD21" s="954">
        <f t="shared" si="25"/>
        <v>0</v>
      </c>
      <c r="BKE21" s="954">
        <f t="shared" si="25"/>
        <v>0</v>
      </c>
      <c r="BKF21" s="954">
        <f t="shared" si="25"/>
        <v>0</v>
      </c>
      <c r="BKG21" s="954">
        <f t="shared" si="25"/>
        <v>0</v>
      </c>
      <c r="BKH21" s="954">
        <f t="shared" si="25"/>
        <v>0</v>
      </c>
      <c r="BKI21" s="954">
        <f t="shared" si="25"/>
        <v>0</v>
      </c>
      <c r="BKJ21" s="954">
        <f t="shared" si="25"/>
        <v>0</v>
      </c>
      <c r="BKK21" s="954">
        <f t="shared" si="25"/>
        <v>0</v>
      </c>
      <c r="BKL21" s="954">
        <f t="shared" si="25"/>
        <v>0</v>
      </c>
      <c r="BKM21" s="954">
        <f t="shared" si="25"/>
        <v>0</v>
      </c>
      <c r="BKN21" s="954">
        <f t="shared" si="25"/>
        <v>0</v>
      </c>
      <c r="BKO21" s="954">
        <f t="shared" si="25"/>
        <v>0</v>
      </c>
      <c r="BKP21" s="954">
        <f t="shared" si="25"/>
        <v>0</v>
      </c>
      <c r="BKQ21" s="954">
        <f t="shared" si="25"/>
        <v>0</v>
      </c>
      <c r="BKR21" s="954">
        <f t="shared" si="25"/>
        <v>0</v>
      </c>
      <c r="BKS21" s="954">
        <f t="shared" si="25"/>
        <v>0</v>
      </c>
      <c r="BKT21" s="954">
        <f t="shared" si="25"/>
        <v>0</v>
      </c>
      <c r="BKU21" s="954">
        <f t="shared" si="25"/>
        <v>0</v>
      </c>
      <c r="BKV21" s="954">
        <f t="shared" si="25"/>
        <v>0</v>
      </c>
      <c r="BKW21" s="954">
        <f t="shared" si="25"/>
        <v>0</v>
      </c>
      <c r="BKX21" s="954">
        <f t="shared" si="25"/>
        <v>0</v>
      </c>
      <c r="BKY21" s="954">
        <f t="shared" si="25"/>
        <v>0</v>
      </c>
      <c r="BKZ21" s="954">
        <f t="shared" si="25"/>
        <v>0</v>
      </c>
      <c r="BLA21" s="954">
        <f t="shared" si="25"/>
        <v>0</v>
      </c>
      <c r="BLB21" s="954">
        <f t="shared" si="25"/>
        <v>0</v>
      </c>
      <c r="BLC21" s="954">
        <f t="shared" si="25"/>
        <v>0</v>
      </c>
      <c r="BLD21" s="954">
        <f t="shared" si="25"/>
        <v>0</v>
      </c>
      <c r="BLE21" s="954">
        <f t="shared" si="25"/>
        <v>0</v>
      </c>
      <c r="BLF21" s="954">
        <f t="shared" si="25"/>
        <v>0</v>
      </c>
      <c r="BLG21" s="954">
        <f t="shared" si="25"/>
        <v>0</v>
      </c>
      <c r="BLH21" s="954">
        <f t="shared" ref="BLH21:BNS21" si="26">IF(OR(BLH26&lt;$C$18,BLH26&gt;($C$18+9)),0,BLH27)</f>
        <v>0</v>
      </c>
      <c r="BLI21" s="954">
        <f t="shared" si="26"/>
        <v>0</v>
      </c>
      <c r="BLJ21" s="954">
        <f t="shared" si="26"/>
        <v>0</v>
      </c>
      <c r="BLK21" s="954">
        <f t="shared" si="26"/>
        <v>0</v>
      </c>
      <c r="BLL21" s="954">
        <f t="shared" si="26"/>
        <v>0</v>
      </c>
      <c r="BLM21" s="954">
        <f t="shared" si="26"/>
        <v>0</v>
      </c>
      <c r="BLN21" s="954">
        <f t="shared" si="26"/>
        <v>0</v>
      </c>
      <c r="BLO21" s="954">
        <f t="shared" si="26"/>
        <v>0</v>
      </c>
      <c r="BLP21" s="954">
        <f t="shared" si="26"/>
        <v>0</v>
      </c>
      <c r="BLQ21" s="954">
        <f t="shared" si="26"/>
        <v>0</v>
      </c>
      <c r="BLR21" s="954">
        <f t="shared" si="26"/>
        <v>0</v>
      </c>
      <c r="BLS21" s="954">
        <f t="shared" si="26"/>
        <v>0</v>
      </c>
      <c r="BLT21" s="954">
        <f t="shared" si="26"/>
        <v>0</v>
      </c>
      <c r="BLU21" s="954">
        <f t="shared" si="26"/>
        <v>0</v>
      </c>
      <c r="BLV21" s="954">
        <f t="shared" si="26"/>
        <v>0</v>
      </c>
      <c r="BLW21" s="954">
        <f t="shared" si="26"/>
        <v>0</v>
      </c>
      <c r="BLX21" s="954">
        <f t="shared" si="26"/>
        <v>0</v>
      </c>
      <c r="BLY21" s="954">
        <f t="shared" si="26"/>
        <v>0</v>
      </c>
      <c r="BLZ21" s="954">
        <f t="shared" si="26"/>
        <v>0</v>
      </c>
      <c r="BMA21" s="954">
        <f t="shared" si="26"/>
        <v>0</v>
      </c>
      <c r="BMB21" s="954">
        <f t="shared" si="26"/>
        <v>0</v>
      </c>
      <c r="BMC21" s="954">
        <f t="shared" si="26"/>
        <v>0</v>
      </c>
      <c r="BMD21" s="954">
        <f t="shared" si="26"/>
        <v>0</v>
      </c>
      <c r="BME21" s="954">
        <f t="shared" si="26"/>
        <v>0</v>
      </c>
      <c r="BMF21" s="954">
        <f t="shared" si="26"/>
        <v>0</v>
      </c>
      <c r="BMG21" s="954">
        <f t="shared" si="26"/>
        <v>0</v>
      </c>
      <c r="BMH21" s="954">
        <f t="shared" si="26"/>
        <v>0</v>
      </c>
      <c r="BMI21" s="954">
        <f t="shared" si="26"/>
        <v>0</v>
      </c>
      <c r="BMJ21" s="954">
        <f t="shared" si="26"/>
        <v>0</v>
      </c>
      <c r="BMK21" s="954">
        <f t="shared" si="26"/>
        <v>0</v>
      </c>
      <c r="BML21" s="954">
        <f t="shared" si="26"/>
        <v>0</v>
      </c>
      <c r="BMM21" s="954">
        <f t="shared" si="26"/>
        <v>0</v>
      </c>
      <c r="BMN21" s="954">
        <f t="shared" si="26"/>
        <v>0</v>
      </c>
      <c r="BMO21" s="954">
        <f t="shared" si="26"/>
        <v>0</v>
      </c>
      <c r="BMP21" s="954">
        <f t="shared" si="26"/>
        <v>0</v>
      </c>
      <c r="BMQ21" s="954">
        <f t="shared" si="26"/>
        <v>0</v>
      </c>
      <c r="BMR21" s="954">
        <f t="shared" si="26"/>
        <v>0</v>
      </c>
      <c r="BMS21" s="954">
        <f t="shared" si="26"/>
        <v>0</v>
      </c>
      <c r="BMT21" s="954">
        <f t="shared" si="26"/>
        <v>0</v>
      </c>
      <c r="BMU21" s="954">
        <f t="shared" si="26"/>
        <v>0</v>
      </c>
      <c r="BMV21" s="954">
        <f t="shared" si="26"/>
        <v>0</v>
      </c>
      <c r="BMW21" s="954">
        <f t="shared" si="26"/>
        <v>0</v>
      </c>
      <c r="BMX21" s="954">
        <f t="shared" si="26"/>
        <v>0</v>
      </c>
      <c r="BMY21" s="954">
        <f t="shared" si="26"/>
        <v>0</v>
      </c>
      <c r="BMZ21" s="954">
        <f t="shared" si="26"/>
        <v>0</v>
      </c>
      <c r="BNA21" s="954">
        <f t="shared" si="26"/>
        <v>0</v>
      </c>
      <c r="BNB21" s="954">
        <f t="shared" si="26"/>
        <v>0</v>
      </c>
      <c r="BNC21" s="954">
        <f t="shared" si="26"/>
        <v>0</v>
      </c>
      <c r="BND21" s="954">
        <f t="shared" si="26"/>
        <v>0</v>
      </c>
      <c r="BNE21" s="954">
        <f t="shared" si="26"/>
        <v>0</v>
      </c>
      <c r="BNF21" s="954">
        <f t="shared" si="26"/>
        <v>0</v>
      </c>
      <c r="BNG21" s="954">
        <f t="shared" si="26"/>
        <v>0</v>
      </c>
      <c r="BNH21" s="954">
        <f t="shared" si="26"/>
        <v>0</v>
      </c>
      <c r="BNI21" s="954">
        <f t="shared" si="26"/>
        <v>0</v>
      </c>
      <c r="BNJ21" s="954">
        <f t="shared" si="26"/>
        <v>0</v>
      </c>
      <c r="BNK21" s="954">
        <f t="shared" si="26"/>
        <v>0</v>
      </c>
      <c r="BNL21" s="954">
        <f t="shared" si="26"/>
        <v>0</v>
      </c>
      <c r="BNM21" s="954">
        <f t="shared" si="26"/>
        <v>0</v>
      </c>
      <c r="BNN21" s="954">
        <f t="shared" si="26"/>
        <v>0</v>
      </c>
      <c r="BNO21" s="954">
        <f t="shared" si="26"/>
        <v>0</v>
      </c>
      <c r="BNP21" s="954">
        <f t="shared" si="26"/>
        <v>0</v>
      </c>
      <c r="BNQ21" s="954">
        <f t="shared" si="26"/>
        <v>0</v>
      </c>
      <c r="BNR21" s="954">
        <f t="shared" si="26"/>
        <v>0</v>
      </c>
      <c r="BNS21" s="954">
        <f t="shared" si="26"/>
        <v>0</v>
      </c>
      <c r="BNT21" s="954">
        <f t="shared" ref="BNT21:BQE21" si="27">IF(OR(BNT26&lt;$C$18,BNT26&gt;($C$18+9)),0,BNT27)</f>
        <v>0</v>
      </c>
      <c r="BNU21" s="954">
        <f t="shared" si="27"/>
        <v>0</v>
      </c>
      <c r="BNV21" s="954">
        <f t="shared" si="27"/>
        <v>0</v>
      </c>
      <c r="BNW21" s="954">
        <f t="shared" si="27"/>
        <v>0</v>
      </c>
      <c r="BNX21" s="954">
        <f t="shared" si="27"/>
        <v>0</v>
      </c>
      <c r="BNY21" s="954">
        <f t="shared" si="27"/>
        <v>0</v>
      </c>
      <c r="BNZ21" s="954">
        <f t="shared" si="27"/>
        <v>0</v>
      </c>
      <c r="BOA21" s="954">
        <f t="shared" si="27"/>
        <v>0</v>
      </c>
      <c r="BOB21" s="954">
        <f t="shared" si="27"/>
        <v>0</v>
      </c>
      <c r="BOC21" s="954">
        <f t="shared" si="27"/>
        <v>0</v>
      </c>
      <c r="BOD21" s="954">
        <f t="shared" si="27"/>
        <v>0</v>
      </c>
      <c r="BOE21" s="954">
        <f t="shared" si="27"/>
        <v>0</v>
      </c>
      <c r="BOF21" s="954">
        <f t="shared" si="27"/>
        <v>0</v>
      </c>
      <c r="BOG21" s="954">
        <f t="shared" si="27"/>
        <v>0</v>
      </c>
      <c r="BOH21" s="954">
        <f t="shared" si="27"/>
        <v>0</v>
      </c>
      <c r="BOI21" s="954">
        <f t="shared" si="27"/>
        <v>0</v>
      </c>
      <c r="BOJ21" s="954">
        <f t="shared" si="27"/>
        <v>0</v>
      </c>
      <c r="BOK21" s="954">
        <f t="shared" si="27"/>
        <v>0</v>
      </c>
      <c r="BOL21" s="954">
        <f t="shared" si="27"/>
        <v>0</v>
      </c>
      <c r="BOM21" s="954">
        <f t="shared" si="27"/>
        <v>0</v>
      </c>
      <c r="BON21" s="954">
        <f t="shared" si="27"/>
        <v>0</v>
      </c>
      <c r="BOO21" s="954">
        <f t="shared" si="27"/>
        <v>0</v>
      </c>
      <c r="BOP21" s="954">
        <f t="shared" si="27"/>
        <v>0</v>
      </c>
      <c r="BOQ21" s="954">
        <f t="shared" si="27"/>
        <v>0</v>
      </c>
      <c r="BOR21" s="954">
        <f t="shared" si="27"/>
        <v>0</v>
      </c>
      <c r="BOS21" s="954">
        <f t="shared" si="27"/>
        <v>0</v>
      </c>
      <c r="BOT21" s="954">
        <f t="shared" si="27"/>
        <v>0</v>
      </c>
      <c r="BOU21" s="954">
        <f t="shared" si="27"/>
        <v>0</v>
      </c>
      <c r="BOV21" s="954">
        <f t="shared" si="27"/>
        <v>0</v>
      </c>
      <c r="BOW21" s="954">
        <f t="shared" si="27"/>
        <v>0</v>
      </c>
      <c r="BOX21" s="954">
        <f t="shared" si="27"/>
        <v>0</v>
      </c>
      <c r="BOY21" s="954">
        <f t="shared" si="27"/>
        <v>0</v>
      </c>
      <c r="BOZ21" s="954">
        <f t="shared" si="27"/>
        <v>0</v>
      </c>
      <c r="BPA21" s="954">
        <f t="shared" si="27"/>
        <v>0</v>
      </c>
      <c r="BPB21" s="954">
        <f t="shared" si="27"/>
        <v>0</v>
      </c>
      <c r="BPC21" s="954">
        <f t="shared" si="27"/>
        <v>0</v>
      </c>
      <c r="BPD21" s="954">
        <f t="shared" si="27"/>
        <v>0</v>
      </c>
      <c r="BPE21" s="954">
        <f t="shared" si="27"/>
        <v>0</v>
      </c>
      <c r="BPF21" s="954">
        <f t="shared" si="27"/>
        <v>0</v>
      </c>
      <c r="BPG21" s="954">
        <f t="shared" si="27"/>
        <v>0</v>
      </c>
      <c r="BPH21" s="954">
        <f t="shared" si="27"/>
        <v>0</v>
      </c>
      <c r="BPI21" s="954">
        <f t="shared" si="27"/>
        <v>0</v>
      </c>
      <c r="BPJ21" s="954">
        <f t="shared" si="27"/>
        <v>0</v>
      </c>
      <c r="BPK21" s="954">
        <f t="shared" si="27"/>
        <v>0</v>
      </c>
      <c r="BPL21" s="954">
        <f t="shared" si="27"/>
        <v>0</v>
      </c>
      <c r="BPM21" s="954">
        <f t="shared" si="27"/>
        <v>0</v>
      </c>
      <c r="BPN21" s="954">
        <f t="shared" si="27"/>
        <v>0</v>
      </c>
      <c r="BPO21" s="954">
        <f t="shared" si="27"/>
        <v>0</v>
      </c>
      <c r="BPP21" s="954">
        <f t="shared" si="27"/>
        <v>0</v>
      </c>
      <c r="BPQ21" s="954">
        <f t="shared" si="27"/>
        <v>0</v>
      </c>
      <c r="BPR21" s="954">
        <f t="shared" si="27"/>
        <v>0</v>
      </c>
      <c r="BPS21" s="954">
        <f t="shared" si="27"/>
        <v>0</v>
      </c>
      <c r="BPT21" s="954">
        <f t="shared" si="27"/>
        <v>0</v>
      </c>
      <c r="BPU21" s="954">
        <f t="shared" si="27"/>
        <v>0</v>
      </c>
      <c r="BPV21" s="954">
        <f t="shared" si="27"/>
        <v>0</v>
      </c>
      <c r="BPW21" s="954">
        <f t="shared" si="27"/>
        <v>0</v>
      </c>
      <c r="BPX21" s="954">
        <f t="shared" si="27"/>
        <v>0</v>
      </c>
      <c r="BPY21" s="954">
        <f t="shared" si="27"/>
        <v>0</v>
      </c>
      <c r="BPZ21" s="954">
        <f t="shared" si="27"/>
        <v>0</v>
      </c>
      <c r="BQA21" s="954">
        <f t="shared" si="27"/>
        <v>0</v>
      </c>
      <c r="BQB21" s="954">
        <f t="shared" si="27"/>
        <v>0</v>
      </c>
      <c r="BQC21" s="954">
        <f t="shared" si="27"/>
        <v>0</v>
      </c>
      <c r="BQD21" s="954">
        <f t="shared" si="27"/>
        <v>0</v>
      </c>
      <c r="BQE21" s="954">
        <f t="shared" si="27"/>
        <v>0</v>
      </c>
      <c r="BQF21" s="954">
        <f t="shared" ref="BQF21:BSQ21" si="28">IF(OR(BQF26&lt;$C$18,BQF26&gt;($C$18+9)),0,BQF27)</f>
        <v>0</v>
      </c>
      <c r="BQG21" s="954">
        <f t="shared" si="28"/>
        <v>0</v>
      </c>
      <c r="BQH21" s="954">
        <f t="shared" si="28"/>
        <v>0</v>
      </c>
      <c r="BQI21" s="954">
        <f t="shared" si="28"/>
        <v>0</v>
      </c>
      <c r="BQJ21" s="954">
        <f t="shared" si="28"/>
        <v>0</v>
      </c>
      <c r="BQK21" s="954">
        <f t="shared" si="28"/>
        <v>0</v>
      </c>
      <c r="BQL21" s="954">
        <f t="shared" si="28"/>
        <v>0</v>
      </c>
      <c r="BQM21" s="954">
        <f t="shared" si="28"/>
        <v>0</v>
      </c>
      <c r="BQN21" s="954">
        <f t="shared" si="28"/>
        <v>0</v>
      </c>
      <c r="BQO21" s="954">
        <f t="shared" si="28"/>
        <v>0</v>
      </c>
      <c r="BQP21" s="954">
        <f t="shared" si="28"/>
        <v>0</v>
      </c>
      <c r="BQQ21" s="954">
        <f t="shared" si="28"/>
        <v>0</v>
      </c>
      <c r="BQR21" s="954">
        <f t="shared" si="28"/>
        <v>0</v>
      </c>
      <c r="BQS21" s="954">
        <f t="shared" si="28"/>
        <v>0</v>
      </c>
      <c r="BQT21" s="954">
        <f t="shared" si="28"/>
        <v>0</v>
      </c>
      <c r="BQU21" s="954">
        <f t="shared" si="28"/>
        <v>0</v>
      </c>
      <c r="BQV21" s="954">
        <f t="shared" si="28"/>
        <v>0</v>
      </c>
      <c r="BQW21" s="954">
        <f t="shared" si="28"/>
        <v>0</v>
      </c>
      <c r="BQX21" s="954">
        <f t="shared" si="28"/>
        <v>0</v>
      </c>
      <c r="BQY21" s="954">
        <f t="shared" si="28"/>
        <v>0</v>
      </c>
      <c r="BQZ21" s="954">
        <f t="shared" si="28"/>
        <v>0</v>
      </c>
      <c r="BRA21" s="954">
        <f t="shared" si="28"/>
        <v>0</v>
      </c>
      <c r="BRB21" s="954">
        <f t="shared" si="28"/>
        <v>0</v>
      </c>
      <c r="BRC21" s="954">
        <f t="shared" si="28"/>
        <v>0</v>
      </c>
      <c r="BRD21" s="954">
        <f t="shared" si="28"/>
        <v>0</v>
      </c>
      <c r="BRE21" s="954">
        <f t="shared" si="28"/>
        <v>0</v>
      </c>
      <c r="BRF21" s="954">
        <f t="shared" si="28"/>
        <v>0</v>
      </c>
      <c r="BRG21" s="954">
        <f t="shared" si="28"/>
        <v>0</v>
      </c>
      <c r="BRH21" s="954">
        <f t="shared" si="28"/>
        <v>0</v>
      </c>
      <c r="BRI21" s="954">
        <f t="shared" si="28"/>
        <v>0</v>
      </c>
      <c r="BRJ21" s="954">
        <f t="shared" si="28"/>
        <v>0</v>
      </c>
      <c r="BRK21" s="954">
        <f t="shared" si="28"/>
        <v>0</v>
      </c>
      <c r="BRL21" s="954">
        <f t="shared" si="28"/>
        <v>0</v>
      </c>
      <c r="BRM21" s="954">
        <f t="shared" si="28"/>
        <v>0</v>
      </c>
      <c r="BRN21" s="954">
        <f t="shared" si="28"/>
        <v>0</v>
      </c>
      <c r="BRO21" s="954">
        <f t="shared" si="28"/>
        <v>0</v>
      </c>
      <c r="BRP21" s="954">
        <f t="shared" si="28"/>
        <v>0</v>
      </c>
      <c r="BRQ21" s="954">
        <f t="shared" si="28"/>
        <v>0</v>
      </c>
      <c r="BRR21" s="954">
        <f t="shared" si="28"/>
        <v>0</v>
      </c>
      <c r="BRS21" s="954">
        <f t="shared" si="28"/>
        <v>0</v>
      </c>
      <c r="BRT21" s="954">
        <f t="shared" si="28"/>
        <v>0</v>
      </c>
      <c r="BRU21" s="954">
        <f t="shared" si="28"/>
        <v>0</v>
      </c>
      <c r="BRV21" s="954">
        <f t="shared" si="28"/>
        <v>0</v>
      </c>
      <c r="BRW21" s="954">
        <f t="shared" si="28"/>
        <v>0</v>
      </c>
      <c r="BRX21" s="954">
        <f t="shared" si="28"/>
        <v>0</v>
      </c>
      <c r="BRY21" s="954">
        <f t="shared" si="28"/>
        <v>0</v>
      </c>
      <c r="BRZ21" s="954">
        <f t="shared" si="28"/>
        <v>0</v>
      </c>
      <c r="BSA21" s="954">
        <f t="shared" si="28"/>
        <v>0</v>
      </c>
      <c r="BSB21" s="954">
        <f t="shared" si="28"/>
        <v>0</v>
      </c>
      <c r="BSC21" s="954">
        <f t="shared" si="28"/>
        <v>0</v>
      </c>
      <c r="BSD21" s="954">
        <f t="shared" si="28"/>
        <v>0</v>
      </c>
      <c r="BSE21" s="954">
        <f t="shared" si="28"/>
        <v>0</v>
      </c>
      <c r="BSF21" s="954">
        <f t="shared" si="28"/>
        <v>0</v>
      </c>
      <c r="BSG21" s="954">
        <f t="shared" si="28"/>
        <v>0</v>
      </c>
      <c r="BSH21" s="954">
        <f t="shared" si="28"/>
        <v>0</v>
      </c>
      <c r="BSI21" s="954">
        <f t="shared" si="28"/>
        <v>0</v>
      </c>
      <c r="BSJ21" s="954">
        <f t="shared" si="28"/>
        <v>0</v>
      </c>
      <c r="BSK21" s="954">
        <f t="shared" si="28"/>
        <v>0</v>
      </c>
      <c r="BSL21" s="954">
        <f t="shared" si="28"/>
        <v>0</v>
      </c>
      <c r="BSM21" s="954">
        <f t="shared" si="28"/>
        <v>0</v>
      </c>
      <c r="BSN21" s="954">
        <f t="shared" si="28"/>
        <v>0</v>
      </c>
      <c r="BSO21" s="954">
        <f t="shared" si="28"/>
        <v>0</v>
      </c>
      <c r="BSP21" s="954">
        <f t="shared" si="28"/>
        <v>0</v>
      </c>
      <c r="BSQ21" s="954">
        <f t="shared" si="28"/>
        <v>0</v>
      </c>
      <c r="BSR21" s="954">
        <f t="shared" ref="BSR21:BVC21" si="29">IF(OR(BSR26&lt;$C$18,BSR26&gt;($C$18+9)),0,BSR27)</f>
        <v>0</v>
      </c>
      <c r="BSS21" s="954">
        <f t="shared" si="29"/>
        <v>0</v>
      </c>
      <c r="BST21" s="954">
        <f t="shared" si="29"/>
        <v>0</v>
      </c>
      <c r="BSU21" s="954">
        <f t="shared" si="29"/>
        <v>0</v>
      </c>
      <c r="BSV21" s="954">
        <f t="shared" si="29"/>
        <v>0</v>
      </c>
      <c r="BSW21" s="954">
        <f t="shared" si="29"/>
        <v>0</v>
      </c>
      <c r="BSX21" s="954">
        <f t="shared" si="29"/>
        <v>0</v>
      </c>
      <c r="BSY21" s="954">
        <f t="shared" si="29"/>
        <v>0</v>
      </c>
      <c r="BSZ21" s="954">
        <f t="shared" si="29"/>
        <v>0</v>
      </c>
      <c r="BTA21" s="954">
        <f t="shared" si="29"/>
        <v>0</v>
      </c>
      <c r="BTB21" s="954">
        <f t="shared" si="29"/>
        <v>0</v>
      </c>
      <c r="BTC21" s="954">
        <f t="shared" si="29"/>
        <v>0</v>
      </c>
      <c r="BTD21" s="954">
        <f t="shared" si="29"/>
        <v>0</v>
      </c>
      <c r="BTE21" s="954">
        <f t="shared" si="29"/>
        <v>0</v>
      </c>
      <c r="BTF21" s="954">
        <f t="shared" si="29"/>
        <v>0</v>
      </c>
      <c r="BTG21" s="954">
        <f t="shared" si="29"/>
        <v>0</v>
      </c>
      <c r="BTH21" s="954">
        <f t="shared" si="29"/>
        <v>0</v>
      </c>
      <c r="BTI21" s="954">
        <f t="shared" si="29"/>
        <v>0</v>
      </c>
      <c r="BTJ21" s="954">
        <f t="shared" si="29"/>
        <v>0</v>
      </c>
      <c r="BTK21" s="954">
        <f t="shared" si="29"/>
        <v>0</v>
      </c>
      <c r="BTL21" s="954">
        <f t="shared" si="29"/>
        <v>0</v>
      </c>
      <c r="BTM21" s="954">
        <f t="shared" si="29"/>
        <v>0</v>
      </c>
      <c r="BTN21" s="954">
        <f t="shared" si="29"/>
        <v>0</v>
      </c>
      <c r="BTO21" s="954">
        <f t="shared" si="29"/>
        <v>0</v>
      </c>
      <c r="BTP21" s="954">
        <f t="shared" si="29"/>
        <v>0</v>
      </c>
      <c r="BTQ21" s="954">
        <f t="shared" si="29"/>
        <v>0</v>
      </c>
      <c r="BTR21" s="954">
        <f t="shared" si="29"/>
        <v>0</v>
      </c>
      <c r="BTS21" s="954">
        <f t="shared" si="29"/>
        <v>0</v>
      </c>
      <c r="BTT21" s="954">
        <f t="shared" si="29"/>
        <v>0</v>
      </c>
      <c r="BTU21" s="954">
        <f t="shared" si="29"/>
        <v>0</v>
      </c>
      <c r="BTV21" s="954">
        <f t="shared" si="29"/>
        <v>0</v>
      </c>
      <c r="BTW21" s="954">
        <f t="shared" si="29"/>
        <v>0</v>
      </c>
      <c r="BTX21" s="954">
        <f t="shared" si="29"/>
        <v>0</v>
      </c>
      <c r="BTY21" s="954">
        <f t="shared" si="29"/>
        <v>0</v>
      </c>
      <c r="BTZ21" s="954">
        <f t="shared" si="29"/>
        <v>0</v>
      </c>
      <c r="BUA21" s="954">
        <f t="shared" si="29"/>
        <v>0</v>
      </c>
      <c r="BUB21" s="954">
        <f t="shared" si="29"/>
        <v>0</v>
      </c>
      <c r="BUC21" s="954">
        <f t="shared" si="29"/>
        <v>0</v>
      </c>
      <c r="BUD21" s="954">
        <f t="shared" si="29"/>
        <v>0</v>
      </c>
      <c r="BUE21" s="954">
        <f t="shared" si="29"/>
        <v>0</v>
      </c>
      <c r="BUF21" s="954">
        <f t="shared" si="29"/>
        <v>0</v>
      </c>
      <c r="BUG21" s="954">
        <f t="shared" si="29"/>
        <v>0</v>
      </c>
      <c r="BUH21" s="954">
        <f t="shared" si="29"/>
        <v>0</v>
      </c>
      <c r="BUI21" s="954">
        <f t="shared" si="29"/>
        <v>0</v>
      </c>
      <c r="BUJ21" s="954">
        <f t="shared" si="29"/>
        <v>0</v>
      </c>
      <c r="BUK21" s="954">
        <f t="shared" si="29"/>
        <v>0</v>
      </c>
      <c r="BUL21" s="954">
        <f t="shared" si="29"/>
        <v>0</v>
      </c>
      <c r="BUM21" s="954">
        <f t="shared" si="29"/>
        <v>0</v>
      </c>
      <c r="BUN21" s="954">
        <f t="shared" si="29"/>
        <v>0</v>
      </c>
      <c r="BUO21" s="954">
        <f t="shared" si="29"/>
        <v>0</v>
      </c>
      <c r="BUP21" s="954">
        <f t="shared" si="29"/>
        <v>0</v>
      </c>
      <c r="BUQ21" s="954">
        <f t="shared" si="29"/>
        <v>0</v>
      </c>
      <c r="BUR21" s="954">
        <f t="shared" si="29"/>
        <v>0</v>
      </c>
      <c r="BUS21" s="954">
        <f t="shared" si="29"/>
        <v>0</v>
      </c>
      <c r="BUT21" s="954">
        <f t="shared" si="29"/>
        <v>0</v>
      </c>
      <c r="BUU21" s="954">
        <f t="shared" si="29"/>
        <v>0</v>
      </c>
      <c r="BUV21" s="954">
        <f t="shared" si="29"/>
        <v>0</v>
      </c>
      <c r="BUW21" s="954">
        <f t="shared" si="29"/>
        <v>0</v>
      </c>
      <c r="BUX21" s="954">
        <f t="shared" si="29"/>
        <v>0</v>
      </c>
      <c r="BUY21" s="954">
        <f t="shared" si="29"/>
        <v>0</v>
      </c>
      <c r="BUZ21" s="954">
        <f t="shared" si="29"/>
        <v>0</v>
      </c>
      <c r="BVA21" s="954">
        <f t="shared" si="29"/>
        <v>0</v>
      </c>
      <c r="BVB21" s="954">
        <f t="shared" si="29"/>
        <v>0</v>
      </c>
      <c r="BVC21" s="954">
        <f t="shared" si="29"/>
        <v>0</v>
      </c>
      <c r="BVD21" s="954">
        <f t="shared" ref="BVD21:BXO21" si="30">IF(OR(BVD26&lt;$C$18,BVD26&gt;($C$18+9)),0,BVD27)</f>
        <v>0</v>
      </c>
      <c r="BVE21" s="954">
        <f t="shared" si="30"/>
        <v>0</v>
      </c>
      <c r="BVF21" s="954">
        <f t="shared" si="30"/>
        <v>0</v>
      </c>
      <c r="BVG21" s="954">
        <f t="shared" si="30"/>
        <v>0</v>
      </c>
      <c r="BVH21" s="954">
        <f t="shared" si="30"/>
        <v>0</v>
      </c>
      <c r="BVI21" s="954">
        <f t="shared" si="30"/>
        <v>0</v>
      </c>
      <c r="BVJ21" s="954">
        <f t="shared" si="30"/>
        <v>0</v>
      </c>
      <c r="BVK21" s="954">
        <f t="shared" si="30"/>
        <v>0</v>
      </c>
      <c r="BVL21" s="954">
        <f t="shared" si="30"/>
        <v>0</v>
      </c>
      <c r="BVM21" s="954">
        <f t="shared" si="30"/>
        <v>0</v>
      </c>
      <c r="BVN21" s="954">
        <f t="shared" si="30"/>
        <v>0</v>
      </c>
      <c r="BVO21" s="954">
        <f t="shared" si="30"/>
        <v>0</v>
      </c>
      <c r="BVP21" s="954">
        <f t="shared" si="30"/>
        <v>0</v>
      </c>
      <c r="BVQ21" s="954">
        <f t="shared" si="30"/>
        <v>0</v>
      </c>
      <c r="BVR21" s="954">
        <f t="shared" si="30"/>
        <v>0</v>
      </c>
      <c r="BVS21" s="954">
        <f t="shared" si="30"/>
        <v>0</v>
      </c>
      <c r="BVT21" s="954">
        <f t="shared" si="30"/>
        <v>0</v>
      </c>
      <c r="BVU21" s="954">
        <f t="shared" si="30"/>
        <v>0</v>
      </c>
      <c r="BVV21" s="954">
        <f t="shared" si="30"/>
        <v>0</v>
      </c>
      <c r="BVW21" s="954">
        <f t="shared" si="30"/>
        <v>0</v>
      </c>
      <c r="BVX21" s="954">
        <f t="shared" si="30"/>
        <v>0</v>
      </c>
      <c r="BVY21" s="954">
        <f t="shared" si="30"/>
        <v>0</v>
      </c>
      <c r="BVZ21" s="954">
        <f t="shared" si="30"/>
        <v>0</v>
      </c>
      <c r="BWA21" s="954">
        <f t="shared" si="30"/>
        <v>0</v>
      </c>
      <c r="BWB21" s="954">
        <f t="shared" si="30"/>
        <v>0</v>
      </c>
      <c r="BWC21" s="954">
        <f t="shared" si="30"/>
        <v>0</v>
      </c>
      <c r="BWD21" s="954">
        <f t="shared" si="30"/>
        <v>0</v>
      </c>
      <c r="BWE21" s="954">
        <f t="shared" si="30"/>
        <v>0</v>
      </c>
      <c r="BWF21" s="954">
        <f t="shared" si="30"/>
        <v>0</v>
      </c>
      <c r="BWG21" s="954">
        <f t="shared" si="30"/>
        <v>0</v>
      </c>
      <c r="BWH21" s="954">
        <f t="shared" si="30"/>
        <v>0</v>
      </c>
      <c r="BWI21" s="954">
        <f t="shared" si="30"/>
        <v>0</v>
      </c>
      <c r="BWJ21" s="954">
        <f t="shared" si="30"/>
        <v>0</v>
      </c>
      <c r="BWK21" s="954">
        <f t="shared" si="30"/>
        <v>0</v>
      </c>
      <c r="BWL21" s="954">
        <f t="shared" si="30"/>
        <v>0</v>
      </c>
      <c r="BWM21" s="954">
        <f t="shared" si="30"/>
        <v>0</v>
      </c>
      <c r="BWN21" s="954">
        <f t="shared" si="30"/>
        <v>0</v>
      </c>
      <c r="BWO21" s="954">
        <f t="shared" si="30"/>
        <v>0</v>
      </c>
      <c r="BWP21" s="954">
        <f t="shared" si="30"/>
        <v>0</v>
      </c>
      <c r="BWQ21" s="954">
        <f t="shared" si="30"/>
        <v>0</v>
      </c>
      <c r="BWR21" s="954">
        <f t="shared" si="30"/>
        <v>0</v>
      </c>
      <c r="BWS21" s="954">
        <f t="shared" si="30"/>
        <v>0</v>
      </c>
      <c r="BWT21" s="954">
        <f t="shared" si="30"/>
        <v>0</v>
      </c>
      <c r="BWU21" s="954">
        <f t="shared" si="30"/>
        <v>0</v>
      </c>
      <c r="BWV21" s="954">
        <f t="shared" si="30"/>
        <v>0</v>
      </c>
      <c r="BWW21" s="954">
        <f t="shared" si="30"/>
        <v>0</v>
      </c>
      <c r="BWX21" s="954">
        <f t="shared" si="30"/>
        <v>0</v>
      </c>
      <c r="BWY21" s="954">
        <f t="shared" si="30"/>
        <v>0</v>
      </c>
      <c r="BWZ21" s="954">
        <f t="shared" si="30"/>
        <v>0</v>
      </c>
      <c r="BXA21" s="954">
        <f t="shared" si="30"/>
        <v>0</v>
      </c>
      <c r="BXB21" s="954">
        <f t="shared" si="30"/>
        <v>0</v>
      </c>
      <c r="BXC21" s="954">
        <f t="shared" si="30"/>
        <v>0</v>
      </c>
      <c r="BXD21" s="954">
        <f t="shared" si="30"/>
        <v>0</v>
      </c>
      <c r="BXE21" s="954">
        <f t="shared" si="30"/>
        <v>0</v>
      </c>
      <c r="BXF21" s="954">
        <f t="shared" si="30"/>
        <v>0</v>
      </c>
      <c r="BXG21" s="954">
        <f t="shared" si="30"/>
        <v>0</v>
      </c>
      <c r="BXH21" s="954">
        <f t="shared" si="30"/>
        <v>0</v>
      </c>
      <c r="BXI21" s="954">
        <f t="shared" si="30"/>
        <v>0</v>
      </c>
      <c r="BXJ21" s="954">
        <f t="shared" si="30"/>
        <v>0</v>
      </c>
      <c r="BXK21" s="954">
        <f t="shared" si="30"/>
        <v>0</v>
      </c>
      <c r="BXL21" s="954">
        <f t="shared" si="30"/>
        <v>0</v>
      </c>
      <c r="BXM21" s="954">
        <f t="shared" si="30"/>
        <v>0</v>
      </c>
      <c r="BXN21" s="954">
        <f t="shared" si="30"/>
        <v>0</v>
      </c>
      <c r="BXO21" s="954">
        <f t="shared" si="30"/>
        <v>0</v>
      </c>
      <c r="BXP21" s="954">
        <f t="shared" ref="BXP21:CAA21" si="31">IF(OR(BXP26&lt;$C$18,BXP26&gt;($C$18+9)),0,BXP27)</f>
        <v>0</v>
      </c>
      <c r="BXQ21" s="954">
        <f t="shared" si="31"/>
        <v>0</v>
      </c>
      <c r="BXR21" s="954">
        <f t="shared" si="31"/>
        <v>0</v>
      </c>
      <c r="BXS21" s="954">
        <f t="shared" si="31"/>
        <v>0</v>
      </c>
      <c r="BXT21" s="954">
        <f t="shared" si="31"/>
        <v>0</v>
      </c>
      <c r="BXU21" s="954">
        <f t="shared" si="31"/>
        <v>0</v>
      </c>
      <c r="BXV21" s="954">
        <f t="shared" si="31"/>
        <v>0</v>
      </c>
      <c r="BXW21" s="954">
        <f t="shared" si="31"/>
        <v>0</v>
      </c>
      <c r="BXX21" s="954">
        <f t="shared" si="31"/>
        <v>0</v>
      </c>
      <c r="BXY21" s="954">
        <f t="shared" si="31"/>
        <v>0</v>
      </c>
      <c r="BXZ21" s="954">
        <f t="shared" si="31"/>
        <v>0</v>
      </c>
      <c r="BYA21" s="954">
        <f t="shared" si="31"/>
        <v>0</v>
      </c>
      <c r="BYB21" s="954">
        <f t="shared" si="31"/>
        <v>0</v>
      </c>
      <c r="BYC21" s="954">
        <f t="shared" si="31"/>
        <v>0</v>
      </c>
      <c r="BYD21" s="954">
        <f t="shared" si="31"/>
        <v>0</v>
      </c>
      <c r="BYE21" s="954">
        <f t="shared" si="31"/>
        <v>0</v>
      </c>
      <c r="BYF21" s="954">
        <f t="shared" si="31"/>
        <v>0</v>
      </c>
      <c r="BYG21" s="954">
        <f t="shared" si="31"/>
        <v>0</v>
      </c>
      <c r="BYH21" s="954">
        <f t="shared" si="31"/>
        <v>0</v>
      </c>
      <c r="BYI21" s="954">
        <f t="shared" si="31"/>
        <v>0</v>
      </c>
      <c r="BYJ21" s="954">
        <f t="shared" si="31"/>
        <v>0</v>
      </c>
      <c r="BYK21" s="954">
        <f t="shared" si="31"/>
        <v>0</v>
      </c>
      <c r="BYL21" s="954">
        <f t="shared" si="31"/>
        <v>0</v>
      </c>
      <c r="BYM21" s="954">
        <f t="shared" si="31"/>
        <v>0</v>
      </c>
      <c r="BYN21" s="954">
        <f t="shared" si="31"/>
        <v>0</v>
      </c>
      <c r="BYO21" s="954">
        <f t="shared" si="31"/>
        <v>0</v>
      </c>
      <c r="BYP21" s="954">
        <f t="shared" si="31"/>
        <v>0</v>
      </c>
      <c r="BYQ21" s="954">
        <f t="shared" si="31"/>
        <v>0</v>
      </c>
      <c r="BYR21" s="954">
        <f t="shared" si="31"/>
        <v>0</v>
      </c>
      <c r="BYS21" s="954">
        <f t="shared" si="31"/>
        <v>0</v>
      </c>
      <c r="BYT21" s="954">
        <f t="shared" si="31"/>
        <v>0</v>
      </c>
      <c r="BYU21" s="954">
        <f t="shared" si="31"/>
        <v>0</v>
      </c>
      <c r="BYV21" s="954">
        <f t="shared" si="31"/>
        <v>0</v>
      </c>
      <c r="BYW21" s="954">
        <f t="shared" si="31"/>
        <v>0</v>
      </c>
      <c r="BYX21" s="954">
        <f t="shared" si="31"/>
        <v>0</v>
      </c>
      <c r="BYY21" s="954">
        <f t="shared" si="31"/>
        <v>0</v>
      </c>
      <c r="BYZ21" s="954">
        <f t="shared" si="31"/>
        <v>0</v>
      </c>
      <c r="BZA21" s="954">
        <f t="shared" si="31"/>
        <v>0</v>
      </c>
      <c r="BZB21" s="954">
        <f t="shared" si="31"/>
        <v>0</v>
      </c>
      <c r="BZC21" s="954">
        <f t="shared" si="31"/>
        <v>0</v>
      </c>
      <c r="BZD21" s="954">
        <f t="shared" si="31"/>
        <v>0</v>
      </c>
      <c r="BZE21" s="954">
        <f t="shared" si="31"/>
        <v>0</v>
      </c>
      <c r="BZF21" s="954">
        <f t="shared" si="31"/>
        <v>0</v>
      </c>
      <c r="BZG21" s="954">
        <f t="shared" si="31"/>
        <v>0</v>
      </c>
      <c r="BZH21" s="954">
        <f t="shared" si="31"/>
        <v>0</v>
      </c>
      <c r="BZI21" s="954">
        <f t="shared" si="31"/>
        <v>0</v>
      </c>
      <c r="BZJ21" s="954">
        <f t="shared" si="31"/>
        <v>0</v>
      </c>
      <c r="BZK21" s="954">
        <f t="shared" si="31"/>
        <v>0</v>
      </c>
      <c r="BZL21" s="954">
        <f t="shared" si="31"/>
        <v>0</v>
      </c>
      <c r="BZM21" s="954">
        <f t="shared" si="31"/>
        <v>0</v>
      </c>
      <c r="BZN21" s="954">
        <f t="shared" si="31"/>
        <v>0</v>
      </c>
      <c r="BZO21" s="954">
        <f t="shared" si="31"/>
        <v>0</v>
      </c>
      <c r="BZP21" s="954">
        <f t="shared" si="31"/>
        <v>0</v>
      </c>
      <c r="BZQ21" s="954">
        <f t="shared" si="31"/>
        <v>0</v>
      </c>
      <c r="BZR21" s="954">
        <f t="shared" si="31"/>
        <v>0</v>
      </c>
      <c r="BZS21" s="954">
        <f t="shared" si="31"/>
        <v>0</v>
      </c>
      <c r="BZT21" s="954">
        <f t="shared" si="31"/>
        <v>0</v>
      </c>
      <c r="BZU21" s="954">
        <f t="shared" si="31"/>
        <v>0</v>
      </c>
      <c r="BZV21" s="954">
        <f t="shared" si="31"/>
        <v>0</v>
      </c>
      <c r="BZW21" s="954">
        <f t="shared" si="31"/>
        <v>0</v>
      </c>
      <c r="BZX21" s="954">
        <f t="shared" si="31"/>
        <v>0</v>
      </c>
      <c r="BZY21" s="954">
        <f t="shared" si="31"/>
        <v>0</v>
      </c>
      <c r="BZZ21" s="954">
        <f t="shared" si="31"/>
        <v>0</v>
      </c>
      <c r="CAA21" s="954">
        <f t="shared" si="31"/>
        <v>0</v>
      </c>
      <c r="CAB21" s="954">
        <f t="shared" ref="CAB21:CCM21" si="32">IF(OR(CAB26&lt;$C$18,CAB26&gt;($C$18+9)),0,CAB27)</f>
        <v>0</v>
      </c>
      <c r="CAC21" s="954">
        <f t="shared" si="32"/>
        <v>0</v>
      </c>
      <c r="CAD21" s="954">
        <f t="shared" si="32"/>
        <v>0</v>
      </c>
      <c r="CAE21" s="954">
        <f t="shared" si="32"/>
        <v>0</v>
      </c>
      <c r="CAF21" s="954">
        <f t="shared" si="32"/>
        <v>0</v>
      </c>
      <c r="CAG21" s="954">
        <f t="shared" si="32"/>
        <v>0</v>
      </c>
      <c r="CAH21" s="954">
        <f t="shared" si="32"/>
        <v>0</v>
      </c>
      <c r="CAI21" s="954">
        <f t="shared" si="32"/>
        <v>0</v>
      </c>
      <c r="CAJ21" s="954">
        <f t="shared" si="32"/>
        <v>0</v>
      </c>
      <c r="CAK21" s="954">
        <f t="shared" si="32"/>
        <v>0</v>
      </c>
      <c r="CAL21" s="954">
        <f t="shared" si="32"/>
        <v>0</v>
      </c>
      <c r="CAM21" s="954">
        <f t="shared" si="32"/>
        <v>0</v>
      </c>
      <c r="CAN21" s="954">
        <f t="shared" si="32"/>
        <v>0</v>
      </c>
      <c r="CAO21" s="954">
        <f t="shared" si="32"/>
        <v>0</v>
      </c>
      <c r="CAP21" s="954">
        <f t="shared" si="32"/>
        <v>0</v>
      </c>
      <c r="CAQ21" s="954">
        <f t="shared" si="32"/>
        <v>0</v>
      </c>
      <c r="CAR21" s="954">
        <f t="shared" si="32"/>
        <v>0</v>
      </c>
      <c r="CAS21" s="954">
        <f t="shared" si="32"/>
        <v>0</v>
      </c>
      <c r="CAT21" s="954">
        <f t="shared" si="32"/>
        <v>0</v>
      </c>
      <c r="CAU21" s="954">
        <f t="shared" si="32"/>
        <v>0</v>
      </c>
      <c r="CAV21" s="954">
        <f t="shared" si="32"/>
        <v>0</v>
      </c>
      <c r="CAW21" s="954">
        <f t="shared" si="32"/>
        <v>0</v>
      </c>
      <c r="CAX21" s="954">
        <f t="shared" si="32"/>
        <v>0</v>
      </c>
      <c r="CAY21" s="954">
        <f t="shared" si="32"/>
        <v>0</v>
      </c>
      <c r="CAZ21" s="954">
        <f t="shared" si="32"/>
        <v>0</v>
      </c>
      <c r="CBA21" s="954">
        <f t="shared" si="32"/>
        <v>0</v>
      </c>
      <c r="CBB21" s="954">
        <f t="shared" si="32"/>
        <v>0</v>
      </c>
      <c r="CBC21" s="954">
        <f t="shared" si="32"/>
        <v>0</v>
      </c>
      <c r="CBD21" s="954">
        <f t="shared" si="32"/>
        <v>0</v>
      </c>
      <c r="CBE21" s="954">
        <f t="shared" si="32"/>
        <v>0</v>
      </c>
      <c r="CBF21" s="954">
        <f t="shared" si="32"/>
        <v>0</v>
      </c>
      <c r="CBG21" s="954">
        <f t="shared" si="32"/>
        <v>0</v>
      </c>
      <c r="CBH21" s="954">
        <f t="shared" si="32"/>
        <v>0</v>
      </c>
      <c r="CBI21" s="954">
        <f t="shared" si="32"/>
        <v>0</v>
      </c>
      <c r="CBJ21" s="954">
        <f t="shared" si="32"/>
        <v>0</v>
      </c>
      <c r="CBK21" s="954">
        <f t="shared" si="32"/>
        <v>0</v>
      </c>
      <c r="CBL21" s="954">
        <f t="shared" si="32"/>
        <v>0</v>
      </c>
      <c r="CBM21" s="954">
        <f t="shared" si="32"/>
        <v>0</v>
      </c>
      <c r="CBN21" s="954">
        <f t="shared" si="32"/>
        <v>0</v>
      </c>
      <c r="CBO21" s="954">
        <f t="shared" si="32"/>
        <v>0</v>
      </c>
      <c r="CBP21" s="954">
        <f t="shared" si="32"/>
        <v>0</v>
      </c>
      <c r="CBQ21" s="954">
        <f t="shared" si="32"/>
        <v>0</v>
      </c>
      <c r="CBR21" s="954">
        <f t="shared" si="32"/>
        <v>0</v>
      </c>
      <c r="CBS21" s="954">
        <f t="shared" si="32"/>
        <v>0</v>
      </c>
      <c r="CBT21" s="954">
        <f t="shared" si="32"/>
        <v>0</v>
      </c>
      <c r="CBU21" s="954">
        <f t="shared" si="32"/>
        <v>0</v>
      </c>
      <c r="CBV21" s="954">
        <f t="shared" si="32"/>
        <v>0</v>
      </c>
      <c r="CBW21" s="954">
        <f t="shared" si="32"/>
        <v>0</v>
      </c>
      <c r="CBX21" s="954">
        <f t="shared" si="32"/>
        <v>0</v>
      </c>
      <c r="CBY21" s="954">
        <f t="shared" si="32"/>
        <v>0</v>
      </c>
      <c r="CBZ21" s="954">
        <f t="shared" si="32"/>
        <v>0</v>
      </c>
      <c r="CCA21" s="954">
        <f t="shared" si="32"/>
        <v>0</v>
      </c>
      <c r="CCB21" s="954">
        <f t="shared" si="32"/>
        <v>0</v>
      </c>
      <c r="CCC21" s="954">
        <f t="shared" si="32"/>
        <v>0</v>
      </c>
      <c r="CCD21" s="954">
        <f t="shared" si="32"/>
        <v>0</v>
      </c>
      <c r="CCE21" s="954">
        <f t="shared" si="32"/>
        <v>0</v>
      </c>
      <c r="CCF21" s="954">
        <f t="shared" si="32"/>
        <v>0</v>
      </c>
      <c r="CCG21" s="954">
        <f t="shared" si="32"/>
        <v>0</v>
      </c>
      <c r="CCH21" s="954">
        <f t="shared" si="32"/>
        <v>0</v>
      </c>
      <c r="CCI21" s="954">
        <f t="shared" si="32"/>
        <v>0</v>
      </c>
      <c r="CCJ21" s="954">
        <f t="shared" si="32"/>
        <v>0</v>
      </c>
      <c r="CCK21" s="954">
        <f t="shared" si="32"/>
        <v>0</v>
      </c>
      <c r="CCL21" s="954">
        <f t="shared" si="32"/>
        <v>0</v>
      </c>
      <c r="CCM21" s="954">
        <f t="shared" si="32"/>
        <v>0</v>
      </c>
      <c r="CCN21" s="954">
        <f t="shared" ref="CCN21:CEY21" si="33">IF(OR(CCN26&lt;$C$18,CCN26&gt;($C$18+9)),0,CCN27)</f>
        <v>0</v>
      </c>
      <c r="CCO21" s="954">
        <f t="shared" si="33"/>
        <v>0</v>
      </c>
      <c r="CCP21" s="954">
        <f t="shared" si="33"/>
        <v>0</v>
      </c>
      <c r="CCQ21" s="954">
        <f t="shared" si="33"/>
        <v>0</v>
      </c>
      <c r="CCR21" s="954">
        <f t="shared" si="33"/>
        <v>0</v>
      </c>
      <c r="CCS21" s="954">
        <f t="shared" si="33"/>
        <v>0</v>
      </c>
      <c r="CCT21" s="954">
        <f t="shared" si="33"/>
        <v>0</v>
      </c>
      <c r="CCU21" s="954">
        <f t="shared" si="33"/>
        <v>0</v>
      </c>
      <c r="CCV21" s="954">
        <f t="shared" si="33"/>
        <v>0</v>
      </c>
      <c r="CCW21" s="954">
        <f t="shared" si="33"/>
        <v>0</v>
      </c>
      <c r="CCX21" s="954">
        <f t="shared" si="33"/>
        <v>0</v>
      </c>
      <c r="CCY21" s="954">
        <f t="shared" si="33"/>
        <v>0</v>
      </c>
      <c r="CCZ21" s="954">
        <f t="shared" si="33"/>
        <v>0</v>
      </c>
      <c r="CDA21" s="954">
        <f t="shared" si="33"/>
        <v>0</v>
      </c>
      <c r="CDB21" s="954">
        <f t="shared" si="33"/>
        <v>0</v>
      </c>
      <c r="CDC21" s="954">
        <f t="shared" si="33"/>
        <v>0</v>
      </c>
      <c r="CDD21" s="954">
        <f t="shared" si="33"/>
        <v>0</v>
      </c>
      <c r="CDE21" s="954">
        <f t="shared" si="33"/>
        <v>0</v>
      </c>
      <c r="CDF21" s="954">
        <f t="shared" si="33"/>
        <v>0</v>
      </c>
      <c r="CDG21" s="954">
        <f t="shared" si="33"/>
        <v>0</v>
      </c>
      <c r="CDH21" s="954">
        <f t="shared" si="33"/>
        <v>0</v>
      </c>
      <c r="CDI21" s="954">
        <f t="shared" si="33"/>
        <v>0</v>
      </c>
      <c r="CDJ21" s="954">
        <f t="shared" si="33"/>
        <v>0</v>
      </c>
      <c r="CDK21" s="954">
        <f t="shared" si="33"/>
        <v>0</v>
      </c>
      <c r="CDL21" s="954">
        <f t="shared" si="33"/>
        <v>0</v>
      </c>
      <c r="CDM21" s="954">
        <f t="shared" si="33"/>
        <v>0</v>
      </c>
      <c r="CDN21" s="954">
        <f t="shared" si="33"/>
        <v>0</v>
      </c>
      <c r="CDO21" s="954">
        <f t="shared" si="33"/>
        <v>0</v>
      </c>
      <c r="CDP21" s="954">
        <f t="shared" si="33"/>
        <v>0</v>
      </c>
      <c r="CDQ21" s="954">
        <f t="shared" si="33"/>
        <v>0</v>
      </c>
      <c r="CDR21" s="954">
        <f t="shared" si="33"/>
        <v>0</v>
      </c>
      <c r="CDS21" s="954">
        <f t="shared" si="33"/>
        <v>0</v>
      </c>
      <c r="CDT21" s="954">
        <f t="shared" si="33"/>
        <v>0</v>
      </c>
      <c r="CDU21" s="954">
        <f t="shared" si="33"/>
        <v>0</v>
      </c>
      <c r="CDV21" s="954">
        <f t="shared" si="33"/>
        <v>0</v>
      </c>
      <c r="CDW21" s="954">
        <f t="shared" si="33"/>
        <v>0</v>
      </c>
      <c r="CDX21" s="954">
        <f t="shared" si="33"/>
        <v>0</v>
      </c>
      <c r="CDY21" s="954">
        <f t="shared" si="33"/>
        <v>0</v>
      </c>
      <c r="CDZ21" s="954">
        <f t="shared" si="33"/>
        <v>0</v>
      </c>
      <c r="CEA21" s="954">
        <f t="shared" si="33"/>
        <v>0</v>
      </c>
      <c r="CEB21" s="954">
        <f t="shared" si="33"/>
        <v>0</v>
      </c>
      <c r="CEC21" s="954">
        <f t="shared" si="33"/>
        <v>0</v>
      </c>
      <c r="CED21" s="954">
        <f t="shared" si="33"/>
        <v>0</v>
      </c>
      <c r="CEE21" s="954">
        <f t="shared" si="33"/>
        <v>0</v>
      </c>
      <c r="CEF21" s="954">
        <f t="shared" si="33"/>
        <v>0</v>
      </c>
      <c r="CEG21" s="954">
        <f t="shared" si="33"/>
        <v>0</v>
      </c>
      <c r="CEH21" s="954">
        <f t="shared" si="33"/>
        <v>0</v>
      </c>
      <c r="CEI21" s="954">
        <f t="shared" si="33"/>
        <v>0</v>
      </c>
      <c r="CEJ21" s="954">
        <f t="shared" si="33"/>
        <v>0</v>
      </c>
      <c r="CEK21" s="954">
        <f t="shared" si="33"/>
        <v>0</v>
      </c>
      <c r="CEL21" s="954">
        <f t="shared" si="33"/>
        <v>0</v>
      </c>
      <c r="CEM21" s="954">
        <f t="shared" si="33"/>
        <v>0</v>
      </c>
      <c r="CEN21" s="954">
        <f t="shared" si="33"/>
        <v>0</v>
      </c>
      <c r="CEO21" s="954">
        <f t="shared" si="33"/>
        <v>0</v>
      </c>
      <c r="CEP21" s="954">
        <f t="shared" si="33"/>
        <v>0</v>
      </c>
      <c r="CEQ21" s="954">
        <f t="shared" si="33"/>
        <v>0</v>
      </c>
      <c r="CER21" s="954">
        <f t="shared" si="33"/>
        <v>0</v>
      </c>
      <c r="CES21" s="954">
        <f t="shared" si="33"/>
        <v>0</v>
      </c>
      <c r="CET21" s="954">
        <f t="shared" si="33"/>
        <v>0</v>
      </c>
      <c r="CEU21" s="954">
        <f t="shared" si="33"/>
        <v>0</v>
      </c>
      <c r="CEV21" s="954">
        <f t="shared" si="33"/>
        <v>0</v>
      </c>
      <c r="CEW21" s="954">
        <f t="shared" si="33"/>
        <v>0</v>
      </c>
      <c r="CEX21" s="954">
        <f t="shared" si="33"/>
        <v>0</v>
      </c>
      <c r="CEY21" s="954">
        <f t="shared" si="33"/>
        <v>0</v>
      </c>
      <c r="CEZ21" s="954">
        <f t="shared" ref="CEZ21:CHK21" si="34">IF(OR(CEZ26&lt;$C$18,CEZ26&gt;($C$18+9)),0,CEZ27)</f>
        <v>0</v>
      </c>
      <c r="CFA21" s="954">
        <f t="shared" si="34"/>
        <v>0</v>
      </c>
      <c r="CFB21" s="954">
        <f t="shared" si="34"/>
        <v>0</v>
      </c>
      <c r="CFC21" s="954">
        <f t="shared" si="34"/>
        <v>0</v>
      </c>
      <c r="CFD21" s="954">
        <f t="shared" si="34"/>
        <v>0</v>
      </c>
      <c r="CFE21" s="954">
        <f t="shared" si="34"/>
        <v>0</v>
      </c>
      <c r="CFF21" s="954">
        <f t="shared" si="34"/>
        <v>0</v>
      </c>
      <c r="CFG21" s="954">
        <f t="shared" si="34"/>
        <v>0</v>
      </c>
      <c r="CFH21" s="954">
        <f t="shared" si="34"/>
        <v>0</v>
      </c>
      <c r="CFI21" s="954">
        <f t="shared" si="34"/>
        <v>0</v>
      </c>
      <c r="CFJ21" s="954">
        <f t="shared" si="34"/>
        <v>0</v>
      </c>
      <c r="CFK21" s="954">
        <f t="shared" si="34"/>
        <v>0</v>
      </c>
      <c r="CFL21" s="954">
        <f t="shared" si="34"/>
        <v>0</v>
      </c>
      <c r="CFM21" s="954">
        <f t="shared" si="34"/>
        <v>0</v>
      </c>
      <c r="CFN21" s="954">
        <f t="shared" si="34"/>
        <v>0</v>
      </c>
      <c r="CFO21" s="954">
        <f t="shared" si="34"/>
        <v>0</v>
      </c>
      <c r="CFP21" s="954">
        <f t="shared" si="34"/>
        <v>0</v>
      </c>
      <c r="CFQ21" s="954">
        <f t="shared" si="34"/>
        <v>0</v>
      </c>
      <c r="CFR21" s="954">
        <f t="shared" si="34"/>
        <v>0</v>
      </c>
      <c r="CFS21" s="954">
        <f t="shared" si="34"/>
        <v>0</v>
      </c>
      <c r="CFT21" s="954">
        <f t="shared" si="34"/>
        <v>0</v>
      </c>
      <c r="CFU21" s="954">
        <f t="shared" si="34"/>
        <v>0</v>
      </c>
      <c r="CFV21" s="954">
        <f t="shared" si="34"/>
        <v>0</v>
      </c>
      <c r="CFW21" s="954">
        <f t="shared" si="34"/>
        <v>0</v>
      </c>
      <c r="CFX21" s="954">
        <f t="shared" si="34"/>
        <v>0</v>
      </c>
      <c r="CFY21" s="954">
        <f t="shared" si="34"/>
        <v>0</v>
      </c>
      <c r="CFZ21" s="954">
        <f t="shared" si="34"/>
        <v>0</v>
      </c>
      <c r="CGA21" s="954">
        <f t="shared" si="34"/>
        <v>0</v>
      </c>
      <c r="CGB21" s="954">
        <f t="shared" si="34"/>
        <v>0</v>
      </c>
      <c r="CGC21" s="954">
        <f t="shared" si="34"/>
        <v>0</v>
      </c>
      <c r="CGD21" s="954">
        <f t="shared" si="34"/>
        <v>0</v>
      </c>
      <c r="CGE21" s="954">
        <f t="shared" si="34"/>
        <v>0</v>
      </c>
      <c r="CGF21" s="954">
        <f t="shared" si="34"/>
        <v>0</v>
      </c>
      <c r="CGG21" s="954">
        <f t="shared" si="34"/>
        <v>0</v>
      </c>
      <c r="CGH21" s="954">
        <f t="shared" si="34"/>
        <v>0</v>
      </c>
      <c r="CGI21" s="954">
        <f t="shared" si="34"/>
        <v>0</v>
      </c>
      <c r="CGJ21" s="954">
        <f t="shared" si="34"/>
        <v>0</v>
      </c>
      <c r="CGK21" s="954">
        <f t="shared" si="34"/>
        <v>0</v>
      </c>
      <c r="CGL21" s="954">
        <f t="shared" si="34"/>
        <v>0</v>
      </c>
      <c r="CGM21" s="954">
        <f t="shared" si="34"/>
        <v>0</v>
      </c>
      <c r="CGN21" s="954">
        <f t="shared" si="34"/>
        <v>0</v>
      </c>
      <c r="CGO21" s="954">
        <f t="shared" si="34"/>
        <v>0</v>
      </c>
      <c r="CGP21" s="954">
        <f t="shared" si="34"/>
        <v>0</v>
      </c>
      <c r="CGQ21" s="954">
        <f t="shared" si="34"/>
        <v>0</v>
      </c>
      <c r="CGR21" s="954">
        <f t="shared" si="34"/>
        <v>0</v>
      </c>
      <c r="CGS21" s="954">
        <f t="shared" si="34"/>
        <v>0</v>
      </c>
      <c r="CGT21" s="954">
        <f t="shared" si="34"/>
        <v>0</v>
      </c>
      <c r="CGU21" s="954">
        <f t="shared" si="34"/>
        <v>0</v>
      </c>
      <c r="CGV21" s="954">
        <f t="shared" si="34"/>
        <v>0</v>
      </c>
      <c r="CGW21" s="954">
        <f t="shared" si="34"/>
        <v>0</v>
      </c>
      <c r="CGX21" s="954">
        <f t="shared" si="34"/>
        <v>0</v>
      </c>
      <c r="CGY21" s="954">
        <f t="shared" si="34"/>
        <v>0</v>
      </c>
      <c r="CGZ21" s="954">
        <f t="shared" si="34"/>
        <v>0</v>
      </c>
      <c r="CHA21" s="954">
        <f t="shared" si="34"/>
        <v>0</v>
      </c>
      <c r="CHB21" s="954">
        <f t="shared" si="34"/>
        <v>0</v>
      </c>
      <c r="CHC21" s="954">
        <f t="shared" si="34"/>
        <v>0</v>
      </c>
      <c r="CHD21" s="954">
        <f t="shared" si="34"/>
        <v>0</v>
      </c>
      <c r="CHE21" s="954">
        <f t="shared" si="34"/>
        <v>0</v>
      </c>
      <c r="CHF21" s="954">
        <f t="shared" si="34"/>
        <v>0</v>
      </c>
      <c r="CHG21" s="954">
        <f t="shared" si="34"/>
        <v>0</v>
      </c>
      <c r="CHH21" s="954">
        <f t="shared" si="34"/>
        <v>0</v>
      </c>
      <c r="CHI21" s="954">
        <f t="shared" si="34"/>
        <v>0</v>
      </c>
      <c r="CHJ21" s="954">
        <f t="shared" si="34"/>
        <v>0</v>
      </c>
      <c r="CHK21" s="954">
        <f t="shared" si="34"/>
        <v>0</v>
      </c>
      <c r="CHL21" s="954">
        <f t="shared" ref="CHL21:CJW21" si="35">IF(OR(CHL26&lt;$C$18,CHL26&gt;($C$18+9)),0,CHL27)</f>
        <v>0</v>
      </c>
      <c r="CHM21" s="954">
        <f t="shared" si="35"/>
        <v>0</v>
      </c>
      <c r="CHN21" s="954">
        <f t="shared" si="35"/>
        <v>0</v>
      </c>
      <c r="CHO21" s="954">
        <f t="shared" si="35"/>
        <v>0</v>
      </c>
      <c r="CHP21" s="954">
        <f t="shared" si="35"/>
        <v>0</v>
      </c>
      <c r="CHQ21" s="954">
        <f t="shared" si="35"/>
        <v>0</v>
      </c>
      <c r="CHR21" s="954">
        <f t="shared" si="35"/>
        <v>0</v>
      </c>
      <c r="CHS21" s="954">
        <f t="shared" si="35"/>
        <v>0</v>
      </c>
      <c r="CHT21" s="954">
        <f t="shared" si="35"/>
        <v>0</v>
      </c>
      <c r="CHU21" s="954">
        <f t="shared" si="35"/>
        <v>0</v>
      </c>
      <c r="CHV21" s="954">
        <f t="shared" si="35"/>
        <v>0</v>
      </c>
      <c r="CHW21" s="954">
        <f t="shared" si="35"/>
        <v>0</v>
      </c>
      <c r="CHX21" s="954">
        <f t="shared" si="35"/>
        <v>0</v>
      </c>
      <c r="CHY21" s="954">
        <f t="shared" si="35"/>
        <v>0</v>
      </c>
      <c r="CHZ21" s="954">
        <f t="shared" si="35"/>
        <v>0</v>
      </c>
      <c r="CIA21" s="954">
        <f t="shared" si="35"/>
        <v>0</v>
      </c>
      <c r="CIB21" s="954">
        <f t="shared" si="35"/>
        <v>0</v>
      </c>
      <c r="CIC21" s="954">
        <f t="shared" si="35"/>
        <v>0</v>
      </c>
      <c r="CID21" s="954">
        <f t="shared" si="35"/>
        <v>0</v>
      </c>
      <c r="CIE21" s="954">
        <f t="shared" si="35"/>
        <v>0</v>
      </c>
      <c r="CIF21" s="954">
        <f t="shared" si="35"/>
        <v>0</v>
      </c>
      <c r="CIG21" s="954">
        <f t="shared" si="35"/>
        <v>0</v>
      </c>
      <c r="CIH21" s="954">
        <f t="shared" si="35"/>
        <v>0</v>
      </c>
      <c r="CII21" s="954">
        <f t="shared" si="35"/>
        <v>0</v>
      </c>
      <c r="CIJ21" s="954">
        <f t="shared" si="35"/>
        <v>0</v>
      </c>
      <c r="CIK21" s="954">
        <f t="shared" si="35"/>
        <v>0</v>
      </c>
      <c r="CIL21" s="954">
        <f t="shared" si="35"/>
        <v>0</v>
      </c>
      <c r="CIM21" s="954">
        <f t="shared" si="35"/>
        <v>0</v>
      </c>
      <c r="CIN21" s="954">
        <f t="shared" si="35"/>
        <v>0</v>
      </c>
      <c r="CIO21" s="954">
        <f t="shared" si="35"/>
        <v>0</v>
      </c>
      <c r="CIP21" s="954">
        <f t="shared" si="35"/>
        <v>0</v>
      </c>
      <c r="CIQ21" s="954">
        <f t="shared" si="35"/>
        <v>0</v>
      </c>
      <c r="CIR21" s="954">
        <f t="shared" si="35"/>
        <v>0</v>
      </c>
      <c r="CIS21" s="954">
        <f t="shared" si="35"/>
        <v>0</v>
      </c>
      <c r="CIT21" s="954">
        <f t="shared" si="35"/>
        <v>0</v>
      </c>
      <c r="CIU21" s="954">
        <f t="shared" si="35"/>
        <v>0</v>
      </c>
      <c r="CIV21" s="954">
        <f t="shared" si="35"/>
        <v>0</v>
      </c>
      <c r="CIW21" s="954">
        <f t="shared" si="35"/>
        <v>0</v>
      </c>
      <c r="CIX21" s="954">
        <f t="shared" si="35"/>
        <v>0</v>
      </c>
      <c r="CIY21" s="954">
        <f t="shared" si="35"/>
        <v>0</v>
      </c>
      <c r="CIZ21" s="954">
        <f t="shared" si="35"/>
        <v>0</v>
      </c>
      <c r="CJA21" s="954">
        <f t="shared" si="35"/>
        <v>0</v>
      </c>
      <c r="CJB21" s="954">
        <f t="shared" si="35"/>
        <v>0</v>
      </c>
      <c r="CJC21" s="954">
        <f t="shared" si="35"/>
        <v>0</v>
      </c>
      <c r="CJD21" s="954">
        <f t="shared" si="35"/>
        <v>0</v>
      </c>
      <c r="CJE21" s="954">
        <f t="shared" si="35"/>
        <v>0</v>
      </c>
      <c r="CJF21" s="954">
        <f t="shared" si="35"/>
        <v>0</v>
      </c>
      <c r="CJG21" s="954">
        <f t="shared" si="35"/>
        <v>0</v>
      </c>
      <c r="CJH21" s="954">
        <f t="shared" si="35"/>
        <v>0</v>
      </c>
      <c r="CJI21" s="954">
        <f t="shared" si="35"/>
        <v>0</v>
      </c>
      <c r="CJJ21" s="954">
        <f t="shared" si="35"/>
        <v>0</v>
      </c>
      <c r="CJK21" s="954">
        <f t="shared" si="35"/>
        <v>0</v>
      </c>
      <c r="CJL21" s="954">
        <f t="shared" si="35"/>
        <v>0</v>
      </c>
      <c r="CJM21" s="954">
        <f t="shared" si="35"/>
        <v>0</v>
      </c>
      <c r="CJN21" s="954">
        <f t="shared" si="35"/>
        <v>0</v>
      </c>
      <c r="CJO21" s="954">
        <f t="shared" si="35"/>
        <v>0</v>
      </c>
      <c r="CJP21" s="954">
        <f t="shared" si="35"/>
        <v>0</v>
      </c>
      <c r="CJQ21" s="954">
        <f t="shared" si="35"/>
        <v>0</v>
      </c>
      <c r="CJR21" s="954">
        <f t="shared" si="35"/>
        <v>0</v>
      </c>
      <c r="CJS21" s="954">
        <f t="shared" si="35"/>
        <v>0</v>
      </c>
      <c r="CJT21" s="954">
        <f t="shared" si="35"/>
        <v>0</v>
      </c>
      <c r="CJU21" s="954">
        <f t="shared" si="35"/>
        <v>0</v>
      </c>
      <c r="CJV21" s="954">
        <f t="shared" si="35"/>
        <v>0</v>
      </c>
      <c r="CJW21" s="954">
        <f t="shared" si="35"/>
        <v>0</v>
      </c>
      <c r="CJX21" s="954">
        <f t="shared" ref="CJX21:CMI21" si="36">IF(OR(CJX26&lt;$C$18,CJX26&gt;($C$18+9)),0,CJX27)</f>
        <v>0</v>
      </c>
      <c r="CJY21" s="954">
        <f t="shared" si="36"/>
        <v>0</v>
      </c>
      <c r="CJZ21" s="954">
        <f t="shared" si="36"/>
        <v>0</v>
      </c>
      <c r="CKA21" s="954">
        <f t="shared" si="36"/>
        <v>0</v>
      </c>
      <c r="CKB21" s="954">
        <f t="shared" si="36"/>
        <v>0</v>
      </c>
      <c r="CKC21" s="954">
        <f t="shared" si="36"/>
        <v>0</v>
      </c>
      <c r="CKD21" s="954">
        <f t="shared" si="36"/>
        <v>0</v>
      </c>
      <c r="CKE21" s="954">
        <f t="shared" si="36"/>
        <v>0</v>
      </c>
      <c r="CKF21" s="954">
        <f t="shared" si="36"/>
        <v>0</v>
      </c>
      <c r="CKG21" s="954">
        <f t="shared" si="36"/>
        <v>0</v>
      </c>
      <c r="CKH21" s="954">
        <f t="shared" si="36"/>
        <v>0</v>
      </c>
      <c r="CKI21" s="954">
        <f t="shared" si="36"/>
        <v>0</v>
      </c>
      <c r="CKJ21" s="954">
        <f t="shared" si="36"/>
        <v>0</v>
      </c>
      <c r="CKK21" s="954">
        <f t="shared" si="36"/>
        <v>0</v>
      </c>
      <c r="CKL21" s="954">
        <f t="shared" si="36"/>
        <v>0</v>
      </c>
      <c r="CKM21" s="954">
        <f t="shared" si="36"/>
        <v>0</v>
      </c>
      <c r="CKN21" s="954">
        <f t="shared" si="36"/>
        <v>0</v>
      </c>
      <c r="CKO21" s="954">
        <f t="shared" si="36"/>
        <v>0</v>
      </c>
      <c r="CKP21" s="954">
        <f t="shared" si="36"/>
        <v>0</v>
      </c>
      <c r="CKQ21" s="954">
        <f t="shared" si="36"/>
        <v>0</v>
      </c>
      <c r="CKR21" s="954">
        <f t="shared" si="36"/>
        <v>0</v>
      </c>
      <c r="CKS21" s="954">
        <f t="shared" si="36"/>
        <v>0</v>
      </c>
      <c r="CKT21" s="954">
        <f t="shared" si="36"/>
        <v>0</v>
      </c>
      <c r="CKU21" s="954">
        <f t="shared" si="36"/>
        <v>0</v>
      </c>
      <c r="CKV21" s="954">
        <f t="shared" si="36"/>
        <v>0</v>
      </c>
      <c r="CKW21" s="954">
        <f t="shared" si="36"/>
        <v>0</v>
      </c>
      <c r="CKX21" s="954">
        <f t="shared" si="36"/>
        <v>0</v>
      </c>
      <c r="CKY21" s="954">
        <f t="shared" si="36"/>
        <v>0</v>
      </c>
      <c r="CKZ21" s="954">
        <f t="shared" si="36"/>
        <v>0</v>
      </c>
      <c r="CLA21" s="954">
        <f t="shared" si="36"/>
        <v>0</v>
      </c>
      <c r="CLB21" s="954">
        <f t="shared" si="36"/>
        <v>0</v>
      </c>
      <c r="CLC21" s="954">
        <f t="shared" si="36"/>
        <v>0</v>
      </c>
      <c r="CLD21" s="954">
        <f t="shared" si="36"/>
        <v>0</v>
      </c>
      <c r="CLE21" s="954">
        <f t="shared" si="36"/>
        <v>0</v>
      </c>
      <c r="CLF21" s="954">
        <f t="shared" si="36"/>
        <v>0</v>
      </c>
      <c r="CLG21" s="954">
        <f t="shared" si="36"/>
        <v>0</v>
      </c>
      <c r="CLH21" s="954">
        <f t="shared" si="36"/>
        <v>0</v>
      </c>
      <c r="CLI21" s="954">
        <f t="shared" si="36"/>
        <v>0</v>
      </c>
      <c r="CLJ21" s="954">
        <f t="shared" si="36"/>
        <v>0</v>
      </c>
      <c r="CLK21" s="954">
        <f t="shared" si="36"/>
        <v>0</v>
      </c>
      <c r="CLL21" s="954">
        <f t="shared" si="36"/>
        <v>0</v>
      </c>
      <c r="CLM21" s="954">
        <f t="shared" si="36"/>
        <v>0</v>
      </c>
      <c r="CLN21" s="954">
        <f t="shared" si="36"/>
        <v>0</v>
      </c>
      <c r="CLO21" s="954">
        <f t="shared" si="36"/>
        <v>0</v>
      </c>
      <c r="CLP21" s="954">
        <f t="shared" si="36"/>
        <v>0</v>
      </c>
      <c r="CLQ21" s="954">
        <f t="shared" si="36"/>
        <v>0</v>
      </c>
      <c r="CLR21" s="954">
        <f t="shared" si="36"/>
        <v>0</v>
      </c>
      <c r="CLS21" s="954">
        <f t="shared" si="36"/>
        <v>0</v>
      </c>
      <c r="CLT21" s="954">
        <f t="shared" si="36"/>
        <v>0</v>
      </c>
      <c r="CLU21" s="954">
        <f t="shared" si="36"/>
        <v>0</v>
      </c>
      <c r="CLV21" s="954">
        <f t="shared" si="36"/>
        <v>0</v>
      </c>
      <c r="CLW21" s="954">
        <f t="shared" si="36"/>
        <v>0</v>
      </c>
      <c r="CLX21" s="954">
        <f t="shared" si="36"/>
        <v>0</v>
      </c>
      <c r="CLY21" s="954">
        <f t="shared" si="36"/>
        <v>0</v>
      </c>
      <c r="CLZ21" s="954">
        <f t="shared" si="36"/>
        <v>0</v>
      </c>
      <c r="CMA21" s="954">
        <f t="shared" si="36"/>
        <v>0</v>
      </c>
      <c r="CMB21" s="954">
        <f t="shared" si="36"/>
        <v>0</v>
      </c>
      <c r="CMC21" s="954">
        <f t="shared" si="36"/>
        <v>0</v>
      </c>
      <c r="CMD21" s="954">
        <f t="shared" si="36"/>
        <v>0</v>
      </c>
      <c r="CME21" s="954">
        <f t="shared" si="36"/>
        <v>0</v>
      </c>
      <c r="CMF21" s="954">
        <f t="shared" si="36"/>
        <v>0</v>
      </c>
      <c r="CMG21" s="954">
        <f t="shared" si="36"/>
        <v>0</v>
      </c>
      <c r="CMH21" s="954">
        <f t="shared" si="36"/>
        <v>0</v>
      </c>
      <c r="CMI21" s="954">
        <f t="shared" si="36"/>
        <v>0</v>
      </c>
      <c r="CMJ21" s="954">
        <f t="shared" ref="CMJ21:COU21" si="37">IF(OR(CMJ26&lt;$C$18,CMJ26&gt;($C$18+9)),0,CMJ27)</f>
        <v>0</v>
      </c>
      <c r="CMK21" s="954">
        <f t="shared" si="37"/>
        <v>0</v>
      </c>
      <c r="CML21" s="954">
        <f t="shared" si="37"/>
        <v>0</v>
      </c>
      <c r="CMM21" s="954">
        <f t="shared" si="37"/>
        <v>0</v>
      </c>
      <c r="CMN21" s="954">
        <f t="shared" si="37"/>
        <v>0</v>
      </c>
      <c r="CMO21" s="954">
        <f t="shared" si="37"/>
        <v>0</v>
      </c>
      <c r="CMP21" s="954">
        <f t="shared" si="37"/>
        <v>0</v>
      </c>
      <c r="CMQ21" s="954">
        <f t="shared" si="37"/>
        <v>0</v>
      </c>
      <c r="CMR21" s="954">
        <f t="shared" si="37"/>
        <v>0</v>
      </c>
      <c r="CMS21" s="954">
        <f t="shared" si="37"/>
        <v>0</v>
      </c>
      <c r="CMT21" s="954">
        <f t="shared" si="37"/>
        <v>0</v>
      </c>
      <c r="CMU21" s="954">
        <f t="shared" si="37"/>
        <v>0</v>
      </c>
      <c r="CMV21" s="954">
        <f t="shared" si="37"/>
        <v>0</v>
      </c>
      <c r="CMW21" s="954">
        <f t="shared" si="37"/>
        <v>0</v>
      </c>
      <c r="CMX21" s="954">
        <f t="shared" si="37"/>
        <v>0</v>
      </c>
      <c r="CMY21" s="954">
        <f t="shared" si="37"/>
        <v>0</v>
      </c>
      <c r="CMZ21" s="954">
        <f t="shared" si="37"/>
        <v>0</v>
      </c>
      <c r="CNA21" s="954">
        <f t="shared" si="37"/>
        <v>0</v>
      </c>
      <c r="CNB21" s="954">
        <f t="shared" si="37"/>
        <v>0</v>
      </c>
      <c r="CNC21" s="954">
        <f t="shared" si="37"/>
        <v>0</v>
      </c>
      <c r="CND21" s="954">
        <f t="shared" si="37"/>
        <v>0</v>
      </c>
      <c r="CNE21" s="954">
        <f t="shared" si="37"/>
        <v>0</v>
      </c>
      <c r="CNF21" s="954">
        <f t="shared" si="37"/>
        <v>0</v>
      </c>
      <c r="CNG21" s="954">
        <f t="shared" si="37"/>
        <v>0</v>
      </c>
      <c r="CNH21" s="954">
        <f t="shared" si="37"/>
        <v>0</v>
      </c>
      <c r="CNI21" s="954">
        <f t="shared" si="37"/>
        <v>0</v>
      </c>
      <c r="CNJ21" s="954">
        <f t="shared" si="37"/>
        <v>0</v>
      </c>
      <c r="CNK21" s="954">
        <f t="shared" si="37"/>
        <v>0</v>
      </c>
      <c r="CNL21" s="954">
        <f t="shared" si="37"/>
        <v>0</v>
      </c>
      <c r="CNM21" s="954">
        <f t="shared" si="37"/>
        <v>0</v>
      </c>
      <c r="CNN21" s="954">
        <f t="shared" si="37"/>
        <v>0</v>
      </c>
      <c r="CNO21" s="954">
        <f t="shared" si="37"/>
        <v>0</v>
      </c>
      <c r="CNP21" s="954">
        <f t="shared" si="37"/>
        <v>0</v>
      </c>
      <c r="CNQ21" s="954">
        <f t="shared" si="37"/>
        <v>0</v>
      </c>
      <c r="CNR21" s="954">
        <f t="shared" si="37"/>
        <v>0</v>
      </c>
      <c r="CNS21" s="954">
        <f t="shared" si="37"/>
        <v>0</v>
      </c>
      <c r="CNT21" s="954">
        <f t="shared" si="37"/>
        <v>0</v>
      </c>
      <c r="CNU21" s="954">
        <f t="shared" si="37"/>
        <v>0</v>
      </c>
      <c r="CNV21" s="954">
        <f t="shared" si="37"/>
        <v>0</v>
      </c>
      <c r="CNW21" s="954">
        <f t="shared" si="37"/>
        <v>0</v>
      </c>
      <c r="CNX21" s="954">
        <f t="shared" si="37"/>
        <v>0</v>
      </c>
      <c r="CNY21" s="954">
        <f t="shared" si="37"/>
        <v>0</v>
      </c>
      <c r="CNZ21" s="954">
        <f t="shared" si="37"/>
        <v>0</v>
      </c>
      <c r="COA21" s="954">
        <f t="shared" si="37"/>
        <v>0</v>
      </c>
      <c r="COB21" s="954">
        <f t="shared" si="37"/>
        <v>0</v>
      </c>
      <c r="COC21" s="954">
        <f t="shared" si="37"/>
        <v>0</v>
      </c>
      <c r="COD21" s="954">
        <f t="shared" si="37"/>
        <v>0</v>
      </c>
      <c r="COE21" s="954">
        <f t="shared" si="37"/>
        <v>0</v>
      </c>
      <c r="COF21" s="954">
        <f t="shared" si="37"/>
        <v>0</v>
      </c>
      <c r="COG21" s="954">
        <f t="shared" si="37"/>
        <v>0</v>
      </c>
      <c r="COH21" s="954">
        <f t="shared" si="37"/>
        <v>0</v>
      </c>
      <c r="COI21" s="954">
        <f t="shared" si="37"/>
        <v>0</v>
      </c>
      <c r="COJ21" s="954">
        <f t="shared" si="37"/>
        <v>0</v>
      </c>
      <c r="COK21" s="954">
        <f t="shared" si="37"/>
        <v>0</v>
      </c>
      <c r="COL21" s="954">
        <f t="shared" si="37"/>
        <v>0</v>
      </c>
      <c r="COM21" s="954">
        <f t="shared" si="37"/>
        <v>0</v>
      </c>
      <c r="CON21" s="954">
        <f t="shared" si="37"/>
        <v>0</v>
      </c>
      <c r="COO21" s="954">
        <f t="shared" si="37"/>
        <v>0</v>
      </c>
      <c r="COP21" s="954">
        <f t="shared" si="37"/>
        <v>0</v>
      </c>
      <c r="COQ21" s="954">
        <f t="shared" si="37"/>
        <v>0</v>
      </c>
      <c r="COR21" s="954">
        <f t="shared" si="37"/>
        <v>0</v>
      </c>
      <c r="COS21" s="954">
        <f t="shared" si="37"/>
        <v>0</v>
      </c>
      <c r="COT21" s="954">
        <f t="shared" si="37"/>
        <v>0</v>
      </c>
      <c r="COU21" s="954">
        <f t="shared" si="37"/>
        <v>0</v>
      </c>
      <c r="COV21" s="954">
        <f t="shared" ref="COV21:CRG21" si="38">IF(OR(COV26&lt;$C$18,COV26&gt;($C$18+9)),0,COV27)</f>
        <v>0</v>
      </c>
      <c r="COW21" s="954">
        <f t="shared" si="38"/>
        <v>0</v>
      </c>
      <c r="COX21" s="954">
        <f t="shared" si="38"/>
        <v>0</v>
      </c>
      <c r="COY21" s="954">
        <f t="shared" si="38"/>
        <v>0</v>
      </c>
      <c r="COZ21" s="954">
        <f t="shared" si="38"/>
        <v>0</v>
      </c>
      <c r="CPA21" s="954">
        <f t="shared" si="38"/>
        <v>0</v>
      </c>
      <c r="CPB21" s="954">
        <f t="shared" si="38"/>
        <v>0</v>
      </c>
      <c r="CPC21" s="954">
        <f t="shared" si="38"/>
        <v>0</v>
      </c>
      <c r="CPD21" s="954">
        <f t="shared" si="38"/>
        <v>0</v>
      </c>
      <c r="CPE21" s="954">
        <f t="shared" si="38"/>
        <v>0</v>
      </c>
      <c r="CPF21" s="954">
        <f t="shared" si="38"/>
        <v>0</v>
      </c>
      <c r="CPG21" s="954">
        <f t="shared" si="38"/>
        <v>0</v>
      </c>
      <c r="CPH21" s="954">
        <f t="shared" si="38"/>
        <v>0</v>
      </c>
      <c r="CPI21" s="954">
        <f t="shared" si="38"/>
        <v>0</v>
      </c>
      <c r="CPJ21" s="954">
        <f t="shared" si="38"/>
        <v>0</v>
      </c>
      <c r="CPK21" s="954">
        <f t="shared" si="38"/>
        <v>0</v>
      </c>
      <c r="CPL21" s="954">
        <f t="shared" si="38"/>
        <v>0</v>
      </c>
      <c r="CPM21" s="954">
        <f t="shared" si="38"/>
        <v>0</v>
      </c>
      <c r="CPN21" s="954">
        <f t="shared" si="38"/>
        <v>0</v>
      </c>
      <c r="CPO21" s="954">
        <f t="shared" si="38"/>
        <v>0</v>
      </c>
      <c r="CPP21" s="954">
        <f t="shared" si="38"/>
        <v>0</v>
      </c>
      <c r="CPQ21" s="954">
        <f t="shared" si="38"/>
        <v>0</v>
      </c>
      <c r="CPR21" s="954">
        <f t="shared" si="38"/>
        <v>0</v>
      </c>
      <c r="CPS21" s="954">
        <f t="shared" si="38"/>
        <v>0</v>
      </c>
      <c r="CPT21" s="954">
        <f t="shared" si="38"/>
        <v>0</v>
      </c>
      <c r="CPU21" s="954">
        <f t="shared" si="38"/>
        <v>0</v>
      </c>
      <c r="CPV21" s="954">
        <f t="shared" si="38"/>
        <v>0</v>
      </c>
      <c r="CPW21" s="954">
        <f t="shared" si="38"/>
        <v>0</v>
      </c>
      <c r="CPX21" s="954">
        <f t="shared" si="38"/>
        <v>0</v>
      </c>
      <c r="CPY21" s="954">
        <f t="shared" si="38"/>
        <v>0</v>
      </c>
      <c r="CPZ21" s="954">
        <f t="shared" si="38"/>
        <v>0</v>
      </c>
      <c r="CQA21" s="954">
        <f t="shared" si="38"/>
        <v>0</v>
      </c>
      <c r="CQB21" s="954">
        <f t="shared" si="38"/>
        <v>0</v>
      </c>
      <c r="CQC21" s="954">
        <f t="shared" si="38"/>
        <v>0</v>
      </c>
      <c r="CQD21" s="954">
        <f t="shared" si="38"/>
        <v>0</v>
      </c>
      <c r="CQE21" s="954">
        <f t="shared" si="38"/>
        <v>0</v>
      </c>
      <c r="CQF21" s="954">
        <f t="shared" si="38"/>
        <v>0</v>
      </c>
      <c r="CQG21" s="954">
        <f t="shared" si="38"/>
        <v>0</v>
      </c>
      <c r="CQH21" s="954">
        <f t="shared" si="38"/>
        <v>0</v>
      </c>
      <c r="CQI21" s="954">
        <f t="shared" si="38"/>
        <v>0</v>
      </c>
      <c r="CQJ21" s="954">
        <f t="shared" si="38"/>
        <v>0</v>
      </c>
      <c r="CQK21" s="954">
        <f t="shared" si="38"/>
        <v>0</v>
      </c>
      <c r="CQL21" s="954">
        <f t="shared" si="38"/>
        <v>0</v>
      </c>
      <c r="CQM21" s="954">
        <f t="shared" si="38"/>
        <v>0</v>
      </c>
      <c r="CQN21" s="954">
        <f t="shared" si="38"/>
        <v>0</v>
      </c>
      <c r="CQO21" s="954">
        <f t="shared" si="38"/>
        <v>0</v>
      </c>
      <c r="CQP21" s="954">
        <f t="shared" si="38"/>
        <v>0</v>
      </c>
      <c r="CQQ21" s="954">
        <f t="shared" si="38"/>
        <v>0</v>
      </c>
      <c r="CQR21" s="954">
        <f t="shared" si="38"/>
        <v>0</v>
      </c>
      <c r="CQS21" s="954">
        <f t="shared" si="38"/>
        <v>0</v>
      </c>
      <c r="CQT21" s="954">
        <f t="shared" si="38"/>
        <v>0</v>
      </c>
      <c r="CQU21" s="954">
        <f t="shared" si="38"/>
        <v>0</v>
      </c>
      <c r="CQV21" s="954">
        <f t="shared" si="38"/>
        <v>0</v>
      </c>
      <c r="CQW21" s="954">
        <f t="shared" si="38"/>
        <v>0</v>
      </c>
      <c r="CQX21" s="954">
        <f t="shared" si="38"/>
        <v>0</v>
      </c>
      <c r="CQY21" s="954">
        <f t="shared" si="38"/>
        <v>0</v>
      </c>
      <c r="CQZ21" s="954">
        <f t="shared" si="38"/>
        <v>0</v>
      </c>
      <c r="CRA21" s="954">
        <f t="shared" si="38"/>
        <v>0</v>
      </c>
      <c r="CRB21" s="954">
        <f t="shared" si="38"/>
        <v>0</v>
      </c>
      <c r="CRC21" s="954">
        <f t="shared" si="38"/>
        <v>0</v>
      </c>
      <c r="CRD21" s="954">
        <f t="shared" si="38"/>
        <v>0</v>
      </c>
      <c r="CRE21" s="954">
        <f t="shared" si="38"/>
        <v>0</v>
      </c>
      <c r="CRF21" s="954">
        <f t="shared" si="38"/>
        <v>0</v>
      </c>
      <c r="CRG21" s="954">
        <f t="shared" si="38"/>
        <v>0</v>
      </c>
      <c r="CRH21" s="954">
        <f t="shared" ref="CRH21:CTS21" si="39">IF(OR(CRH26&lt;$C$18,CRH26&gt;($C$18+9)),0,CRH27)</f>
        <v>0</v>
      </c>
      <c r="CRI21" s="954">
        <f t="shared" si="39"/>
        <v>0</v>
      </c>
      <c r="CRJ21" s="954">
        <f t="shared" si="39"/>
        <v>0</v>
      </c>
      <c r="CRK21" s="954">
        <f t="shared" si="39"/>
        <v>0</v>
      </c>
      <c r="CRL21" s="954">
        <f t="shared" si="39"/>
        <v>0</v>
      </c>
      <c r="CRM21" s="954">
        <f t="shared" si="39"/>
        <v>0</v>
      </c>
      <c r="CRN21" s="954">
        <f t="shared" si="39"/>
        <v>0</v>
      </c>
      <c r="CRO21" s="954">
        <f t="shared" si="39"/>
        <v>0</v>
      </c>
      <c r="CRP21" s="954">
        <f t="shared" si="39"/>
        <v>0</v>
      </c>
      <c r="CRQ21" s="954">
        <f t="shared" si="39"/>
        <v>0</v>
      </c>
      <c r="CRR21" s="954">
        <f t="shared" si="39"/>
        <v>0</v>
      </c>
      <c r="CRS21" s="954">
        <f t="shared" si="39"/>
        <v>0</v>
      </c>
      <c r="CRT21" s="954">
        <f t="shared" si="39"/>
        <v>0</v>
      </c>
      <c r="CRU21" s="954">
        <f t="shared" si="39"/>
        <v>0</v>
      </c>
      <c r="CRV21" s="954">
        <f t="shared" si="39"/>
        <v>0</v>
      </c>
      <c r="CRW21" s="954">
        <f t="shared" si="39"/>
        <v>0</v>
      </c>
      <c r="CRX21" s="954">
        <f t="shared" si="39"/>
        <v>0</v>
      </c>
      <c r="CRY21" s="954">
        <f t="shared" si="39"/>
        <v>0</v>
      </c>
      <c r="CRZ21" s="954">
        <f t="shared" si="39"/>
        <v>0</v>
      </c>
      <c r="CSA21" s="954">
        <f t="shared" si="39"/>
        <v>0</v>
      </c>
      <c r="CSB21" s="954">
        <f t="shared" si="39"/>
        <v>0</v>
      </c>
      <c r="CSC21" s="954">
        <f t="shared" si="39"/>
        <v>0</v>
      </c>
      <c r="CSD21" s="954">
        <f t="shared" si="39"/>
        <v>0</v>
      </c>
      <c r="CSE21" s="954">
        <f t="shared" si="39"/>
        <v>0</v>
      </c>
      <c r="CSF21" s="954">
        <f t="shared" si="39"/>
        <v>0</v>
      </c>
      <c r="CSG21" s="954">
        <f t="shared" si="39"/>
        <v>0</v>
      </c>
      <c r="CSH21" s="954">
        <f t="shared" si="39"/>
        <v>0</v>
      </c>
      <c r="CSI21" s="954">
        <f t="shared" si="39"/>
        <v>0</v>
      </c>
      <c r="CSJ21" s="954">
        <f t="shared" si="39"/>
        <v>0</v>
      </c>
      <c r="CSK21" s="954">
        <f t="shared" si="39"/>
        <v>0</v>
      </c>
      <c r="CSL21" s="954">
        <f t="shared" si="39"/>
        <v>0</v>
      </c>
      <c r="CSM21" s="954">
        <f t="shared" si="39"/>
        <v>0</v>
      </c>
      <c r="CSN21" s="954">
        <f t="shared" si="39"/>
        <v>0</v>
      </c>
      <c r="CSO21" s="954">
        <f t="shared" si="39"/>
        <v>0</v>
      </c>
      <c r="CSP21" s="954">
        <f t="shared" si="39"/>
        <v>0</v>
      </c>
      <c r="CSQ21" s="954">
        <f t="shared" si="39"/>
        <v>0</v>
      </c>
      <c r="CSR21" s="954">
        <f t="shared" si="39"/>
        <v>0</v>
      </c>
      <c r="CSS21" s="954">
        <f t="shared" si="39"/>
        <v>0</v>
      </c>
      <c r="CST21" s="954">
        <f t="shared" si="39"/>
        <v>0</v>
      </c>
      <c r="CSU21" s="954">
        <f t="shared" si="39"/>
        <v>0</v>
      </c>
      <c r="CSV21" s="954">
        <f t="shared" si="39"/>
        <v>0</v>
      </c>
      <c r="CSW21" s="954">
        <f t="shared" si="39"/>
        <v>0</v>
      </c>
      <c r="CSX21" s="954">
        <f t="shared" si="39"/>
        <v>0</v>
      </c>
      <c r="CSY21" s="954">
        <f t="shared" si="39"/>
        <v>0</v>
      </c>
      <c r="CSZ21" s="954">
        <f t="shared" si="39"/>
        <v>0</v>
      </c>
      <c r="CTA21" s="954">
        <f t="shared" si="39"/>
        <v>0</v>
      </c>
      <c r="CTB21" s="954">
        <f t="shared" si="39"/>
        <v>0</v>
      </c>
      <c r="CTC21" s="954">
        <f t="shared" si="39"/>
        <v>0</v>
      </c>
      <c r="CTD21" s="954">
        <f t="shared" si="39"/>
        <v>0</v>
      </c>
      <c r="CTE21" s="954">
        <f t="shared" si="39"/>
        <v>0</v>
      </c>
      <c r="CTF21" s="954">
        <f t="shared" si="39"/>
        <v>0</v>
      </c>
      <c r="CTG21" s="954">
        <f t="shared" si="39"/>
        <v>0</v>
      </c>
      <c r="CTH21" s="954">
        <f t="shared" si="39"/>
        <v>0</v>
      </c>
      <c r="CTI21" s="954">
        <f t="shared" si="39"/>
        <v>0</v>
      </c>
      <c r="CTJ21" s="954">
        <f t="shared" si="39"/>
        <v>0</v>
      </c>
      <c r="CTK21" s="954">
        <f t="shared" si="39"/>
        <v>0</v>
      </c>
      <c r="CTL21" s="954">
        <f t="shared" si="39"/>
        <v>0</v>
      </c>
      <c r="CTM21" s="954">
        <f t="shared" si="39"/>
        <v>0</v>
      </c>
      <c r="CTN21" s="954">
        <f t="shared" si="39"/>
        <v>0</v>
      </c>
      <c r="CTO21" s="954">
        <f t="shared" si="39"/>
        <v>0</v>
      </c>
      <c r="CTP21" s="954">
        <f t="shared" si="39"/>
        <v>0</v>
      </c>
      <c r="CTQ21" s="954">
        <f t="shared" si="39"/>
        <v>0</v>
      </c>
      <c r="CTR21" s="954">
        <f t="shared" si="39"/>
        <v>0</v>
      </c>
      <c r="CTS21" s="954">
        <f t="shared" si="39"/>
        <v>0</v>
      </c>
      <c r="CTT21" s="954">
        <f t="shared" ref="CTT21:CWE21" si="40">IF(OR(CTT26&lt;$C$18,CTT26&gt;($C$18+9)),0,CTT27)</f>
        <v>0</v>
      </c>
      <c r="CTU21" s="954">
        <f t="shared" si="40"/>
        <v>0</v>
      </c>
      <c r="CTV21" s="954">
        <f t="shared" si="40"/>
        <v>0</v>
      </c>
      <c r="CTW21" s="954">
        <f t="shared" si="40"/>
        <v>0</v>
      </c>
      <c r="CTX21" s="954">
        <f t="shared" si="40"/>
        <v>0</v>
      </c>
      <c r="CTY21" s="954">
        <f t="shared" si="40"/>
        <v>0</v>
      </c>
      <c r="CTZ21" s="954">
        <f t="shared" si="40"/>
        <v>0</v>
      </c>
      <c r="CUA21" s="954">
        <f t="shared" si="40"/>
        <v>0</v>
      </c>
      <c r="CUB21" s="954">
        <f t="shared" si="40"/>
        <v>0</v>
      </c>
      <c r="CUC21" s="954">
        <f t="shared" si="40"/>
        <v>0</v>
      </c>
      <c r="CUD21" s="954">
        <f t="shared" si="40"/>
        <v>0</v>
      </c>
      <c r="CUE21" s="954">
        <f t="shared" si="40"/>
        <v>0</v>
      </c>
      <c r="CUF21" s="954">
        <f t="shared" si="40"/>
        <v>0</v>
      </c>
      <c r="CUG21" s="954">
        <f t="shared" si="40"/>
        <v>0</v>
      </c>
      <c r="CUH21" s="954">
        <f t="shared" si="40"/>
        <v>0</v>
      </c>
      <c r="CUI21" s="954">
        <f t="shared" si="40"/>
        <v>0</v>
      </c>
      <c r="CUJ21" s="954">
        <f t="shared" si="40"/>
        <v>0</v>
      </c>
      <c r="CUK21" s="954">
        <f t="shared" si="40"/>
        <v>0</v>
      </c>
      <c r="CUL21" s="954">
        <f t="shared" si="40"/>
        <v>0</v>
      </c>
      <c r="CUM21" s="954">
        <f t="shared" si="40"/>
        <v>0</v>
      </c>
      <c r="CUN21" s="954">
        <f t="shared" si="40"/>
        <v>0</v>
      </c>
      <c r="CUO21" s="954">
        <f t="shared" si="40"/>
        <v>0</v>
      </c>
      <c r="CUP21" s="954">
        <f t="shared" si="40"/>
        <v>0</v>
      </c>
      <c r="CUQ21" s="954">
        <f t="shared" si="40"/>
        <v>0</v>
      </c>
      <c r="CUR21" s="954">
        <f t="shared" si="40"/>
        <v>0</v>
      </c>
      <c r="CUS21" s="954">
        <f t="shared" si="40"/>
        <v>0</v>
      </c>
      <c r="CUT21" s="954">
        <f t="shared" si="40"/>
        <v>0</v>
      </c>
      <c r="CUU21" s="954">
        <f t="shared" si="40"/>
        <v>0</v>
      </c>
      <c r="CUV21" s="954">
        <f t="shared" si="40"/>
        <v>0</v>
      </c>
      <c r="CUW21" s="954">
        <f t="shared" si="40"/>
        <v>0</v>
      </c>
      <c r="CUX21" s="954">
        <f t="shared" si="40"/>
        <v>0</v>
      </c>
      <c r="CUY21" s="954">
        <f t="shared" si="40"/>
        <v>0</v>
      </c>
      <c r="CUZ21" s="954">
        <f t="shared" si="40"/>
        <v>0</v>
      </c>
      <c r="CVA21" s="954">
        <f t="shared" si="40"/>
        <v>0</v>
      </c>
      <c r="CVB21" s="954">
        <f t="shared" si="40"/>
        <v>0</v>
      </c>
      <c r="CVC21" s="954">
        <f t="shared" si="40"/>
        <v>0</v>
      </c>
      <c r="CVD21" s="954">
        <f t="shared" si="40"/>
        <v>0</v>
      </c>
      <c r="CVE21" s="954">
        <f t="shared" si="40"/>
        <v>0</v>
      </c>
      <c r="CVF21" s="954">
        <f t="shared" si="40"/>
        <v>0</v>
      </c>
      <c r="CVG21" s="954">
        <f t="shared" si="40"/>
        <v>0</v>
      </c>
      <c r="CVH21" s="954">
        <f t="shared" si="40"/>
        <v>0</v>
      </c>
      <c r="CVI21" s="954">
        <f t="shared" si="40"/>
        <v>0</v>
      </c>
      <c r="CVJ21" s="954">
        <f t="shared" si="40"/>
        <v>0</v>
      </c>
      <c r="CVK21" s="954">
        <f t="shared" si="40"/>
        <v>0</v>
      </c>
      <c r="CVL21" s="954">
        <f t="shared" si="40"/>
        <v>0</v>
      </c>
      <c r="CVM21" s="954">
        <f t="shared" si="40"/>
        <v>0</v>
      </c>
      <c r="CVN21" s="954">
        <f t="shared" si="40"/>
        <v>0</v>
      </c>
      <c r="CVO21" s="954">
        <f t="shared" si="40"/>
        <v>0</v>
      </c>
      <c r="CVP21" s="954">
        <f t="shared" si="40"/>
        <v>0</v>
      </c>
      <c r="CVQ21" s="954">
        <f t="shared" si="40"/>
        <v>0</v>
      </c>
      <c r="CVR21" s="954">
        <f t="shared" si="40"/>
        <v>0</v>
      </c>
      <c r="CVS21" s="954">
        <f t="shared" si="40"/>
        <v>0</v>
      </c>
      <c r="CVT21" s="954">
        <f t="shared" si="40"/>
        <v>0</v>
      </c>
      <c r="CVU21" s="954">
        <f t="shared" si="40"/>
        <v>0</v>
      </c>
      <c r="CVV21" s="954">
        <f t="shared" si="40"/>
        <v>0</v>
      </c>
      <c r="CVW21" s="954">
        <f t="shared" si="40"/>
        <v>0</v>
      </c>
      <c r="CVX21" s="954">
        <f t="shared" si="40"/>
        <v>0</v>
      </c>
      <c r="CVY21" s="954">
        <f t="shared" si="40"/>
        <v>0</v>
      </c>
      <c r="CVZ21" s="954">
        <f t="shared" si="40"/>
        <v>0</v>
      </c>
      <c r="CWA21" s="954">
        <f t="shared" si="40"/>
        <v>0</v>
      </c>
      <c r="CWB21" s="954">
        <f t="shared" si="40"/>
        <v>0</v>
      </c>
      <c r="CWC21" s="954">
        <f t="shared" si="40"/>
        <v>0</v>
      </c>
      <c r="CWD21" s="954">
        <f t="shared" si="40"/>
        <v>0</v>
      </c>
      <c r="CWE21" s="954">
        <f t="shared" si="40"/>
        <v>0</v>
      </c>
      <c r="CWF21" s="954">
        <f t="shared" ref="CWF21:CYQ21" si="41">IF(OR(CWF26&lt;$C$18,CWF26&gt;($C$18+9)),0,CWF27)</f>
        <v>0</v>
      </c>
      <c r="CWG21" s="954">
        <f t="shared" si="41"/>
        <v>0</v>
      </c>
      <c r="CWH21" s="954">
        <f t="shared" si="41"/>
        <v>0</v>
      </c>
      <c r="CWI21" s="954">
        <f t="shared" si="41"/>
        <v>0</v>
      </c>
      <c r="CWJ21" s="954">
        <f t="shared" si="41"/>
        <v>0</v>
      </c>
      <c r="CWK21" s="954">
        <f t="shared" si="41"/>
        <v>0</v>
      </c>
      <c r="CWL21" s="954">
        <f t="shared" si="41"/>
        <v>0</v>
      </c>
      <c r="CWM21" s="954">
        <f t="shared" si="41"/>
        <v>0</v>
      </c>
      <c r="CWN21" s="954">
        <f t="shared" si="41"/>
        <v>0</v>
      </c>
      <c r="CWO21" s="954">
        <f t="shared" si="41"/>
        <v>0</v>
      </c>
      <c r="CWP21" s="954">
        <f t="shared" si="41"/>
        <v>0</v>
      </c>
      <c r="CWQ21" s="954">
        <f t="shared" si="41"/>
        <v>0</v>
      </c>
      <c r="CWR21" s="954">
        <f t="shared" si="41"/>
        <v>0</v>
      </c>
      <c r="CWS21" s="954">
        <f t="shared" si="41"/>
        <v>0</v>
      </c>
      <c r="CWT21" s="954">
        <f t="shared" si="41"/>
        <v>0</v>
      </c>
      <c r="CWU21" s="954">
        <f t="shared" si="41"/>
        <v>0</v>
      </c>
      <c r="CWV21" s="954">
        <f t="shared" si="41"/>
        <v>0</v>
      </c>
      <c r="CWW21" s="954">
        <f t="shared" si="41"/>
        <v>0</v>
      </c>
      <c r="CWX21" s="954">
        <f t="shared" si="41"/>
        <v>0</v>
      </c>
      <c r="CWY21" s="954">
        <f t="shared" si="41"/>
        <v>0</v>
      </c>
      <c r="CWZ21" s="954">
        <f t="shared" si="41"/>
        <v>0</v>
      </c>
      <c r="CXA21" s="954">
        <f t="shared" si="41"/>
        <v>0</v>
      </c>
      <c r="CXB21" s="954">
        <f t="shared" si="41"/>
        <v>0</v>
      </c>
      <c r="CXC21" s="954">
        <f t="shared" si="41"/>
        <v>0</v>
      </c>
      <c r="CXD21" s="954">
        <f t="shared" si="41"/>
        <v>0</v>
      </c>
      <c r="CXE21" s="954">
        <f t="shared" si="41"/>
        <v>0</v>
      </c>
      <c r="CXF21" s="954">
        <f t="shared" si="41"/>
        <v>0</v>
      </c>
      <c r="CXG21" s="954">
        <f t="shared" si="41"/>
        <v>0</v>
      </c>
      <c r="CXH21" s="954">
        <f t="shared" si="41"/>
        <v>0</v>
      </c>
      <c r="CXI21" s="954">
        <f t="shared" si="41"/>
        <v>0</v>
      </c>
      <c r="CXJ21" s="954">
        <f t="shared" si="41"/>
        <v>0</v>
      </c>
      <c r="CXK21" s="954">
        <f t="shared" si="41"/>
        <v>0</v>
      </c>
      <c r="CXL21" s="954">
        <f t="shared" si="41"/>
        <v>0</v>
      </c>
      <c r="CXM21" s="954">
        <f t="shared" si="41"/>
        <v>0</v>
      </c>
      <c r="CXN21" s="954">
        <f t="shared" si="41"/>
        <v>0</v>
      </c>
      <c r="CXO21" s="954">
        <f t="shared" si="41"/>
        <v>0</v>
      </c>
      <c r="CXP21" s="954">
        <f t="shared" si="41"/>
        <v>0</v>
      </c>
      <c r="CXQ21" s="954">
        <f t="shared" si="41"/>
        <v>0</v>
      </c>
      <c r="CXR21" s="954">
        <f t="shared" si="41"/>
        <v>0</v>
      </c>
      <c r="CXS21" s="954">
        <f t="shared" si="41"/>
        <v>0</v>
      </c>
      <c r="CXT21" s="954">
        <f t="shared" si="41"/>
        <v>0</v>
      </c>
      <c r="CXU21" s="954">
        <f t="shared" si="41"/>
        <v>0</v>
      </c>
      <c r="CXV21" s="954">
        <f t="shared" si="41"/>
        <v>0</v>
      </c>
      <c r="CXW21" s="954">
        <f t="shared" si="41"/>
        <v>0</v>
      </c>
      <c r="CXX21" s="954">
        <f t="shared" si="41"/>
        <v>0</v>
      </c>
      <c r="CXY21" s="954">
        <f t="shared" si="41"/>
        <v>0</v>
      </c>
      <c r="CXZ21" s="954">
        <f t="shared" si="41"/>
        <v>0</v>
      </c>
      <c r="CYA21" s="954">
        <f t="shared" si="41"/>
        <v>0</v>
      </c>
      <c r="CYB21" s="954">
        <f t="shared" si="41"/>
        <v>0</v>
      </c>
      <c r="CYC21" s="954">
        <f t="shared" si="41"/>
        <v>0</v>
      </c>
      <c r="CYD21" s="954">
        <f t="shared" si="41"/>
        <v>0</v>
      </c>
      <c r="CYE21" s="954">
        <f t="shared" si="41"/>
        <v>0</v>
      </c>
      <c r="CYF21" s="954">
        <f t="shared" si="41"/>
        <v>0</v>
      </c>
      <c r="CYG21" s="954">
        <f t="shared" si="41"/>
        <v>0</v>
      </c>
      <c r="CYH21" s="954">
        <f t="shared" si="41"/>
        <v>0</v>
      </c>
      <c r="CYI21" s="954">
        <f t="shared" si="41"/>
        <v>0</v>
      </c>
      <c r="CYJ21" s="954">
        <f t="shared" si="41"/>
        <v>0</v>
      </c>
      <c r="CYK21" s="954">
        <f t="shared" si="41"/>
        <v>0</v>
      </c>
      <c r="CYL21" s="954">
        <f t="shared" si="41"/>
        <v>0</v>
      </c>
      <c r="CYM21" s="954">
        <f t="shared" si="41"/>
        <v>0</v>
      </c>
      <c r="CYN21" s="954">
        <f t="shared" si="41"/>
        <v>0</v>
      </c>
      <c r="CYO21" s="954">
        <f t="shared" si="41"/>
        <v>0</v>
      </c>
      <c r="CYP21" s="954">
        <f t="shared" si="41"/>
        <v>0</v>
      </c>
      <c r="CYQ21" s="954">
        <f t="shared" si="41"/>
        <v>0</v>
      </c>
      <c r="CYR21" s="954">
        <f t="shared" ref="CYR21:DBC21" si="42">IF(OR(CYR26&lt;$C$18,CYR26&gt;($C$18+9)),0,CYR27)</f>
        <v>0</v>
      </c>
      <c r="CYS21" s="954">
        <f t="shared" si="42"/>
        <v>0</v>
      </c>
      <c r="CYT21" s="954">
        <f t="shared" si="42"/>
        <v>0</v>
      </c>
      <c r="CYU21" s="954">
        <f t="shared" si="42"/>
        <v>0</v>
      </c>
      <c r="CYV21" s="954">
        <f t="shared" si="42"/>
        <v>0</v>
      </c>
      <c r="CYW21" s="954">
        <f t="shared" si="42"/>
        <v>0</v>
      </c>
      <c r="CYX21" s="954">
        <f t="shared" si="42"/>
        <v>0</v>
      </c>
      <c r="CYY21" s="954">
        <f t="shared" si="42"/>
        <v>0</v>
      </c>
      <c r="CYZ21" s="954">
        <f t="shared" si="42"/>
        <v>0</v>
      </c>
      <c r="CZA21" s="954">
        <f t="shared" si="42"/>
        <v>0</v>
      </c>
      <c r="CZB21" s="954">
        <f t="shared" si="42"/>
        <v>0</v>
      </c>
      <c r="CZC21" s="954">
        <f t="shared" si="42"/>
        <v>0</v>
      </c>
      <c r="CZD21" s="954">
        <f t="shared" si="42"/>
        <v>0</v>
      </c>
      <c r="CZE21" s="954">
        <f t="shared" si="42"/>
        <v>0</v>
      </c>
      <c r="CZF21" s="954">
        <f t="shared" si="42"/>
        <v>0</v>
      </c>
      <c r="CZG21" s="954">
        <f t="shared" si="42"/>
        <v>0</v>
      </c>
      <c r="CZH21" s="954">
        <f t="shared" si="42"/>
        <v>0</v>
      </c>
      <c r="CZI21" s="954">
        <f t="shared" si="42"/>
        <v>0</v>
      </c>
      <c r="CZJ21" s="954">
        <f t="shared" si="42"/>
        <v>0</v>
      </c>
      <c r="CZK21" s="954">
        <f t="shared" si="42"/>
        <v>0</v>
      </c>
      <c r="CZL21" s="954">
        <f t="shared" si="42"/>
        <v>0</v>
      </c>
      <c r="CZM21" s="954">
        <f t="shared" si="42"/>
        <v>0</v>
      </c>
      <c r="CZN21" s="954">
        <f t="shared" si="42"/>
        <v>0</v>
      </c>
      <c r="CZO21" s="954">
        <f t="shared" si="42"/>
        <v>0</v>
      </c>
      <c r="CZP21" s="954">
        <f t="shared" si="42"/>
        <v>0</v>
      </c>
      <c r="CZQ21" s="954">
        <f t="shared" si="42"/>
        <v>0</v>
      </c>
      <c r="CZR21" s="954">
        <f t="shared" si="42"/>
        <v>0</v>
      </c>
      <c r="CZS21" s="954">
        <f t="shared" si="42"/>
        <v>0</v>
      </c>
      <c r="CZT21" s="954">
        <f t="shared" si="42"/>
        <v>0</v>
      </c>
      <c r="CZU21" s="954">
        <f t="shared" si="42"/>
        <v>0</v>
      </c>
      <c r="CZV21" s="954">
        <f t="shared" si="42"/>
        <v>0</v>
      </c>
      <c r="CZW21" s="954">
        <f t="shared" si="42"/>
        <v>0</v>
      </c>
      <c r="CZX21" s="954">
        <f t="shared" si="42"/>
        <v>0</v>
      </c>
      <c r="CZY21" s="954">
        <f t="shared" si="42"/>
        <v>0</v>
      </c>
      <c r="CZZ21" s="954">
        <f t="shared" si="42"/>
        <v>0</v>
      </c>
      <c r="DAA21" s="954">
        <f t="shared" si="42"/>
        <v>0</v>
      </c>
      <c r="DAB21" s="954">
        <f t="shared" si="42"/>
        <v>0</v>
      </c>
      <c r="DAC21" s="954">
        <f t="shared" si="42"/>
        <v>0</v>
      </c>
      <c r="DAD21" s="954">
        <f t="shared" si="42"/>
        <v>0</v>
      </c>
      <c r="DAE21" s="954">
        <f t="shared" si="42"/>
        <v>0</v>
      </c>
      <c r="DAF21" s="954">
        <f t="shared" si="42"/>
        <v>0</v>
      </c>
      <c r="DAG21" s="954">
        <f t="shared" si="42"/>
        <v>0</v>
      </c>
      <c r="DAH21" s="954">
        <f t="shared" si="42"/>
        <v>0</v>
      </c>
      <c r="DAI21" s="954">
        <f t="shared" si="42"/>
        <v>0</v>
      </c>
      <c r="DAJ21" s="954">
        <f t="shared" si="42"/>
        <v>0</v>
      </c>
      <c r="DAK21" s="954">
        <f t="shared" si="42"/>
        <v>0</v>
      </c>
      <c r="DAL21" s="954">
        <f t="shared" si="42"/>
        <v>0</v>
      </c>
      <c r="DAM21" s="954">
        <f t="shared" si="42"/>
        <v>0</v>
      </c>
      <c r="DAN21" s="954">
        <f t="shared" si="42"/>
        <v>0</v>
      </c>
      <c r="DAO21" s="954">
        <f t="shared" si="42"/>
        <v>0</v>
      </c>
      <c r="DAP21" s="954">
        <f t="shared" si="42"/>
        <v>0</v>
      </c>
      <c r="DAQ21" s="954">
        <f t="shared" si="42"/>
        <v>0</v>
      </c>
      <c r="DAR21" s="954">
        <f t="shared" si="42"/>
        <v>0</v>
      </c>
      <c r="DAS21" s="954">
        <f t="shared" si="42"/>
        <v>0</v>
      </c>
      <c r="DAT21" s="954">
        <f t="shared" si="42"/>
        <v>0</v>
      </c>
      <c r="DAU21" s="954">
        <f t="shared" si="42"/>
        <v>0</v>
      </c>
      <c r="DAV21" s="954">
        <f t="shared" si="42"/>
        <v>0</v>
      </c>
      <c r="DAW21" s="954">
        <f t="shared" si="42"/>
        <v>0</v>
      </c>
      <c r="DAX21" s="954">
        <f t="shared" si="42"/>
        <v>0</v>
      </c>
      <c r="DAY21" s="954">
        <f t="shared" si="42"/>
        <v>0</v>
      </c>
      <c r="DAZ21" s="954">
        <f t="shared" si="42"/>
        <v>0</v>
      </c>
      <c r="DBA21" s="954">
        <f t="shared" si="42"/>
        <v>0</v>
      </c>
      <c r="DBB21" s="954">
        <f t="shared" si="42"/>
        <v>0</v>
      </c>
      <c r="DBC21" s="954">
        <f t="shared" si="42"/>
        <v>0</v>
      </c>
      <c r="DBD21" s="954">
        <f t="shared" ref="DBD21:DDO21" si="43">IF(OR(DBD26&lt;$C$18,DBD26&gt;($C$18+9)),0,DBD27)</f>
        <v>0</v>
      </c>
      <c r="DBE21" s="954">
        <f t="shared" si="43"/>
        <v>0</v>
      </c>
      <c r="DBF21" s="954">
        <f t="shared" si="43"/>
        <v>0</v>
      </c>
      <c r="DBG21" s="954">
        <f t="shared" si="43"/>
        <v>0</v>
      </c>
      <c r="DBH21" s="954">
        <f t="shared" si="43"/>
        <v>0</v>
      </c>
      <c r="DBI21" s="954">
        <f t="shared" si="43"/>
        <v>0</v>
      </c>
      <c r="DBJ21" s="954">
        <f t="shared" si="43"/>
        <v>0</v>
      </c>
      <c r="DBK21" s="954">
        <f t="shared" si="43"/>
        <v>0</v>
      </c>
      <c r="DBL21" s="954">
        <f t="shared" si="43"/>
        <v>0</v>
      </c>
      <c r="DBM21" s="954">
        <f t="shared" si="43"/>
        <v>0</v>
      </c>
      <c r="DBN21" s="954">
        <f t="shared" si="43"/>
        <v>0</v>
      </c>
      <c r="DBO21" s="954">
        <f t="shared" si="43"/>
        <v>0</v>
      </c>
      <c r="DBP21" s="954">
        <f t="shared" si="43"/>
        <v>0</v>
      </c>
      <c r="DBQ21" s="954">
        <f t="shared" si="43"/>
        <v>0</v>
      </c>
      <c r="DBR21" s="954">
        <f t="shared" si="43"/>
        <v>0</v>
      </c>
      <c r="DBS21" s="954">
        <f t="shared" si="43"/>
        <v>0</v>
      </c>
      <c r="DBT21" s="954">
        <f t="shared" si="43"/>
        <v>0</v>
      </c>
      <c r="DBU21" s="954">
        <f t="shared" si="43"/>
        <v>0</v>
      </c>
      <c r="DBV21" s="954">
        <f t="shared" si="43"/>
        <v>0</v>
      </c>
      <c r="DBW21" s="954">
        <f t="shared" si="43"/>
        <v>0</v>
      </c>
      <c r="DBX21" s="954">
        <f t="shared" si="43"/>
        <v>0</v>
      </c>
      <c r="DBY21" s="954">
        <f t="shared" si="43"/>
        <v>0</v>
      </c>
      <c r="DBZ21" s="954">
        <f t="shared" si="43"/>
        <v>0</v>
      </c>
      <c r="DCA21" s="954">
        <f t="shared" si="43"/>
        <v>0</v>
      </c>
      <c r="DCB21" s="954">
        <f t="shared" si="43"/>
        <v>0</v>
      </c>
      <c r="DCC21" s="954">
        <f t="shared" si="43"/>
        <v>0</v>
      </c>
      <c r="DCD21" s="954">
        <f t="shared" si="43"/>
        <v>0</v>
      </c>
      <c r="DCE21" s="954">
        <f t="shared" si="43"/>
        <v>0</v>
      </c>
      <c r="DCF21" s="954">
        <f t="shared" si="43"/>
        <v>0</v>
      </c>
      <c r="DCG21" s="954">
        <f t="shared" si="43"/>
        <v>0</v>
      </c>
      <c r="DCH21" s="954">
        <f t="shared" si="43"/>
        <v>0</v>
      </c>
      <c r="DCI21" s="954">
        <f t="shared" si="43"/>
        <v>0</v>
      </c>
      <c r="DCJ21" s="954">
        <f t="shared" si="43"/>
        <v>0</v>
      </c>
      <c r="DCK21" s="954">
        <f t="shared" si="43"/>
        <v>0</v>
      </c>
      <c r="DCL21" s="954">
        <f t="shared" si="43"/>
        <v>0</v>
      </c>
      <c r="DCM21" s="954">
        <f t="shared" si="43"/>
        <v>0</v>
      </c>
      <c r="DCN21" s="954">
        <f t="shared" si="43"/>
        <v>0</v>
      </c>
      <c r="DCO21" s="954">
        <f t="shared" si="43"/>
        <v>0</v>
      </c>
      <c r="DCP21" s="954">
        <f t="shared" si="43"/>
        <v>0</v>
      </c>
      <c r="DCQ21" s="954">
        <f t="shared" si="43"/>
        <v>0</v>
      </c>
      <c r="DCR21" s="954">
        <f t="shared" si="43"/>
        <v>0</v>
      </c>
      <c r="DCS21" s="954">
        <f t="shared" si="43"/>
        <v>0</v>
      </c>
      <c r="DCT21" s="954">
        <f t="shared" si="43"/>
        <v>0</v>
      </c>
      <c r="DCU21" s="954">
        <f t="shared" si="43"/>
        <v>0</v>
      </c>
      <c r="DCV21" s="954">
        <f t="shared" si="43"/>
        <v>0</v>
      </c>
      <c r="DCW21" s="954">
        <f t="shared" si="43"/>
        <v>0</v>
      </c>
      <c r="DCX21" s="954">
        <f t="shared" si="43"/>
        <v>0</v>
      </c>
      <c r="DCY21" s="954">
        <f t="shared" si="43"/>
        <v>0</v>
      </c>
      <c r="DCZ21" s="954">
        <f t="shared" si="43"/>
        <v>0</v>
      </c>
      <c r="DDA21" s="954">
        <f t="shared" si="43"/>
        <v>0</v>
      </c>
      <c r="DDB21" s="954">
        <f t="shared" si="43"/>
        <v>0</v>
      </c>
      <c r="DDC21" s="954">
        <f t="shared" si="43"/>
        <v>0</v>
      </c>
      <c r="DDD21" s="954">
        <f t="shared" si="43"/>
        <v>0</v>
      </c>
      <c r="DDE21" s="954">
        <f t="shared" si="43"/>
        <v>0</v>
      </c>
      <c r="DDF21" s="954">
        <f t="shared" si="43"/>
        <v>0</v>
      </c>
      <c r="DDG21" s="954">
        <f t="shared" si="43"/>
        <v>0</v>
      </c>
      <c r="DDH21" s="954">
        <f t="shared" si="43"/>
        <v>0</v>
      </c>
      <c r="DDI21" s="954">
        <f t="shared" si="43"/>
        <v>0</v>
      </c>
      <c r="DDJ21" s="954">
        <f t="shared" si="43"/>
        <v>0</v>
      </c>
      <c r="DDK21" s="954">
        <f t="shared" si="43"/>
        <v>0</v>
      </c>
      <c r="DDL21" s="954">
        <f t="shared" si="43"/>
        <v>0</v>
      </c>
      <c r="DDM21" s="954">
        <f t="shared" si="43"/>
        <v>0</v>
      </c>
      <c r="DDN21" s="954">
        <f t="shared" si="43"/>
        <v>0</v>
      </c>
      <c r="DDO21" s="954">
        <f t="shared" si="43"/>
        <v>0</v>
      </c>
      <c r="DDP21" s="954">
        <f t="shared" ref="DDP21:DGA21" si="44">IF(OR(DDP26&lt;$C$18,DDP26&gt;($C$18+9)),0,DDP27)</f>
        <v>0</v>
      </c>
      <c r="DDQ21" s="954">
        <f t="shared" si="44"/>
        <v>0</v>
      </c>
      <c r="DDR21" s="954">
        <f t="shared" si="44"/>
        <v>0</v>
      </c>
      <c r="DDS21" s="954">
        <f t="shared" si="44"/>
        <v>0</v>
      </c>
      <c r="DDT21" s="954">
        <f t="shared" si="44"/>
        <v>0</v>
      </c>
      <c r="DDU21" s="954">
        <f t="shared" si="44"/>
        <v>0</v>
      </c>
      <c r="DDV21" s="954">
        <f t="shared" si="44"/>
        <v>0</v>
      </c>
      <c r="DDW21" s="954">
        <f t="shared" si="44"/>
        <v>0</v>
      </c>
      <c r="DDX21" s="954">
        <f t="shared" si="44"/>
        <v>0</v>
      </c>
      <c r="DDY21" s="954">
        <f t="shared" si="44"/>
        <v>0</v>
      </c>
      <c r="DDZ21" s="954">
        <f t="shared" si="44"/>
        <v>0</v>
      </c>
      <c r="DEA21" s="954">
        <f t="shared" si="44"/>
        <v>0</v>
      </c>
      <c r="DEB21" s="954">
        <f t="shared" si="44"/>
        <v>0</v>
      </c>
      <c r="DEC21" s="954">
        <f t="shared" si="44"/>
        <v>0</v>
      </c>
      <c r="DED21" s="954">
        <f t="shared" si="44"/>
        <v>0</v>
      </c>
      <c r="DEE21" s="954">
        <f t="shared" si="44"/>
        <v>0</v>
      </c>
      <c r="DEF21" s="954">
        <f t="shared" si="44"/>
        <v>0</v>
      </c>
      <c r="DEG21" s="954">
        <f t="shared" si="44"/>
        <v>0</v>
      </c>
      <c r="DEH21" s="954">
        <f t="shared" si="44"/>
        <v>0</v>
      </c>
      <c r="DEI21" s="954">
        <f t="shared" si="44"/>
        <v>0</v>
      </c>
      <c r="DEJ21" s="954">
        <f t="shared" si="44"/>
        <v>0</v>
      </c>
      <c r="DEK21" s="954">
        <f t="shared" si="44"/>
        <v>0</v>
      </c>
      <c r="DEL21" s="954">
        <f t="shared" si="44"/>
        <v>0</v>
      </c>
      <c r="DEM21" s="954">
        <f t="shared" si="44"/>
        <v>0</v>
      </c>
      <c r="DEN21" s="954">
        <f t="shared" si="44"/>
        <v>0</v>
      </c>
      <c r="DEO21" s="954">
        <f t="shared" si="44"/>
        <v>0</v>
      </c>
      <c r="DEP21" s="954">
        <f t="shared" si="44"/>
        <v>0</v>
      </c>
      <c r="DEQ21" s="954">
        <f t="shared" si="44"/>
        <v>0</v>
      </c>
      <c r="DER21" s="954">
        <f t="shared" si="44"/>
        <v>0</v>
      </c>
      <c r="DES21" s="954">
        <f t="shared" si="44"/>
        <v>0</v>
      </c>
      <c r="DET21" s="954">
        <f t="shared" si="44"/>
        <v>0</v>
      </c>
      <c r="DEU21" s="954">
        <f t="shared" si="44"/>
        <v>0</v>
      </c>
      <c r="DEV21" s="954">
        <f t="shared" si="44"/>
        <v>0</v>
      </c>
      <c r="DEW21" s="954">
        <f t="shared" si="44"/>
        <v>0</v>
      </c>
      <c r="DEX21" s="954">
        <f t="shared" si="44"/>
        <v>0</v>
      </c>
      <c r="DEY21" s="954">
        <f t="shared" si="44"/>
        <v>0</v>
      </c>
      <c r="DEZ21" s="954">
        <f t="shared" si="44"/>
        <v>0</v>
      </c>
      <c r="DFA21" s="954">
        <f t="shared" si="44"/>
        <v>0</v>
      </c>
      <c r="DFB21" s="954">
        <f t="shared" si="44"/>
        <v>0</v>
      </c>
      <c r="DFC21" s="954">
        <f t="shared" si="44"/>
        <v>0</v>
      </c>
      <c r="DFD21" s="954">
        <f t="shared" si="44"/>
        <v>0</v>
      </c>
      <c r="DFE21" s="954">
        <f t="shared" si="44"/>
        <v>0</v>
      </c>
      <c r="DFF21" s="954">
        <f t="shared" si="44"/>
        <v>0</v>
      </c>
      <c r="DFG21" s="954">
        <f t="shared" si="44"/>
        <v>0</v>
      </c>
      <c r="DFH21" s="954">
        <f t="shared" si="44"/>
        <v>0</v>
      </c>
      <c r="DFI21" s="954">
        <f t="shared" si="44"/>
        <v>0</v>
      </c>
      <c r="DFJ21" s="954">
        <f t="shared" si="44"/>
        <v>0</v>
      </c>
      <c r="DFK21" s="954">
        <f t="shared" si="44"/>
        <v>0</v>
      </c>
      <c r="DFL21" s="954">
        <f t="shared" si="44"/>
        <v>0</v>
      </c>
      <c r="DFM21" s="954">
        <f t="shared" si="44"/>
        <v>0</v>
      </c>
      <c r="DFN21" s="954">
        <f t="shared" si="44"/>
        <v>0</v>
      </c>
      <c r="DFO21" s="954">
        <f t="shared" si="44"/>
        <v>0</v>
      </c>
      <c r="DFP21" s="954">
        <f t="shared" si="44"/>
        <v>0</v>
      </c>
      <c r="DFQ21" s="954">
        <f t="shared" si="44"/>
        <v>0</v>
      </c>
      <c r="DFR21" s="954">
        <f t="shared" si="44"/>
        <v>0</v>
      </c>
      <c r="DFS21" s="954">
        <f t="shared" si="44"/>
        <v>0</v>
      </c>
      <c r="DFT21" s="954">
        <f t="shared" si="44"/>
        <v>0</v>
      </c>
      <c r="DFU21" s="954">
        <f t="shared" si="44"/>
        <v>0</v>
      </c>
      <c r="DFV21" s="954">
        <f t="shared" si="44"/>
        <v>0</v>
      </c>
      <c r="DFW21" s="954">
        <f t="shared" si="44"/>
        <v>0</v>
      </c>
      <c r="DFX21" s="954">
        <f t="shared" si="44"/>
        <v>0</v>
      </c>
      <c r="DFY21" s="954">
        <f t="shared" si="44"/>
        <v>0</v>
      </c>
      <c r="DFZ21" s="954">
        <f t="shared" si="44"/>
        <v>0</v>
      </c>
      <c r="DGA21" s="954">
        <f t="shared" si="44"/>
        <v>0</v>
      </c>
      <c r="DGB21" s="954">
        <f t="shared" ref="DGB21:DIM21" si="45">IF(OR(DGB26&lt;$C$18,DGB26&gt;($C$18+9)),0,DGB27)</f>
        <v>0</v>
      </c>
      <c r="DGC21" s="954">
        <f t="shared" si="45"/>
        <v>0</v>
      </c>
      <c r="DGD21" s="954">
        <f t="shared" si="45"/>
        <v>0</v>
      </c>
      <c r="DGE21" s="954">
        <f t="shared" si="45"/>
        <v>0</v>
      </c>
      <c r="DGF21" s="954">
        <f t="shared" si="45"/>
        <v>0</v>
      </c>
      <c r="DGG21" s="954">
        <f t="shared" si="45"/>
        <v>0</v>
      </c>
      <c r="DGH21" s="954">
        <f t="shared" si="45"/>
        <v>0</v>
      </c>
      <c r="DGI21" s="954">
        <f t="shared" si="45"/>
        <v>0</v>
      </c>
      <c r="DGJ21" s="954">
        <f t="shared" si="45"/>
        <v>0</v>
      </c>
      <c r="DGK21" s="954">
        <f t="shared" si="45"/>
        <v>0</v>
      </c>
      <c r="DGL21" s="954">
        <f t="shared" si="45"/>
        <v>0</v>
      </c>
      <c r="DGM21" s="954">
        <f t="shared" si="45"/>
        <v>0</v>
      </c>
      <c r="DGN21" s="954">
        <f t="shared" si="45"/>
        <v>0</v>
      </c>
      <c r="DGO21" s="954">
        <f t="shared" si="45"/>
        <v>0</v>
      </c>
      <c r="DGP21" s="954">
        <f t="shared" si="45"/>
        <v>0</v>
      </c>
      <c r="DGQ21" s="954">
        <f t="shared" si="45"/>
        <v>0</v>
      </c>
      <c r="DGR21" s="954">
        <f t="shared" si="45"/>
        <v>0</v>
      </c>
      <c r="DGS21" s="954">
        <f t="shared" si="45"/>
        <v>0</v>
      </c>
      <c r="DGT21" s="954">
        <f t="shared" si="45"/>
        <v>0</v>
      </c>
      <c r="DGU21" s="954">
        <f t="shared" si="45"/>
        <v>0</v>
      </c>
      <c r="DGV21" s="954">
        <f t="shared" si="45"/>
        <v>0</v>
      </c>
      <c r="DGW21" s="954">
        <f t="shared" si="45"/>
        <v>0</v>
      </c>
      <c r="DGX21" s="954">
        <f t="shared" si="45"/>
        <v>0</v>
      </c>
      <c r="DGY21" s="954">
        <f t="shared" si="45"/>
        <v>0</v>
      </c>
      <c r="DGZ21" s="954">
        <f t="shared" si="45"/>
        <v>0</v>
      </c>
      <c r="DHA21" s="954">
        <f t="shared" si="45"/>
        <v>0</v>
      </c>
      <c r="DHB21" s="954">
        <f t="shared" si="45"/>
        <v>0</v>
      </c>
      <c r="DHC21" s="954">
        <f t="shared" si="45"/>
        <v>0</v>
      </c>
      <c r="DHD21" s="954">
        <f t="shared" si="45"/>
        <v>0</v>
      </c>
      <c r="DHE21" s="954">
        <f t="shared" si="45"/>
        <v>0</v>
      </c>
      <c r="DHF21" s="954">
        <f t="shared" si="45"/>
        <v>0</v>
      </c>
      <c r="DHG21" s="954">
        <f t="shared" si="45"/>
        <v>0</v>
      </c>
      <c r="DHH21" s="954">
        <f t="shared" si="45"/>
        <v>0</v>
      </c>
      <c r="DHI21" s="954">
        <f t="shared" si="45"/>
        <v>0</v>
      </c>
      <c r="DHJ21" s="954">
        <f t="shared" si="45"/>
        <v>0</v>
      </c>
      <c r="DHK21" s="954">
        <f t="shared" si="45"/>
        <v>0</v>
      </c>
      <c r="DHL21" s="954">
        <f t="shared" si="45"/>
        <v>0</v>
      </c>
      <c r="DHM21" s="954">
        <f t="shared" si="45"/>
        <v>0</v>
      </c>
      <c r="DHN21" s="954">
        <f t="shared" si="45"/>
        <v>0</v>
      </c>
      <c r="DHO21" s="954">
        <f t="shared" si="45"/>
        <v>0</v>
      </c>
      <c r="DHP21" s="954">
        <f t="shared" si="45"/>
        <v>0</v>
      </c>
      <c r="DHQ21" s="954">
        <f t="shared" si="45"/>
        <v>0</v>
      </c>
      <c r="DHR21" s="954">
        <f t="shared" si="45"/>
        <v>0</v>
      </c>
      <c r="DHS21" s="954">
        <f t="shared" si="45"/>
        <v>0</v>
      </c>
      <c r="DHT21" s="954">
        <f t="shared" si="45"/>
        <v>0</v>
      </c>
      <c r="DHU21" s="954">
        <f t="shared" si="45"/>
        <v>0</v>
      </c>
      <c r="DHV21" s="954">
        <f t="shared" si="45"/>
        <v>0</v>
      </c>
      <c r="DHW21" s="954">
        <f t="shared" si="45"/>
        <v>0</v>
      </c>
      <c r="DHX21" s="954">
        <f t="shared" si="45"/>
        <v>0</v>
      </c>
      <c r="DHY21" s="954">
        <f t="shared" si="45"/>
        <v>0</v>
      </c>
      <c r="DHZ21" s="954">
        <f t="shared" si="45"/>
        <v>0</v>
      </c>
      <c r="DIA21" s="954">
        <f t="shared" si="45"/>
        <v>0</v>
      </c>
      <c r="DIB21" s="954">
        <f t="shared" si="45"/>
        <v>0</v>
      </c>
      <c r="DIC21" s="954">
        <f t="shared" si="45"/>
        <v>0</v>
      </c>
      <c r="DID21" s="954">
        <f t="shared" si="45"/>
        <v>0</v>
      </c>
      <c r="DIE21" s="954">
        <f t="shared" si="45"/>
        <v>0</v>
      </c>
      <c r="DIF21" s="954">
        <f t="shared" si="45"/>
        <v>0</v>
      </c>
      <c r="DIG21" s="954">
        <f t="shared" si="45"/>
        <v>0</v>
      </c>
      <c r="DIH21" s="954">
        <f t="shared" si="45"/>
        <v>0</v>
      </c>
      <c r="DII21" s="954">
        <f t="shared" si="45"/>
        <v>0</v>
      </c>
      <c r="DIJ21" s="954">
        <f t="shared" si="45"/>
        <v>0</v>
      </c>
      <c r="DIK21" s="954">
        <f t="shared" si="45"/>
        <v>0</v>
      </c>
      <c r="DIL21" s="954">
        <f t="shared" si="45"/>
        <v>0</v>
      </c>
      <c r="DIM21" s="954">
        <f t="shared" si="45"/>
        <v>0</v>
      </c>
      <c r="DIN21" s="954">
        <f t="shared" ref="DIN21:DKY21" si="46">IF(OR(DIN26&lt;$C$18,DIN26&gt;($C$18+9)),0,DIN27)</f>
        <v>0</v>
      </c>
      <c r="DIO21" s="954">
        <f t="shared" si="46"/>
        <v>0</v>
      </c>
      <c r="DIP21" s="954">
        <f t="shared" si="46"/>
        <v>0</v>
      </c>
      <c r="DIQ21" s="954">
        <f t="shared" si="46"/>
        <v>0</v>
      </c>
      <c r="DIR21" s="954">
        <f t="shared" si="46"/>
        <v>0</v>
      </c>
      <c r="DIS21" s="954">
        <f t="shared" si="46"/>
        <v>0</v>
      </c>
      <c r="DIT21" s="954">
        <f t="shared" si="46"/>
        <v>0</v>
      </c>
      <c r="DIU21" s="954">
        <f t="shared" si="46"/>
        <v>0</v>
      </c>
      <c r="DIV21" s="954">
        <f t="shared" si="46"/>
        <v>0</v>
      </c>
      <c r="DIW21" s="954">
        <f t="shared" si="46"/>
        <v>0</v>
      </c>
      <c r="DIX21" s="954">
        <f t="shared" si="46"/>
        <v>0</v>
      </c>
      <c r="DIY21" s="954">
        <f t="shared" si="46"/>
        <v>0</v>
      </c>
      <c r="DIZ21" s="954">
        <f t="shared" si="46"/>
        <v>0</v>
      </c>
      <c r="DJA21" s="954">
        <f t="shared" si="46"/>
        <v>0</v>
      </c>
      <c r="DJB21" s="954">
        <f t="shared" si="46"/>
        <v>0</v>
      </c>
      <c r="DJC21" s="954">
        <f t="shared" si="46"/>
        <v>0</v>
      </c>
      <c r="DJD21" s="954">
        <f t="shared" si="46"/>
        <v>0</v>
      </c>
      <c r="DJE21" s="954">
        <f t="shared" si="46"/>
        <v>0</v>
      </c>
      <c r="DJF21" s="954">
        <f t="shared" si="46"/>
        <v>0</v>
      </c>
      <c r="DJG21" s="954">
        <f t="shared" si="46"/>
        <v>0</v>
      </c>
      <c r="DJH21" s="954">
        <f t="shared" si="46"/>
        <v>0</v>
      </c>
      <c r="DJI21" s="954">
        <f t="shared" si="46"/>
        <v>0</v>
      </c>
      <c r="DJJ21" s="954">
        <f t="shared" si="46"/>
        <v>0</v>
      </c>
      <c r="DJK21" s="954">
        <f t="shared" si="46"/>
        <v>0</v>
      </c>
      <c r="DJL21" s="954">
        <f t="shared" si="46"/>
        <v>0</v>
      </c>
      <c r="DJM21" s="954">
        <f t="shared" si="46"/>
        <v>0</v>
      </c>
      <c r="DJN21" s="954">
        <f t="shared" si="46"/>
        <v>0</v>
      </c>
      <c r="DJO21" s="954">
        <f t="shared" si="46"/>
        <v>0</v>
      </c>
      <c r="DJP21" s="954">
        <f t="shared" si="46"/>
        <v>0</v>
      </c>
      <c r="DJQ21" s="954">
        <f t="shared" si="46"/>
        <v>0</v>
      </c>
      <c r="DJR21" s="954">
        <f t="shared" si="46"/>
        <v>0</v>
      </c>
      <c r="DJS21" s="954">
        <f t="shared" si="46"/>
        <v>0</v>
      </c>
      <c r="DJT21" s="954">
        <f t="shared" si="46"/>
        <v>0</v>
      </c>
      <c r="DJU21" s="954">
        <f t="shared" si="46"/>
        <v>0</v>
      </c>
      <c r="DJV21" s="954">
        <f t="shared" si="46"/>
        <v>0</v>
      </c>
      <c r="DJW21" s="954">
        <f t="shared" si="46"/>
        <v>0</v>
      </c>
      <c r="DJX21" s="954">
        <f t="shared" si="46"/>
        <v>0</v>
      </c>
      <c r="DJY21" s="954">
        <f t="shared" si="46"/>
        <v>0</v>
      </c>
      <c r="DJZ21" s="954">
        <f t="shared" si="46"/>
        <v>0</v>
      </c>
      <c r="DKA21" s="954">
        <f t="shared" si="46"/>
        <v>0</v>
      </c>
      <c r="DKB21" s="954">
        <f t="shared" si="46"/>
        <v>0</v>
      </c>
      <c r="DKC21" s="954">
        <f t="shared" si="46"/>
        <v>0</v>
      </c>
      <c r="DKD21" s="954">
        <f t="shared" si="46"/>
        <v>0</v>
      </c>
      <c r="DKE21" s="954">
        <f t="shared" si="46"/>
        <v>0</v>
      </c>
      <c r="DKF21" s="954">
        <f t="shared" si="46"/>
        <v>0</v>
      </c>
      <c r="DKG21" s="954">
        <f t="shared" si="46"/>
        <v>0</v>
      </c>
      <c r="DKH21" s="954">
        <f t="shared" si="46"/>
        <v>0</v>
      </c>
      <c r="DKI21" s="954">
        <f t="shared" si="46"/>
        <v>0</v>
      </c>
      <c r="DKJ21" s="954">
        <f t="shared" si="46"/>
        <v>0</v>
      </c>
      <c r="DKK21" s="954">
        <f t="shared" si="46"/>
        <v>0</v>
      </c>
      <c r="DKL21" s="954">
        <f t="shared" si="46"/>
        <v>0</v>
      </c>
      <c r="DKM21" s="954">
        <f t="shared" si="46"/>
        <v>0</v>
      </c>
      <c r="DKN21" s="954">
        <f t="shared" si="46"/>
        <v>0</v>
      </c>
      <c r="DKO21" s="954">
        <f t="shared" si="46"/>
        <v>0</v>
      </c>
      <c r="DKP21" s="954">
        <f t="shared" si="46"/>
        <v>0</v>
      </c>
      <c r="DKQ21" s="954">
        <f t="shared" si="46"/>
        <v>0</v>
      </c>
      <c r="DKR21" s="954">
        <f t="shared" si="46"/>
        <v>0</v>
      </c>
      <c r="DKS21" s="954">
        <f t="shared" si="46"/>
        <v>0</v>
      </c>
      <c r="DKT21" s="954">
        <f t="shared" si="46"/>
        <v>0</v>
      </c>
      <c r="DKU21" s="954">
        <f t="shared" si="46"/>
        <v>0</v>
      </c>
      <c r="DKV21" s="954">
        <f t="shared" si="46"/>
        <v>0</v>
      </c>
      <c r="DKW21" s="954">
        <f t="shared" si="46"/>
        <v>0</v>
      </c>
      <c r="DKX21" s="954">
        <f t="shared" si="46"/>
        <v>0</v>
      </c>
      <c r="DKY21" s="954">
        <f t="shared" si="46"/>
        <v>0</v>
      </c>
      <c r="DKZ21" s="954">
        <f t="shared" ref="DKZ21:DNK21" si="47">IF(OR(DKZ26&lt;$C$18,DKZ26&gt;($C$18+9)),0,DKZ27)</f>
        <v>0</v>
      </c>
      <c r="DLA21" s="954">
        <f t="shared" si="47"/>
        <v>0</v>
      </c>
      <c r="DLB21" s="954">
        <f t="shared" si="47"/>
        <v>0</v>
      </c>
      <c r="DLC21" s="954">
        <f t="shared" si="47"/>
        <v>0</v>
      </c>
      <c r="DLD21" s="954">
        <f t="shared" si="47"/>
        <v>0</v>
      </c>
      <c r="DLE21" s="954">
        <f t="shared" si="47"/>
        <v>0</v>
      </c>
      <c r="DLF21" s="954">
        <f t="shared" si="47"/>
        <v>0</v>
      </c>
      <c r="DLG21" s="954">
        <f t="shared" si="47"/>
        <v>0</v>
      </c>
      <c r="DLH21" s="954">
        <f t="shared" si="47"/>
        <v>0</v>
      </c>
      <c r="DLI21" s="954">
        <f t="shared" si="47"/>
        <v>0</v>
      </c>
      <c r="DLJ21" s="954">
        <f t="shared" si="47"/>
        <v>0</v>
      </c>
      <c r="DLK21" s="954">
        <f t="shared" si="47"/>
        <v>0</v>
      </c>
      <c r="DLL21" s="954">
        <f t="shared" si="47"/>
        <v>0</v>
      </c>
      <c r="DLM21" s="954">
        <f t="shared" si="47"/>
        <v>0</v>
      </c>
      <c r="DLN21" s="954">
        <f t="shared" si="47"/>
        <v>0</v>
      </c>
      <c r="DLO21" s="954">
        <f t="shared" si="47"/>
        <v>0</v>
      </c>
      <c r="DLP21" s="954">
        <f t="shared" si="47"/>
        <v>0</v>
      </c>
      <c r="DLQ21" s="954">
        <f t="shared" si="47"/>
        <v>0</v>
      </c>
      <c r="DLR21" s="954">
        <f t="shared" si="47"/>
        <v>0</v>
      </c>
      <c r="DLS21" s="954">
        <f t="shared" si="47"/>
        <v>0</v>
      </c>
      <c r="DLT21" s="954">
        <f t="shared" si="47"/>
        <v>0</v>
      </c>
      <c r="DLU21" s="954">
        <f t="shared" si="47"/>
        <v>0</v>
      </c>
      <c r="DLV21" s="954">
        <f t="shared" si="47"/>
        <v>0</v>
      </c>
      <c r="DLW21" s="954">
        <f t="shared" si="47"/>
        <v>0</v>
      </c>
      <c r="DLX21" s="954">
        <f t="shared" si="47"/>
        <v>0</v>
      </c>
      <c r="DLY21" s="954">
        <f t="shared" si="47"/>
        <v>0</v>
      </c>
      <c r="DLZ21" s="954">
        <f t="shared" si="47"/>
        <v>0</v>
      </c>
      <c r="DMA21" s="954">
        <f t="shared" si="47"/>
        <v>0</v>
      </c>
      <c r="DMB21" s="954">
        <f t="shared" si="47"/>
        <v>0</v>
      </c>
      <c r="DMC21" s="954">
        <f t="shared" si="47"/>
        <v>0</v>
      </c>
      <c r="DMD21" s="954">
        <f t="shared" si="47"/>
        <v>0</v>
      </c>
      <c r="DME21" s="954">
        <f t="shared" si="47"/>
        <v>0</v>
      </c>
      <c r="DMF21" s="954">
        <f t="shared" si="47"/>
        <v>0</v>
      </c>
      <c r="DMG21" s="954">
        <f t="shared" si="47"/>
        <v>0</v>
      </c>
      <c r="DMH21" s="954">
        <f t="shared" si="47"/>
        <v>0</v>
      </c>
      <c r="DMI21" s="954">
        <f t="shared" si="47"/>
        <v>0</v>
      </c>
      <c r="DMJ21" s="954">
        <f t="shared" si="47"/>
        <v>0</v>
      </c>
      <c r="DMK21" s="954">
        <f t="shared" si="47"/>
        <v>0</v>
      </c>
      <c r="DML21" s="954">
        <f t="shared" si="47"/>
        <v>0</v>
      </c>
      <c r="DMM21" s="954">
        <f t="shared" si="47"/>
        <v>0</v>
      </c>
      <c r="DMN21" s="954">
        <f t="shared" si="47"/>
        <v>0</v>
      </c>
      <c r="DMO21" s="954">
        <f t="shared" si="47"/>
        <v>0</v>
      </c>
      <c r="DMP21" s="954">
        <f t="shared" si="47"/>
        <v>0</v>
      </c>
      <c r="DMQ21" s="954">
        <f t="shared" si="47"/>
        <v>0</v>
      </c>
      <c r="DMR21" s="954">
        <f t="shared" si="47"/>
        <v>0</v>
      </c>
      <c r="DMS21" s="954">
        <f t="shared" si="47"/>
        <v>0</v>
      </c>
      <c r="DMT21" s="954">
        <f t="shared" si="47"/>
        <v>0</v>
      </c>
      <c r="DMU21" s="954">
        <f t="shared" si="47"/>
        <v>0</v>
      </c>
      <c r="DMV21" s="954">
        <f t="shared" si="47"/>
        <v>0</v>
      </c>
      <c r="DMW21" s="954">
        <f t="shared" si="47"/>
        <v>0</v>
      </c>
      <c r="DMX21" s="954">
        <f t="shared" si="47"/>
        <v>0</v>
      </c>
      <c r="DMY21" s="954">
        <f t="shared" si="47"/>
        <v>0</v>
      </c>
      <c r="DMZ21" s="954">
        <f t="shared" si="47"/>
        <v>0</v>
      </c>
      <c r="DNA21" s="954">
        <f t="shared" si="47"/>
        <v>0</v>
      </c>
      <c r="DNB21" s="954">
        <f t="shared" si="47"/>
        <v>0</v>
      </c>
      <c r="DNC21" s="954">
        <f t="shared" si="47"/>
        <v>0</v>
      </c>
      <c r="DND21" s="954">
        <f t="shared" si="47"/>
        <v>0</v>
      </c>
      <c r="DNE21" s="954">
        <f t="shared" si="47"/>
        <v>0</v>
      </c>
      <c r="DNF21" s="954">
        <f t="shared" si="47"/>
        <v>0</v>
      </c>
      <c r="DNG21" s="954">
        <f t="shared" si="47"/>
        <v>0</v>
      </c>
      <c r="DNH21" s="954">
        <f t="shared" si="47"/>
        <v>0</v>
      </c>
      <c r="DNI21" s="954">
        <f t="shared" si="47"/>
        <v>0</v>
      </c>
      <c r="DNJ21" s="954">
        <f t="shared" si="47"/>
        <v>0</v>
      </c>
      <c r="DNK21" s="954">
        <f t="shared" si="47"/>
        <v>0</v>
      </c>
      <c r="DNL21" s="954">
        <f t="shared" ref="DNL21:DPW21" si="48">IF(OR(DNL26&lt;$C$18,DNL26&gt;($C$18+9)),0,DNL27)</f>
        <v>0</v>
      </c>
      <c r="DNM21" s="954">
        <f t="shared" si="48"/>
        <v>0</v>
      </c>
      <c r="DNN21" s="954">
        <f t="shared" si="48"/>
        <v>0</v>
      </c>
      <c r="DNO21" s="954">
        <f t="shared" si="48"/>
        <v>0</v>
      </c>
      <c r="DNP21" s="954">
        <f t="shared" si="48"/>
        <v>0</v>
      </c>
      <c r="DNQ21" s="954">
        <f t="shared" si="48"/>
        <v>0</v>
      </c>
      <c r="DNR21" s="954">
        <f t="shared" si="48"/>
        <v>0</v>
      </c>
      <c r="DNS21" s="954">
        <f t="shared" si="48"/>
        <v>0</v>
      </c>
      <c r="DNT21" s="954">
        <f t="shared" si="48"/>
        <v>0</v>
      </c>
      <c r="DNU21" s="954">
        <f t="shared" si="48"/>
        <v>0</v>
      </c>
      <c r="DNV21" s="954">
        <f t="shared" si="48"/>
        <v>0</v>
      </c>
      <c r="DNW21" s="954">
        <f t="shared" si="48"/>
        <v>0</v>
      </c>
      <c r="DNX21" s="954">
        <f t="shared" si="48"/>
        <v>0</v>
      </c>
      <c r="DNY21" s="954">
        <f t="shared" si="48"/>
        <v>0</v>
      </c>
      <c r="DNZ21" s="954">
        <f t="shared" si="48"/>
        <v>0</v>
      </c>
      <c r="DOA21" s="954">
        <f t="shared" si="48"/>
        <v>0</v>
      </c>
      <c r="DOB21" s="954">
        <f t="shared" si="48"/>
        <v>0</v>
      </c>
      <c r="DOC21" s="954">
        <f t="shared" si="48"/>
        <v>0</v>
      </c>
      <c r="DOD21" s="954">
        <f t="shared" si="48"/>
        <v>0</v>
      </c>
      <c r="DOE21" s="954">
        <f t="shared" si="48"/>
        <v>0</v>
      </c>
      <c r="DOF21" s="954">
        <f t="shared" si="48"/>
        <v>0</v>
      </c>
      <c r="DOG21" s="954">
        <f t="shared" si="48"/>
        <v>0</v>
      </c>
      <c r="DOH21" s="954">
        <f t="shared" si="48"/>
        <v>0</v>
      </c>
      <c r="DOI21" s="954">
        <f t="shared" si="48"/>
        <v>0</v>
      </c>
      <c r="DOJ21" s="954">
        <f t="shared" si="48"/>
        <v>0</v>
      </c>
      <c r="DOK21" s="954">
        <f t="shared" si="48"/>
        <v>0</v>
      </c>
      <c r="DOL21" s="954">
        <f t="shared" si="48"/>
        <v>0</v>
      </c>
      <c r="DOM21" s="954">
        <f t="shared" si="48"/>
        <v>0</v>
      </c>
      <c r="DON21" s="954">
        <f t="shared" si="48"/>
        <v>0</v>
      </c>
      <c r="DOO21" s="954">
        <f t="shared" si="48"/>
        <v>0</v>
      </c>
      <c r="DOP21" s="954">
        <f t="shared" si="48"/>
        <v>0</v>
      </c>
      <c r="DOQ21" s="954">
        <f t="shared" si="48"/>
        <v>0</v>
      </c>
      <c r="DOR21" s="954">
        <f t="shared" si="48"/>
        <v>0</v>
      </c>
      <c r="DOS21" s="954">
        <f t="shared" si="48"/>
        <v>0</v>
      </c>
      <c r="DOT21" s="954">
        <f t="shared" si="48"/>
        <v>0</v>
      </c>
      <c r="DOU21" s="954">
        <f t="shared" si="48"/>
        <v>0</v>
      </c>
      <c r="DOV21" s="954">
        <f t="shared" si="48"/>
        <v>0</v>
      </c>
      <c r="DOW21" s="954">
        <f t="shared" si="48"/>
        <v>0</v>
      </c>
      <c r="DOX21" s="954">
        <f t="shared" si="48"/>
        <v>0</v>
      </c>
      <c r="DOY21" s="954">
        <f t="shared" si="48"/>
        <v>0</v>
      </c>
      <c r="DOZ21" s="954">
        <f t="shared" si="48"/>
        <v>0</v>
      </c>
      <c r="DPA21" s="954">
        <f t="shared" si="48"/>
        <v>0</v>
      </c>
      <c r="DPB21" s="954">
        <f t="shared" si="48"/>
        <v>0</v>
      </c>
      <c r="DPC21" s="954">
        <f t="shared" si="48"/>
        <v>0</v>
      </c>
      <c r="DPD21" s="954">
        <f t="shared" si="48"/>
        <v>0</v>
      </c>
      <c r="DPE21" s="954">
        <f t="shared" si="48"/>
        <v>0</v>
      </c>
      <c r="DPF21" s="954">
        <f t="shared" si="48"/>
        <v>0</v>
      </c>
      <c r="DPG21" s="954">
        <f t="shared" si="48"/>
        <v>0</v>
      </c>
      <c r="DPH21" s="954">
        <f t="shared" si="48"/>
        <v>0</v>
      </c>
      <c r="DPI21" s="954">
        <f t="shared" si="48"/>
        <v>0</v>
      </c>
      <c r="DPJ21" s="954">
        <f t="shared" si="48"/>
        <v>0</v>
      </c>
      <c r="DPK21" s="954">
        <f t="shared" si="48"/>
        <v>0</v>
      </c>
      <c r="DPL21" s="954">
        <f t="shared" si="48"/>
        <v>0</v>
      </c>
      <c r="DPM21" s="954">
        <f t="shared" si="48"/>
        <v>0</v>
      </c>
      <c r="DPN21" s="954">
        <f t="shared" si="48"/>
        <v>0</v>
      </c>
      <c r="DPO21" s="954">
        <f t="shared" si="48"/>
        <v>0</v>
      </c>
      <c r="DPP21" s="954">
        <f t="shared" si="48"/>
        <v>0</v>
      </c>
      <c r="DPQ21" s="954">
        <f t="shared" si="48"/>
        <v>0</v>
      </c>
      <c r="DPR21" s="954">
        <f t="shared" si="48"/>
        <v>0</v>
      </c>
      <c r="DPS21" s="954">
        <f t="shared" si="48"/>
        <v>0</v>
      </c>
      <c r="DPT21" s="954">
        <f t="shared" si="48"/>
        <v>0</v>
      </c>
      <c r="DPU21" s="954">
        <f t="shared" si="48"/>
        <v>0</v>
      </c>
      <c r="DPV21" s="954">
        <f t="shared" si="48"/>
        <v>0</v>
      </c>
      <c r="DPW21" s="954">
        <f t="shared" si="48"/>
        <v>0</v>
      </c>
      <c r="DPX21" s="954">
        <f t="shared" ref="DPX21:DSI21" si="49">IF(OR(DPX26&lt;$C$18,DPX26&gt;($C$18+9)),0,DPX27)</f>
        <v>0</v>
      </c>
      <c r="DPY21" s="954">
        <f t="shared" si="49"/>
        <v>0</v>
      </c>
      <c r="DPZ21" s="954">
        <f t="shared" si="49"/>
        <v>0</v>
      </c>
      <c r="DQA21" s="954">
        <f t="shared" si="49"/>
        <v>0</v>
      </c>
      <c r="DQB21" s="954">
        <f t="shared" si="49"/>
        <v>0</v>
      </c>
      <c r="DQC21" s="954">
        <f t="shared" si="49"/>
        <v>0</v>
      </c>
      <c r="DQD21" s="954">
        <f t="shared" si="49"/>
        <v>0</v>
      </c>
      <c r="DQE21" s="954">
        <f t="shared" si="49"/>
        <v>0</v>
      </c>
      <c r="DQF21" s="954">
        <f t="shared" si="49"/>
        <v>0</v>
      </c>
      <c r="DQG21" s="954">
        <f t="shared" si="49"/>
        <v>0</v>
      </c>
      <c r="DQH21" s="954">
        <f t="shared" si="49"/>
        <v>0</v>
      </c>
      <c r="DQI21" s="954">
        <f t="shared" si="49"/>
        <v>0</v>
      </c>
      <c r="DQJ21" s="954">
        <f t="shared" si="49"/>
        <v>0</v>
      </c>
      <c r="DQK21" s="954">
        <f t="shared" si="49"/>
        <v>0</v>
      </c>
      <c r="DQL21" s="954">
        <f t="shared" si="49"/>
        <v>0</v>
      </c>
      <c r="DQM21" s="954">
        <f t="shared" si="49"/>
        <v>0</v>
      </c>
      <c r="DQN21" s="954">
        <f t="shared" si="49"/>
        <v>0</v>
      </c>
      <c r="DQO21" s="954">
        <f t="shared" si="49"/>
        <v>0</v>
      </c>
      <c r="DQP21" s="954">
        <f t="shared" si="49"/>
        <v>0</v>
      </c>
      <c r="DQQ21" s="954">
        <f t="shared" si="49"/>
        <v>0</v>
      </c>
      <c r="DQR21" s="954">
        <f t="shared" si="49"/>
        <v>0</v>
      </c>
      <c r="DQS21" s="954">
        <f t="shared" si="49"/>
        <v>0</v>
      </c>
      <c r="DQT21" s="954">
        <f t="shared" si="49"/>
        <v>0</v>
      </c>
      <c r="DQU21" s="954">
        <f t="shared" si="49"/>
        <v>0</v>
      </c>
      <c r="DQV21" s="954">
        <f t="shared" si="49"/>
        <v>0</v>
      </c>
      <c r="DQW21" s="954">
        <f t="shared" si="49"/>
        <v>0</v>
      </c>
      <c r="DQX21" s="954">
        <f t="shared" si="49"/>
        <v>0</v>
      </c>
      <c r="DQY21" s="954">
        <f t="shared" si="49"/>
        <v>0</v>
      </c>
      <c r="DQZ21" s="954">
        <f t="shared" si="49"/>
        <v>0</v>
      </c>
      <c r="DRA21" s="954">
        <f t="shared" si="49"/>
        <v>0</v>
      </c>
      <c r="DRB21" s="954">
        <f t="shared" si="49"/>
        <v>0</v>
      </c>
      <c r="DRC21" s="954">
        <f t="shared" si="49"/>
        <v>0</v>
      </c>
      <c r="DRD21" s="954">
        <f t="shared" si="49"/>
        <v>0</v>
      </c>
      <c r="DRE21" s="954">
        <f t="shared" si="49"/>
        <v>0</v>
      </c>
      <c r="DRF21" s="954">
        <f t="shared" si="49"/>
        <v>0</v>
      </c>
      <c r="DRG21" s="954">
        <f t="shared" si="49"/>
        <v>0</v>
      </c>
      <c r="DRH21" s="954">
        <f t="shared" si="49"/>
        <v>0</v>
      </c>
      <c r="DRI21" s="954">
        <f t="shared" si="49"/>
        <v>0</v>
      </c>
      <c r="DRJ21" s="954">
        <f t="shared" si="49"/>
        <v>0</v>
      </c>
      <c r="DRK21" s="954">
        <f t="shared" si="49"/>
        <v>0</v>
      </c>
      <c r="DRL21" s="954">
        <f t="shared" si="49"/>
        <v>0</v>
      </c>
      <c r="DRM21" s="954">
        <f t="shared" si="49"/>
        <v>0</v>
      </c>
      <c r="DRN21" s="954">
        <f t="shared" si="49"/>
        <v>0</v>
      </c>
      <c r="DRO21" s="954">
        <f t="shared" si="49"/>
        <v>0</v>
      </c>
      <c r="DRP21" s="954">
        <f t="shared" si="49"/>
        <v>0</v>
      </c>
      <c r="DRQ21" s="954">
        <f t="shared" si="49"/>
        <v>0</v>
      </c>
      <c r="DRR21" s="954">
        <f t="shared" si="49"/>
        <v>0</v>
      </c>
      <c r="DRS21" s="954">
        <f t="shared" si="49"/>
        <v>0</v>
      </c>
      <c r="DRT21" s="954">
        <f t="shared" si="49"/>
        <v>0</v>
      </c>
      <c r="DRU21" s="954">
        <f t="shared" si="49"/>
        <v>0</v>
      </c>
      <c r="DRV21" s="954">
        <f t="shared" si="49"/>
        <v>0</v>
      </c>
      <c r="DRW21" s="954">
        <f t="shared" si="49"/>
        <v>0</v>
      </c>
      <c r="DRX21" s="954">
        <f t="shared" si="49"/>
        <v>0</v>
      </c>
      <c r="DRY21" s="954">
        <f t="shared" si="49"/>
        <v>0</v>
      </c>
      <c r="DRZ21" s="954">
        <f t="shared" si="49"/>
        <v>0</v>
      </c>
      <c r="DSA21" s="954">
        <f t="shared" si="49"/>
        <v>0</v>
      </c>
      <c r="DSB21" s="954">
        <f t="shared" si="49"/>
        <v>0</v>
      </c>
      <c r="DSC21" s="954">
        <f t="shared" si="49"/>
        <v>0</v>
      </c>
      <c r="DSD21" s="954">
        <f t="shared" si="49"/>
        <v>0</v>
      </c>
      <c r="DSE21" s="954">
        <f t="shared" si="49"/>
        <v>0</v>
      </c>
      <c r="DSF21" s="954">
        <f t="shared" si="49"/>
        <v>0</v>
      </c>
      <c r="DSG21" s="954">
        <f t="shared" si="49"/>
        <v>0</v>
      </c>
      <c r="DSH21" s="954">
        <f t="shared" si="49"/>
        <v>0</v>
      </c>
      <c r="DSI21" s="954">
        <f t="shared" si="49"/>
        <v>0</v>
      </c>
      <c r="DSJ21" s="954">
        <f t="shared" ref="DSJ21:DUU21" si="50">IF(OR(DSJ26&lt;$C$18,DSJ26&gt;($C$18+9)),0,DSJ27)</f>
        <v>0</v>
      </c>
      <c r="DSK21" s="954">
        <f t="shared" si="50"/>
        <v>0</v>
      </c>
      <c r="DSL21" s="954">
        <f t="shared" si="50"/>
        <v>0</v>
      </c>
      <c r="DSM21" s="954">
        <f t="shared" si="50"/>
        <v>0</v>
      </c>
      <c r="DSN21" s="954">
        <f t="shared" si="50"/>
        <v>0</v>
      </c>
      <c r="DSO21" s="954">
        <f t="shared" si="50"/>
        <v>0</v>
      </c>
      <c r="DSP21" s="954">
        <f t="shared" si="50"/>
        <v>0</v>
      </c>
      <c r="DSQ21" s="954">
        <f t="shared" si="50"/>
        <v>0</v>
      </c>
      <c r="DSR21" s="954">
        <f t="shared" si="50"/>
        <v>0</v>
      </c>
      <c r="DSS21" s="954">
        <f t="shared" si="50"/>
        <v>0</v>
      </c>
      <c r="DST21" s="954">
        <f t="shared" si="50"/>
        <v>0</v>
      </c>
      <c r="DSU21" s="954">
        <f t="shared" si="50"/>
        <v>0</v>
      </c>
      <c r="DSV21" s="954">
        <f t="shared" si="50"/>
        <v>0</v>
      </c>
      <c r="DSW21" s="954">
        <f t="shared" si="50"/>
        <v>0</v>
      </c>
      <c r="DSX21" s="954">
        <f t="shared" si="50"/>
        <v>0</v>
      </c>
      <c r="DSY21" s="954">
        <f t="shared" si="50"/>
        <v>0</v>
      </c>
      <c r="DSZ21" s="954">
        <f t="shared" si="50"/>
        <v>0</v>
      </c>
      <c r="DTA21" s="954">
        <f t="shared" si="50"/>
        <v>0</v>
      </c>
      <c r="DTB21" s="954">
        <f t="shared" si="50"/>
        <v>0</v>
      </c>
      <c r="DTC21" s="954">
        <f t="shared" si="50"/>
        <v>0</v>
      </c>
      <c r="DTD21" s="954">
        <f t="shared" si="50"/>
        <v>0</v>
      </c>
      <c r="DTE21" s="954">
        <f t="shared" si="50"/>
        <v>0</v>
      </c>
      <c r="DTF21" s="954">
        <f t="shared" si="50"/>
        <v>0</v>
      </c>
      <c r="DTG21" s="954">
        <f t="shared" si="50"/>
        <v>0</v>
      </c>
      <c r="DTH21" s="954">
        <f t="shared" si="50"/>
        <v>0</v>
      </c>
      <c r="DTI21" s="954">
        <f t="shared" si="50"/>
        <v>0</v>
      </c>
      <c r="DTJ21" s="954">
        <f t="shared" si="50"/>
        <v>0</v>
      </c>
      <c r="DTK21" s="954">
        <f t="shared" si="50"/>
        <v>0</v>
      </c>
      <c r="DTL21" s="954">
        <f t="shared" si="50"/>
        <v>0</v>
      </c>
      <c r="DTM21" s="954">
        <f t="shared" si="50"/>
        <v>0</v>
      </c>
      <c r="DTN21" s="954">
        <f t="shared" si="50"/>
        <v>0</v>
      </c>
      <c r="DTO21" s="954">
        <f t="shared" si="50"/>
        <v>0</v>
      </c>
      <c r="DTP21" s="954">
        <f t="shared" si="50"/>
        <v>0</v>
      </c>
      <c r="DTQ21" s="954">
        <f t="shared" si="50"/>
        <v>0</v>
      </c>
      <c r="DTR21" s="954">
        <f t="shared" si="50"/>
        <v>0</v>
      </c>
      <c r="DTS21" s="954">
        <f t="shared" si="50"/>
        <v>0</v>
      </c>
      <c r="DTT21" s="954">
        <f t="shared" si="50"/>
        <v>0</v>
      </c>
      <c r="DTU21" s="954">
        <f t="shared" si="50"/>
        <v>0</v>
      </c>
      <c r="DTV21" s="954">
        <f t="shared" si="50"/>
        <v>0</v>
      </c>
      <c r="DTW21" s="954">
        <f t="shared" si="50"/>
        <v>0</v>
      </c>
      <c r="DTX21" s="954">
        <f t="shared" si="50"/>
        <v>0</v>
      </c>
      <c r="DTY21" s="954">
        <f t="shared" si="50"/>
        <v>0</v>
      </c>
      <c r="DTZ21" s="954">
        <f t="shared" si="50"/>
        <v>0</v>
      </c>
      <c r="DUA21" s="954">
        <f t="shared" si="50"/>
        <v>0</v>
      </c>
      <c r="DUB21" s="954">
        <f t="shared" si="50"/>
        <v>0</v>
      </c>
      <c r="DUC21" s="954">
        <f t="shared" si="50"/>
        <v>0</v>
      </c>
      <c r="DUD21" s="954">
        <f t="shared" si="50"/>
        <v>0</v>
      </c>
      <c r="DUE21" s="954">
        <f t="shared" si="50"/>
        <v>0</v>
      </c>
      <c r="DUF21" s="954">
        <f t="shared" si="50"/>
        <v>0</v>
      </c>
      <c r="DUG21" s="954">
        <f t="shared" si="50"/>
        <v>0</v>
      </c>
      <c r="DUH21" s="954">
        <f t="shared" si="50"/>
        <v>0</v>
      </c>
      <c r="DUI21" s="954">
        <f t="shared" si="50"/>
        <v>0</v>
      </c>
      <c r="DUJ21" s="954">
        <f t="shared" si="50"/>
        <v>0</v>
      </c>
      <c r="DUK21" s="954">
        <f t="shared" si="50"/>
        <v>0</v>
      </c>
      <c r="DUL21" s="954">
        <f t="shared" si="50"/>
        <v>0</v>
      </c>
      <c r="DUM21" s="954">
        <f t="shared" si="50"/>
        <v>0</v>
      </c>
      <c r="DUN21" s="954">
        <f t="shared" si="50"/>
        <v>0</v>
      </c>
      <c r="DUO21" s="954">
        <f t="shared" si="50"/>
        <v>0</v>
      </c>
      <c r="DUP21" s="954">
        <f t="shared" si="50"/>
        <v>0</v>
      </c>
      <c r="DUQ21" s="954">
        <f t="shared" si="50"/>
        <v>0</v>
      </c>
      <c r="DUR21" s="954">
        <f t="shared" si="50"/>
        <v>0</v>
      </c>
      <c r="DUS21" s="954">
        <f t="shared" si="50"/>
        <v>0</v>
      </c>
      <c r="DUT21" s="954">
        <f t="shared" si="50"/>
        <v>0</v>
      </c>
      <c r="DUU21" s="954">
        <f t="shared" si="50"/>
        <v>0</v>
      </c>
      <c r="DUV21" s="954">
        <f t="shared" ref="DUV21:DXG21" si="51">IF(OR(DUV26&lt;$C$18,DUV26&gt;($C$18+9)),0,DUV27)</f>
        <v>0</v>
      </c>
      <c r="DUW21" s="954">
        <f t="shared" si="51"/>
        <v>0</v>
      </c>
      <c r="DUX21" s="954">
        <f t="shared" si="51"/>
        <v>0</v>
      </c>
      <c r="DUY21" s="954">
        <f t="shared" si="51"/>
        <v>0</v>
      </c>
      <c r="DUZ21" s="954">
        <f t="shared" si="51"/>
        <v>0</v>
      </c>
      <c r="DVA21" s="954">
        <f t="shared" si="51"/>
        <v>0</v>
      </c>
      <c r="DVB21" s="954">
        <f t="shared" si="51"/>
        <v>0</v>
      </c>
      <c r="DVC21" s="954">
        <f t="shared" si="51"/>
        <v>0</v>
      </c>
      <c r="DVD21" s="954">
        <f t="shared" si="51"/>
        <v>0</v>
      </c>
      <c r="DVE21" s="954">
        <f t="shared" si="51"/>
        <v>0</v>
      </c>
      <c r="DVF21" s="954">
        <f t="shared" si="51"/>
        <v>0</v>
      </c>
      <c r="DVG21" s="954">
        <f t="shared" si="51"/>
        <v>0</v>
      </c>
      <c r="DVH21" s="954">
        <f t="shared" si="51"/>
        <v>0</v>
      </c>
      <c r="DVI21" s="954">
        <f t="shared" si="51"/>
        <v>0</v>
      </c>
      <c r="DVJ21" s="954">
        <f t="shared" si="51"/>
        <v>0</v>
      </c>
      <c r="DVK21" s="954">
        <f t="shared" si="51"/>
        <v>0</v>
      </c>
      <c r="DVL21" s="954">
        <f t="shared" si="51"/>
        <v>0</v>
      </c>
      <c r="DVM21" s="954">
        <f t="shared" si="51"/>
        <v>0</v>
      </c>
      <c r="DVN21" s="954">
        <f t="shared" si="51"/>
        <v>0</v>
      </c>
      <c r="DVO21" s="954">
        <f t="shared" si="51"/>
        <v>0</v>
      </c>
      <c r="DVP21" s="954">
        <f t="shared" si="51"/>
        <v>0</v>
      </c>
      <c r="DVQ21" s="954">
        <f t="shared" si="51"/>
        <v>0</v>
      </c>
      <c r="DVR21" s="954">
        <f t="shared" si="51"/>
        <v>0</v>
      </c>
      <c r="DVS21" s="954">
        <f t="shared" si="51"/>
        <v>0</v>
      </c>
      <c r="DVT21" s="954">
        <f t="shared" si="51"/>
        <v>0</v>
      </c>
      <c r="DVU21" s="954">
        <f t="shared" si="51"/>
        <v>0</v>
      </c>
      <c r="DVV21" s="954">
        <f t="shared" si="51"/>
        <v>0</v>
      </c>
      <c r="DVW21" s="954">
        <f t="shared" si="51"/>
        <v>0</v>
      </c>
      <c r="DVX21" s="954">
        <f t="shared" si="51"/>
        <v>0</v>
      </c>
      <c r="DVY21" s="954">
        <f t="shared" si="51"/>
        <v>0</v>
      </c>
      <c r="DVZ21" s="954">
        <f t="shared" si="51"/>
        <v>0</v>
      </c>
      <c r="DWA21" s="954">
        <f t="shared" si="51"/>
        <v>0</v>
      </c>
      <c r="DWB21" s="954">
        <f t="shared" si="51"/>
        <v>0</v>
      </c>
      <c r="DWC21" s="954">
        <f t="shared" si="51"/>
        <v>0</v>
      </c>
      <c r="DWD21" s="954">
        <f t="shared" si="51"/>
        <v>0</v>
      </c>
      <c r="DWE21" s="954">
        <f t="shared" si="51"/>
        <v>0</v>
      </c>
      <c r="DWF21" s="954">
        <f t="shared" si="51"/>
        <v>0</v>
      </c>
      <c r="DWG21" s="954">
        <f t="shared" si="51"/>
        <v>0</v>
      </c>
      <c r="DWH21" s="954">
        <f t="shared" si="51"/>
        <v>0</v>
      </c>
      <c r="DWI21" s="954">
        <f t="shared" si="51"/>
        <v>0</v>
      </c>
      <c r="DWJ21" s="954">
        <f t="shared" si="51"/>
        <v>0</v>
      </c>
      <c r="DWK21" s="954">
        <f t="shared" si="51"/>
        <v>0</v>
      </c>
      <c r="DWL21" s="954">
        <f t="shared" si="51"/>
        <v>0</v>
      </c>
      <c r="DWM21" s="954">
        <f t="shared" si="51"/>
        <v>0</v>
      </c>
      <c r="DWN21" s="954">
        <f t="shared" si="51"/>
        <v>0</v>
      </c>
      <c r="DWO21" s="954">
        <f t="shared" si="51"/>
        <v>0</v>
      </c>
      <c r="DWP21" s="954">
        <f t="shared" si="51"/>
        <v>0</v>
      </c>
      <c r="DWQ21" s="954">
        <f t="shared" si="51"/>
        <v>0</v>
      </c>
      <c r="DWR21" s="954">
        <f t="shared" si="51"/>
        <v>0</v>
      </c>
      <c r="DWS21" s="954">
        <f t="shared" si="51"/>
        <v>0</v>
      </c>
      <c r="DWT21" s="954">
        <f t="shared" si="51"/>
        <v>0</v>
      </c>
      <c r="DWU21" s="954">
        <f t="shared" si="51"/>
        <v>0</v>
      </c>
      <c r="DWV21" s="954">
        <f t="shared" si="51"/>
        <v>0</v>
      </c>
      <c r="DWW21" s="954">
        <f t="shared" si="51"/>
        <v>0</v>
      </c>
      <c r="DWX21" s="954">
        <f t="shared" si="51"/>
        <v>0</v>
      </c>
      <c r="DWY21" s="954">
        <f t="shared" si="51"/>
        <v>0</v>
      </c>
      <c r="DWZ21" s="954">
        <f t="shared" si="51"/>
        <v>0</v>
      </c>
      <c r="DXA21" s="954">
        <f t="shared" si="51"/>
        <v>0</v>
      </c>
      <c r="DXB21" s="954">
        <f t="shared" si="51"/>
        <v>0</v>
      </c>
      <c r="DXC21" s="954">
        <f t="shared" si="51"/>
        <v>0</v>
      </c>
      <c r="DXD21" s="954">
        <f t="shared" si="51"/>
        <v>0</v>
      </c>
      <c r="DXE21" s="954">
        <f t="shared" si="51"/>
        <v>0</v>
      </c>
      <c r="DXF21" s="954">
        <f t="shared" si="51"/>
        <v>0</v>
      </c>
      <c r="DXG21" s="954">
        <f t="shared" si="51"/>
        <v>0</v>
      </c>
      <c r="DXH21" s="954">
        <f t="shared" ref="DXH21:DZS21" si="52">IF(OR(DXH26&lt;$C$18,DXH26&gt;($C$18+9)),0,DXH27)</f>
        <v>0</v>
      </c>
      <c r="DXI21" s="954">
        <f t="shared" si="52"/>
        <v>0</v>
      </c>
      <c r="DXJ21" s="954">
        <f t="shared" si="52"/>
        <v>0</v>
      </c>
      <c r="DXK21" s="954">
        <f t="shared" si="52"/>
        <v>0</v>
      </c>
      <c r="DXL21" s="954">
        <f t="shared" si="52"/>
        <v>0</v>
      </c>
      <c r="DXM21" s="954">
        <f t="shared" si="52"/>
        <v>0</v>
      </c>
      <c r="DXN21" s="954">
        <f t="shared" si="52"/>
        <v>0</v>
      </c>
      <c r="DXO21" s="954">
        <f t="shared" si="52"/>
        <v>0</v>
      </c>
      <c r="DXP21" s="954">
        <f t="shared" si="52"/>
        <v>0</v>
      </c>
      <c r="DXQ21" s="954">
        <f t="shared" si="52"/>
        <v>0</v>
      </c>
      <c r="DXR21" s="954">
        <f t="shared" si="52"/>
        <v>0</v>
      </c>
      <c r="DXS21" s="954">
        <f t="shared" si="52"/>
        <v>0</v>
      </c>
      <c r="DXT21" s="954">
        <f t="shared" si="52"/>
        <v>0</v>
      </c>
      <c r="DXU21" s="954">
        <f t="shared" si="52"/>
        <v>0</v>
      </c>
      <c r="DXV21" s="954">
        <f t="shared" si="52"/>
        <v>0</v>
      </c>
      <c r="DXW21" s="954">
        <f t="shared" si="52"/>
        <v>0</v>
      </c>
      <c r="DXX21" s="954">
        <f t="shared" si="52"/>
        <v>0</v>
      </c>
      <c r="DXY21" s="954">
        <f t="shared" si="52"/>
        <v>0</v>
      </c>
      <c r="DXZ21" s="954">
        <f t="shared" si="52"/>
        <v>0</v>
      </c>
      <c r="DYA21" s="954">
        <f t="shared" si="52"/>
        <v>0</v>
      </c>
      <c r="DYB21" s="954">
        <f t="shared" si="52"/>
        <v>0</v>
      </c>
      <c r="DYC21" s="954">
        <f t="shared" si="52"/>
        <v>0</v>
      </c>
      <c r="DYD21" s="954">
        <f t="shared" si="52"/>
        <v>0</v>
      </c>
      <c r="DYE21" s="954">
        <f t="shared" si="52"/>
        <v>0</v>
      </c>
      <c r="DYF21" s="954">
        <f t="shared" si="52"/>
        <v>0</v>
      </c>
      <c r="DYG21" s="954">
        <f t="shared" si="52"/>
        <v>0</v>
      </c>
      <c r="DYH21" s="954">
        <f t="shared" si="52"/>
        <v>0</v>
      </c>
      <c r="DYI21" s="954">
        <f t="shared" si="52"/>
        <v>0</v>
      </c>
      <c r="DYJ21" s="954">
        <f t="shared" si="52"/>
        <v>0</v>
      </c>
      <c r="DYK21" s="954">
        <f t="shared" si="52"/>
        <v>0</v>
      </c>
      <c r="DYL21" s="954">
        <f t="shared" si="52"/>
        <v>0</v>
      </c>
      <c r="DYM21" s="954">
        <f t="shared" si="52"/>
        <v>0</v>
      </c>
      <c r="DYN21" s="954">
        <f t="shared" si="52"/>
        <v>0</v>
      </c>
      <c r="DYO21" s="954">
        <f t="shared" si="52"/>
        <v>0</v>
      </c>
      <c r="DYP21" s="954">
        <f t="shared" si="52"/>
        <v>0</v>
      </c>
      <c r="DYQ21" s="954">
        <f t="shared" si="52"/>
        <v>0</v>
      </c>
      <c r="DYR21" s="954">
        <f t="shared" si="52"/>
        <v>0</v>
      </c>
      <c r="DYS21" s="954">
        <f t="shared" si="52"/>
        <v>0</v>
      </c>
      <c r="DYT21" s="954">
        <f t="shared" si="52"/>
        <v>0</v>
      </c>
      <c r="DYU21" s="954">
        <f t="shared" si="52"/>
        <v>0</v>
      </c>
      <c r="DYV21" s="954">
        <f t="shared" si="52"/>
        <v>0</v>
      </c>
      <c r="DYW21" s="954">
        <f t="shared" si="52"/>
        <v>0</v>
      </c>
      <c r="DYX21" s="954">
        <f t="shared" si="52"/>
        <v>0</v>
      </c>
      <c r="DYY21" s="954">
        <f t="shared" si="52"/>
        <v>0</v>
      </c>
      <c r="DYZ21" s="954">
        <f t="shared" si="52"/>
        <v>0</v>
      </c>
      <c r="DZA21" s="954">
        <f t="shared" si="52"/>
        <v>0</v>
      </c>
      <c r="DZB21" s="954">
        <f t="shared" si="52"/>
        <v>0</v>
      </c>
      <c r="DZC21" s="954">
        <f t="shared" si="52"/>
        <v>0</v>
      </c>
      <c r="DZD21" s="954">
        <f t="shared" si="52"/>
        <v>0</v>
      </c>
      <c r="DZE21" s="954">
        <f t="shared" si="52"/>
        <v>0</v>
      </c>
      <c r="DZF21" s="954">
        <f t="shared" si="52"/>
        <v>0</v>
      </c>
      <c r="DZG21" s="954">
        <f t="shared" si="52"/>
        <v>0</v>
      </c>
      <c r="DZH21" s="954">
        <f t="shared" si="52"/>
        <v>0</v>
      </c>
      <c r="DZI21" s="954">
        <f t="shared" si="52"/>
        <v>0</v>
      </c>
      <c r="DZJ21" s="954">
        <f t="shared" si="52"/>
        <v>0</v>
      </c>
      <c r="DZK21" s="954">
        <f t="shared" si="52"/>
        <v>0</v>
      </c>
      <c r="DZL21" s="954">
        <f t="shared" si="52"/>
        <v>0</v>
      </c>
      <c r="DZM21" s="954">
        <f t="shared" si="52"/>
        <v>0</v>
      </c>
      <c r="DZN21" s="954">
        <f t="shared" si="52"/>
        <v>0</v>
      </c>
      <c r="DZO21" s="954">
        <f t="shared" si="52"/>
        <v>0</v>
      </c>
      <c r="DZP21" s="954">
        <f t="shared" si="52"/>
        <v>0</v>
      </c>
      <c r="DZQ21" s="954">
        <f t="shared" si="52"/>
        <v>0</v>
      </c>
      <c r="DZR21" s="954">
        <f t="shared" si="52"/>
        <v>0</v>
      </c>
      <c r="DZS21" s="954">
        <f t="shared" si="52"/>
        <v>0</v>
      </c>
      <c r="DZT21" s="954">
        <f t="shared" ref="DZT21:ECE21" si="53">IF(OR(DZT26&lt;$C$18,DZT26&gt;($C$18+9)),0,DZT27)</f>
        <v>0</v>
      </c>
      <c r="DZU21" s="954">
        <f t="shared" si="53"/>
        <v>0</v>
      </c>
      <c r="DZV21" s="954">
        <f t="shared" si="53"/>
        <v>0</v>
      </c>
      <c r="DZW21" s="954">
        <f t="shared" si="53"/>
        <v>0</v>
      </c>
      <c r="DZX21" s="954">
        <f t="shared" si="53"/>
        <v>0</v>
      </c>
      <c r="DZY21" s="954">
        <f t="shared" si="53"/>
        <v>0</v>
      </c>
      <c r="DZZ21" s="954">
        <f t="shared" si="53"/>
        <v>0</v>
      </c>
      <c r="EAA21" s="954">
        <f t="shared" si="53"/>
        <v>0</v>
      </c>
      <c r="EAB21" s="954">
        <f t="shared" si="53"/>
        <v>0</v>
      </c>
      <c r="EAC21" s="954">
        <f t="shared" si="53"/>
        <v>0</v>
      </c>
      <c r="EAD21" s="954">
        <f t="shared" si="53"/>
        <v>0</v>
      </c>
      <c r="EAE21" s="954">
        <f t="shared" si="53"/>
        <v>0</v>
      </c>
      <c r="EAF21" s="954">
        <f t="shared" si="53"/>
        <v>0</v>
      </c>
      <c r="EAG21" s="954">
        <f t="shared" si="53"/>
        <v>0</v>
      </c>
      <c r="EAH21" s="954">
        <f t="shared" si="53"/>
        <v>0</v>
      </c>
      <c r="EAI21" s="954">
        <f t="shared" si="53"/>
        <v>0</v>
      </c>
      <c r="EAJ21" s="954">
        <f t="shared" si="53"/>
        <v>0</v>
      </c>
      <c r="EAK21" s="954">
        <f t="shared" si="53"/>
        <v>0</v>
      </c>
      <c r="EAL21" s="954">
        <f t="shared" si="53"/>
        <v>0</v>
      </c>
      <c r="EAM21" s="954">
        <f t="shared" si="53"/>
        <v>0</v>
      </c>
      <c r="EAN21" s="954">
        <f t="shared" si="53"/>
        <v>0</v>
      </c>
      <c r="EAO21" s="954">
        <f t="shared" si="53"/>
        <v>0</v>
      </c>
      <c r="EAP21" s="954">
        <f t="shared" si="53"/>
        <v>0</v>
      </c>
      <c r="EAQ21" s="954">
        <f t="shared" si="53"/>
        <v>0</v>
      </c>
      <c r="EAR21" s="954">
        <f t="shared" si="53"/>
        <v>0</v>
      </c>
      <c r="EAS21" s="954">
        <f t="shared" si="53"/>
        <v>0</v>
      </c>
      <c r="EAT21" s="954">
        <f t="shared" si="53"/>
        <v>0</v>
      </c>
      <c r="EAU21" s="954">
        <f t="shared" si="53"/>
        <v>0</v>
      </c>
      <c r="EAV21" s="954">
        <f t="shared" si="53"/>
        <v>0</v>
      </c>
      <c r="EAW21" s="954">
        <f t="shared" si="53"/>
        <v>0</v>
      </c>
      <c r="EAX21" s="954">
        <f t="shared" si="53"/>
        <v>0</v>
      </c>
      <c r="EAY21" s="954">
        <f t="shared" si="53"/>
        <v>0</v>
      </c>
      <c r="EAZ21" s="954">
        <f t="shared" si="53"/>
        <v>0</v>
      </c>
      <c r="EBA21" s="954">
        <f t="shared" si="53"/>
        <v>0</v>
      </c>
      <c r="EBB21" s="954">
        <f t="shared" si="53"/>
        <v>0</v>
      </c>
      <c r="EBC21" s="954">
        <f t="shared" si="53"/>
        <v>0</v>
      </c>
      <c r="EBD21" s="954">
        <f t="shared" si="53"/>
        <v>0</v>
      </c>
      <c r="EBE21" s="954">
        <f t="shared" si="53"/>
        <v>0</v>
      </c>
      <c r="EBF21" s="954">
        <f t="shared" si="53"/>
        <v>0</v>
      </c>
      <c r="EBG21" s="954">
        <f t="shared" si="53"/>
        <v>0</v>
      </c>
      <c r="EBH21" s="954">
        <f t="shared" si="53"/>
        <v>0</v>
      </c>
      <c r="EBI21" s="954">
        <f t="shared" si="53"/>
        <v>0</v>
      </c>
      <c r="EBJ21" s="954">
        <f t="shared" si="53"/>
        <v>0</v>
      </c>
      <c r="EBK21" s="954">
        <f t="shared" si="53"/>
        <v>0</v>
      </c>
      <c r="EBL21" s="954">
        <f t="shared" si="53"/>
        <v>0</v>
      </c>
      <c r="EBM21" s="954">
        <f t="shared" si="53"/>
        <v>0</v>
      </c>
      <c r="EBN21" s="954">
        <f t="shared" si="53"/>
        <v>0</v>
      </c>
      <c r="EBO21" s="954">
        <f t="shared" si="53"/>
        <v>0</v>
      </c>
      <c r="EBP21" s="954">
        <f t="shared" si="53"/>
        <v>0</v>
      </c>
      <c r="EBQ21" s="954">
        <f t="shared" si="53"/>
        <v>0</v>
      </c>
      <c r="EBR21" s="954">
        <f t="shared" si="53"/>
        <v>0</v>
      </c>
      <c r="EBS21" s="954">
        <f t="shared" si="53"/>
        <v>0</v>
      </c>
      <c r="EBT21" s="954">
        <f t="shared" si="53"/>
        <v>0</v>
      </c>
      <c r="EBU21" s="954">
        <f t="shared" si="53"/>
        <v>0</v>
      </c>
      <c r="EBV21" s="954">
        <f t="shared" si="53"/>
        <v>0</v>
      </c>
      <c r="EBW21" s="954">
        <f t="shared" si="53"/>
        <v>0</v>
      </c>
      <c r="EBX21" s="954">
        <f t="shared" si="53"/>
        <v>0</v>
      </c>
      <c r="EBY21" s="954">
        <f t="shared" si="53"/>
        <v>0</v>
      </c>
      <c r="EBZ21" s="954">
        <f t="shared" si="53"/>
        <v>0</v>
      </c>
      <c r="ECA21" s="954">
        <f t="shared" si="53"/>
        <v>0</v>
      </c>
      <c r="ECB21" s="954">
        <f t="shared" si="53"/>
        <v>0</v>
      </c>
      <c r="ECC21" s="954">
        <f t="shared" si="53"/>
        <v>0</v>
      </c>
      <c r="ECD21" s="954">
        <f t="shared" si="53"/>
        <v>0</v>
      </c>
      <c r="ECE21" s="954">
        <f t="shared" si="53"/>
        <v>0</v>
      </c>
      <c r="ECF21" s="954">
        <f t="shared" ref="ECF21:EEQ21" si="54">IF(OR(ECF26&lt;$C$18,ECF26&gt;($C$18+9)),0,ECF27)</f>
        <v>0</v>
      </c>
      <c r="ECG21" s="954">
        <f t="shared" si="54"/>
        <v>0</v>
      </c>
      <c r="ECH21" s="954">
        <f t="shared" si="54"/>
        <v>0</v>
      </c>
      <c r="ECI21" s="954">
        <f t="shared" si="54"/>
        <v>0</v>
      </c>
      <c r="ECJ21" s="954">
        <f t="shared" si="54"/>
        <v>0</v>
      </c>
      <c r="ECK21" s="954">
        <f t="shared" si="54"/>
        <v>0</v>
      </c>
      <c r="ECL21" s="954">
        <f t="shared" si="54"/>
        <v>0</v>
      </c>
      <c r="ECM21" s="954">
        <f t="shared" si="54"/>
        <v>0</v>
      </c>
      <c r="ECN21" s="954">
        <f t="shared" si="54"/>
        <v>0</v>
      </c>
      <c r="ECO21" s="954">
        <f t="shared" si="54"/>
        <v>0</v>
      </c>
      <c r="ECP21" s="954">
        <f t="shared" si="54"/>
        <v>0</v>
      </c>
      <c r="ECQ21" s="954">
        <f t="shared" si="54"/>
        <v>0</v>
      </c>
      <c r="ECR21" s="954">
        <f t="shared" si="54"/>
        <v>0</v>
      </c>
      <c r="ECS21" s="954">
        <f t="shared" si="54"/>
        <v>0</v>
      </c>
      <c r="ECT21" s="954">
        <f t="shared" si="54"/>
        <v>0</v>
      </c>
      <c r="ECU21" s="954">
        <f t="shared" si="54"/>
        <v>0</v>
      </c>
      <c r="ECV21" s="954">
        <f t="shared" si="54"/>
        <v>0</v>
      </c>
      <c r="ECW21" s="954">
        <f t="shared" si="54"/>
        <v>0</v>
      </c>
      <c r="ECX21" s="954">
        <f t="shared" si="54"/>
        <v>0</v>
      </c>
      <c r="ECY21" s="954">
        <f t="shared" si="54"/>
        <v>0</v>
      </c>
      <c r="ECZ21" s="954">
        <f t="shared" si="54"/>
        <v>0</v>
      </c>
      <c r="EDA21" s="954">
        <f t="shared" si="54"/>
        <v>0</v>
      </c>
      <c r="EDB21" s="954">
        <f t="shared" si="54"/>
        <v>0</v>
      </c>
      <c r="EDC21" s="954">
        <f t="shared" si="54"/>
        <v>0</v>
      </c>
      <c r="EDD21" s="954">
        <f t="shared" si="54"/>
        <v>0</v>
      </c>
      <c r="EDE21" s="954">
        <f t="shared" si="54"/>
        <v>0</v>
      </c>
      <c r="EDF21" s="954">
        <f t="shared" si="54"/>
        <v>0</v>
      </c>
      <c r="EDG21" s="954">
        <f t="shared" si="54"/>
        <v>0</v>
      </c>
      <c r="EDH21" s="954">
        <f t="shared" si="54"/>
        <v>0</v>
      </c>
      <c r="EDI21" s="954">
        <f t="shared" si="54"/>
        <v>0</v>
      </c>
      <c r="EDJ21" s="954">
        <f t="shared" si="54"/>
        <v>0</v>
      </c>
      <c r="EDK21" s="954">
        <f t="shared" si="54"/>
        <v>0</v>
      </c>
      <c r="EDL21" s="954">
        <f t="shared" si="54"/>
        <v>0</v>
      </c>
      <c r="EDM21" s="954">
        <f t="shared" si="54"/>
        <v>0</v>
      </c>
      <c r="EDN21" s="954">
        <f t="shared" si="54"/>
        <v>0</v>
      </c>
      <c r="EDO21" s="954">
        <f t="shared" si="54"/>
        <v>0</v>
      </c>
      <c r="EDP21" s="954">
        <f t="shared" si="54"/>
        <v>0</v>
      </c>
      <c r="EDQ21" s="954">
        <f t="shared" si="54"/>
        <v>0</v>
      </c>
      <c r="EDR21" s="954">
        <f t="shared" si="54"/>
        <v>0</v>
      </c>
      <c r="EDS21" s="954">
        <f t="shared" si="54"/>
        <v>0</v>
      </c>
      <c r="EDT21" s="954">
        <f t="shared" si="54"/>
        <v>0</v>
      </c>
      <c r="EDU21" s="954">
        <f t="shared" si="54"/>
        <v>0</v>
      </c>
      <c r="EDV21" s="954">
        <f t="shared" si="54"/>
        <v>0</v>
      </c>
      <c r="EDW21" s="954">
        <f t="shared" si="54"/>
        <v>0</v>
      </c>
      <c r="EDX21" s="954">
        <f t="shared" si="54"/>
        <v>0</v>
      </c>
      <c r="EDY21" s="954">
        <f t="shared" si="54"/>
        <v>0</v>
      </c>
      <c r="EDZ21" s="954">
        <f t="shared" si="54"/>
        <v>0</v>
      </c>
      <c r="EEA21" s="954">
        <f t="shared" si="54"/>
        <v>0</v>
      </c>
      <c r="EEB21" s="954">
        <f t="shared" si="54"/>
        <v>0</v>
      </c>
      <c r="EEC21" s="954">
        <f t="shared" si="54"/>
        <v>0</v>
      </c>
      <c r="EED21" s="954">
        <f t="shared" si="54"/>
        <v>0</v>
      </c>
      <c r="EEE21" s="954">
        <f t="shared" si="54"/>
        <v>0</v>
      </c>
      <c r="EEF21" s="954">
        <f t="shared" si="54"/>
        <v>0</v>
      </c>
      <c r="EEG21" s="954">
        <f t="shared" si="54"/>
        <v>0</v>
      </c>
      <c r="EEH21" s="954">
        <f t="shared" si="54"/>
        <v>0</v>
      </c>
      <c r="EEI21" s="954">
        <f t="shared" si="54"/>
        <v>0</v>
      </c>
      <c r="EEJ21" s="954">
        <f t="shared" si="54"/>
        <v>0</v>
      </c>
      <c r="EEK21" s="954">
        <f t="shared" si="54"/>
        <v>0</v>
      </c>
      <c r="EEL21" s="954">
        <f t="shared" si="54"/>
        <v>0</v>
      </c>
      <c r="EEM21" s="954">
        <f t="shared" si="54"/>
        <v>0</v>
      </c>
      <c r="EEN21" s="954">
        <f t="shared" si="54"/>
        <v>0</v>
      </c>
      <c r="EEO21" s="954">
        <f t="shared" si="54"/>
        <v>0</v>
      </c>
      <c r="EEP21" s="954">
        <f t="shared" si="54"/>
        <v>0</v>
      </c>
      <c r="EEQ21" s="954">
        <f t="shared" si="54"/>
        <v>0</v>
      </c>
      <c r="EER21" s="954">
        <f t="shared" ref="EER21:EHC21" si="55">IF(OR(EER26&lt;$C$18,EER26&gt;($C$18+9)),0,EER27)</f>
        <v>0</v>
      </c>
      <c r="EES21" s="954">
        <f t="shared" si="55"/>
        <v>0</v>
      </c>
      <c r="EET21" s="954">
        <f t="shared" si="55"/>
        <v>0</v>
      </c>
      <c r="EEU21" s="954">
        <f t="shared" si="55"/>
        <v>0</v>
      </c>
      <c r="EEV21" s="954">
        <f t="shared" si="55"/>
        <v>0</v>
      </c>
      <c r="EEW21" s="954">
        <f t="shared" si="55"/>
        <v>0</v>
      </c>
      <c r="EEX21" s="954">
        <f t="shared" si="55"/>
        <v>0</v>
      </c>
      <c r="EEY21" s="954">
        <f t="shared" si="55"/>
        <v>0</v>
      </c>
      <c r="EEZ21" s="954">
        <f t="shared" si="55"/>
        <v>0</v>
      </c>
      <c r="EFA21" s="954">
        <f t="shared" si="55"/>
        <v>0</v>
      </c>
      <c r="EFB21" s="954">
        <f t="shared" si="55"/>
        <v>0</v>
      </c>
      <c r="EFC21" s="954">
        <f t="shared" si="55"/>
        <v>0</v>
      </c>
      <c r="EFD21" s="954">
        <f t="shared" si="55"/>
        <v>0</v>
      </c>
      <c r="EFE21" s="954">
        <f t="shared" si="55"/>
        <v>0</v>
      </c>
      <c r="EFF21" s="954">
        <f t="shared" si="55"/>
        <v>0</v>
      </c>
      <c r="EFG21" s="954">
        <f t="shared" si="55"/>
        <v>0</v>
      </c>
      <c r="EFH21" s="954">
        <f t="shared" si="55"/>
        <v>0</v>
      </c>
      <c r="EFI21" s="954">
        <f t="shared" si="55"/>
        <v>0</v>
      </c>
      <c r="EFJ21" s="954">
        <f t="shared" si="55"/>
        <v>0</v>
      </c>
      <c r="EFK21" s="954">
        <f t="shared" si="55"/>
        <v>0</v>
      </c>
      <c r="EFL21" s="954">
        <f t="shared" si="55"/>
        <v>0</v>
      </c>
      <c r="EFM21" s="954">
        <f t="shared" si="55"/>
        <v>0</v>
      </c>
      <c r="EFN21" s="954">
        <f t="shared" si="55"/>
        <v>0</v>
      </c>
      <c r="EFO21" s="954">
        <f t="shared" si="55"/>
        <v>0</v>
      </c>
      <c r="EFP21" s="954">
        <f t="shared" si="55"/>
        <v>0</v>
      </c>
      <c r="EFQ21" s="954">
        <f t="shared" si="55"/>
        <v>0</v>
      </c>
      <c r="EFR21" s="954">
        <f t="shared" si="55"/>
        <v>0</v>
      </c>
      <c r="EFS21" s="954">
        <f t="shared" si="55"/>
        <v>0</v>
      </c>
      <c r="EFT21" s="954">
        <f t="shared" si="55"/>
        <v>0</v>
      </c>
      <c r="EFU21" s="954">
        <f t="shared" si="55"/>
        <v>0</v>
      </c>
      <c r="EFV21" s="954">
        <f t="shared" si="55"/>
        <v>0</v>
      </c>
      <c r="EFW21" s="954">
        <f t="shared" si="55"/>
        <v>0</v>
      </c>
      <c r="EFX21" s="954">
        <f t="shared" si="55"/>
        <v>0</v>
      </c>
      <c r="EFY21" s="954">
        <f t="shared" si="55"/>
        <v>0</v>
      </c>
      <c r="EFZ21" s="954">
        <f t="shared" si="55"/>
        <v>0</v>
      </c>
      <c r="EGA21" s="954">
        <f t="shared" si="55"/>
        <v>0</v>
      </c>
      <c r="EGB21" s="954">
        <f t="shared" si="55"/>
        <v>0</v>
      </c>
      <c r="EGC21" s="954">
        <f t="shared" si="55"/>
        <v>0</v>
      </c>
      <c r="EGD21" s="954">
        <f t="shared" si="55"/>
        <v>0</v>
      </c>
      <c r="EGE21" s="954">
        <f t="shared" si="55"/>
        <v>0</v>
      </c>
      <c r="EGF21" s="954">
        <f t="shared" si="55"/>
        <v>0</v>
      </c>
      <c r="EGG21" s="954">
        <f t="shared" si="55"/>
        <v>0</v>
      </c>
      <c r="EGH21" s="954">
        <f t="shared" si="55"/>
        <v>0</v>
      </c>
      <c r="EGI21" s="954">
        <f t="shared" si="55"/>
        <v>0</v>
      </c>
      <c r="EGJ21" s="954">
        <f t="shared" si="55"/>
        <v>0</v>
      </c>
      <c r="EGK21" s="954">
        <f t="shared" si="55"/>
        <v>0</v>
      </c>
      <c r="EGL21" s="954">
        <f t="shared" si="55"/>
        <v>0</v>
      </c>
      <c r="EGM21" s="954">
        <f t="shared" si="55"/>
        <v>0</v>
      </c>
      <c r="EGN21" s="954">
        <f t="shared" si="55"/>
        <v>0</v>
      </c>
      <c r="EGO21" s="954">
        <f t="shared" si="55"/>
        <v>0</v>
      </c>
      <c r="EGP21" s="954">
        <f t="shared" si="55"/>
        <v>0</v>
      </c>
      <c r="EGQ21" s="954">
        <f t="shared" si="55"/>
        <v>0</v>
      </c>
      <c r="EGR21" s="954">
        <f t="shared" si="55"/>
        <v>0</v>
      </c>
      <c r="EGS21" s="954">
        <f t="shared" si="55"/>
        <v>0</v>
      </c>
      <c r="EGT21" s="954">
        <f t="shared" si="55"/>
        <v>0</v>
      </c>
      <c r="EGU21" s="954">
        <f t="shared" si="55"/>
        <v>0</v>
      </c>
      <c r="EGV21" s="954">
        <f t="shared" si="55"/>
        <v>0</v>
      </c>
      <c r="EGW21" s="954">
        <f t="shared" si="55"/>
        <v>0</v>
      </c>
      <c r="EGX21" s="954">
        <f t="shared" si="55"/>
        <v>0</v>
      </c>
      <c r="EGY21" s="954">
        <f t="shared" si="55"/>
        <v>0</v>
      </c>
      <c r="EGZ21" s="954">
        <f t="shared" si="55"/>
        <v>0</v>
      </c>
      <c r="EHA21" s="954">
        <f t="shared" si="55"/>
        <v>0</v>
      </c>
      <c r="EHB21" s="954">
        <f t="shared" si="55"/>
        <v>0</v>
      </c>
      <c r="EHC21" s="954">
        <f t="shared" si="55"/>
        <v>0</v>
      </c>
      <c r="EHD21" s="954">
        <f t="shared" ref="EHD21:EJO21" si="56">IF(OR(EHD26&lt;$C$18,EHD26&gt;($C$18+9)),0,EHD27)</f>
        <v>0</v>
      </c>
      <c r="EHE21" s="954">
        <f t="shared" si="56"/>
        <v>0</v>
      </c>
      <c r="EHF21" s="954">
        <f t="shared" si="56"/>
        <v>0</v>
      </c>
      <c r="EHG21" s="954">
        <f t="shared" si="56"/>
        <v>0</v>
      </c>
      <c r="EHH21" s="954">
        <f t="shared" si="56"/>
        <v>0</v>
      </c>
      <c r="EHI21" s="954">
        <f t="shared" si="56"/>
        <v>0</v>
      </c>
      <c r="EHJ21" s="954">
        <f t="shared" si="56"/>
        <v>0</v>
      </c>
      <c r="EHK21" s="954">
        <f t="shared" si="56"/>
        <v>0</v>
      </c>
      <c r="EHL21" s="954">
        <f t="shared" si="56"/>
        <v>0</v>
      </c>
      <c r="EHM21" s="954">
        <f t="shared" si="56"/>
        <v>0</v>
      </c>
      <c r="EHN21" s="954">
        <f t="shared" si="56"/>
        <v>0</v>
      </c>
      <c r="EHO21" s="954">
        <f t="shared" si="56"/>
        <v>0</v>
      </c>
      <c r="EHP21" s="954">
        <f t="shared" si="56"/>
        <v>0</v>
      </c>
      <c r="EHQ21" s="954">
        <f t="shared" si="56"/>
        <v>0</v>
      </c>
      <c r="EHR21" s="954">
        <f t="shared" si="56"/>
        <v>0</v>
      </c>
      <c r="EHS21" s="954">
        <f t="shared" si="56"/>
        <v>0</v>
      </c>
      <c r="EHT21" s="954">
        <f t="shared" si="56"/>
        <v>0</v>
      </c>
      <c r="EHU21" s="954">
        <f t="shared" si="56"/>
        <v>0</v>
      </c>
      <c r="EHV21" s="954">
        <f t="shared" si="56"/>
        <v>0</v>
      </c>
      <c r="EHW21" s="954">
        <f t="shared" si="56"/>
        <v>0</v>
      </c>
      <c r="EHX21" s="954">
        <f t="shared" si="56"/>
        <v>0</v>
      </c>
      <c r="EHY21" s="954">
        <f t="shared" si="56"/>
        <v>0</v>
      </c>
      <c r="EHZ21" s="954">
        <f t="shared" si="56"/>
        <v>0</v>
      </c>
      <c r="EIA21" s="954">
        <f t="shared" si="56"/>
        <v>0</v>
      </c>
      <c r="EIB21" s="954">
        <f t="shared" si="56"/>
        <v>0</v>
      </c>
      <c r="EIC21" s="954">
        <f t="shared" si="56"/>
        <v>0</v>
      </c>
      <c r="EID21" s="954">
        <f t="shared" si="56"/>
        <v>0</v>
      </c>
      <c r="EIE21" s="954">
        <f t="shared" si="56"/>
        <v>0</v>
      </c>
      <c r="EIF21" s="954">
        <f t="shared" si="56"/>
        <v>0</v>
      </c>
      <c r="EIG21" s="954">
        <f t="shared" si="56"/>
        <v>0</v>
      </c>
      <c r="EIH21" s="954">
        <f t="shared" si="56"/>
        <v>0</v>
      </c>
      <c r="EII21" s="954">
        <f t="shared" si="56"/>
        <v>0</v>
      </c>
      <c r="EIJ21" s="954">
        <f t="shared" si="56"/>
        <v>0</v>
      </c>
      <c r="EIK21" s="954">
        <f t="shared" si="56"/>
        <v>0</v>
      </c>
      <c r="EIL21" s="954">
        <f t="shared" si="56"/>
        <v>0</v>
      </c>
      <c r="EIM21" s="954">
        <f t="shared" si="56"/>
        <v>0</v>
      </c>
      <c r="EIN21" s="954">
        <f t="shared" si="56"/>
        <v>0</v>
      </c>
      <c r="EIO21" s="954">
        <f t="shared" si="56"/>
        <v>0</v>
      </c>
      <c r="EIP21" s="954">
        <f t="shared" si="56"/>
        <v>0</v>
      </c>
      <c r="EIQ21" s="954">
        <f t="shared" si="56"/>
        <v>0</v>
      </c>
      <c r="EIR21" s="954">
        <f t="shared" si="56"/>
        <v>0</v>
      </c>
      <c r="EIS21" s="954">
        <f t="shared" si="56"/>
        <v>0</v>
      </c>
      <c r="EIT21" s="954">
        <f t="shared" si="56"/>
        <v>0</v>
      </c>
      <c r="EIU21" s="954">
        <f t="shared" si="56"/>
        <v>0</v>
      </c>
      <c r="EIV21" s="954">
        <f t="shared" si="56"/>
        <v>0</v>
      </c>
      <c r="EIW21" s="954">
        <f t="shared" si="56"/>
        <v>0</v>
      </c>
      <c r="EIX21" s="954">
        <f t="shared" si="56"/>
        <v>0</v>
      </c>
      <c r="EIY21" s="954">
        <f t="shared" si="56"/>
        <v>0</v>
      </c>
      <c r="EIZ21" s="954">
        <f t="shared" si="56"/>
        <v>0</v>
      </c>
      <c r="EJA21" s="954">
        <f t="shared" si="56"/>
        <v>0</v>
      </c>
      <c r="EJB21" s="954">
        <f t="shared" si="56"/>
        <v>0</v>
      </c>
      <c r="EJC21" s="954">
        <f t="shared" si="56"/>
        <v>0</v>
      </c>
      <c r="EJD21" s="954">
        <f t="shared" si="56"/>
        <v>0</v>
      </c>
      <c r="EJE21" s="954">
        <f t="shared" si="56"/>
        <v>0</v>
      </c>
      <c r="EJF21" s="954">
        <f t="shared" si="56"/>
        <v>0</v>
      </c>
      <c r="EJG21" s="954">
        <f t="shared" si="56"/>
        <v>0</v>
      </c>
      <c r="EJH21" s="954">
        <f t="shared" si="56"/>
        <v>0</v>
      </c>
      <c r="EJI21" s="954">
        <f t="shared" si="56"/>
        <v>0</v>
      </c>
      <c r="EJJ21" s="954">
        <f t="shared" si="56"/>
        <v>0</v>
      </c>
      <c r="EJK21" s="954">
        <f t="shared" si="56"/>
        <v>0</v>
      </c>
      <c r="EJL21" s="954">
        <f t="shared" si="56"/>
        <v>0</v>
      </c>
      <c r="EJM21" s="954">
        <f t="shared" si="56"/>
        <v>0</v>
      </c>
      <c r="EJN21" s="954">
        <f t="shared" si="56"/>
        <v>0</v>
      </c>
      <c r="EJO21" s="954">
        <f t="shared" si="56"/>
        <v>0</v>
      </c>
      <c r="EJP21" s="954">
        <f t="shared" ref="EJP21:EMA21" si="57">IF(OR(EJP26&lt;$C$18,EJP26&gt;($C$18+9)),0,EJP27)</f>
        <v>0</v>
      </c>
      <c r="EJQ21" s="954">
        <f t="shared" si="57"/>
        <v>0</v>
      </c>
      <c r="EJR21" s="954">
        <f t="shared" si="57"/>
        <v>0</v>
      </c>
      <c r="EJS21" s="954">
        <f t="shared" si="57"/>
        <v>0</v>
      </c>
      <c r="EJT21" s="954">
        <f t="shared" si="57"/>
        <v>0</v>
      </c>
      <c r="EJU21" s="954">
        <f t="shared" si="57"/>
        <v>0</v>
      </c>
      <c r="EJV21" s="954">
        <f t="shared" si="57"/>
        <v>0</v>
      </c>
      <c r="EJW21" s="954">
        <f t="shared" si="57"/>
        <v>0</v>
      </c>
      <c r="EJX21" s="954">
        <f t="shared" si="57"/>
        <v>0</v>
      </c>
      <c r="EJY21" s="954">
        <f t="shared" si="57"/>
        <v>0</v>
      </c>
      <c r="EJZ21" s="954">
        <f t="shared" si="57"/>
        <v>0</v>
      </c>
      <c r="EKA21" s="954">
        <f t="shared" si="57"/>
        <v>0</v>
      </c>
      <c r="EKB21" s="954">
        <f t="shared" si="57"/>
        <v>0</v>
      </c>
      <c r="EKC21" s="954">
        <f t="shared" si="57"/>
        <v>0</v>
      </c>
      <c r="EKD21" s="954">
        <f t="shared" si="57"/>
        <v>0</v>
      </c>
      <c r="EKE21" s="954">
        <f t="shared" si="57"/>
        <v>0</v>
      </c>
      <c r="EKF21" s="954">
        <f t="shared" si="57"/>
        <v>0</v>
      </c>
      <c r="EKG21" s="954">
        <f t="shared" si="57"/>
        <v>0</v>
      </c>
      <c r="EKH21" s="954">
        <f t="shared" si="57"/>
        <v>0</v>
      </c>
      <c r="EKI21" s="954">
        <f t="shared" si="57"/>
        <v>0</v>
      </c>
      <c r="EKJ21" s="954">
        <f t="shared" si="57"/>
        <v>0</v>
      </c>
      <c r="EKK21" s="954">
        <f t="shared" si="57"/>
        <v>0</v>
      </c>
      <c r="EKL21" s="954">
        <f t="shared" si="57"/>
        <v>0</v>
      </c>
      <c r="EKM21" s="954">
        <f t="shared" si="57"/>
        <v>0</v>
      </c>
      <c r="EKN21" s="954">
        <f t="shared" si="57"/>
        <v>0</v>
      </c>
      <c r="EKO21" s="954">
        <f t="shared" si="57"/>
        <v>0</v>
      </c>
      <c r="EKP21" s="954">
        <f t="shared" si="57"/>
        <v>0</v>
      </c>
      <c r="EKQ21" s="954">
        <f t="shared" si="57"/>
        <v>0</v>
      </c>
      <c r="EKR21" s="954">
        <f t="shared" si="57"/>
        <v>0</v>
      </c>
      <c r="EKS21" s="954">
        <f t="shared" si="57"/>
        <v>0</v>
      </c>
      <c r="EKT21" s="954">
        <f t="shared" si="57"/>
        <v>0</v>
      </c>
      <c r="EKU21" s="954">
        <f t="shared" si="57"/>
        <v>0</v>
      </c>
      <c r="EKV21" s="954">
        <f t="shared" si="57"/>
        <v>0</v>
      </c>
      <c r="EKW21" s="954">
        <f t="shared" si="57"/>
        <v>0</v>
      </c>
      <c r="EKX21" s="954">
        <f t="shared" si="57"/>
        <v>0</v>
      </c>
      <c r="EKY21" s="954">
        <f t="shared" si="57"/>
        <v>0</v>
      </c>
      <c r="EKZ21" s="954">
        <f t="shared" si="57"/>
        <v>0</v>
      </c>
      <c r="ELA21" s="954">
        <f t="shared" si="57"/>
        <v>0</v>
      </c>
      <c r="ELB21" s="954">
        <f t="shared" si="57"/>
        <v>0</v>
      </c>
      <c r="ELC21" s="954">
        <f t="shared" si="57"/>
        <v>0</v>
      </c>
      <c r="ELD21" s="954">
        <f t="shared" si="57"/>
        <v>0</v>
      </c>
      <c r="ELE21" s="954">
        <f t="shared" si="57"/>
        <v>0</v>
      </c>
      <c r="ELF21" s="954">
        <f t="shared" si="57"/>
        <v>0</v>
      </c>
      <c r="ELG21" s="954">
        <f t="shared" si="57"/>
        <v>0</v>
      </c>
      <c r="ELH21" s="954">
        <f t="shared" si="57"/>
        <v>0</v>
      </c>
      <c r="ELI21" s="954">
        <f t="shared" si="57"/>
        <v>0</v>
      </c>
      <c r="ELJ21" s="954">
        <f t="shared" si="57"/>
        <v>0</v>
      </c>
      <c r="ELK21" s="954">
        <f t="shared" si="57"/>
        <v>0</v>
      </c>
      <c r="ELL21" s="954">
        <f t="shared" si="57"/>
        <v>0</v>
      </c>
      <c r="ELM21" s="954">
        <f t="shared" si="57"/>
        <v>0</v>
      </c>
      <c r="ELN21" s="954">
        <f t="shared" si="57"/>
        <v>0</v>
      </c>
      <c r="ELO21" s="954">
        <f t="shared" si="57"/>
        <v>0</v>
      </c>
      <c r="ELP21" s="954">
        <f t="shared" si="57"/>
        <v>0</v>
      </c>
      <c r="ELQ21" s="954">
        <f t="shared" si="57"/>
        <v>0</v>
      </c>
      <c r="ELR21" s="954">
        <f t="shared" si="57"/>
        <v>0</v>
      </c>
      <c r="ELS21" s="954">
        <f t="shared" si="57"/>
        <v>0</v>
      </c>
      <c r="ELT21" s="954">
        <f t="shared" si="57"/>
        <v>0</v>
      </c>
      <c r="ELU21" s="954">
        <f t="shared" si="57"/>
        <v>0</v>
      </c>
      <c r="ELV21" s="954">
        <f t="shared" si="57"/>
        <v>0</v>
      </c>
      <c r="ELW21" s="954">
        <f t="shared" si="57"/>
        <v>0</v>
      </c>
      <c r="ELX21" s="954">
        <f t="shared" si="57"/>
        <v>0</v>
      </c>
      <c r="ELY21" s="954">
        <f t="shared" si="57"/>
        <v>0</v>
      </c>
      <c r="ELZ21" s="954">
        <f t="shared" si="57"/>
        <v>0</v>
      </c>
      <c r="EMA21" s="954">
        <f t="shared" si="57"/>
        <v>0</v>
      </c>
      <c r="EMB21" s="954">
        <f t="shared" ref="EMB21:EOM21" si="58">IF(OR(EMB26&lt;$C$18,EMB26&gt;($C$18+9)),0,EMB27)</f>
        <v>0</v>
      </c>
      <c r="EMC21" s="954">
        <f t="shared" si="58"/>
        <v>0</v>
      </c>
      <c r="EMD21" s="954">
        <f t="shared" si="58"/>
        <v>0</v>
      </c>
      <c r="EME21" s="954">
        <f t="shared" si="58"/>
        <v>0</v>
      </c>
      <c r="EMF21" s="954">
        <f t="shared" si="58"/>
        <v>0</v>
      </c>
      <c r="EMG21" s="954">
        <f t="shared" si="58"/>
        <v>0</v>
      </c>
      <c r="EMH21" s="954">
        <f t="shared" si="58"/>
        <v>0</v>
      </c>
      <c r="EMI21" s="954">
        <f t="shared" si="58"/>
        <v>0</v>
      </c>
      <c r="EMJ21" s="954">
        <f t="shared" si="58"/>
        <v>0</v>
      </c>
      <c r="EMK21" s="954">
        <f t="shared" si="58"/>
        <v>0</v>
      </c>
      <c r="EML21" s="954">
        <f t="shared" si="58"/>
        <v>0</v>
      </c>
      <c r="EMM21" s="954">
        <f t="shared" si="58"/>
        <v>0</v>
      </c>
      <c r="EMN21" s="954">
        <f t="shared" si="58"/>
        <v>0</v>
      </c>
      <c r="EMO21" s="954">
        <f t="shared" si="58"/>
        <v>0</v>
      </c>
      <c r="EMP21" s="954">
        <f t="shared" si="58"/>
        <v>0</v>
      </c>
      <c r="EMQ21" s="954">
        <f t="shared" si="58"/>
        <v>0</v>
      </c>
      <c r="EMR21" s="954">
        <f t="shared" si="58"/>
        <v>0</v>
      </c>
      <c r="EMS21" s="954">
        <f t="shared" si="58"/>
        <v>0</v>
      </c>
      <c r="EMT21" s="954">
        <f t="shared" si="58"/>
        <v>0</v>
      </c>
      <c r="EMU21" s="954">
        <f t="shared" si="58"/>
        <v>0</v>
      </c>
      <c r="EMV21" s="954">
        <f t="shared" si="58"/>
        <v>0</v>
      </c>
      <c r="EMW21" s="954">
        <f t="shared" si="58"/>
        <v>0</v>
      </c>
      <c r="EMX21" s="954">
        <f t="shared" si="58"/>
        <v>0</v>
      </c>
      <c r="EMY21" s="954">
        <f t="shared" si="58"/>
        <v>0</v>
      </c>
      <c r="EMZ21" s="954">
        <f t="shared" si="58"/>
        <v>0</v>
      </c>
      <c r="ENA21" s="954">
        <f t="shared" si="58"/>
        <v>0</v>
      </c>
      <c r="ENB21" s="954">
        <f t="shared" si="58"/>
        <v>0</v>
      </c>
      <c r="ENC21" s="954">
        <f t="shared" si="58"/>
        <v>0</v>
      </c>
      <c r="END21" s="954">
        <f t="shared" si="58"/>
        <v>0</v>
      </c>
      <c r="ENE21" s="954">
        <f t="shared" si="58"/>
        <v>0</v>
      </c>
      <c r="ENF21" s="954">
        <f t="shared" si="58"/>
        <v>0</v>
      </c>
      <c r="ENG21" s="954">
        <f t="shared" si="58"/>
        <v>0</v>
      </c>
      <c r="ENH21" s="954">
        <f t="shared" si="58"/>
        <v>0</v>
      </c>
      <c r="ENI21" s="954">
        <f t="shared" si="58"/>
        <v>0</v>
      </c>
      <c r="ENJ21" s="954">
        <f t="shared" si="58"/>
        <v>0</v>
      </c>
      <c r="ENK21" s="954">
        <f t="shared" si="58"/>
        <v>0</v>
      </c>
      <c r="ENL21" s="954">
        <f t="shared" si="58"/>
        <v>0</v>
      </c>
      <c r="ENM21" s="954">
        <f t="shared" si="58"/>
        <v>0</v>
      </c>
      <c r="ENN21" s="954">
        <f t="shared" si="58"/>
        <v>0</v>
      </c>
      <c r="ENO21" s="954">
        <f t="shared" si="58"/>
        <v>0</v>
      </c>
      <c r="ENP21" s="954">
        <f t="shared" si="58"/>
        <v>0</v>
      </c>
      <c r="ENQ21" s="954">
        <f t="shared" si="58"/>
        <v>0</v>
      </c>
      <c r="ENR21" s="954">
        <f t="shared" si="58"/>
        <v>0</v>
      </c>
      <c r="ENS21" s="954">
        <f t="shared" si="58"/>
        <v>0</v>
      </c>
      <c r="ENT21" s="954">
        <f t="shared" si="58"/>
        <v>0</v>
      </c>
      <c r="ENU21" s="954">
        <f t="shared" si="58"/>
        <v>0</v>
      </c>
      <c r="ENV21" s="954">
        <f t="shared" si="58"/>
        <v>0</v>
      </c>
      <c r="ENW21" s="954">
        <f t="shared" si="58"/>
        <v>0</v>
      </c>
      <c r="ENX21" s="954">
        <f t="shared" si="58"/>
        <v>0</v>
      </c>
      <c r="ENY21" s="954">
        <f t="shared" si="58"/>
        <v>0</v>
      </c>
      <c r="ENZ21" s="954">
        <f t="shared" si="58"/>
        <v>0</v>
      </c>
      <c r="EOA21" s="954">
        <f t="shared" si="58"/>
        <v>0</v>
      </c>
      <c r="EOB21" s="954">
        <f t="shared" si="58"/>
        <v>0</v>
      </c>
      <c r="EOC21" s="954">
        <f t="shared" si="58"/>
        <v>0</v>
      </c>
      <c r="EOD21" s="954">
        <f t="shared" si="58"/>
        <v>0</v>
      </c>
      <c r="EOE21" s="954">
        <f t="shared" si="58"/>
        <v>0</v>
      </c>
      <c r="EOF21" s="954">
        <f t="shared" si="58"/>
        <v>0</v>
      </c>
      <c r="EOG21" s="954">
        <f t="shared" si="58"/>
        <v>0</v>
      </c>
      <c r="EOH21" s="954">
        <f t="shared" si="58"/>
        <v>0</v>
      </c>
      <c r="EOI21" s="954">
        <f t="shared" si="58"/>
        <v>0</v>
      </c>
      <c r="EOJ21" s="954">
        <f t="shared" si="58"/>
        <v>0</v>
      </c>
      <c r="EOK21" s="954">
        <f t="shared" si="58"/>
        <v>0</v>
      </c>
      <c r="EOL21" s="954">
        <f t="shared" si="58"/>
        <v>0</v>
      </c>
      <c r="EOM21" s="954">
        <f t="shared" si="58"/>
        <v>0</v>
      </c>
      <c r="EON21" s="954">
        <f t="shared" ref="EON21:EQY21" si="59">IF(OR(EON26&lt;$C$18,EON26&gt;($C$18+9)),0,EON27)</f>
        <v>0</v>
      </c>
      <c r="EOO21" s="954">
        <f t="shared" si="59"/>
        <v>0</v>
      </c>
      <c r="EOP21" s="954">
        <f t="shared" si="59"/>
        <v>0</v>
      </c>
      <c r="EOQ21" s="954">
        <f t="shared" si="59"/>
        <v>0</v>
      </c>
      <c r="EOR21" s="954">
        <f t="shared" si="59"/>
        <v>0</v>
      </c>
      <c r="EOS21" s="954">
        <f t="shared" si="59"/>
        <v>0</v>
      </c>
      <c r="EOT21" s="954">
        <f t="shared" si="59"/>
        <v>0</v>
      </c>
      <c r="EOU21" s="954">
        <f t="shared" si="59"/>
        <v>0</v>
      </c>
      <c r="EOV21" s="954">
        <f t="shared" si="59"/>
        <v>0</v>
      </c>
      <c r="EOW21" s="954">
        <f t="shared" si="59"/>
        <v>0</v>
      </c>
      <c r="EOX21" s="954">
        <f t="shared" si="59"/>
        <v>0</v>
      </c>
      <c r="EOY21" s="954">
        <f t="shared" si="59"/>
        <v>0</v>
      </c>
      <c r="EOZ21" s="954">
        <f t="shared" si="59"/>
        <v>0</v>
      </c>
      <c r="EPA21" s="954">
        <f t="shared" si="59"/>
        <v>0</v>
      </c>
      <c r="EPB21" s="954">
        <f t="shared" si="59"/>
        <v>0</v>
      </c>
      <c r="EPC21" s="954">
        <f t="shared" si="59"/>
        <v>0</v>
      </c>
      <c r="EPD21" s="954">
        <f t="shared" si="59"/>
        <v>0</v>
      </c>
      <c r="EPE21" s="954">
        <f t="shared" si="59"/>
        <v>0</v>
      </c>
      <c r="EPF21" s="954">
        <f t="shared" si="59"/>
        <v>0</v>
      </c>
      <c r="EPG21" s="954">
        <f t="shared" si="59"/>
        <v>0</v>
      </c>
      <c r="EPH21" s="954">
        <f t="shared" si="59"/>
        <v>0</v>
      </c>
      <c r="EPI21" s="954">
        <f t="shared" si="59"/>
        <v>0</v>
      </c>
      <c r="EPJ21" s="954">
        <f t="shared" si="59"/>
        <v>0</v>
      </c>
      <c r="EPK21" s="954">
        <f t="shared" si="59"/>
        <v>0</v>
      </c>
      <c r="EPL21" s="954">
        <f t="shared" si="59"/>
        <v>0</v>
      </c>
      <c r="EPM21" s="954">
        <f t="shared" si="59"/>
        <v>0</v>
      </c>
      <c r="EPN21" s="954">
        <f t="shared" si="59"/>
        <v>0</v>
      </c>
      <c r="EPO21" s="954">
        <f t="shared" si="59"/>
        <v>0</v>
      </c>
      <c r="EPP21" s="954">
        <f t="shared" si="59"/>
        <v>0</v>
      </c>
      <c r="EPQ21" s="954">
        <f t="shared" si="59"/>
        <v>0</v>
      </c>
      <c r="EPR21" s="954">
        <f t="shared" si="59"/>
        <v>0</v>
      </c>
      <c r="EPS21" s="954">
        <f t="shared" si="59"/>
        <v>0</v>
      </c>
      <c r="EPT21" s="954">
        <f t="shared" si="59"/>
        <v>0</v>
      </c>
      <c r="EPU21" s="954">
        <f t="shared" si="59"/>
        <v>0</v>
      </c>
      <c r="EPV21" s="954">
        <f t="shared" si="59"/>
        <v>0</v>
      </c>
      <c r="EPW21" s="954">
        <f t="shared" si="59"/>
        <v>0</v>
      </c>
      <c r="EPX21" s="954">
        <f t="shared" si="59"/>
        <v>0</v>
      </c>
      <c r="EPY21" s="954">
        <f t="shared" si="59"/>
        <v>0</v>
      </c>
      <c r="EPZ21" s="954">
        <f t="shared" si="59"/>
        <v>0</v>
      </c>
      <c r="EQA21" s="954">
        <f t="shared" si="59"/>
        <v>0</v>
      </c>
      <c r="EQB21" s="954">
        <f t="shared" si="59"/>
        <v>0</v>
      </c>
      <c r="EQC21" s="954">
        <f t="shared" si="59"/>
        <v>0</v>
      </c>
      <c r="EQD21" s="954">
        <f t="shared" si="59"/>
        <v>0</v>
      </c>
      <c r="EQE21" s="954">
        <f t="shared" si="59"/>
        <v>0</v>
      </c>
      <c r="EQF21" s="954">
        <f t="shared" si="59"/>
        <v>0</v>
      </c>
      <c r="EQG21" s="954">
        <f t="shared" si="59"/>
        <v>0</v>
      </c>
      <c r="EQH21" s="954">
        <f t="shared" si="59"/>
        <v>0</v>
      </c>
      <c r="EQI21" s="954">
        <f t="shared" si="59"/>
        <v>0</v>
      </c>
      <c r="EQJ21" s="954">
        <f t="shared" si="59"/>
        <v>0</v>
      </c>
      <c r="EQK21" s="954">
        <f t="shared" si="59"/>
        <v>0</v>
      </c>
      <c r="EQL21" s="954">
        <f t="shared" si="59"/>
        <v>0</v>
      </c>
      <c r="EQM21" s="954">
        <f t="shared" si="59"/>
        <v>0</v>
      </c>
      <c r="EQN21" s="954">
        <f t="shared" si="59"/>
        <v>0</v>
      </c>
      <c r="EQO21" s="954">
        <f t="shared" si="59"/>
        <v>0</v>
      </c>
      <c r="EQP21" s="954">
        <f t="shared" si="59"/>
        <v>0</v>
      </c>
      <c r="EQQ21" s="954">
        <f t="shared" si="59"/>
        <v>0</v>
      </c>
      <c r="EQR21" s="954">
        <f t="shared" si="59"/>
        <v>0</v>
      </c>
      <c r="EQS21" s="954">
        <f t="shared" si="59"/>
        <v>0</v>
      </c>
      <c r="EQT21" s="954">
        <f t="shared" si="59"/>
        <v>0</v>
      </c>
      <c r="EQU21" s="954">
        <f t="shared" si="59"/>
        <v>0</v>
      </c>
      <c r="EQV21" s="954">
        <f t="shared" si="59"/>
        <v>0</v>
      </c>
      <c r="EQW21" s="954">
        <f t="shared" si="59"/>
        <v>0</v>
      </c>
      <c r="EQX21" s="954">
        <f t="shared" si="59"/>
        <v>0</v>
      </c>
      <c r="EQY21" s="954">
        <f t="shared" si="59"/>
        <v>0</v>
      </c>
      <c r="EQZ21" s="954">
        <f t="shared" ref="EQZ21:ETK21" si="60">IF(OR(EQZ26&lt;$C$18,EQZ26&gt;($C$18+9)),0,EQZ27)</f>
        <v>0</v>
      </c>
      <c r="ERA21" s="954">
        <f t="shared" si="60"/>
        <v>0</v>
      </c>
      <c r="ERB21" s="954">
        <f t="shared" si="60"/>
        <v>0</v>
      </c>
      <c r="ERC21" s="954">
        <f t="shared" si="60"/>
        <v>0</v>
      </c>
      <c r="ERD21" s="954">
        <f t="shared" si="60"/>
        <v>0</v>
      </c>
      <c r="ERE21" s="954">
        <f t="shared" si="60"/>
        <v>0</v>
      </c>
      <c r="ERF21" s="954">
        <f t="shared" si="60"/>
        <v>0</v>
      </c>
      <c r="ERG21" s="954">
        <f t="shared" si="60"/>
        <v>0</v>
      </c>
      <c r="ERH21" s="954">
        <f t="shared" si="60"/>
        <v>0</v>
      </c>
      <c r="ERI21" s="954">
        <f t="shared" si="60"/>
        <v>0</v>
      </c>
      <c r="ERJ21" s="954">
        <f t="shared" si="60"/>
        <v>0</v>
      </c>
      <c r="ERK21" s="954">
        <f t="shared" si="60"/>
        <v>0</v>
      </c>
      <c r="ERL21" s="954">
        <f t="shared" si="60"/>
        <v>0</v>
      </c>
      <c r="ERM21" s="954">
        <f t="shared" si="60"/>
        <v>0</v>
      </c>
      <c r="ERN21" s="954">
        <f t="shared" si="60"/>
        <v>0</v>
      </c>
      <c r="ERO21" s="954">
        <f t="shared" si="60"/>
        <v>0</v>
      </c>
      <c r="ERP21" s="954">
        <f t="shared" si="60"/>
        <v>0</v>
      </c>
      <c r="ERQ21" s="954">
        <f t="shared" si="60"/>
        <v>0</v>
      </c>
      <c r="ERR21" s="954">
        <f t="shared" si="60"/>
        <v>0</v>
      </c>
      <c r="ERS21" s="954">
        <f t="shared" si="60"/>
        <v>0</v>
      </c>
      <c r="ERT21" s="954">
        <f t="shared" si="60"/>
        <v>0</v>
      </c>
      <c r="ERU21" s="954">
        <f t="shared" si="60"/>
        <v>0</v>
      </c>
      <c r="ERV21" s="954">
        <f t="shared" si="60"/>
        <v>0</v>
      </c>
      <c r="ERW21" s="954">
        <f t="shared" si="60"/>
        <v>0</v>
      </c>
      <c r="ERX21" s="954">
        <f t="shared" si="60"/>
        <v>0</v>
      </c>
      <c r="ERY21" s="954">
        <f t="shared" si="60"/>
        <v>0</v>
      </c>
      <c r="ERZ21" s="954">
        <f t="shared" si="60"/>
        <v>0</v>
      </c>
      <c r="ESA21" s="954">
        <f t="shared" si="60"/>
        <v>0</v>
      </c>
      <c r="ESB21" s="954">
        <f t="shared" si="60"/>
        <v>0</v>
      </c>
      <c r="ESC21" s="954">
        <f t="shared" si="60"/>
        <v>0</v>
      </c>
      <c r="ESD21" s="954">
        <f t="shared" si="60"/>
        <v>0</v>
      </c>
      <c r="ESE21" s="954">
        <f t="shared" si="60"/>
        <v>0</v>
      </c>
      <c r="ESF21" s="954">
        <f t="shared" si="60"/>
        <v>0</v>
      </c>
      <c r="ESG21" s="954">
        <f t="shared" si="60"/>
        <v>0</v>
      </c>
      <c r="ESH21" s="954">
        <f t="shared" si="60"/>
        <v>0</v>
      </c>
      <c r="ESI21" s="954">
        <f t="shared" si="60"/>
        <v>0</v>
      </c>
      <c r="ESJ21" s="954">
        <f t="shared" si="60"/>
        <v>0</v>
      </c>
      <c r="ESK21" s="954">
        <f t="shared" si="60"/>
        <v>0</v>
      </c>
      <c r="ESL21" s="954">
        <f t="shared" si="60"/>
        <v>0</v>
      </c>
      <c r="ESM21" s="954">
        <f t="shared" si="60"/>
        <v>0</v>
      </c>
      <c r="ESN21" s="954">
        <f t="shared" si="60"/>
        <v>0</v>
      </c>
      <c r="ESO21" s="954">
        <f t="shared" si="60"/>
        <v>0</v>
      </c>
      <c r="ESP21" s="954">
        <f t="shared" si="60"/>
        <v>0</v>
      </c>
      <c r="ESQ21" s="954">
        <f t="shared" si="60"/>
        <v>0</v>
      </c>
      <c r="ESR21" s="954">
        <f t="shared" si="60"/>
        <v>0</v>
      </c>
      <c r="ESS21" s="954">
        <f t="shared" si="60"/>
        <v>0</v>
      </c>
      <c r="EST21" s="954">
        <f t="shared" si="60"/>
        <v>0</v>
      </c>
      <c r="ESU21" s="954">
        <f t="shared" si="60"/>
        <v>0</v>
      </c>
      <c r="ESV21" s="954">
        <f t="shared" si="60"/>
        <v>0</v>
      </c>
      <c r="ESW21" s="954">
        <f t="shared" si="60"/>
        <v>0</v>
      </c>
      <c r="ESX21" s="954">
        <f t="shared" si="60"/>
        <v>0</v>
      </c>
      <c r="ESY21" s="954">
        <f t="shared" si="60"/>
        <v>0</v>
      </c>
      <c r="ESZ21" s="954">
        <f t="shared" si="60"/>
        <v>0</v>
      </c>
      <c r="ETA21" s="954">
        <f t="shared" si="60"/>
        <v>0</v>
      </c>
      <c r="ETB21" s="954">
        <f t="shared" si="60"/>
        <v>0</v>
      </c>
      <c r="ETC21" s="954">
        <f t="shared" si="60"/>
        <v>0</v>
      </c>
      <c r="ETD21" s="954">
        <f t="shared" si="60"/>
        <v>0</v>
      </c>
      <c r="ETE21" s="954">
        <f t="shared" si="60"/>
        <v>0</v>
      </c>
      <c r="ETF21" s="954">
        <f t="shared" si="60"/>
        <v>0</v>
      </c>
      <c r="ETG21" s="954">
        <f t="shared" si="60"/>
        <v>0</v>
      </c>
      <c r="ETH21" s="954">
        <f t="shared" si="60"/>
        <v>0</v>
      </c>
      <c r="ETI21" s="954">
        <f t="shared" si="60"/>
        <v>0</v>
      </c>
      <c r="ETJ21" s="954">
        <f t="shared" si="60"/>
        <v>0</v>
      </c>
      <c r="ETK21" s="954">
        <f t="shared" si="60"/>
        <v>0</v>
      </c>
      <c r="ETL21" s="954">
        <f t="shared" ref="ETL21:EVW21" si="61">IF(OR(ETL26&lt;$C$18,ETL26&gt;($C$18+9)),0,ETL27)</f>
        <v>0</v>
      </c>
      <c r="ETM21" s="954">
        <f t="shared" si="61"/>
        <v>0</v>
      </c>
      <c r="ETN21" s="954">
        <f t="shared" si="61"/>
        <v>0</v>
      </c>
      <c r="ETO21" s="954">
        <f t="shared" si="61"/>
        <v>0</v>
      </c>
      <c r="ETP21" s="954">
        <f t="shared" si="61"/>
        <v>0</v>
      </c>
      <c r="ETQ21" s="954">
        <f t="shared" si="61"/>
        <v>0</v>
      </c>
      <c r="ETR21" s="954">
        <f t="shared" si="61"/>
        <v>0</v>
      </c>
      <c r="ETS21" s="954">
        <f t="shared" si="61"/>
        <v>0</v>
      </c>
      <c r="ETT21" s="954">
        <f t="shared" si="61"/>
        <v>0</v>
      </c>
      <c r="ETU21" s="954">
        <f t="shared" si="61"/>
        <v>0</v>
      </c>
      <c r="ETV21" s="954">
        <f t="shared" si="61"/>
        <v>0</v>
      </c>
      <c r="ETW21" s="954">
        <f t="shared" si="61"/>
        <v>0</v>
      </c>
      <c r="ETX21" s="954">
        <f t="shared" si="61"/>
        <v>0</v>
      </c>
      <c r="ETY21" s="954">
        <f t="shared" si="61"/>
        <v>0</v>
      </c>
      <c r="ETZ21" s="954">
        <f t="shared" si="61"/>
        <v>0</v>
      </c>
      <c r="EUA21" s="954">
        <f t="shared" si="61"/>
        <v>0</v>
      </c>
      <c r="EUB21" s="954">
        <f t="shared" si="61"/>
        <v>0</v>
      </c>
      <c r="EUC21" s="954">
        <f t="shared" si="61"/>
        <v>0</v>
      </c>
      <c r="EUD21" s="954">
        <f t="shared" si="61"/>
        <v>0</v>
      </c>
      <c r="EUE21" s="954">
        <f t="shared" si="61"/>
        <v>0</v>
      </c>
      <c r="EUF21" s="954">
        <f t="shared" si="61"/>
        <v>0</v>
      </c>
      <c r="EUG21" s="954">
        <f t="shared" si="61"/>
        <v>0</v>
      </c>
      <c r="EUH21" s="954">
        <f t="shared" si="61"/>
        <v>0</v>
      </c>
      <c r="EUI21" s="954">
        <f t="shared" si="61"/>
        <v>0</v>
      </c>
      <c r="EUJ21" s="954">
        <f t="shared" si="61"/>
        <v>0</v>
      </c>
      <c r="EUK21" s="954">
        <f t="shared" si="61"/>
        <v>0</v>
      </c>
      <c r="EUL21" s="954">
        <f t="shared" si="61"/>
        <v>0</v>
      </c>
      <c r="EUM21" s="954">
        <f t="shared" si="61"/>
        <v>0</v>
      </c>
      <c r="EUN21" s="954">
        <f t="shared" si="61"/>
        <v>0</v>
      </c>
      <c r="EUO21" s="954">
        <f t="shared" si="61"/>
        <v>0</v>
      </c>
      <c r="EUP21" s="954">
        <f t="shared" si="61"/>
        <v>0</v>
      </c>
      <c r="EUQ21" s="954">
        <f t="shared" si="61"/>
        <v>0</v>
      </c>
      <c r="EUR21" s="954">
        <f t="shared" si="61"/>
        <v>0</v>
      </c>
      <c r="EUS21" s="954">
        <f t="shared" si="61"/>
        <v>0</v>
      </c>
      <c r="EUT21" s="954">
        <f t="shared" si="61"/>
        <v>0</v>
      </c>
      <c r="EUU21" s="954">
        <f t="shared" si="61"/>
        <v>0</v>
      </c>
      <c r="EUV21" s="954">
        <f t="shared" si="61"/>
        <v>0</v>
      </c>
      <c r="EUW21" s="954">
        <f t="shared" si="61"/>
        <v>0</v>
      </c>
      <c r="EUX21" s="954">
        <f t="shared" si="61"/>
        <v>0</v>
      </c>
      <c r="EUY21" s="954">
        <f t="shared" si="61"/>
        <v>0</v>
      </c>
      <c r="EUZ21" s="954">
        <f t="shared" si="61"/>
        <v>0</v>
      </c>
      <c r="EVA21" s="954">
        <f t="shared" si="61"/>
        <v>0</v>
      </c>
      <c r="EVB21" s="954">
        <f t="shared" si="61"/>
        <v>0</v>
      </c>
      <c r="EVC21" s="954">
        <f t="shared" si="61"/>
        <v>0</v>
      </c>
      <c r="EVD21" s="954">
        <f t="shared" si="61"/>
        <v>0</v>
      </c>
      <c r="EVE21" s="954">
        <f t="shared" si="61"/>
        <v>0</v>
      </c>
      <c r="EVF21" s="954">
        <f t="shared" si="61"/>
        <v>0</v>
      </c>
      <c r="EVG21" s="954">
        <f t="shared" si="61"/>
        <v>0</v>
      </c>
      <c r="EVH21" s="954">
        <f t="shared" si="61"/>
        <v>0</v>
      </c>
      <c r="EVI21" s="954">
        <f t="shared" si="61"/>
        <v>0</v>
      </c>
      <c r="EVJ21" s="954">
        <f t="shared" si="61"/>
        <v>0</v>
      </c>
      <c r="EVK21" s="954">
        <f t="shared" si="61"/>
        <v>0</v>
      </c>
      <c r="EVL21" s="954">
        <f t="shared" si="61"/>
        <v>0</v>
      </c>
      <c r="EVM21" s="954">
        <f t="shared" si="61"/>
        <v>0</v>
      </c>
      <c r="EVN21" s="954">
        <f t="shared" si="61"/>
        <v>0</v>
      </c>
      <c r="EVO21" s="954">
        <f t="shared" si="61"/>
        <v>0</v>
      </c>
      <c r="EVP21" s="954">
        <f t="shared" si="61"/>
        <v>0</v>
      </c>
      <c r="EVQ21" s="954">
        <f t="shared" si="61"/>
        <v>0</v>
      </c>
      <c r="EVR21" s="954">
        <f t="shared" si="61"/>
        <v>0</v>
      </c>
      <c r="EVS21" s="954">
        <f t="shared" si="61"/>
        <v>0</v>
      </c>
      <c r="EVT21" s="954">
        <f t="shared" si="61"/>
        <v>0</v>
      </c>
      <c r="EVU21" s="954">
        <f t="shared" si="61"/>
        <v>0</v>
      </c>
      <c r="EVV21" s="954">
        <f t="shared" si="61"/>
        <v>0</v>
      </c>
      <c r="EVW21" s="954">
        <f t="shared" si="61"/>
        <v>0</v>
      </c>
      <c r="EVX21" s="954">
        <f t="shared" ref="EVX21:EYI21" si="62">IF(OR(EVX26&lt;$C$18,EVX26&gt;($C$18+9)),0,EVX27)</f>
        <v>0</v>
      </c>
      <c r="EVY21" s="954">
        <f t="shared" si="62"/>
        <v>0</v>
      </c>
      <c r="EVZ21" s="954">
        <f t="shared" si="62"/>
        <v>0</v>
      </c>
      <c r="EWA21" s="954">
        <f t="shared" si="62"/>
        <v>0</v>
      </c>
      <c r="EWB21" s="954">
        <f t="shared" si="62"/>
        <v>0</v>
      </c>
      <c r="EWC21" s="954">
        <f t="shared" si="62"/>
        <v>0</v>
      </c>
      <c r="EWD21" s="954">
        <f t="shared" si="62"/>
        <v>0</v>
      </c>
      <c r="EWE21" s="954">
        <f t="shared" si="62"/>
        <v>0</v>
      </c>
      <c r="EWF21" s="954">
        <f t="shared" si="62"/>
        <v>0</v>
      </c>
      <c r="EWG21" s="954">
        <f t="shared" si="62"/>
        <v>0</v>
      </c>
      <c r="EWH21" s="954">
        <f t="shared" si="62"/>
        <v>0</v>
      </c>
      <c r="EWI21" s="954">
        <f t="shared" si="62"/>
        <v>0</v>
      </c>
      <c r="EWJ21" s="954">
        <f t="shared" si="62"/>
        <v>0</v>
      </c>
      <c r="EWK21" s="954">
        <f t="shared" si="62"/>
        <v>0</v>
      </c>
      <c r="EWL21" s="954">
        <f t="shared" si="62"/>
        <v>0</v>
      </c>
      <c r="EWM21" s="954">
        <f t="shared" si="62"/>
        <v>0</v>
      </c>
      <c r="EWN21" s="954">
        <f t="shared" si="62"/>
        <v>0</v>
      </c>
      <c r="EWO21" s="954">
        <f t="shared" si="62"/>
        <v>0</v>
      </c>
      <c r="EWP21" s="954">
        <f t="shared" si="62"/>
        <v>0</v>
      </c>
      <c r="EWQ21" s="954">
        <f t="shared" si="62"/>
        <v>0</v>
      </c>
      <c r="EWR21" s="954">
        <f t="shared" si="62"/>
        <v>0</v>
      </c>
      <c r="EWS21" s="954">
        <f t="shared" si="62"/>
        <v>0</v>
      </c>
      <c r="EWT21" s="954">
        <f t="shared" si="62"/>
        <v>0</v>
      </c>
      <c r="EWU21" s="954">
        <f t="shared" si="62"/>
        <v>0</v>
      </c>
      <c r="EWV21" s="954">
        <f t="shared" si="62"/>
        <v>0</v>
      </c>
      <c r="EWW21" s="954">
        <f t="shared" si="62"/>
        <v>0</v>
      </c>
      <c r="EWX21" s="954">
        <f t="shared" si="62"/>
        <v>0</v>
      </c>
      <c r="EWY21" s="954">
        <f t="shared" si="62"/>
        <v>0</v>
      </c>
      <c r="EWZ21" s="954">
        <f t="shared" si="62"/>
        <v>0</v>
      </c>
      <c r="EXA21" s="954">
        <f t="shared" si="62"/>
        <v>0</v>
      </c>
      <c r="EXB21" s="954">
        <f t="shared" si="62"/>
        <v>0</v>
      </c>
      <c r="EXC21" s="954">
        <f t="shared" si="62"/>
        <v>0</v>
      </c>
      <c r="EXD21" s="954">
        <f t="shared" si="62"/>
        <v>0</v>
      </c>
      <c r="EXE21" s="954">
        <f t="shared" si="62"/>
        <v>0</v>
      </c>
      <c r="EXF21" s="954">
        <f t="shared" si="62"/>
        <v>0</v>
      </c>
      <c r="EXG21" s="954">
        <f t="shared" si="62"/>
        <v>0</v>
      </c>
      <c r="EXH21" s="954">
        <f t="shared" si="62"/>
        <v>0</v>
      </c>
      <c r="EXI21" s="954">
        <f t="shared" si="62"/>
        <v>0</v>
      </c>
      <c r="EXJ21" s="954">
        <f t="shared" si="62"/>
        <v>0</v>
      </c>
      <c r="EXK21" s="954">
        <f t="shared" si="62"/>
        <v>0</v>
      </c>
      <c r="EXL21" s="954">
        <f t="shared" si="62"/>
        <v>0</v>
      </c>
      <c r="EXM21" s="954">
        <f t="shared" si="62"/>
        <v>0</v>
      </c>
      <c r="EXN21" s="954">
        <f t="shared" si="62"/>
        <v>0</v>
      </c>
      <c r="EXO21" s="954">
        <f t="shared" si="62"/>
        <v>0</v>
      </c>
      <c r="EXP21" s="954">
        <f t="shared" si="62"/>
        <v>0</v>
      </c>
      <c r="EXQ21" s="954">
        <f t="shared" si="62"/>
        <v>0</v>
      </c>
      <c r="EXR21" s="954">
        <f t="shared" si="62"/>
        <v>0</v>
      </c>
      <c r="EXS21" s="954">
        <f t="shared" si="62"/>
        <v>0</v>
      </c>
      <c r="EXT21" s="954">
        <f t="shared" si="62"/>
        <v>0</v>
      </c>
      <c r="EXU21" s="954">
        <f t="shared" si="62"/>
        <v>0</v>
      </c>
      <c r="EXV21" s="954">
        <f t="shared" si="62"/>
        <v>0</v>
      </c>
      <c r="EXW21" s="954">
        <f t="shared" si="62"/>
        <v>0</v>
      </c>
      <c r="EXX21" s="954">
        <f t="shared" si="62"/>
        <v>0</v>
      </c>
      <c r="EXY21" s="954">
        <f t="shared" si="62"/>
        <v>0</v>
      </c>
      <c r="EXZ21" s="954">
        <f t="shared" si="62"/>
        <v>0</v>
      </c>
      <c r="EYA21" s="954">
        <f t="shared" si="62"/>
        <v>0</v>
      </c>
      <c r="EYB21" s="954">
        <f t="shared" si="62"/>
        <v>0</v>
      </c>
      <c r="EYC21" s="954">
        <f t="shared" si="62"/>
        <v>0</v>
      </c>
      <c r="EYD21" s="954">
        <f t="shared" si="62"/>
        <v>0</v>
      </c>
      <c r="EYE21" s="954">
        <f t="shared" si="62"/>
        <v>0</v>
      </c>
      <c r="EYF21" s="954">
        <f t="shared" si="62"/>
        <v>0</v>
      </c>
      <c r="EYG21" s="954">
        <f t="shared" si="62"/>
        <v>0</v>
      </c>
      <c r="EYH21" s="954">
        <f t="shared" si="62"/>
        <v>0</v>
      </c>
      <c r="EYI21" s="954">
        <f t="shared" si="62"/>
        <v>0</v>
      </c>
      <c r="EYJ21" s="954">
        <f t="shared" ref="EYJ21:FAU21" si="63">IF(OR(EYJ26&lt;$C$18,EYJ26&gt;($C$18+9)),0,EYJ27)</f>
        <v>0</v>
      </c>
      <c r="EYK21" s="954">
        <f t="shared" si="63"/>
        <v>0</v>
      </c>
      <c r="EYL21" s="954">
        <f t="shared" si="63"/>
        <v>0</v>
      </c>
      <c r="EYM21" s="954">
        <f t="shared" si="63"/>
        <v>0</v>
      </c>
      <c r="EYN21" s="954">
        <f t="shared" si="63"/>
        <v>0</v>
      </c>
      <c r="EYO21" s="954">
        <f t="shared" si="63"/>
        <v>0</v>
      </c>
      <c r="EYP21" s="954">
        <f t="shared" si="63"/>
        <v>0</v>
      </c>
      <c r="EYQ21" s="954">
        <f t="shared" si="63"/>
        <v>0</v>
      </c>
      <c r="EYR21" s="954">
        <f t="shared" si="63"/>
        <v>0</v>
      </c>
      <c r="EYS21" s="954">
        <f t="shared" si="63"/>
        <v>0</v>
      </c>
      <c r="EYT21" s="954">
        <f t="shared" si="63"/>
        <v>0</v>
      </c>
      <c r="EYU21" s="954">
        <f t="shared" si="63"/>
        <v>0</v>
      </c>
      <c r="EYV21" s="954">
        <f t="shared" si="63"/>
        <v>0</v>
      </c>
      <c r="EYW21" s="954">
        <f t="shared" si="63"/>
        <v>0</v>
      </c>
      <c r="EYX21" s="954">
        <f t="shared" si="63"/>
        <v>0</v>
      </c>
      <c r="EYY21" s="954">
        <f t="shared" si="63"/>
        <v>0</v>
      </c>
      <c r="EYZ21" s="954">
        <f t="shared" si="63"/>
        <v>0</v>
      </c>
      <c r="EZA21" s="954">
        <f t="shared" si="63"/>
        <v>0</v>
      </c>
      <c r="EZB21" s="954">
        <f t="shared" si="63"/>
        <v>0</v>
      </c>
      <c r="EZC21" s="954">
        <f t="shared" si="63"/>
        <v>0</v>
      </c>
      <c r="EZD21" s="954">
        <f t="shared" si="63"/>
        <v>0</v>
      </c>
      <c r="EZE21" s="954">
        <f t="shared" si="63"/>
        <v>0</v>
      </c>
      <c r="EZF21" s="954">
        <f t="shared" si="63"/>
        <v>0</v>
      </c>
      <c r="EZG21" s="954">
        <f t="shared" si="63"/>
        <v>0</v>
      </c>
      <c r="EZH21" s="954">
        <f t="shared" si="63"/>
        <v>0</v>
      </c>
      <c r="EZI21" s="954">
        <f t="shared" si="63"/>
        <v>0</v>
      </c>
      <c r="EZJ21" s="954">
        <f t="shared" si="63"/>
        <v>0</v>
      </c>
      <c r="EZK21" s="954">
        <f t="shared" si="63"/>
        <v>0</v>
      </c>
      <c r="EZL21" s="954">
        <f t="shared" si="63"/>
        <v>0</v>
      </c>
      <c r="EZM21" s="954">
        <f t="shared" si="63"/>
        <v>0</v>
      </c>
      <c r="EZN21" s="954">
        <f t="shared" si="63"/>
        <v>0</v>
      </c>
      <c r="EZO21" s="954">
        <f t="shared" si="63"/>
        <v>0</v>
      </c>
      <c r="EZP21" s="954">
        <f t="shared" si="63"/>
        <v>0</v>
      </c>
      <c r="EZQ21" s="954">
        <f t="shared" si="63"/>
        <v>0</v>
      </c>
      <c r="EZR21" s="954">
        <f t="shared" si="63"/>
        <v>0</v>
      </c>
      <c r="EZS21" s="954">
        <f t="shared" si="63"/>
        <v>0</v>
      </c>
      <c r="EZT21" s="954">
        <f t="shared" si="63"/>
        <v>0</v>
      </c>
      <c r="EZU21" s="954">
        <f t="shared" si="63"/>
        <v>0</v>
      </c>
      <c r="EZV21" s="954">
        <f t="shared" si="63"/>
        <v>0</v>
      </c>
      <c r="EZW21" s="954">
        <f t="shared" si="63"/>
        <v>0</v>
      </c>
      <c r="EZX21" s="954">
        <f t="shared" si="63"/>
        <v>0</v>
      </c>
      <c r="EZY21" s="954">
        <f t="shared" si="63"/>
        <v>0</v>
      </c>
      <c r="EZZ21" s="954">
        <f t="shared" si="63"/>
        <v>0</v>
      </c>
      <c r="FAA21" s="954">
        <f t="shared" si="63"/>
        <v>0</v>
      </c>
      <c r="FAB21" s="954">
        <f t="shared" si="63"/>
        <v>0</v>
      </c>
      <c r="FAC21" s="954">
        <f t="shared" si="63"/>
        <v>0</v>
      </c>
      <c r="FAD21" s="954">
        <f t="shared" si="63"/>
        <v>0</v>
      </c>
      <c r="FAE21" s="954">
        <f t="shared" si="63"/>
        <v>0</v>
      </c>
      <c r="FAF21" s="954">
        <f t="shared" si="63"/>
        <v>0</v>
      </c>
      <c r="FAG21" s="954">
        <f t="shared" si="63"/>
        <v>0</v>
      </c>
      <c r="FAH21" s="954">
        <f t="shared" si="63"/>
        <v>0</v>
      </c>
      <c r="FAI21" s="954">
        <f t="shared" si="63"/>
        <v>0</v>
      </c>
      <c r="FAJ21" s="954">
        <f t="shared" si="63"/>
        <v>0</v>
      </c>
      <c r="FAK21" s="954">
        <f t="shared" si="63"/>
        <v>0</v>
      </c>
      <c r="FAL21" s="954">
        <f t="shared" si="63"/>
        <v>0</v>
      </c>
      <c r="FAM21" s="954">
        <f t="shared" si="63"/>
        <v>0</v>
      </c>
      <c r="FAN21" s="954">
        <f t="shared" si="63"/>
        <v>0</v>
      </c>
      <c r="FAO21" s="954">
        <f t="shared" si="63"/>
        <v>0</v>
      </c>
      <c r="FAP21" s="954">
        <f t="shared" si="63"/>
        <v>0</v>
      </c>
      <c r="FAQ21" s="954">
        <f t="shared" si="63"/>
        <v>0</v>
      </c>
      <c r="FAR21" s="954">
        <f t="shared" si="63"/>
        <v>0</v>
      </c>
      <c r="FAS21" s="954">
        <f t="shared" si="63"/>
        <v>0</v>
      </c>
      <c r="FAT21" s="954">
        <f t="shared" si="63"/>
        <v>0</v>
      </c>
      <c r="FAU21" s="954">
        <f t="shared" si="63"/>
        <v>0</v>
      </c>
      <c r="FAV21" s="954">
        <f t="shared" ref="FAV21:FDG21" si="64">IF(OR(FAV26&lt;$C$18,FAV26&gt;($C$18+9)),0,FAV27)</f>
        <v>0</v>
      </c>
      <c r="FAW21" s="954">
        <f t="shared" si="64"/>
        <v>0</v>
      </c>
      <c r="FAX21" s="954">
        <f t="shared" si="64"/>
        <v>0</v>
      </c>
      <c r="FAY21" s="954">
        <f t="shared" si="64"/>
        <v>0</v>
      </c>
      <c r="FAZ21" s="954">
        <f t="shared" si="64"/>
        <v>0</v>
      </c>
      <c r="FBA21" s="954">
        <f t="shared" si="64"/>
        <v>0</v>
      </c>
      <c r="FBB21" s="954">
        <f t="shared" si="64"/>
        <v>0</v>
      </c>
      <c r="FBC21" s="954">
        <f t="shared" si="64"/>
        <v>0</v>
      </c>
      <c r="FBD21" s="954">
        <f t="shared" si="64"/>
        <v>0</v>
      </c>
      <c r="FBE21" s="954">
        <f t="shared" si="64"/>
        <v>0</v>
      </c>
      <c r="FBF21" s="954">
        <f t="shared" si="64"/>
        <v>0</v>
      </c>
      <c r="FBG21" s="954">
        <f t="shared" si="64"/>
        <v>0</v>
      </c>
      <c r="FBH21" s="954">
        <f t="shared" si="64"/>
        <v>0</v>
      </c>
      <c r="FBI21" s="954">
        <f t="shared" si="64"/>
        <v>0</v>
      </c>
      <c r="FBJ21" s="954">
        <f t="shared" si="64"/>
        <v>0</v>
      </c>
      <c r="FBK21" s="954">
        <f t="shared" si="64"/>
        <v>0</v>
      </c>
      <c r="FBL21" s="954">
        <f t="shared" si="64"/>
        <v>0</v>
      </c>
      <c r="FBM21" s="954">
        <f t="shared" si="64"/>
        <v>0</v>
      </c>
      <c r="FBN21" s="954">
        <f t="shared" si="64"/>
        <v>0</v>
      </c>
      <c r="FBO21" s="954">
        <f t="shared" si="64"/>
        <v>0</v>
      </c>
      <c r="FBP21" s="954">
        <f t="shared" si="64"/>
        <v>0</v>
      </c>
      <c r="FBQ21" s="954">
        <f t="shared" si="64"/>
        <v>0</v>
      </c>
      <c r="FBR21" s="954">
        <f t="shared" si="64"/>
        <v>0</v>
      </c>
      <c r="FBS21" s="954">
        <f t="shared" si="64"/>
        <v>0</v>
      </c>
      <c r="FBT21" s="954">
        <f t="shared" si="64"/>
        <v>0</v>
      </c>
      <c r="FBU21" s="954">
        <f t="shared" si="64"/>
        <v>0</v>
      </c>
      <c r="FBV21" s="954">
        <f t="shared" si="64"/>
        <v>0</v>
      </c>
      <c r="FBW21" s="954">
        <f t="shared" si="64"/>
        <v>0</v>
      </c>
      <c r="FBX21" s="954">
        <f t="shared" si="64"/>
        <v>0</v>
      </c>
      <c r="FBY21" s="954">
        <f t="shared" si="64"/>
        <v>0</v>
      </c>
      <c r="FBZ21" s="954">
        <f t="shared" si="64"/>
        <v>0</v>
      </c>
      <c r="FCA21" s="954">
        <f t="shared" si="64"/>
        <v>0</v>
      </c>
      <c r="FCB21" s="954">
        <f t="shared" si="64"/>
        <v>0</v>
      </c>
      <c r="FCC21" s="954">
        <f t="shared" si="64"/>
        <v>0</v>
      </c>
      <c r="FCD21" s="954">
        <f t="shared" si="64"/>
        <v>0</v>
      </c>
      <c r="FCE21" s="954">
        <f t="shared" si="64"/>
        <v>0</v>
      </c>
      <c r="FCF21" s="954">
        <f t="shared" si="64"/>
        <v>0</v>
      </c>
      <c r="FCG21" s="954">
        <f t="shared" si="64"/>
        <v>0</v>
      </c>
      <c r="FCH21" s="954">
        <f t="shared" si="64"/>
        <v>0</v>
      </c>
      <c r="FCI21" s="954">
        <f t="shared" si="64"/>
        <v>0</v>
      </c>
      <c r="FCJ21" s="954">
        <f t="shared" si="64"/>
        <v>0</v>
      </c>
      <c r="FCK21" s="954">
        <f t="shared" si="64"/>
        <v>0</v>
      </c>
      <c r="FCL21" s="954">
        <f t="shared" si="64"/>
        <v>0</v>
      </c>
      <c r="FCM21" s="954">
        <f t="shared" si="64"/>
        <v>0</v>
      </c>
      <c r="FCN21" s="954">
        <f t="shared" si="64"/>
        <v>0</v>
      </c>
      <c r="FCO21" s="954">
        <f t="shared" si="64"/>
        <v>0</v>
      </c>
      <c r="FCP21" s="954">
        <f t="shared" si="64"/>
        <v>0</v>
      </c>
      <c r="FCQ21" s="954">
        <f t="shared" si="64"/>
        <v>0</v>
      </c>
      <c r="FCR21" s="954">
        <f t="shared" si="64"/>
        <v>0</v>
      </c>
      <c r="FCS21" s="954">
        <f t="shared" si="64"/>
        <v>0</v>
      </c>
      <c r="FCT21" s="954">
        <f t="shared" si="64"/>
        <v>0</v>
      </c>
      <c r="FCU21" s="954">
        <f t="shared" si="64"/>
        <v>0</v>
      </c>
      <c r="FCV21" s="954">
        <f t="shared" si="64"/>
        <v>0</v>
      </c>
      <c r="FCW21" s="954">
        <f t="shared" si="64"/>
        <v>0</v>
      </c>
      <c r="FCX21" s="954">
        <f t="shared" si="64"/>
        <v>0</v>
      </c>
      <c r="FCY21" s="954">
        <f t="shared" si="64"/>
        <v>0</v>
      </c>
      <c r="FCZ21" s="954">
        <f t="shared" si="64"/>
        <v>0</v>
      </c>
      <c r="FDA21" s="954">
        <f t="shared" si="64"/>
        <v>0</v>
      </c>
      <c r="FDB21" s="954">
        <f t="shared" si="64"/>
        <v>0</v>
      </c>
      <c r="FDC21" s="954">
        <f t="shared" si="64"/>
        <v>0</v>
      </c>
      <c r="FDD21" s="954">
        <f t="shared" si="64"/>
        <v>0</v>
      </c>
      <c r="FDE21" s="954">
        <f t="shared" si="64"/>
        <v>0</v>
      </c>
      <c r="FDF21" s="954">
        <f t="shared" si="64"/>
        <v>0</v>
      </c>
      <c r="FDG21" s="954">
        <f t="shared" si="64"/>
        <v>0</v>
      </c>
      <c r="FDH21" s="954">
        <f t="shared" ref="FDH21:FFS21" si="65">IF(OR(FDH26&lt;$C$18,FDH26&gt;($C$18+9)),0,FDH27)</f>
        <v>0</v>
      </c>
      <c r="FDI21" s="954">
        <f t="shared" si="65"/>
        <v>0</v>
      </c>
      <c r="FDJ21" s="954">
        <f t="shared" si="65"/>
        <v>0</v>
      </c>
      <c r="FDK21" s="954">
        <f t="shared" si="65"/>
        <v>0</v>
      </c>
      <c r="FDL21" s="954">
        <f t="shared" si="65"/>
        <v>0</v>
      </c>
      <c r="FDM21" s="954">
        <f t="shared" si="65"/>
        <v>0</v>
      </c>
      <c r="FDN21" s="954">
        <f t="shared" si="65"/>
        <v>0</v>
      </c>
      <c r="FDO21" s="954">
        <f t="shared" si="65"/>
        <v>0</v>
      </c>
      <c r="FDP21" s="954">
        <f t="shared" si="65"/>
        <v>0</v>
      </c>
      <c r="FDQ21" s="954">
        <f t="shared" si="65"/>
        <v>0</v>
      </c>
      <c r="FDR21" s="954">
        <f t="shared" si="65"/>
        <v>0</v>
      </c>
      <c r="FDS21" s="954">
        <f t="shared" si="65"/>
        <v>0</v>
      </c>
      <c r="FDT21" s="954">
        <f t="shared" si="65"/>
        <v>0</v>
      </c>
      <c r="FDU21" s="954">
        <f t="shared" si="65"/>
        <v>0</v>
      </c>
      <c r="FDV21" s="954">
        <f t="shared" si="65"/>
        <v>0</v>
      </c>
      <c r="FDW21" s="954">
        <f t="shared" si="65"/>
        <v>0</v>
      </c>
      <c r="FDX21" s="954">
        <f t="shared" si="65"/>
        <v>0</v>
      </c>
      <c r="FDY21" s="954">
        <f t="shared" si="65"/>
        <v>0</v>
      </c>
      <c r="FDZ21" s="954">
        <f t="shared" si="65"/>
        <v>0</v>
      </c>
      <c r="FEA21" s="954">
        <f t="shared" si="65"/>
        <v>0</v>
      </c>
      <c r="FEB21" s="954">
        <f t="shared" si="65"/>
        <v>0</v>
      </c>
      <c r="FEC21" s="954">
        <f t="shared" si="65"/>
        <v>0</v>
      </c>
      <c r="FED21" s="954">
        <f t="shared" si="65"/>
        <v>0</v>
      </c>
      <c r="FEE21" s="954">
        <f t="shared" si="65"/>
        <v>0</v>
      </c>
      <c r="FEF21" s="954">
        <f t="shared" si="65"/>
        <v>0</v>
      </c>
      <c r="FEG21" s="954">
        <f t="shared" si="65"/>
        <v>0</v>
      </c>
      <c r="FEH21" s="954">
        <f t="shared" si="65"/>
        <v>0</v>
      </c>
      <c r="FEI21" s="954">
        <f t="shared" si="65"/>
        <v>0</v>
      </c>
      <c r="FEJ21" s="954">
        <f t="shared" si="65"/>
        <v>0</v>
      </c>
      <c r="FEK21" s="954">
        <f t="shared" si="65"/>
        <v>0</v>
      </c>
      <c r="FEL21" s="954">
        <f t="shared" si="65"/>
        <v>0</v>
      </c>
      <c r="FEM21" s="954">
        <f t="shared" si="65"/>
        <v>0</v>
      </c>
      <c r="FEN21" s="954">
        <f t="shared" si="65"/>
        <v>0</v>
      </c>
      <c r="FEO21" s="954">
        <f t="shared" si="65"/>
        <v>0</v>
      </c>
      <c r="FEP21" s="954">
        <f t="shared" si="65"/>
        <v>0</v>
      </c>
      <c r="FEQ21" s="954">
        <f t="shared" si="65"/>
        <v>0</v>
      </c>
      <c r="FER21" s="954">
        <f t="shared" si="65"/>
        <v>0</v>
      </c>
      <c r="FES21" s="954">
        <f t="shared" si="65"/>
        <v>0</v>
      </c>
      <c r="FET21" s="954">
        <f t="shared" si="65"/>
        <v>0</v>
      </c>
      <c r="FEU21" s="954">
        <f t="shared" si="65"/>
        <v>0</v>
      </c>
      <c r="FEV21" s="954">
        <f t="shared" si="65"/>
        <v>0</v>
      </c>
      <c r="FEW21" s="954">
        <f t="shared" si="65"/>
        <v>0</v>
      </c>
      <c r="FEX21" s="954">
        <f t="shared" si="65"/>
        <v>0</v>
      </c>
      <c r="FEY21" s="954">
        <f t="shared" si="65"/>
        <v>0</v>
      </c>
      <c r="FEZ21" s="954">
        <f t="shared" si="65"/>
        <v>0</v>
      </c>
      <c r="FFA21" s="954">
        <f t="shared" si="65"/>
        <v>0</v>
      </c>
      <c r="FFB21" s="954">
        <f t="shared" si="65"/>
        <v>0</v>
      </c>
      <c r="FFC21" s="954">
        <f t="shared" si="65"/>
        <v>0</v>
      </c>
      <c r="FFD21" s="954">
        <f t="shared" si="65"/>
        <v>0</v>
      </c>
      <c r="FFE21" s="954">
        <f t="shared" si="65"/>
        <v>0</v>
      </c>
      <c r="FFF21" s="954">
        <f t="shared" si="65"/>
        <v>0</v>
      </c>
      <c r="FFG21" s="954">
        <f t="shared" si="65"/>
        <v>0</v>
      </c>
      <c r="FFH21" s="954">
        <f t="shared" si="65"/>
        <v>0</v>
      </c>
      <c r="FFI21" s="954">
        <f t="shared" si="65"/>
        <v>0</v>
      </c>
      <c r="FFJ21" s="954">
        <f t="shared" si="65"/>
        <v>0</v>
      </c>
      <c r="FFK21" s="954">
        <f t="shared" si="65"/>
        <v>0</v>
      </c>
      <c r="FFL21" s="954">
        <f t="shared" si="65"/>
        <v>0</v>
      </c>
      <c r="FFM21" s="954">
        <f t="shared" si="65"/>
        <v>0</v>
      </c>
      <c r="FFN21" s="954">
        <f t="shared" si="65"/>
        <v>0</v>
      </c>
      <c r="FFO21" s="954">
        <f t="shared" si="65"/>
        <v>0</v>
      </c>
      <c r="FFP21" s="954">
        <f t="shared" si="65"/>
        <v>0</v>
      </c>
      <c r="FFQ21" s="954">
        <f t="shared" si="65"/>
        <v>0</v>
      </c>
      <c r="FFR21" s="954">
        <f t="shared" si="65"/>
        <v>0</v>
      </c>
      <c r="FFS21" s="954">
        <f t="shared" si="65"/>
        <v>0</v>
      </c>
      <c r="FFT21" s="954">
        <f t="shared" ref="FFT21:FIE21" si="66">IF(OR(FFT26&lt;$C$18,FFT26&gt;($C$18+9)),0,FFT27)</f>
        <v>0</v>
      </c>
      <c r="FFU21" s="954">
        <f t="shared" si="66"/>
        <v>0</v>
      </c>
      <c r="FFV21" s="954">
        <f t="shared" si="66"/>
        <v>0</v>
      </c>
      <c r="FFW21" s="954">
        <f t="shared" si="66"/>
        <v>0</v>
      </c>
      <c r="FFX21" s="954">
        <f t="shared" si="66"/>
        <v>0</v>
      </c>
      <c r="FFY21" s="954">
        <f t="shared" si="66"/>
        <v>0</v>
      </c>
      <c r="FFZ21" s="954">
        <f t="shared" si="66"/>
        <v>0</v>
      </c>
      <c r="FGA21" s="954">
        <f t="shared" si="66"/>
        <v>0</v>
      </c>
      <c r="FGB21" s="954">
        <f t="shared" si="66"/>
        <v>0</v>
      </c>
      <c r="FGC21" s="954">
        <f t="shared" si="66"/>
        <v>0</v>
      </c>
      <c r="FGD21" s="954">
        <f t="shared" si="66"/>
        <v>0</v>
      </c>
      <c r="FGE21" s="954">
        <f t="shared" si="66"/>
        <v>0</v>
      </c>
      <c r="FGF21" s="954">
        <f t="shared" si="66"/>
        <v>0</v>
      </c>
      <c r="FGG21" s="954">
        <f t="shared" si="66"/>
        <v>0</v>
      </c>
      <c r="FGH21" s="954">
        <f t="shared" si="66"/>
        <v>0</v>
      </c>
      <c r="FGI21" s="954">
        <f t="shared" si="66"/>
        <v>0</v>
      </c>
      <c r="FGJ21" s="954">
        <f t="shared" si="66"/>
        <v>0</v>
      </c>
      <c r="FGK21" s="954">
        <f t="shared" si="66"/>
        <v>0</v>
      </c>
      <c r="FGL21" s="954">
        <f t="shared" si="66"/>
        <v>0</v>
      </c>
      <c r="FGM21" s="954">
        <f t="shared" si="66"/>
        <v>0</v>
      </c>
      <c r="FGN21" s="954">
        <f t="shared" si="66"/>
        <v>0</v>
      </c>
      <c r="FGO21" s="954">
        <f t="shared" si="66"/>
        <v>0</v>
      </c>
      <c r="FGP21" s="954">
        <f t="shared" si="66"/>
        <v>0</v>
      </c>
      <c r="FGQ21" s="954">
        <f t="shared" si="66"/>
        <v>0</v>
      </c>
      <c r="FGR21" s="954">
        <f t="shared" si="66"/>
        <v>0</v>
      </c>
      <c r="FGS21" s="954">
        <f t="shared" si="66"/>
        <v>0</v>
      </c>
      <c r="FGT21" s="954">
        <f t="shared" si="66"/>
        <v>0</v>
      </c>
      <c r="FGU21" s="954">
        <f t="shared" si="66"/>
        <v>0</v>
      </c>
      <c r="FGV21" s="954">
        <f t="shared" si="66"/>
        <v>0</v>
      </c>
      <c r="FGW21" s="954">
        <f t="shared" si="66"/>
        <v>0</v>
      </c>
      <c r="FGX21" s="954">
        <f t="shared" si="66"/>
        <v>0</v>
      </c>
      <c r="FGY21" s="954">
        <f t="shared" si="66"/>
        <v>0</v>
      </c>
      <c r="FGZ21" s="954">
        <f t="shared" si="66"/>
        <v>0</v>
      </c>
      <c r="FHA21" s="954">
        <f t="shared" si="66"/>
        <v>0</v>
      </c>
      <c r="FHB21" s="954">
        <f t="shared" si="66"/>
        <v>0</v>
      </c>
      <c r="FHC21" s="954">
        <f t="shared" si="66"/>
        <v>0</v>
      </c>
      <c r="FHD21" s="954">
        <f t="shared" si="66"/>
        <v>0</v>
      </c>
      <c r="FHE21" s="954">
        <f t="shared" si="66"/>
        <v>0</v>
      </c>
      <c r="FHF21" s="954">
        <f t="shared" si="66"/>
        <v>0</v>
      </c>
      <c r="FHG21" s="954">
        <f t="shared" si="66"/>
        <v>0</v>
      </c>
      <c r="FHH21" s="954">
        <f t="shared" si="66"/>
        <v>0</v>
      </c>
      <c r="FHI21" s="954">
        <f t="shared" si="66"/>
        <v>0</v>
      </c>
      <c r="FHJ21" s="954">
        <f t="shared" si="66"/>
        <v>0</v>
      </c>
      <c r="FHK21" s="954">
        <f t="shared" si="66"/>
        <v>0</v>
      </c>
      <c r="FHL21" s="954">
        <f t="shared" si="66"/>
        <v>0</v>
      </c>
      <c r="FHM21" s="954">
        <f t="shared" si="66"/>
        <v>0</v>
      </c>
      <c r="FHN21" s="954">
        <f t="shared" si="66"/>
        <v>0</v>
      </c>
      <c r="FHO21" s="954">
        <f t="shared" si="66"/>
        <v>0</v>
      </c>
      <c r="FHP21" s="954">
        <f t="shared" si="66"/>
        <v>0</v>
      </c>
      <c r="FHQ21" s="954">
        <f t="shared" si="66"/>
        <v>0</v>
      </c>
      <c r="FHR21" s="954">
        <f t="shared" si="66"/>
        <v>0</v>
      </c>
      <c r="FHS21" s="954">
        <f t="shared" si="66"/>
        <v>0</v>
      </c>
      <c r="FHT21" s="954">
        <f t="shared" si="66"/>
        <v>0</v>
      </c>
      <c r="FHU21" s="954">
        <f t="shared" si="66"/>
        <v>0</v>
      </c>
      <c r="FHV21" s="954">
        <f t="shared" si="66"/>
        <v>0</v>
      </c>
      <c r="FHW21" s="954">
        <f t="shared" si="66"/>
        <v>0</v>
      </c>
      <c r="FHX21" s="954">
        <f t="shared" si="66"/>
        <v>0</v>
      </c>
      <c r="FHY21" s="954">
        <f t="shared" si="66"/>
        <v>0</v>
      </c>
      <c r="FHZ21" s="954">
        <f t="shared" si="66"/>
        <v>0</v>
      </c>
      <c r="FIA21" s="954">
        <f t="shared" si="66"/>
        <v>0</v>
      </c>
      <c r="FIB21" s="954">
        <f t="shared" si="66"/>
        <v>0</v>
      </c>
      <c r="FIC21" s="954">
        <f t="shared" si="66"/>
        <v>0</v>
      </c>
      <c r="FID21" s="954">
        <f t="shared" si="66"/>
        <v>0</v>
      </c>
      <c r="FIE21" s="954">
        <f t="shared" si="66"/>
        <v>0</v>
      </c>
      <c r="FIF21" s="954">
        <f t="shared" ref="FIF21:FKQ21" si="67">IF(OR(FIF26&lt;$C$18,FIF26&gt;($C$18+9)),0,FIF27)</f>
        <v>0</v>
      </c>
      <c r="FIG21" s="954">
        <f t="shared" si="67"/>
        <v>0</v>
      </c>
      <c r="FIH21" s="954">
        <f t="shared" si="67"/>
        <v>0</v>
      </c>
      <c r="FII21" s="954">
        <f t="shared" si="67"/>
        <v>0</v>
      </c>
      <c r="FIJ21" s="954">
        <f t="shared" si="67"/>
        <v>0</v>
      </c>
      <c r="FIK21" s="954">
        <f t="shared" si="67"/>
        <v>0</v>
      </c>
      <c r="FIL21" s="954">
        <f t="shared" si="67"/>
        <v>0</v>
      </c>
      <c r="FIM21" s="954">
        <f t="shared" si="67"/>
        <v>0</v>
      </c>
      <c r="FIN21" s="954">
        <f t="shared" si="67"/>
        <v>0</v>
      </c>
      <c r="FIO21" s="954">
        <f t="shared" si="67"/>
        <v>0</v>
      </c>
      <c r="FIP21" s="954">
        <f t="shared" si="67"/>
        <v>0</v>
      </c>
      <c r="FIQ21" s="954">
        <f t="shared" si="67"/>
        <v>0</v>
      </c>
      <c r="FIR21" s="954">
        <f t="shared" si="67"/>
        <v>0</v>
      </c>
      <c r="FIS21" s="954">
        <f t="shared" si="67"/>
        <v>0</v>
      </c>
      <c r="FIT21" s="954">
        <f t="shared" si="67"/>
        <v>0</v>
      </c>
      <c r="FIU21" s="954">
        <f t="shared" si="67"/>
        <v>0</v>
      </c>
      <c r="FIV21" s="954">
        <f t="shared" si="67"/>
        <v>0</v>
      </c>
      <c r="FIW21" s="954">
        <f t="shared" si="67"/>
        <v>0</v>
      </c>
      <c r="FIX21" s="954">
        <f t="shared" si="67"/>
        <v>0</v>
      </c>
      <c r="FIY21" s="954">
        <f t="shared" si="67"/>
        <v>0</v>
      </c>
      <c r="FIZ21" s="954">
        <f t="shared" si="67"/>
        <v>0</v>
      </c>
      <c r="FJA21" s="954">
        <f t="shared" si="67"/>
        <v>0</v>
      </c>
      <c r="FJB21" s="954">
        <f t="shared" si="67"/>
        <v>0</v>
      </c>
      <c r="FJC21" s="954">
        <f t="shared" si="67"/>
        <v>0</v>
      </c>
      <c r="FJD21" s="954">
        <f t="shared" si="67"/>
        <v>0</v>
      </c>
      <c r="FJE21" s="954">
        <f t="shared" si="67"/>
        <v>0</v>
      </c>
      <c r="FJF21" s="954">
        <f t="shared" si="67"/>
        <v>0</v>
      </c>
      <c r="FJG21" s="954">
        <f t="shared" si="67"/>
        <v>0</v>
      </c>
      <c r="FJH21" s="954">
        <f t="shared" si="67"/>
        <v>0</v>
      </c>
      <c r="FJI21" s="954">
        <f t="shared" si="67"/>
        <v>0</v>
      </c>
      <c r="FJJ21" s="954">
        <f t="shared" si="67"/>
        <v>0</v>
      </c>
      <c r="FJK21" s="954">
        <f t="shared" si="67"/>
        <v>0</v>
      </c>
      <c r="FJL21" s="954">
        <f t="shared" si="67"/>
        <v>0</v>
      </c>
      <c r="FJM21" s="954">
        <f t="shared" si="67"/>
        <v>0</v>
      </c>
      <c r="FJN21" s="954">
        <f t="shared" si="67"/>
        <v>0</v>
      </c>
      <c r="FJO21" s="954">
        <f t="shared" si="67"/>
        <v>0</v>
      </c>
      <c r="FJP21" s="954">
        <f t="shared" si="67"/>
        <v>0</v>
      </c>
      <c r="FJQ21" s="954">
        <f t="shared" si="67"/>
        <v>0</v>
      </c>
      <c r="FJR21" s="954">
        <f t="shared" si="67"/>
        <v>0</v>
      </c>
      <c r="FJS21" s="954">
        <f t="shared" si="67"/>
        <v>0</v>
      </c>
      <c r="FJT21" s="954">
        <f t="shared" si="67"/>
        <v>0</v>
      </c>
      <c r="FJU21" s="954">
        <f t="shared" si="67"/>
        <v>0</v>
      </c>
      <c r="FJV21" s="954">
        <f t="shared" si="67"/>
        <v>0</v>
      </c>
      <c r="FJW21" s="954">
        <f t="shared" si="67"/>
        <v>0</v>
      </c>
      <c r="FJX21" s="954">
        <f t="shared" si="67"/>
        <v>0</v>
      </c>
      <c r="FJY21" s="954">
        <f t="shared" si="67"/>
        <v>0</v>
      </c>
      <c r="FJZ21" s="954">
        <f t="shared" si="67"/>
        <v>0</v>
      </c>
      <c r="FKA21" s="954">
        <f t="shared" si="67"/>
        <v>0</v>
      </c>
      <c r="FKB21" s="954">
        <f t="shared" si="67"/>
        <v>0</v>
      </c>
      <c r="FKC21" s="954">
        <f t="shared" si="67"/>
        <v>0</v>
      </c>
      <c r="FKD21" s="954">
        <f t="shared" si="67"/>
        <v>0</v>
      </c>
      <c r="FKE21" s="954">
        <f t="shared" si="67"/>
        <v>0</v>
      </c>
      <c r="FKF21" s="954">
        <f t="shared" si="67"/>
        <v>0</v>
      </c>
      <c r="FKG21" s="954">
        <f t="shared" si="67"/>
        <v>0</v>
      </c>
      <c r="FKH21" s="954">
        <f t="shared" si="67"/>
        <v>0</v>
      </c>
      <c r="FKI21" s="954">
        <f t="shared" si="67"/>
        <v>0</v>
      </c>
      <c r="FKJ21" s="954">
        <f t="shared" si="67"/>
        <v>0</v>
      </c>
      <c r="FKK21" s="954">
        <f t="shared" si="67"/>
        <v>0</v>
      </c>
      <c r="FKL21" s="954">
        <f t="shared" si="67"/>
        <v>0</v>
      </c>
      <c r="FKM21" s="954">
        <f t="shared" si="67"/>
        <v>0</v>
      </c>
      <c r="FKN21" s="954">
        <f t="shared" si="67"/>
        <v>0</v>
      </c>
      <c r="FKO21" s="954">
        <f t="shared" si="67"/>
        <v>0</v>
      </c>
      <c r="FKP21" s="954">
        <f t="shared" si="67"/>
        <v>0</v>
      </c>
      <c r="FKQ21" s="954">
        <f t="shared" si="67"/>
        <v>0</v>
      </c>
      <c r="FKR21" s="954">
        <f t="shared" ref="FKR21:FNC21" si="68">IF(OR(FKR26&lt;$C$18,FKR26&gt;($C$18+9)),0,FKR27)</f>
        <v>0</v>
      </c>
      <c r="FKS21" s="954">
        <f t="shared" si="68"/>
        <v>0</v>
      </c>
      <c r="FKT21" s="954">
        <f t="shared" si="68"/>
        <v>0</v>
      </c>
      <c r="FKU21" s="954">
        <f t="shared" si="68"/>
        <v>0</v>
      </c>
      <c r="FKV21" s="954">
        <f t="shared" si="68"/>
        <v>0</v>
      </c>
      <c r="FKW21" s="954">
        <f t="shared" si="68"/>
        <v>0</v>
      </c>
      <c r="FKX21" s="954">
        <f t="shared" si="68"/>
        <v>0</v>
      </c>
      <c r="FKY21" s="954">
        <f t="shared" si="68"/>
        <v>0</v>
      </c>
      <c r="FKZ21" s="954">
        <f t="shared" si="68"/>
        <v>0</v>
      </c>
      <c r="FLA21" s="954">
        <f t="shared" si="68"/>
        <v>0</v>
      </c>
      <c r="FLB21" s="954">
        <f t="shared" si="68"/>
        <v>0</v>
      </c>
      <c r="FLC21" s="954">
        <f t="shared" si="68"/>
        <v>0</v>
      </c>
      <c r="FLD21" s="954">
        <f t="shared" si="68"/>
        <v>0</v>
      </c>
      <c r="FLE21" s="954">
        <f t="shared" si="68"/>
        <v>0</v>
      </c>
      <c r="FLF21" s="954">
        <f t="shared" si="68"/>
        <v>0</v>
      </c>
      <c r="FLG21" s="954">
        <f t="shared" si="68"/>
        <v>0</v>
      </c>
      <c r="FLH21" s="954">
        <f t="shared" si="68"/>
        <v>0</v>
      </c>
      <c r="FLI21" s="954">
        <f t="shared" si="68"/>
        <v>0</v>
      </c>
      <c r="FLJ21" s="954">
        <f t="shared" si="68"/>
        <v>0</v>
      </c>
      <c r="FLK21" s="954">
        <f t="shared" si="68"/>
        <v>0</v>
      </c>
      <c r="FLL21" s="954">
        <f t="shared" si="68"/>
        <v>0</v>
      </c>
      <c r="FLM21" s="954">
        <f t="shared" si="68"/>
        <v>0</v>
      </c>
      <c r="FLN21" s="954">
        <f t="shared" si="68"/>
        <v>0</v>
      </c>
      <c r="FLO21" s="954">
        <f t="shared" si="68"/>
        <v>0</v>
      </c>
      <c r="FLP21" s="954">
        <f t="shared" si="68"/>
        <v>0</v>
      </c>
      <c r="FLQ21" s="954">
        <f t="shared" si="68"/>
        <v>0</v>
      </c>
      <c r="FLR21" s="954">
        <f t="shared" si="68"/>
        <v>0</v>
      </c>
      <c r="FLS21" s="954">
        <f t="shared" si="68"/>
        <v>0</v>
      </c>
      <c r="FLT21" s="954">
        <f t="shared" si="68"/>
        <v>0</v>
      </c>
      <c r="FLU21" s="954">
        <f t="shared" si="68"/>
        <v>0</v>
      </c>
      <c r="FLV21" s="954">
        <f t="shared" si="68"/>
        <v>0</v>
      </c>
      <c r="FLW21" s="954">
        <f t="shared" si="68"/>
        <v>0</v>
      </c>
      <c r="FLX21" s="954">
        <f t="shared" si="68"/>
        <v>0</v>
      </c>
      <c r="FLY21" s="954">
        <f t="shared" si="68"/>
        <v>0</v>
      </c>
      <c r="FLZ21" s="954">
        <f t="shared" si="68"/>
        <v>0</v>
      </c>
      <c r="FMA21" s="954">
        <f t="shared" si="68"/>
        <v>0</v>
      </c>
      <c r="FMB21" s="954">
        <f t="shared" si="68"/>
        <v>0</v>
      </c>
      <c r="FMC21" s="954">
        <f t="shared" si="68"/>
        <v>0</v>
      </c>
      <c r="FMD21" s="954">
        <f t="shared" si="68"/>
        <v>0</v>
      </c>
      <c r="FME21" s="954">
        <f t="shared" si="68"/>
        <v>0</v>
      </c>
      <c r="FMF21" s="954">
        <f t="shared" si="68"/>
        <v>0</v>
      </c>
      <c r="FMG21" s="954">
        <f t="shared" si="68"/>
        <v>0</v>
      </c>
      <c r="FMH21" s="954">
        <f t="shared" si="68"/>
        <v>0</v>
      </c>
      <c r="FMI21" s="954">
        <f t="shared" si="68"/>
        <v>0</v>
      </c>
      <c r="FMJ21" s="954">
        <f t="shared" si="68"/>
        <v>0</v>
      </c>
      <c r="FMK21" s="954">
        <f t="shared" si="68"/>
        <v>0</v>
      </c>
      <c r="FML21" s="954">
        <f t="shared" si="68"/>
        <v>0</v>
      </c>
      <c r="FMM21" s="954">
        <f t="shared" si="68"/>
        <v>0</v>
      </c>
      <c r="FMN21" s="954">
        <f t="shared" si="68"/>
        <v>0</v>
      </c>
      <c r="FMO21" s="954">
        <f t="shared" si="68"/>
        <v>0</v>
      </c>
      <c r="FMP21" s="954">
        <f t="shared" si="68"/>
        <v>0</v>
      </c>
      <c r="FMQ21" s="954">
        <f t="shared" si="68"/>
        <v>0</v>
      </c>
      <c r="FMR21" s="954">
        <f t="shared" si="68"/>
        <v>0</v>
      </c>
      <c r="FMS21" s="954">
        <f t="shared" si="68"/>
        <v>0</v>
      </c>
      <c r="FMT21" s="954">
        <f t="shared" si="68"/>
        <v>0</v>
      </c>
      <c r="FMU21" s="954">
        <f t="shared" si="68"/>
        <v>0</v>
      </c>
      <c r="FMV21" s="954">
        <f t="shared" si="68"/>
        <v>0</v>
      </c>
      <c r="FMW21" s="954">
        <f t="shared" si="68"/>
        <v>0</v>
      </c>
      <c r="FMX21" s="954">
        <f t="shared" si="68"/>
        <v>0</v>
      </c>
      <c r="FMY21" s="954">
        <f t="shared" si="68"/>
        <v>0</v>
      </c>
      <c r="FMZ21" s="954">
        <f t="shared" si="68"/>
        <v>0</v>
      </c>
      <c r="FNA21" s="954">
        <f t="shared" si="68"/>
        <v>0</v>
      </c>
      <c r="FNB21" s="954">
        <f t="shared" si="68"/>
        <v>0</v>
      </c>
      <c r="FNC21" s="954">
        <f t="shared" si="68"/>
        <v>0</v>
      </c>
      <c r="FND21" s="954">
        <f t="shared" ref="FND21:FPO21" si="69">IF(OR(FND26&lt;$C$18,FND26&gt;($C$18+9)),0,FND27)</f>
        <v>0</v>
      </c>
      <c r="FNE21" s="954">
        <f t="shared" si="69"/>
        <v>0</v>
      </c>
      <c r="FNF21" s="954">
        <f t="shared" si="69"/>
        <v>0</v>
      </c>
      <c r="FNG21" s="954">
        <f t="shared" si="69"/>
        <v>0</v>
      </c>
      <c r="FNH21" s="954">
        <f t="shared" si="69"/>
        <v>0</v>
      </c>
      <c r="FNI21" s="954">
        <f t="shared" si="69"/>
        <v>0</v>
      </c>
      <c r="FNJ21" s="954">
        <f t="shared" si="69"/>
        <v>0</v>
      </c>
      <c r="FNK21" s="954">
        <f t="shared" si="69"/>
        <v>0</v>
      </c>
      <c r="FNL21" s="954">
        <f t="shared" si="69"/>
        <v>0</v>
      </c>
      <c r="FNM21" s="954">
        <f t="shared" si="69"/>
        <v>0</v>
      </c>
      <c r="FNN21" s="954">
        <f t="shared" si="69"/>
        <v>0</v>
      </c>
      <c r="FNO21" s="954">
        <f t="shared" si="69"/>
        <v>0</v>
      </c>
      <c r="FNP21" s="954">
        <f t="shared" si="69"/>
        <v>0</v>
      </c>
      <c r="FNQ21" s="954">
        <f t="shared" si="69"/>
        <v>0</v>
      </c>
      <c r="FNR21" s="954">
        <f t="shared" si="69"/>
        <v>0</v>
      </c>
      <c r="FNS21" s="954">
        <f t="shared" si="69"/>
        <v>0</v>
      </c>
      <c r="FNT21" s="954">
        <f t="shared" si="69"/>
        <v>0</v>
      </c>
      <c r="FNU21" s="954">
        <f t="shared" si="69"/>
        <v>0</v>
      </c>
      <c r="FNV21" s="954">
        <f t="shared" si="69"/>
        <v>0</v>
      </c>
      <c r="FNW21" s="954">
        <f t="shared" si="69"/>
        <v>0</v>
      </c>
      <c r="FNX21" s="954">
        <f t="shared" si="69"/>
        <v>0</v>
      </c>
      <c r="FNY21" s="954">
        <f t="shared" si="69"/>
        <v>0</v>
      </c>
      <c r="FNZ21" s="954">
        <f t="shared" si="69"/>
        <v>0</v>
      </c>
      <c r="FOA21" s="954">
        <f t="shared" si="69"/>
        <v>0</v>
      </c>
      <c r="FOB21" s="954">
        <f t="shared" si="69"/>
        <v>0</v>
      </c>
      <c r="FOC21" s="954">
        <f t="shared" si="69"/>
        <v>0</v>
      </c>
      <c r="FOD21" s="954">
        <f t="shared" si="69"/>
        <v>0</v>
      </c>
      <c r="FOE21" s="954">
        <f t="shared" si="69"/>
        <v>0</v>
      </c>
      <c r="FOF21" s="954">
        <f t="shared" si="69"/>
        <v>0</v>
      </c>
      <c r="FOG21" s="954">
        <f t="shared" si="69"/>
        <v>0</v>
      </c>
      <c r="FOH21" s="954">
        <f t="shared" si="69"/>
        <v>0</v>
      </c>
      <c r="FOI21" s="954">
        <f t="shared" si="69"/>
        <v>0</v>
      </c>
      <c r="FOJ21" s="954">
        <f t="shared" si="69"/>
        <v>0</v>
      </c>
      <c r="FOK21" s="954">
        <f t="shared" si="69"/>
        <v>0</v>
      </c>
      <c r="FOL21" s="954">
        <f t="shared" si="69"/>
        <v>0</v>
      </c>
      <c r="FOM21" s="954">
        <f t="shared" si="69"/>
        <v>0</v>
      </c>
      <c r="FON21" s="954">
        <f t="shared" si="69"/>
        <v>0</v>
      </c>
      <c r="FOO21" s="954">
        <f t="shared" si="69"/>
        <v>0</v>
      </c>
      <c r="FOP21" s="954">
        <f t="shared" si="69"/>
        <v>0</v>
      </c>
      <c r="FOQ21" s="954">
        <f t="shared" si="69"/>
        <v>0</v>
      </c>
      <c r="FOR21" s="954">
        <f t="shared" si="69"/>
        <v>0</v>
      </c>
      <c r="FOS21" s="954">
        <f t="shared" si="69"/>
        <v>0</v>
      </c>
      <c r="FOT21" s="954">
        <f t="shared" si="69"/>
        <v>0</v>
      </c>
      <c r="FOU21" s="954">
        <f t="shared" si="69"/>
        <v>0</v>
      </c>
      <c r="FOV21" s="954">
        <f t="shared" si="69"/>
        <v>0</v>
      </c>
      <c r="FOW21" s="954">
        <f t="shared" si="69"/>
        <v>0</v>
      </c>
      <c r="FOX21" s="954">
        <f t="shared" si="69"/>
        <v>0</v>
      </c>
      <c r="FOY21" s="954">
        <f t="shared" si="69"/>
        <v>0</v>
      </c>
      <c r="FOZ21" s="954">
        <f t="shared" si="69"/>
        <v>0</v>
      </c>
      <c r="FPA21" s="954">
        <f t="shared" si="69"/>
        <v>0</v>
      </c>
      <c r="FPB21" s="954">
        <f t="shared" si="69"/>
        <v>0</v>
      </c>
      <c r="FPC21" s="954">
        <f t="shared" si="69"/>
        <v>0</v>
      </c>
      <c r="FPD21" s="954">
        <f t="shared" si="69"/>
        <v>0</v>
      </c>
      <c r="FPE21" s="954">
        <f t="shared" si="69"/>
        <v>0</v>
      </c>
      <c r="FPF21" s="954">
        <f t="shared" si="69"/>
        <v>0</v>
      </c>
      <c r="FPG21" s="954">
        <f t="shared" si="69"/>
        <v>0</v>
      </c>
      <c r="FPH21" s="954">
        <f t="shared" si="69"/>
        <v>0</v>
      </c>
      <c r="FPI21" s="954">
        <f t="shared" si="69"/>
        <v>0</v>
      </c>
      <c r="FPJ21" s="954">
        <f t="shared" si="69"/>
        <v>0</v>
      </c>
      <c r="FPK21" s="954">
        <f t="shared" si="69"/>
        <v>0</v>
      </c>
      <c r="FPL21" s="954">
        <f t="shared" si="69"/>
        <v>0</v>
      </c>
      <c r="FPM21" s="954">
        <f t="shared" si="69"/>
        <v>0</v>
      </c>
      <c r="FPN21" s="954">
        <f t="shared" si="69"/>
        <v>0</v>
      </c>
      <c r="FPO21" s="954">
        <f t="shared" si="69"/>
        <v>0</v>
      </c>
      <c r="FPP21" s="954">
        <f t="shared" ref="FPP21:FSA21" si="70">IF(OR(FPP26&lt;$C$18,FPP26&gt;($C$18+9)),0,FPP27)</f>
        <v>0</v>
      </c>
      <c r="FPQ21" s="954">
        <f t="shared" si="70"/>
        <v>0</v>
      </c>
      <c r="FPR21" s="954">
        <f t="shared" si="70"/>
        <v>0</v>
      </c>
      <c r="FPS21" s="954">
        <f t="shared" si="70"/>
        <v>0</v>
      </c>
      <c r="FPT21" s="954">
        <f t="shared" si="70"/>
        <v>0</v>
      </c>
      <c r="FPU21" s="954">
        <f t="shared" si="70"/>
        <v>0</v>
      </c>
      <c r="FPV21" s="954">
        <f t="shared" si="70"/>
        <v>0</v>
      </c>
      <c r="FPW21" s="954">
        <f t="shared" si="70"/>
        <v>0</v>
      </c>
      <c r="FPX21" s="954">
        <f t="shared" si="70"/>
        <v>0</v>
      </c>
      <c r="FPY21" s="954">
        <f t="shared" si="70"/>
        <v>0</v>
      </c>
      <c r="FPZ21" s="954">
        <f t="shared" si="70"/>
        <v>0</v>
      </c>
      <c r="FQA21" s="954">
        <f t="shared" si="70"/>
        <v>0</v>
      </c>
      <c r="FQB21" s="954">
        <f t="shared" si="70"/>
        <v>0</v>
      </c>
      <c r="FQC21" s="954">
        <f t="shared" si="70"/>
        <v>0</v>
      </c>
      <c r="FQD21" s="954">
        <f t="shared" si="70"/>
        <v>0</v>
      </c>
      <c r="FQE21" s="954">
        <f t="shared" si="70"/>
        <v>0</v>
      </c>
      <c r="FQF21" s="954">
        <f t="shared" si="70"/>
        <v>0</v>
      </c>
      <c r="FQG21" s="954">
        <f t="shared" si="70"/>
        <v>0</v>
      </c>
      <c r="FQH21" s="954">
        <f t="shared" si="70"/>
        <v>0</v>
      </c>
      <c r="FQI21" s="954">
        <f t="shared" si="70"/>
        <v>0</v>
      </c>
      <c r="FQJ21" s="954">
        <f t="shared" si="70"/>
        <v>0</v>
      </c>
      <c r="FQK21" s="954">
        <f t="shared" si="70"/>
        <v>0</v>
      </c>
      <c r="FQL21" s="954">
        <f t="shared" si="70"/>
        <v>0</v>
      </c>
      <c r="FQM21" s="954">
        <f t="shared" si="70"/>
        <v>0</v>
      </c>
      <c r="FQN21" s="954">
        <f t="shared" si="70"/>
        <v>0</v>
      </c>
      <c r="FQO21" s="954">
        <f t="shared" si="70"/>
        <v>0</v>
      </c>
      <c r="FQP21" s="954">
        <f t="shared" si="70"/>
        <v>0</v>
      </c>
      <c r="FQQ21" s="954">
        <f t="shared" si="70"/>
        <v>0</v>
      </c>
      <c r="FQR21" s="954">
        <f t="shared" si="70"/>
        <v>0</v>
      </c>
      <c r="FQS21" s="954">
        <f t="shared" si="70"/>
        <v>0</v>
      </c>
      <c r="FQT21" s="954">
        <f t="shared" si="70"/>
        <v>0</v>
      </c>
      <c r="FQU21" s="954">
        <f t="shared" si="70"/>
        <v>0</v>
      </c>
      <c r="FQV21" s="954">
        <f t="shared" si="70"/>
        <v>0</v>
      </c>
      <c r="FQW21" s="954">
        <f t="shared" si="70"/>
        <v>0</v>
      </c>
      <c r="FQX21" s="954">
        <f t="shared" si="70"/>
        <v>0</v>
      </c>
      <c r="FQY21" s="954">
        <f t="shared" si="70"/>
        <v>0</v>
      </c>
      <c r="FQZ21" s="954">
        <f t="shared" si="70"/>
        <v>0</v>
      </c>
      <c r="FRA21" s="954">
        <f t="shared" si="70"/>
        <v>0</v>
      </c>
      <c r="FRB21" s="954">
        <f t="shared" si="70"/>
        <v>0</v>
      </c>
      <c r="FRC21" s="954">
        <f t="shared" si="70"/>
        <v>0</v>
      </c>
      <c r="FRD21" s="954">
        <f t="shared" si="70"/>
        <v>0</v>
      </c>
      <c r="FRE21" s="954">
        <f t="shared" si="70"/>
        <v>0</v>
      </c>
      <c r="FRF21" s="954">
        <f t="shared" si="70"/>
        <v>0</v>
      </c>
      <c r="FRG21" s="954">
        <f t="shared" si="70"/>
        <v>0</v>
      </c>
      <c r="FRH21" s="954">
        <f t="shared" si="70"/>
        <v>0</v>
      </c>
      <c r="FRI21" s="954">
        <f t="shared" si="70"/>
        <v>0</v>
      </c>
      <c r="FRJ21" s="954">
        <f t="shared" si="70"/>
        <v>0</v>
      </c>
      <c r="FRK21" s="954">
        <f t="shared" si="70"/>
        <v>0</v>
      </c>
      <c r="FRL21" s="954">
        <f t="shared" si="70"/>
        <v>0</v>
      </c>
      <c r="FRM21" s="954">
        <f t="shared" si="70"/>
        <v>0</v>
      </c>
      <c r="FRN21" s="954">
        <f t="shared" si="70"/>
        <v>0</v>
      </c>
      <c r="FRO21" s="954">
        <f t="shared" si="70"/>
        <v>0</v>
      </c>
      <c r="FRP21" s="954">
        <f t="shared" si="70"/>
        <v>0</v>
      </c>
      <c r="FRQ21" s="954">
        <f t="shared" si="70"/>
        <v>0</v>
      </c>
      <c r="FRR21" s="954">
        <f t="shared" si="70"/>
        <v>0</v>
      </c>
      <c r="FRS21" s="954">
        <f t="shared" si="70"/>
        <v>0</v>
      </c>
      <c r="FRT21" s="954">
        <f t="shared" si="70"/>
        <v>0</v>
      </c>
      <c r="FRU21" s="954">
        <f t="shared" si="70"/>
        <v>0</v>
      </c>
      <c r="FRV21" s="954">
        <f t="shared" si="70"/>
        <v>0</v>
      </c>
      <c r="FRW21" s="954">
        <f t="shared" si="70"/>
        <v>0</v>
      </c>
      <c r="FRX21" s="954">
        <f t="shared" si="70"/>
        <v>0</v>
      </c>
      <c r="FRY21" s="954">
        <f t="shared" si="70"/>
        <v>0</v>
      </c>
      <c r="FRZ21" s="954">
        <f t="shared" si="70"/>
        <v>0</v>
      </c>
      <c r="FSA21" s="954">
        <f t="shared" si="70"/>
        <v>0</v>
      </c>
      <c r="FSB21" s="954">
        <f t="shared" ref="FSB21:FUM21" si="71">IF(OR(FSB26&lt;$C$18,FSB26&gt;($C$18+9)),0,FSB27)</f>
        <v>0</v>
      </c>
      <c r="FSC21" s="954">
        <f t="shared" si="71"/>
        <v>0</v>
      </c>
      <c r="FSD21" s="954">
        <f t="shared" si="71"/>
        <v>0</v>
      </c>
      <c r="FSE21" s="954">
        <f t="shared" si="71"/>
        <v>0</v>
      </c>
      <c r="FSF21" s="954">
        <f t="shared" si="71"/>
        <v>0</v>
      </c>
      <c r="FSG21" s="954">
        <f t="shared" si="71"/>
        <v>0</v>
      </c>
      <c r="FSH21" s="954">
        <f t="shared" si="71"/>
        <v>0</v>
      </c>
      <c r="FSI21" s="954">
        <f t="shared" si="71"/>
        <v>0</v>
      </c>
      <c r="FSJ21" s="954">
        <f t="shared" si="71"/>
        <v>0</v>
      </c>
      <c r="FSK21" s="954">
        <f t="shared" si="71"/>
        <v>0</v>
      </c>
      <c r="FSL21" s="954">
        <f t="shared" si="71"/>
        <v>0</v>
      </c>
      <c r="FSM21" s="954">
        <f t="shared" si="71"/>
        <v>0</v>
      </c>
      <c r="FSN21" s="954">
        <f t="shared" si="71"/>
        <v>0</v>
      </c>
      <c r="FSO21" s="954">
        <f t="shared" si="71"/>
        <v>0</v>
      </c>
      <c r="FSP21" s="954">
        <f t="shared" si="71"/>
        <v>0</v>
      </c>
      <c r="FSQ21" s="954">
        <f t="shared" si="71"/>
        <v>0</v>
      </c>
      <c r="FSR21" s="954">
        <f t="shared" si="71"/>
        <v>0</v>
      </c>
      <c r="FSS21" s="954">
        <f t="shared" si="71"/>
        <v>0</v>
      </c>
      <c r="FST21" s="954">
        <f t="shared" si="71"/>
        <v>0</v>
      </c>
      <c r="FSU21" s="954">
        <f t="shared" si="71"/>
        <v>0</v>
      </c>
      <c r="FSV21" s="954">
        <f t="shared" si="71"/>
        <v>0</v>
      </c>
      <c r="FSW21" s="954">
        <f t="shared" si="71"/>
        <v>0</v>
      </c>
      <c r="FSX21" s="954">
        <f t="shared" si="71"/>
        <v>0</v>
      </c>
      <c r="FSY21" s="954">
        <f t="shared" si="71"/>
        <v>0</v>
      </c>
      <c r="FSZ21" s="954">
        <f t="shared" si="71"/>
        <v>0</v>
      </c>
      <c r="FTA21" s="954">
        <f t="shared" si="71"/>
        <v>0</v>
      </c>
      <c r="FTB21" s="954">
        <f t="shared" si="71"/>
        <v>0</v>
      </c>
      <c r="FTC21" s="954">
        <f t="shared" si="71"/>
        <v>0</v>
      </c>
      <c r="FTD21" s="954">
        <f t="shared" si="71"/>
        <v>0</v>
      </c>
      <c r="FTE21" s="954">
        <f t="shared" si="71"/>
        <v>0</v>
      </c>
      <c r="FTF21" s="954">
        <f t="shared" si="71"/>
        <v>0</v>
      </c>
      <c r="FTG21" s="954">
        <f t="shared" si="71"/>
        <v>0</v>
      </c>
      <c r="FTH21" s="954">
        <f t="shared" si="71"/>
        <v>0</v>
      </c>
      <c r="FTI21" s="954">
        <f t="shared" si="71"/>
        <v>0</v>
      </c>
      <c r="FTJ21" s="954">
        <f t="shared" si="71"/>
        <v>0</v>
      </c>
      <c r="FTK21" s="954">
        <f t="shared" si="71"/>
        <v>0</v>
      </c>
      <c r="FTL21" s="954">
        <f t="shared" si="71"/>
        <v>0</v>
      </c>
      <c r="FTM21" s="954">
        <f t="shared" si="71"/>
        <v>0</v>
      </c>
      <c r="FTN21" s="954">
        <f t="shared" si="71"/>
        <v>0</v>
      </c>
      <c r="FTO21" s="954">
        <f t="shared" si="71"/>
        <v>0</v>
      </c>
      <c r="FTP21" s="954">
        <f t="shared" si="71"/>
        <v>0</v>
      </c>
      <c r="FTQ21" s="954">
        <f t="shared" si="71"/>
        <v>0</v>
      </c>
      <c r="FTR21" s="954">
        <f t="shared" si="71"/>
        <v>0</v>
      </c>
      <c r="FTS21" s="954">
        <f t="shared" si="71"/>
        <v>0</v>
      </c>
      <c r="FTT21" s="954">
        <f t="shared" si="71"/>
        <v>0</v>
      </c>
      <c r="FTU21" s="954">
        <f t="shared" si="71"/>
        <v>0</v>
      </c>
      <c r="FTV21" s="954">
        <f t="shared" si="71"/>
        <v>0</v>
      </c>
      <c r="FTW21" s="954">
        <f t="shared" si="71"/>
        <v>0</v>
      </c>
      <c r="FTX21" s="954">
        <f t="shared" si="71"/>
        <v>0</v>
      </c>
      <c r="FTY21" s="954">
        <f t="shared" si="71"/>
        <v>0</v>
      </c>
      <c r="FTZ21" s="954">
        <f t="shared" si="71"/>
        <v>0</v>
      </c>
      <c r="FUA21" s="954">
        <f t="shared" si="71"/>
        <v>0</v>
      </c>
      <c r="FUB21" s="954">
        <f t="shared" si="71"/>
        <v>0</v>
      </c>
      <c r="FUC21" s="954">
        <f t="shared" si="71"/>
        <v>0</v>
      </c>
      <c r="FUD21" s="954">
        <f t="shared" si="71"/>
        <v>0</v>
      </c>
      <c r="FUE21" s="954">
        <f t="shared" si="71"/>
        <v>0</v>
      </c>
      <c r="FUF21" s="954">
        <f t="shared" si="71"/>
        <v>0</v>
      </c>
      <c r="FUG21" s="954">
        <f t="shared" si="71"/>
        <v>0</v>
      </c>
      <c r="FUH21" s="954">
        <f t="shared" si="71"/>
        <v>0</v>
      </c>
      <c r="FUI21" s="954">
        <f t="shared" si="71"/>
        <v>0</v>
      </c>
      <c r="FUJ21" s="954">
        <f t="shared" si="71"/>
        <v>0</v>
      </c>
      <c r="FUK21" s="954">
        <f t="shared" si="71"/>
        <v>0</v>
      </c>
      <c r="FUL21" s="954">
        <f t="shared" si="71"/>
        <v>0</v>
      </c>
      <c r="FUM21" s="954">
        <f t="shared" si="71"/>
        <v>0</v>
      </c>
      <c r="FUN21" s="954">
        <f t="shared" ref="FUN21:FWY21" si="72">IF(OR(FUN26&lt;$C$18,FUN26&gt;($C$18+9)),0,FUN27)</f>
        <v>0</v>
      </c>
      <c r="FUO21" s="954">
        <f t="shared" si="72"/>
        <v>0</v>
      </c>
      <c r="FUP21" s="954">
        <f t="shared" si="72"/>
        <v>0</v>
      </c>
      <c r="FUQ21" s="954">
        <f t="shared" si="72"/>
        <v>0</v>
      </c>
      <c r="FUR21" s="954">
        <f t="shared" si="72"/>
        <v>0</v>
      </c>
      <c r="FUS21" s="954">
        <f t="shared" si="72"/>
        <v>0</v>
      </c>
      <c r="FUT21" s="954">
        <f t="shared" si="72"/>
        <v>0</v>
      </c>
      <c r="FUU21" s="954">
        <f t="shared" si="72"/>
        <v>0</v>
      </c>
      <c r="FUV21" s="954">
        <f t="shared" si="72"/>
        <v>0</v>
      </c>
      <c r="FUW21" s="954">
        <f t="shared" si="72"/>
        <v>0</v>
      </c>
      <c r="FUX21" s="954">
        <f t="shared" si="72"/>
        <v>0</v>
      </c>
      <c r="FUY21" s="954">
        <f t="shared" si="72"/>
        <v>0</v>
      </c>
      <c r="FUZ21" s="954">
        <f t="shared" si="72"/>
        <v>0</v>
      </c>
      <c r="FVA21" s="954">
        <f t="shared" si="72"/>
        <v>0</v>
      </c>
      <c r="FVB21" s="954">
        <f t="shared" si="72"/>
        <v>0</v>
      </c>
      <c r="FVC21" s="954">
        <f t="shared" si="72"/>
        <v>0</v>
      </c>
      <c r="FVD21" s="954">
        <f t="shared" si="72"/>
        <v>0</v>
      </c>
      <c r="FVE21" s="954">
        <f t="shared" si="72"/>
        <v>0</v>
      </c>
      <c r="FVF21" s="954">
        <f t="shared" si="72"/>
        <v>0</v>
      </c>
      <c r="FVG21" s="954">
        <f t="shared" si="72"/>
        <v>0</v>
      </c>
      <c r="FVH21" s="954">
        <f t="shared" si="72"/>
        <v>0</v>
      </c>
      <c r="FVI21" s="954">
        <f t="shared" si="72"/>
        <v>0</v>
      </c>
      <c r="FVJ21" s="954">
        <f t="shared" si="72"/>
        <v>0</v>
      </c>
      <c r="FVK21" s="954">
        <f t="shared" si="72"/>
        <v>0</v>
      </c>
      <c r="FVL21" s="954">
        <f t="shared" si="72"/>
        <v>0</v>
      </c>
      <c r="FVM21" s="954">
        <f t="shared" si="72"/>
        <v>0</v>
      </c>
      <c r="FVN21" s="954">
        <f t="shared" si="72"/>
        <v>0</v>
      </c>
      <c r="FVO21" s="954">
        <f t="shared" si="72"/>
        <v>0</v>
      </c>
      <c r="FVP21" s="954">
        <f t="shared" si="72"/>
        <v>0</v>
      </c>
      <c r="FVQ21" s="954">
        <f t="shared" si="72"/>
        <v>0</v>
      </c>
      <c r="FVR21" s="954">
        <f t="shared" si="72"/>
        <v>0</v>
      </c>
      <c r="FVS21" s="954">
        <f t="shared" si="72"/>
        <v>0</v>
      </c>
      <c r="FVT21" s="954">
        <f t="shared" si="72"/>
        <v>0</v>
      </c>
      <c r="FVU21" s="954">
        <f t="shared" si="72"/>
        <v>0</v>
      </c>
      <c r="FVV21" s="954">
        <f t="shared" si="72"/>
        <v>0</v>
      </c>
      <c r="FVW21" s="954">
        <f t="shared" si="72"/>
        <v>0</v>
      </c>
      <c r="FVX21" s="954">
        <f t="shared" si="72"/>
        <v>0</v>
      </c>
      <c r="FVY21" s="954">
        <f t="shared" si="72"/>
        <v>0</v>
      </c>
      <c r="FVZ21" s="954">
        <f t="shared" si="72"/>
        <v>0</v>
      </c>
      <c r="FWA21" s="954">
        <f t="shared" si="72"/>
        <v>0</v>
      </c>
      <c r="FWB21" s="954">
        <f t="shared" si="72"/>
        <v>0</v>
      </c>
      <c r="FWC21" s="954">
        <f t="shared" si="72"/>
        <v>0</v>
      </c>
      <c r="FWD21" s="954">
        <f t="shared" si="72"/>
        <v>0</v>
      </c>
      <c r="FWE21" s="954">
        <f t="shared" si="72"/>
        <v>0</v>
      </c>
      <c r="FWF21" s="954">
        <f t="shared" si="72"/>
        <v>0</v>
      </c>
      <c r="FWG21" s="954">
        <f t="shared" si="72"/>
        <v>0</v>
      </c>
      <c r="FWH21" s="954">
        <f t="shared" si="72"/>
        <v>0</v>
      </c>
      <c r="FWI21" s="954">
        <f t="shared" si="72"/>
        <v>0</v>
      </c>
      <c r="FWJ21" s="954">
        <f t="shared" si="72"/>
        <v>0</v>
      </c>
      <c r="FWK21" s="954">
        <f t="shared" si="72"/>
        <v>0</v>
      </c>
      <c r="FWL21" s="954">
        <f t="shared" si="72"/>
        <v>0</v>
      </c>
      <c r="FWM21" s="954">
        <f t="shared" si="72"/>
        <v>0</v>
      </c>
      <c r="FWN21" s="954">
        <f t="shared" si="72"/>
        <v>0</v>
      </c>
      <c r="FWO21" s="954">
        <f t="shared" si="72"/>
        <v>0</v>
      </c>
      <c r="FWP21" s="954">
        <f t="shared" si="72"/>
        <v>0</v>
      </c>
      <c r="FWQ21" s="954">
        <f t="shared" si="72"/>
        <v>0</v>
      </c>
      <c r="FWR21" s="954">
        <f t="shared" si="72"/>
        <v>0</v>
      </c>
      <c r="FWS21" s="954">
        <f t="shared" si="72"/>
        <v>0</v>
      </c>
      <c r="FWT21" s="954">
        <f t="shared" si="72"/>
        <v>0</v>
      </c>
      <c r="FWU21" s="954">
        <f t="shared" si="72"/>
        <v>0</v>
      </c>
      <c r="FWV21" s="954">
        <f t="shared" si="72"/>
        <v>0</v>
      </c>
      <c r="FWW21" s="954">
        <f t="shared" si="72"/>
        <v>0</v>
      </c>
      <c r="FWX21" s="954">
        <f t="shared" si="72"/>
        <v>0</v>
      </c>
      <c r="FWY21" s="954">
        <f t="shared" si="72"/>
        <v>0</v>
      </c>
      <c r="FWZ21" s="954">
        <f t="shared" ref="FWZ21:FZK21" si="73">IF(OR(FWZ26&lt;$C$18,FWZ26&gt;($C$18+9)),0,FWZ27)</f>
        <v>0</v>
      </c>
      <c r="FXA21" s="954">
        <f t="shared" si="73"/>
        <v>0</v>
      </c>
      <c r="FXB21" s="954">
        <f t="shared" si="73"/>
        <v>0</v>
      </c>
      <c r="FXC21" s="954">
        <f t="shared" si="73"/>
        <v>0</v>
      </c>
      <c r="FXD21" s="954">
        <f t="shared" si="73"/>
        <v>0</v>
      </c>
      <c r="FXE21" s="954">
        <f t="shared" si="73"/>
        <v>0</v>
      </c>
      <c r="FXF21" s="954">
        <f t="shared" si="73"/>
        <v>0</v>
      </c>
      <c r="FXG21" s="954">
        <f t="shared" si="73"/>
        <v>0</v>
      </c>
      <c r="FXH21" s="954">
        <f t="shared" si="73"/>
        <v>0</v>
      </c>
      <c r="FXI21" s="954">
        <f t="shared" si="73"/>
        <v>0</v>
      </c>
      <c r="FXJ21" s="954">
        <f t="shared" si="73"/>
        <v>0</v>
      </c>
      <c r="FXK21" s="954">
        <f t="shared" si="73"/>
        <v>0</v>
      </c>
      <c r="FXL21" s="954">
        <f t="shared" si="73"/>
        <v>0</v>
      </c>
      <c r="FXM21" s="954">
        <f t="shared" si="73"/>
        <v>0</v>
      </c>
      <c r="FXN21" s="954">
        <f t="shared" si="73"/>
        <v>0</v>
      </c>
      <c r="FXO21" s="954">
        <f t="shared" si="73"/>
        <v>0</v>
      </c>
      <c r="FXP21" s="954">
        <f t="shared" si="73"/>
        <v>0</v>
      </c>
      <c r="FXQ21" s="954">
        <f t="shared" si="73"/>
        <v>0</v>
      </c>
      <c r="FXR21" s="954">
        <f t="shared" si="73"/>
        <v>0</v>
      </c>
      <c r="FXS21" s="954">
        <f t="shared" si="73"/>
        <v>0</v>
      </c>
      <c r="FXT21" s="954">
        <f t="shared" si="73"/>
        <v>0</v>
      </c>
      <c r="FXU21" s="954">
        <f t="shared" si="73"/>
        <v>0</v>
      </c>
      <c r="FXV21" s="954">
        <f t="shared" si="73"/>
        <v>0</v>
      </c>
      <c r="FXW21" s="954">
        <f t="shared" si="73"/>
        <v>0</v>
      </c>
      <c r="FXX21" s="954">
        <f t="shared" si="73"/>
        <v>0</v>
      </c>
      <c r="FXY21" s="954">
        <f t="shared" si="73"/>
        <v>0</v>
      </c>
      <c r="FXZ21" s="954">
        <f t="shared" si="73"/>
        <v>0</v>
      </c>
      <c r="FYA21" s="954">
        <f t="shared" si="73"/>
        <v>0</v>
      </c>
      <c r="FYB21" s="954">
        <f t="shared" si="73"/>
        <v>0</v>
      </c>
      <c r="FYC21" s="954">
        <f t="shared" si="73"/>
        <v>0</v>
      </c>
      <c r="FYD21" s="954">
        <f t="shared" si="73"/>
        <v>0</v>
      </c>
      <c r="FYE21" s="954">
        <f t="shared" si="73"/>
        <v>0</v>
      </c>
      <c r="FYF21" s="954">
        <f t="shared" si="73"/>
        <v>0</v>
      </c>
      <c r="FYG21" s="954">
        <f t="shared" si="73"/>
        <v>0</v>
      </c>
      <c r="FYH21" s="954">
        <f t="shared" si="73"/>
        <v>0</v>
      </c>
      <c r="FYI21" s="954">
        <f t="shared" si="73"/>
        <v>0</v>
      </c>
      <c r="FYJ21" s="954">
        <f t="shared" si="73"/>
        <v>0</v>
      </c>
      <c r="FYK21" s="954">
        <f t="shared" si="73"/>
        <v>0</v>
      </c>
      <c r="FYL21" s="954">
        <f t="shared" si="73"/>
        <v>0</v>
      </c>
      <c r="FYM21" s="954">
        <f t="shared" si="73"/>
        <v>0</v>
      </c>
      <c r="FYN21" s="954">
        <f t="shared" si="73"/>
        <v>0</v>
      </c>
      <c r="FYO21" s="954">
        <f t="shared" si="73"/>
        <v>0</v>
      </c>
      <c r="FYP21" s="954">
        <f t="shared" si="73"/>
        <v>0</v>
      </c>
      <c r="FYQ21" s="954">
        <f t="shared" si="73"/>
        <v>0</v>
      </c>
      <c r="FYR21" s="954">
        <f t="shared" si="73"/>
        <v>0</v>
      </c>
      <c r="FYS21" s="954">
        <f t="shared" si="73"/>
        <v>0</v>
      </c>
      <c r="FYT21" s="954">
        <f t="shared" si="73"/>
        <v>0</v>
      </c>
      <c r="FYU21" s="954">
        <f t="shared" si="73"/>
        <v>0</v>
      </c>
      <c r="FYV21" s="954">
        <f t="shared" si="73"/>
        <v>0</v>
      </c>
      <c r="FYW21" s="954">
        <f t="shared" si="73"/>
        <v>0</v>
      </c>
      <c r="FYX21" s="954">
        <f t="shared" si="73"/>
        <v>0</v>
      </c>
      <c r="FYY21" s="954">
        <f t="shared" si="73"/>
        <v>0</v>
      </c>
      <c r="FYZ21" s="954">
        <f t="shared" si="73"/>
        <v>0</v>
      </c>
      <c r="FZA21" s="954">
        <f t="shared" si="73"/>
        <v>0</v>
      </c>
      <c r="FZB21" s="954">
        <f t="shared" si="73"/>
        <v>0</v>
      </c>
      <c r="FZC21" s="954">
        <f t="shared" si="73"/>
        <v>0</v>
      </c>
      <c r="FZD21" s="954">
        <f t="shared" si="73"/>
        <v>0</v>
      </c>
      <c r="FZE21" s="954">
        <f t="shared" si="73"/>
        <v>0</v>
      </c>
      <c r="FZF21" s="954">
        <f t="shared" si="73"/>
        <v>0</v>
      </c>
      <c r="FZG21" s="954">
        <f t="shared" si="73"/>
        <v>0</v>
      </c>
      <c r="FZH21" s="954">
        <f t="shared" si="73"/>
        <v>0</v>
      </c>
      <c r="FZI21" s="954">
        <f t="shared" si="73"/>
        <v>0</v>
      </c>
      <c r="FZJ21" s="954">
        <f t="shared" si="73"/>
        <v>0</v>
      </c>
      <c r="FZK21" s="954">
        <f t="shared" si="73"/>
        <v>0</v>
      </c>
      <c r="FZL21" s="954">
        <f t="shared" ref="FZL21:GBW21" si="74">IF(OR(FZL26&lt;$C$18,FZL26&gt;($C$18+9)),0,FZL27)</f>
        <v>0</v>
      </c>
      <c r="FZM21" s="954">
        <f t="shared" si="74"/>
        <v>0</v>
      </c>
      <c r="FZN21" s="954">
        <f t="shared" si="74"/>
        <v>0</v>
      </c>
      <c r="FZO21" s="954">
        <f t="shared" si="74"/>
        <v>0</v>
      </c>
      <c r="FZP21" s="954">
        <f t="shared" si="74"/>
        <v>0</v>
      </c>
      <c r="FZQ21" s="954">
        <f t="shared" si="74"/>
        <v>0</v>
      </c>
      <c r="FZR21" s="954">
        <f t="shared" si="74"/>
        <v>0</v>
      </c>
      <c r="FZS21" s="954">
        <f t="shared" si="74"/>
        <v>0</v>
      </c>
      <c r="FZT21" s="954">
        <f t="shared" si="74"/>
        <v>0</v>
      </c>
      <c r="FZU21" s="954">
        <f t="shared" si="74"/>
        <v>0</v>
      </c>
      <c r="FZV21" s="954">
        <f t="shared" si="74"/>
        <v>0</v>
      </c>
      <c r="FZW21" s="954">
        <f t="shared" si="74"/>
        <v>0</v>
      </c>
      <c r="FZX21" s="954">
        <f t="shared" si="74"/>
        <v>0</v>
      </c>
      <c r="FZY21" s="954">
        <f t="shared" si="74"/>
        <v>0</v>
      </c>
      <c r="FZZ21" s="954">
        <f t="shared" si="74"/>
        <v>0</v>
      </c>
      <c r="GAA21" s="954">
        <f t="shared" si="74"/>
        <v>0</v>
      </c>
      <c r="GAB21" s="954">
        <f t="shared" si="74"/>
        <v>0</v>
      </c>
      <c r="GAC21" s="954">
        <f t="shared" si="74"/>
        <v>0</v>
      </c>
      <c r="GAD21" s="954">
        <f t="shared" si="74"/>
        <v>0</v>
      </c>
      <c r="GAE21" s="954">
        <f t="shared" si="74"/>
        <v>0</v>
      </c>
      <c r="GAF21" s="954">
        <f t="shared" si="74"/>
        <v>0</v>
      </c>
      <c r="GAG21" s="954">
        <f t="shared" si="74"/>
        <v>0</v>
      </c>
      <c r="GAH21" s="954">
        <f t="shared" si="74"/>
        <v>0</v>
      </c>
      <c r="GAI21" s="954">
        <f t="shared" si="74"/>
        <v>0</v>
      </c>
      <c r="GAJ21" s="954">
        <f t="shared" si="74"/>
        <v>0</v>
      </c>
      <c r="GAK21" s="954">
        <f t="shared" si="74"/>
        <v>0</v>
      </c>
      <c r="GAL21" s="954">
        <f t="shared" si="74"/>
        <v>0</v>
      </c>
      <c r="GAM21" s="954">
        <f t="shared" si="74"/>
        <v>0</v>
      </c>
      <c r="GAN21" s="954">
        <f t="shared" si="74"/>
        <v>0</v>
      </c>
      <c r="GAO21" s="954">
        <f t="shared" si="74"/>
        <v>0</v>
      </c>
      <c r="GAP21" s="954">
        <f t="shared" si="74"/>
        <v>0</v>
      </c>
      <c r="GAQ21" s="954">
        <f t="shared" si="74"/>
        <v>0</v>
      </c>
      <c r="GAR21" s="954">
        <f t="shared" si="74"/>
        <v>0</v>
      </c>
      <c r="GAS21" s="954">
        <f t="shared" si="74"/>
        <v>0</v>
      </c>
      <c r="GAT21" s="954">
        <f t="shared" si="74"/>
        <v>0</v>
      </c>
      <c r="GAU21" s="954">
        <f t="shared" si="74"/>
        <v>0</v>
      </c>
      <c r="GAV21" s="954">
        <f t="shared" si="74"/>
        <v>0</v>
      </c>
      <c r="GAW21" s="954">
        <f t="shared" si="74"/>
        <v>0</v>
      </c>
      <c r="GAX21" s="954">
        <f t="shared" si="74"/>
        <v>0</v>
      </c>
      <c r="GAY21" s="954">
        <f t="shared" si="74"/>
        <v>0</v>
      </c>
      <c r="GAZ21" s="954">
        <f t="shared" si="74"/>
        <v>0</v>
      </c>
      <c r="GBA21" s="954">
        <f t="shared" si="74"/>
        <v>0</v>
      </c>
      <c r="GBB21" s="954">
        <f t="shared" si="74"/>
        <v>0</v>
      </c>
      <c r="GBC21" s="954">
        <f t="shared" si="74"/>
        <v>0</v>
      </c>
      <c r="GBD21" s="954">
        <f t="shared" si="74"/>
        <v>0</v>
      </c>
      <c r="GBE21" s="954">
        <f t="shared" si="74"/>
        <v>0</v>
      </c>
      <c r="GBF21" s="954">
        <f t="shared" si="74"/>
        <v>0</v>
      </c>
      <c r="GBG21" s="954">
        <f t="shared" si="74"/>
        <v>0</v>
      </c>
      <c r="GBH21" s="954">
        <f t="shared" si="74"/>
        <v>0</v>
      </c>
      <c r="GBI21" s="954">
        <f t="shared" si="74"/>
        <v>0</v>
      </c>
      <c r="GBJ21" s="954">
        <f t="shared" si="74"/>
        <v>0</v>
      </c>
      <c r="GBK21" s="954">
        <f t="shared" si="74"/>
        <v>0</v>
      </c>
      <c r="GBL21" s="954">
        <f t="shared" si="74"/>
        <v>0</v>
      </c>
      <c r="GBM21" s="954">
        <f t="shared" si="74"/>
        <v>0</v>
      </c>
      <c r="GBN21" s="954">
        <f t="shared" si="74"/>
        <v>0</v>
      </c>
      <c r="GBO21" s="954">
        <f t="shared" si="74"/>
        <v>0</v>
      </c>
      <c r="GBP21" s="954">
        <f t="shared" si="74"/>
        <v>0</v>
      </c>
      <c r="GBQ21" s="954">
        <f t="shared" si="74"/>
        <v>0</v>
      </c>
      <c r="GBR21" s="954">
        <f t="shared" si="74"/>
        <v>0</v>
      </c>
      <c r="GBS21" s="954">
        <f t="shared" si="74"/>
        <v>0</v>
      </c>
      <c r="GBT21" s="954">
        <f t="shared" si="74"/>
        <v>0</v>
      </c>
      <c r="GBU21" s="954">
        <f t="shared" si="74"/>
        <v>0</v>
      </c>
      <c r="GBV21" s="954">
        <f t="shared" si="74"/>
        <v>0</v>
      </c>
      <c r="GBW21" s="954">
        <f t="shared" si="74"/>
        <v>0</v>
      </c>
      <c r="GBX21" s="954">
        <f t="shared" ref="GBX21:GEI21" si="75">IF(OR(GBX26&lt;$C$18,GBX26&gt;($C$18+9)),0,GBX27)</f>
        <v>0</v>
      </c>
      <c r="GBY21" s="954">
        <f t="shared" si="75"/>
        <v>0</v>
      </c>
      <c r="GBZ21" s="954">
        <f t="shared" si="75"/>
        <v>0</v>
      </c>
      <c r="GCA21" s="954">
        <f t="shared" si="75"/>
        <v>0</v>
      </c>
      <c r="GCB21" s="954">
        <f t="shared" si="75"/>
        <v>0</v>
      </c>
      <c r="GCC21" s="954">
        <f t="shared" si="75"/>
        <v>0</v>
      </c>
      <c r="GCD21" s="954">
        <f t="shared" si="75"/>
        <v>0</v>
      </c>
      <c r="GCE21" s="954">
        <f t="shared" si="75"/>
        <v>0</v>
      </c>
      <c r="GCF21" s="954">
        <f t="shared" si="75"/>
        <v>0</v>
      </c>
      <c r="GCG21" s="954">
        <f t="shared" si="75"/>
        <v>0</v>
      </c>
      <c r="GCH21" s="954">
        <f t="shared" si="75"/>
        <v>0</v>
      </c>
      <c r="GCI21" s="954">
        <f t="shared" si="75"/>
        <v>0</v>
      </c>
      <c r="GCJ21" s="954">
        <f t="shared" si="75"/>
        <v>0</v>
      </c>
      <c r="GCK21" s="954">
        <f t="shared" si="75"/>
        <v>0</v>
      </c>
      <c r="GCL21" s="954">
        <f t="shared" si="75"/>
        <v>0</v>
      </c>
      <c r="GCM21" s="954">
        <f t="shared" si="75"/>
        <v>0</v>
      </c>
      <c r="GCN21" s="954">
        <f t="shared" si="75"/>
        <v>0</v>
      </c>
      <c r="GCO21" s="954">
        <f t="shared" si="75"/>
        <v>0</v>
      </c>
      <c r="GCP21" s="954">
        <f t="shared" si="75"/>
        <v>0</v>
      </c>
      <c r="GCQ21" s="954">
        <f t="shared" si="75"/>
        <v>0</v>
      </c>
      <c r="GCR21" s="954">
        <f t="shared" si="75"/>
        <v>0</v>
      </c>
      <c r="GCS21" s="954">
        <f t="shared" si="75"/>
        <v>0</v>
      </c>
      <c r="GCT21" s="954">
        <f t="shared" si="75"/>
        <v>0</v>
      </c>
      <c r="GCU21" s="954">
        <f t="shared" si="75"/>
        <v>0</v>
      </c>
      <c r="GCV21" s="954">
        <f t="shared" si="75"/>
        <v>0</v>
      </c>
      <c r="GCW21" s="954">
        <f t="shared" si="75"/>
        <v>0</v>
      </c>
      <c r="GCX21" s="954">
        <f t="shared" si="75"/>
        <v>0</v>
      </c>
      <c r="GCY21" s="954">
        <f t="shared" si="75"/>
        <v>0</v>
      </c>
      <c r="GCZ21" s="954">
        <f t="shared" si="75"/>
        <v>0</v>
      </c>
      <c r="GDA21" s="954">
        <f t="shared" si="75"/>
        <v>0</v>
      </c>
      <c r="GDB21" s="954">
        <f t="shared" si="75"/>
        <v>0</v>
      </c>
      <c r="GDC21" s="954">
        <f t="shared" si="75"/>
        <v>0</v>
      </c>
      <c r="GDD21" s="954">
        <f t="shared" si="75"/>
        <v>0</v>
      </c>
      <c r="GDE21" s="954">
        <f t="shared" si="75"/>
        <v>0</v>
      </c>
      <c r="GDF21" s="954">
        <f t="shared" si="75"/>
        <v>0</v>
      </c>
      <c r="GDG21" s="954">
        <f t="shared" si="75"/>
        <v>0</v>
      </c>
      <c r="GDH21" s="954">
        <f t="shared" si="75"/>
        <v>0</v>
      </c>
      <c r="GDI21" s="954">
        <f t="shared" si="75"/>
        <v>0</v>
      </c>
      <c r="GDJ21" s="954">
        <f t="shared" si="75"/>
        <v>0</v>
      </c>
      <c r="GDK21" s="954">
        <f t="shared" si="75"/>
        <v>0</v>
      </c>
      <c r="GDL21" s="954">
        <f t="shared" si="75"/>
        <v>0</v>
      </c>
      <c r="GDM21" s="954">
        <f t="shared" si="75"/>
        <v>0</v>
      </c>
      <c r="GDN21" s="954">
        <f t="shared" si="75"/>
        <v>0</v>
      </c>
      <c r="GDO21" s="954">
        <f t="shared" si="75"/>
        <v>0</v>
      </c>
      <c r="GDP21" s="954">
        <f t="shared" si="75"/>
        <v>0</v>
      </c>
      <c r="GDQ21" s="954">
        <f t="shared" si="75"/>
        <v>0</v>
      </c>
      <c r="GDR21" s="954">
        <f t="shared" si="75"/>
        <v>0</v>
      </c>
      <c r="GDS21" s="954">
        <f t="shared" si="75"/>
        <v>0</v>
      </c>
      <c r="GDT21" s="954">
        <f t="shared" si="75"/>
        <v>0</v>
      </c>
      <c r="GDU21" s="954">
        <f t="shared" si="75"/>
        <v>0</v>
      </c>
      <c r="GDV21" s="954">
        <f t="shared" si="75"/>
        <v>0</v>
      </c>
      <c r="GDW21" s="954">
        <f t="shared" si="75"/>
        <v>0</v>
      </c>
      <c r="GDX21" s="954">
        <f t="shared" si="75"/>
        <v>0</v>
      </c>
      <c r="GDY21" s="954">
        <f t="shared" si="75"/>
        <v>0</v>
      </c>
      <c r="GDZ21" s="954">
        <f t="shared" si="75"/>
        <v>0</v>
      </c>
      <c r="GEA21" s="954">
        <f t="shared" si="75"/>
        <v>0</v>
      </c>
      <c r="GEB21" s="954">
        <f t="shared" si="75"/>
        <v>0</v>
      </c>
      <c r="GEC21" s="954">
        <f t="shared" si="75"/>
        <v>0</v>
      </c>
      <c r="GED21" s="954">
        <f t="shared" si="75"/>
        <v>0</v>
      </c>
      <c r="GEE21" s="954">
        <f t="shared" si="75"/>
        <v>0</v>
      </c>
      <c r="GEF21" s="954">
        <f t="shared" si="75"/>
        <v>0</v>
      </c>
      <c r="GEG21" s="954">
        <f t="shared" si="75"/>
        <v>0</v>
      </c>
      <c r="GEH21" s="954">
        <f t="shared" si="75"/>
        <v>0</v>
      </c>
      <c r="GEI21" s="954">
        <f t="shared" si="75"/>
        <v>0</v>
      </c>
      <c r="GEJ21" s="954">
        <f t="shared" ref="GEJ21:GGU21" si="76">IF(OR(GEJ26&lt;$C$18,GEJ26&gt;($C$18+9)),0,GEJ27)</f>
        <v>0</v>
      </c>
      <c r="GEK21" s="954">
        <f t="shared" si="76"/>
        <v>0</v>
      </c>
      <c r="GEL21" s="954">
        <f t="shared" si="76"/>
        <v>0</v>
      </c>
      <c r="GEM21" s="954">
        <f t="shared" si="76"/>
        <v>0</v>
      </c>
      <c r="GEN21" s="954">
        <f t="shared" si="76"/>
        <v>0</v>
      </c>
      <c r="GEO21" s="954">
        <f t="shared" si="76"/>
        <v>0</v>
      </c>
      <c r="GEP21" s="954">
        <f t="shared" si="76"/>
        <v>0</v>
      </c>
      <c r="GEQ21" s="954">
        <f t="shared" si="76"/>
        <v>0</v>
      </c>
      <c r="GER21" s="954">
        <f t="shared" si="76"/>
        <v>0</v>
      </c>
      <c r="GES21" s="954">
        <f t="shared" si="76"/>
        <v>0</v>
      </c>
      <c r="GET21" s="954">
        <f t="shared" si="76"/>
        <v>0</v>
      </c>
      <c r="GEU21" s="954">
        <f t="shared" si="76"/>
        <v>0</v>
      </c>
      <c r="GEV21" s="954">
        <f t="shared" si="76"/>
        <v>0</v>
      </c>
      <c r="GEW21" s="954">
        <f t="shared" si="76"/>
        <v>0</v>
      </c>
      <c r="GEX21" s="954">
        <f t="shared" si="76"/>
        <v>0</v>
      </c>
      <c r="GEY21" s="954">
        <f t="shared" si="76"/>
        <v>0</v>
      </c>
      <c r="GEZ21" s="954">
        <f t="shared" si="76"/>
        <v>0</v>
      </c>
      <c r="GFA21" s="954">
        <f t="shared" si="76"/>
        <v>0</v>
      </c>
      <c r="GFB21" s="954">
        <f t="shared" si="76"/>
        <v>0</v>
      </c>
      <c r="GFC21" s="954">
        <f t="shared" si="76"/>
        <v>0</v>
      </c>
      <c r="GFD21" s="954">
        <f t="shared" si="76"/>
        <v>0</v>
      </c>
      <c r="GFE21" s="954">
        <f t="shared" si="76"/>
        <v>0</v>
      </c>
      <c r="GFF21" s="954">
        <f t="shared" si="76"/>
        <v>0</v>
      </c>
      <c r="GFG21" s="954">
        <f t="shared" si="76"/>
        <v>0</v>
      </c>
      <c r="GFH21" s="954">
        <f t="shared" si="76"/>
        <v>0</v>
      </c>
      <c r="GFI21" s="954">
        <f t="shared" si="76"/>
        <v>0</v>
      </c>
      <c r="GFJ21" s="954">
        <f t="shared" si="76"/>
        <v>0</v>
      </c>
      <c r="GFK21" s="954">
        <f t="shared" si="76"/>
        <v>0</v>
      </c>
      <c r="GFL21" s="954">
        <f t="shared" si="76"/>
        <v>0</v>
      </c>
      <c r="GFM21" s="954">
        <f t="shared" si="76"/>
        <v>0</v>
      </c>
      <c r="GFN21" s="954">
        <f t="shared" si="76"/>
        <v>0</v>
      </c>
      <c r="GFO21" s="954">
        <f t="shared" si="76"/>
        <v>0</v>
      </c>
      <c r="GFP21" s="954">
        <f t="shared" si="76"/>
        <v>0</v>
      </c>
      <c r="GFQ21" s="954">
        <f t="shared" si="76"/>
        <v>0</v>
      </c>
      <c r="GFR21" s="954">
        <f t="shared" si="76"/>
        <v>0</v>
      </c>
      <c r="GFS21" s="954">
        <f t="shared" si="76"/>
        <v>0</v>
      </c>
      <c r="GFT21" s="954">
        <f t="shared" si="76"/>
        <v>0</v>
      </c>
      <c r="GFU21" s="954">
        <f t="shared" si="76"/>
        <v>0</v>
      </c>
      <c r="GFV21" s="954">
        <f t="shared" si="76"/>
        <v>0</v>
      </c>
      <c r="GFW21" s="954">
        <f t="shared" si="76"/>
        <v>0</v>
      </c>
      <c r="GFX21" s="954">
        <f t="shared" si="76"/>
        <v>0</v>
      </c>
      <c r="GFY21" s="954">
        <f t="shared" si="76"/>
        <v>0</v>
      </c>
      <c r="GFZ21" s="954">
        <f t="shared" si="76"/>
        <v>0</v>
      </c>
      <c r="GGA21" s="954">
        <f t="shared" si="76"/>
        <v>0</v>
      </c>
      <c r="GGB21" s="954">
        <f t="shared" si="76"/>
        <v>0</v>
      </c>
      <c r="GGC21" s="954">
        <f t="shared" si="76"/>
        <v>0</v>
      </c>
      <c r="GGD21" s="954">
        <f t="shared" si="76"/>
        <v>0</v>
      </c>
      <c r="GGE21" s="954">
        <f t="shared" si="76"/>
        <v>0</v>
      </c>
      <c r="GGF21" s="954">
        <f t="shared" si="76"/>
        <v>0</v>
      </c>
      <c r="GGG21" s="954">
        <f t="shared" si="76"/>
        <v>0</v>
      </c>
      <c r="GGH21" s="954">
        <f t="shared" si="76"/>
        <v>0</v>
      </c>
      <c r="GGI21" s="954">
        <f t="shared" si="76"/>
        <v>0</v>
      </c>
      <c r="GGJ21" s="954">
        <f t="shared" si="76"/>
        <v>0</v>
      </c>
      <c r="GGK21" s="954">
        <f t="shared" si="76"/>
        <v>0</v>
      </c>
      <c r="GGL21" s="954">
        <f t="shared" si="76"/>
        <v>0</v>
      </c>
      <c r="GGM21" s="954">
        <f t="shared" si="76"/>
        <v>0</v>
      </c>
      <c r="GGN21" s="954">
        <f t="shared" si="76"/>
        <v>0</v>
      </c>
      <c r="GGO21" s="954">
        <f t="shared" si="76"/>
        <v>0</v>
      </c>
      <c r="GGP21" s="954">
        <f t="shared" si="76"/>
        <v>0</v>
      </c>
      <c r="GGQ21" s="954">
        <f t="shared" si="76"/>
        <v>0</v>
      </c>
      <c r="GGR21" s="954">
        <f t="shared" si="76"/>
        <v>0</v>
      </c>
      <c r="GGS21" s="954">
        <f t="shared" si="76"/>
        <v>0</v>
      </c>
      <c r="GGT21" s="954">
        <f t="shared" si="76"/>
        <v>0</v>
      </c>
      <c r="GGU21" s="954">
        <f t="shared" si="76"/>
        <v>0</v>
      </c>
      <c r="GGV21" s="954">
        <f t="shared" ref="GGV21:GJG21" si="77">IF(OR(GGV26&lt;$C$18,GGV26&gt;($C$18+9)),0,GGV27)</f>
        <v>0</v>
      </c>
      <c r="GGW21" s="954">
        <f t="shared" si="77"/>
        <v>0</v>
      </c>
      <c r="GGX21" s="954">
        <f t="shared" si="77"/>
        <v>0</v>
      </c>
      <c r="GGY21" s="954">
        <f t="shared" si="77"/>
        <v>0</v>
      </c>
      <c r="GGZ21" s="954">
        <f t="shared" si="77"/>
        <v>0</v>
      </c>
      <c r="GHA21" s="954">
        <f t="shared" si="77"/>
        <v>0</v>
      </c>
      <c r="GHB21" s="954">
        <f t="shared" si="77"/>
        <v>0</v>
      </c>
      <c r="GHC21" s="954">
        <f t="shared" si="77"/>
        <v>0</v>
      </c>
      <c r="GHD21" s="954">
        <f t="shared" si="77"/>
        <v>0</v>
      </c>
      <c r="GHE21" s="954">
        <f t="shared" si="77"/>
        <v>0</v>
      </c>
      <c r="GHF21" s="954">
        <f t="shared" si="77"/>
        <v>0</v>
      </c>
      <c r="GHG21" s="954">
        <f t="shared" si="77"/>
        <v>0</v>
      </c>
      <c r="GHH21" s="954">
        <f t="shared" si="77"/>
        <v>0</v>
      </c>
      <c r="GHI21" s="954">
        <f t="shared" si="77"/>
        <v>0</v>
      </c>
      <c r="GHJ21" s="954">
        <f t="shared" si="77"/>
        <v>0</v>
      </c>
      <c r="GHK21" s="954">
        <f t="shared" si="77"/>
        <v>0</v>
      </c>
      <c r="GHL21" s="954">
        <f t="shared" si="77"/>
        <v>0</v>
      </c>
      <c r="GHM21" s="954">
        <f t="shared" si="77"/>
        <v>0</v>
      </c>
      <c r="GHN21" s="954">
        <f t="shared" si="77"/>
        <v>0</v>
      </c>
      <c r="GHO21" s="954">
        <f t="shared" si="77"/>
        <v>0</v>
      </c>
      <c r="GHP21" s="954">
        <f t="shared" si="77"/>
        <v>0</v>
      </c>
      <c r="GHQ21" s="954">
        <f t="shared" si="77"/>
        <v>0</v>
      </c>
      <c r="GHR21" s="954">
        <f t="shared" si="77"/>
        <v>0</v>
      </c>
      <c r="GHS21" s="954">
        <f t="shared" si="77"/>
        <v>0</v>
      </c>
      <c r="GHT21" s="954">
        <f t="shared" si="77"/>
        <v>0</v>
      </c>
      <c r="GHU21" s="954">
        <f t="shared" si="77"/>
        <v>0</v>
      </c>
      <c r="GHV21" s="954">
        <f t="shared" si="77"/>
        <v>0</v>
      </c>
      <c r="GHW21" s="954">
        <f t="shared" si="77"/>
        <v>0</v>
      </c>
      <c r="GHX21" s="954">
        <f t="shared" si="77"/>
        <v>0</v>
      </c>
      <c r="GHY21" s="954">
        <f t="shared" si="77"/>
        <v>0</v>
      </c>
      <c r="GHZ21" s="954">
        <f t="shared" si="77"/>
        <v>0</v>
      </c>
      <c r="GIA21" s="954">
        <f t="shared" si="77"/>
        <v>0</v>
      </c>
      <c r="GIB21" s="954">
        <f t="shared" si="77"/>
        <v>0</v>
      </c>
      <c r="GIC21" s="954">
        <f t="shared" si="77"/>
        <v>0</v>
      </c>
      <c r="GID21" s="954">
        <f t="shared" si="77"/>
        <v>0</v>
      </c>
      <c r="GIE21" s="954">
        <f t="shared" si="77"/>
        <v>0</v>
      </c>
      <c r="GIF21" s="954">
        <f t="shared" si="77"/>
        <v>0</v>
      </c>
      <c r="GIG21" s="954">
        <f t="shared" si="77"/>
        <v>0</v>
      </c>
      <c r="GIH21" s="954">
        <f t="shared" si="77"/>
        <v>0</v>
      </c>
      <c r="GII21" s="954">
        <f t="shared" si="77"/>
        <v>0</v>
      </c>
      <c r="GIJ21" s="954">
        <f t="shared" si="77"/>
        <v>0</v>
      </c>
      <c r="GIK21" s="954">
        <f t="shared" si="77"/>
        <v>0</v>
      </c>
      <c r="GIL21" s="954">
        <f t="shared" si="77"/>
        <v>0</v>
      </c>
      <c r="GIM21" s="954">
        <f t="shared" si="77"/>
        <v>0</v>
      </c>
      <c r="GIN21" s="954">
        <f t="shared" si="77"/>
        <v>0</v>
      </c>
      <c r="GIO21" s="954">
        <f t="shared" si="77"/>
        <v>0</v>
      </c>
      <c r="GIP21" s="954">
        <f t="shared" si="77"/>
        <v>0</v>
      </c>
      <c r="GIQ21" s="954">
        <f t="shared" si="77"/>
        <v>0</v>
      </c>
      <c r="GIR21" s="954">
        <f t="shared" si="77"/>
        <v>0</v>
      </c>
      <c r="GIS21" s="954">
        <f t="shared" si="77"/>
        <v>0</v>
      </c>
      <c r="GIT21" s="954">
        <f t="shared" si="77"/>
        <v>0</v>
      </c>
      <c r="GIU21" s="954">
        <f t="shared" si="77"/>
        <v>0</v>
      </c>
      <c r="GIV21" s="954">
        <f t="shared" si="77"/>
        <v>0</v>
      </c>
      <c r="GIW21" s="954">
        <f t="shared" si="77"/>
        <v>0</v>
      </c>
      <c r="GIX21" s="954">
        <f t="shared" si="77"/>
        <v>0</v>
      </c>
      <c r="GIY21" s="954">
        <f t="shared" si="77"/>
        <v>0</v>
      </c>
      <c r="GIZ21" s="954">
        <f t="shared" si="77"/>
        <v>0</v>
      </c>
      <c r="GJA21" s="954">
        <f t="shared" si="77"/>
        <v>0</v>
      </c>
      <c r="GJB21" s="954">
        <f t="shared" si="77"/>
        <v>0</v>
      </c>
      <c r="GJC21" s="954">
        <f t="shared" si="77"/>
        <v>0</v>
      </c>
      <c r="GJD21" s="954">
        <f t="shared" si="77"/>
        <v>0</v>
      </c>
      <c r="GJE21" s="954">
        <f t="shared" si="77"/>
        <v>0</v>
      </c>
      <c r="GJF21" s="954">
        <f t="shared" si="77"/>
        <v>0</v>
      </c>
      <c r="GJG21" s="954">
        <f t="shared" si="77"/>
        <v>0</v>
      </c>
      <c r="GJH21" s="954">
        <f t="shared" ref="GJH21:GLS21" si="78">IF(OR(GJH26&lt;$C$18,GJH26&gt;($C$18+9)),0,GJH27)</f>
        <v>0</v>
      </c>
      <c r="GJI21" s="954">
        <f t="shared" si="78"/>
        <v>0</v>
      </c>
      <c r="GJJ21" s="954">
        <f t="shared" si="78"/>
        <v>0</v>
      </c>
      <c r="GJK21" s="954">
        <f t="shared" si="78"/>
        <v>0</v>
      </c>
      <c r="GJL21" s="954">
        <f t="shared" si="78"/>
        <v>0</v>
      </c>
      <c r="GJM21" s="954">
        <f t="shared" si="78"/>
        <v>0</v>
      </c>
      <c r="GJN21" s="954">
        <f t="shared" si="78"/>
        <v>0</v>
      </c>
      <c r="GJO21" s="954">
        <f t="shared" si="78"/>
        <v>0</v>
      </c>
      <c r="GJP21" s="954">
        <f t="shared" si="78"/>
        <v>0</v>
      </c>
      <c r="GJQ21" s="954">
        <f t="shared" si="78"/>
        <v>0</v>
      </c>
      <c r="GJR21" s="954">
        <f t="shared" si="78"/>
        <v>0</v>
      </c>
      <c r="GJS21" s="954">
        <f t="shared" si="78"/>
        <v>0</v>
      </c>
      <c r="GJT21" s="954">
        <f t="shared" si="78"/>
        <v>0</v>
      </c>
      <c r="GJU21" s="954">
        <f t="shared" si="78"/>
        <v>0</v>
      </c>
      <c r="GJV21" s="954">
        <f t="shared" si="78"/>
        <v>0</v>
      </c>
      <c r="GJW21" s="954">
        <f t="shared" si="78"/>
        <v>0</v>
      </c>
      <c r="GJX21" s="954">
        <f t="shared" si="78"/>
        <v>0</v>
      </c>
      <c r="GJY21" s="954">
        <f t="shared" si="78"/>
        <v>0</v>
      </c>
      <c r="GJZ21" s="954">
        <f t="shared" si="78"/>
        <v>0</v>
      </c>
      <c r="GKA21" s="954">
        <f t="shared" si="78"/>
        <v>0</v>
      </c>
      <c r="GKB21" s="954">
        <f t="shared" si="78"/>
        <v>0</v>
      </c>
      <c r="GKC21" s="954">
        <f t="shared" si="78"/>
        <v>0</v>
      </c>
      <c r="GKD21" s="954">
        <f t="shared" si="78"/>
        <v>0</v>
      </c>
      <c r="GKE21" s="954">
        <f t="shared" si="78"/>
        <v>0</v>
      </c>
      <c r="GKF21" s="954">
        <f t="shared" si="78"/>
        <v>0</v>
      </c>
      <c r="GKG21" s="954">
        <f t="shared" si="78"/>
        <v>0</v>
      </c>
      <c r="GKH21" s="954">
        <f t="shared" si="78"/>
        <v>0</v>
      </c>
      <c r="GKI21" s="954">
        <f t="shared" si="78"/>
        <v>0</v>
      </c>
      <c r="GKJ21" s="954">
        <f t="shared" si="78"/>
        <v>0</v>
      </c>
      <c r="GKK21" s="954">
        <f t="shared" si="78"/>
        <v>0</v>
      </c>
      <c r="GKL21" s="954">
        <f t="shared" si="78"/>
        <v>0</v>
      </c>
      <c r="GKM21" s="954">
        <f t="shared" si="78"/>
        <v>0</v>
      </c>
      <c r="GKN21" s="954">
        <f t="shared" si="78"/>
        <v>0</v>
      </c>
      <c r="GKO21" s="954">
        <f t="shared" si="78"/>
        <v>0</v>
      </c>
      <c r="GKP21" s="954">
        <f t="shared" si="78"/>
        <v>0</v>
      </c>
      <c r="GKQ21" s="954">
        <f t="shared" si="78"/>
        <v>0</v>
      </c>
      <c r="GKR21" s="954">
        <f t="shared" si="78"/>
        <v>0</v>
      </c>
      <c r="GKS21" s="954">
        <f t="shared" si="78"/>
        <v>0</v>
      </c>
      <c r="GKT21" s="954">
        <f t="shared" si="78"/>
        <v>0</v>
      </c>
      <c r="GKU21" s="954">
        <f t="shared" si="78"/>
        <v>0</v>
      </c>
      <c r="GKV21" s="954">
        <f t="shared" si="78"/>
        <v>0</v>
      </c>
      <c r="GKW21" s="954">
        <f t="shared" si="78"/>
        <v>0</v>
      </c>
      <c r="GKX21" s="954">
        <f t="shared" si="78"/>
        <v>0</v>
      </c>
      <c r="GKY21" s="954">
        <f t="shared" si="78"/>
        <v>0</v>
      </c>
      <c r="GKZ21" s="954">
        <f t="shared" si="78"/>
        <v>0</v>
      </c>
      <c r="GLA21" s="954">
        <f t="shared" si="78"/>
        <v>0</v>
      </c>
      <c r="GLB21" s="954">
        <f t="shared" si="78"/>
        <v>0</v>
      </c>
      <c r="GLC21" s="954">
        <f t="shared" si="78"/>
        <v>0</v>
      </c>
      <c r="GLD21" s="954">
        <f t="shared" si="78"/>
        <v>0</v>
      </c>
      <c r="GLE21" s="954">
        <f t="shared" si="78"/>
        <v>0</v>
      </c>
      <c r="GLF21" s="954">
        <f t="shared" si="78"/>
        <v>0</v>
      </c>
      <c r="GLG21" s="954">
        <f t="shared" si="78"/>
        <v>0</v>
      </c>
      <c r="GLH21" s="954">
        <f t="shared" si="78"/>
        <v>0</v>
      </c>
      <c r="GLI21" s="954">
        <f t="shared" si="78"/>
        <v>0</v>
      </c>
      <c r="GLJ21" s="954">
        <f t="shared" si="78"/>
        <v>0</v>
      </c>
      <c r="GLK21" s="954">
        <f t="shared" si="78"/>
        <v>0</v>
      </c>
      <c r="GLL21" s="954">
        <f t="shared" si="78"/>
        <v>0</v>
      </c>
      <c r="GLM21" s="954">
        <f t="shared" si="78"/>
        <v>0</v>
      </c>
      <c r="GLN21" s="954">
        <f t="shared" si="78"/>
        <v>0</v>
      </c>
      <c r="GLO21" s="954">
        <f t="shared" si="78"/>
        <v>0</v>
      </c>
      <c r="GLP21" s="954">
        <f t="shared" si="78"/>
        <v>0</v>
      </c>
      <c r="GLQ21" s="954">
        <f t="shared" si="78"/>
        <v>0</v>
      </c>
      <c r="GLR21" s="954">
        <f t="shared" si="78"/>
        <v>0</v>
      </c>
      <c r="GLS21" s="954">
        <f t="shared" si="78"/>
        <v>0</v>
      </c>
      <c r="GLT21" s="954">
        <f t="shared" ref="GLT21:GOE21" si="79">IF(OR(GLT26&lt;$C$18,GLT26&gt;($C$18+9)),0,GLT27)</f>
        <v>0</v>
      </c>
      <c r="GLU21" s="954">
        <f t="shared" si="79"/>
        <v>0</v>
      </c>
      <c r="GLV21" s="954">
        <f t="shared" si="79"/>
        <v>0</v>
      </c>
      <c r="GLW21" s="954">
        <f t="shared" si="79"/>
        <v>0</v>
      </c>
      <c r="GLX21" s="954">
        <f t="shared" si="79"/>
        <v>0</v>
      </c>
      <c r="GLY21" s="954">
        <f t="shared" si="79"/>
        <v>0</v>
      </c>
      <c r="GLZ21" s="954">
        <f t="shared" si="79"/>
        <v>0</v>
      </c>
      <c r="GMA21" s="954">
        <f t="shared" si="79"/>
        <v>0</v>
      </c>
      <c r="GMB21" s="954">
        <f t="shared" si="79"/>
        <v>0</v>
      </c>
      <c r="GMC21" s="954">
        <f t="shared" si="79"/>
        <v>0</v>
      </c>
      <c r="GMD21" s="954">
        <f t="shared" si="79"/>
        <v>0</v>
      </c>
      <c r="GME21" s="954">
        <f t="shared" si="79"/>
        <v>0</v>
      </c>
      <c r="GMF21" s="954">
        <f t="shared" si="79"/>
        <v>0</v>
      </c>
      <c r="GMG21" s="954">
        <f t="shared" si="79"/>
        <v>0</v>
      </c>
      <c r="GMH21" s="954">
        <f t="shared" si="79"/>
        <v>0</v>
      </c>
      <c r="GMI21" s="954">
        <f t="shared" si="79"/>
        <v>0</v>
      </c>
      <c r="GMJ21" s="954">
        <f t="shared" si="79"/>
        <v>0</v>
      </c>
      <c r="GMK21" s="954">
        <f t="shared" si="79"/>
        <v>0</v>
      </c>
      <c r="GML21" s="954">
        <f t="shared" si="79"/>
        <v>0</v>
      </c>
      <c r="GMM21" s="954">
        <f t="shared" si="79"/>
        <v>0</v>
      </c>
      <c r="GMN21" s="954">
        <f t="shared" si="79"/>
        <v>0</v>
      </c>
      <c r="GMO21" s="954">
        <f t="shared" si="79"/>
        <v>0</v>
      </c>
      <c r="GMP21" s="954">
        <f t="shared" si="79"/>
        <v>0</v>
      </c>
      <c r="GMQ21" s="954">
        <f t="shared" si="79"/>
        <v>0</v>
      </c>
      <c r="GMR21" s="954">
        <f t="shared" si="79"/>
        <v>0</v>
      </c>
      <c r="GMS21" s="954">
        <f t="shared" si="79"/>
        <v>0</v>
      </c>
      <c r="GMT21" s="954">
        <f t="shared" si="79"/>
        <v>0</v>
      </c>
      <c r="GMU21" s="954">
        <f t="shared" si="79"/>
        <v>0</v>
      </c>
      <c r="GMV21" s="954">
        <f t="shared" si="79"/>
        <v>0</v>
      </c>
      <c r="GMW21" s="954">
        <f t="shared" si="79"/>
        <v>0</v>
      </c>
      <c r="GMX21" s="954">
        <f t="shared" si="79"/>
        <v>0</v>
      </c>
      <c r="GMY21" s="954">
        <f t="shared" si="79"/>
        <v>0</v>
      </c>
      <c r="GMZ21" s="954">
        <f t="shared" si="79"/>
        <v>0</v>
      </c>
      <c r="GNA21" s="954">
        <f t="shared" si="79"/>
        <v>0</v>
      </c>
      <c r="GNB21" s="954">
        <f t="shared" si="79"/>
        <v>0</v>
      </c>
      <c r="GNC21" s="954">
        <f t="shared" si="79"/>
        <v>0</v>
      </c>
      <c r="GND21" s="954">
        <f t="shared" si="79"/>
        <v>0</v>
      </c>
      <c r="GNE21" s="954">
        <f t="shared" si="79"/>
        <v>0</v>
      </c>
      <c r="GNF21" s="954">
        <f t="shared" si="79"/>
        <v>0</v>
      </c>
      <c r="GNG21" s="954">
        <f t="shared" si="79"/>
        <v>0</v>
      </c>
      <c r="GNH21" s="954">
        <f t="shared" si="79"/>
        <v>0</v>
      </c>
      <c r="GNI21" s="954">
        <f t="shared" si="79"/>
        <v>0</v>
      </c>
      <c r="GNJ21" s="954">
        <f t="shared" si="79"/>
        <v>0</v>
      </c>
      <c r="GNK21" s="954">
        <f t="shared" si="79"/>
        <v>0</v>
      </c>
      <c r="GNL21" s="954">
        <f t="shared" si="79"/>
        <v>0</v>
      </c>
      <c r="GNM21" s="954">
        <f t="shared" si="79"/>
        <v>0</v>
      </c>
      <c r="GNN21" s="954">
        <f t="shared" si="79"/>
        <v>0</v>
      </c>
      <c r="GNO21" s="954">
        <f t="shared" si="79"/>
        <v>0</v>
      </c>
      <c r="GNP21" s="954">
        <f t="shared" si="79"/>
        <v>0</v>
      </c>
      <c r="GNQ21" s="954">
        <f t="shared" si="79"/>
        <v>0</v>
      </c>
      <c r="GNR21" s="954">
        <f t="shared" si="79"/>
        <v>0</v>
      </c>
      <c r="GNS21" s="954">
        <f t="shared" si="79"/>
        <v>0</v>
      </c>
      <c r="GNT21" s="954">
        <f t="shared" si="79"/>
        <v>0</v>
      </c>
      <c r="GNU21" s="954">
        <f t="shared" si="79"/>
        <v>0</v>
      </c>
      <c r="GNV21" s="954">
        <f t="shared" si="79"/>
        <v>0</v>
      </c>
      <c r="GNW21" s="954">
        <f t="shared" si="79"/>
        <v>0</v>
      </c>
      <c r="GNX21" s="954">
        <f t="shared" si="79"/>
        <v>0</v>
      </c>
      <c r="GNY21" s="954">
        <f t="shared" si="79"/>
        <v>0</v>
      </c>
      <c r="GNZ21" s="954">
        <f t="shared" si="79"/>
        <v>0</v>
      </c>
      <c r="GOA21" s="954">
        <f t="shared" si="79"/>
        <v>0</v>
      </c>
      <c r="GOB21" s="954">
        <f t="shared" si="79"/>
        <v>0</v>
      </c>
      <c r="GOC21" s="954">
        <f t="shared" si="79"/>
        <v>0</v>
      </c>
      <c r="GOD21" s="954">
        <f t="shared" si="79"/>
        <v>0</v>
      </c>
      <c r="GOE21" s="954">
        <f t="shared" si="79"/>
        <v>0</v>
      </c>
      <c r="GOF21" s="954">
        <f t="shared" ref="GOF21:GQQ21" si="80">IF(OR(GOF26&lt;$C$18,GOF26&gt;($C$18+9)),0,GOF27)</f>
        <v>0</v>
      </c>
      <c r="GOG21" s="954">
        <f t="shared" si="80"/>
        <v>0</v>
      </c>
      <c r="GOH21" s="954">
        <f t="shared" si="80"/>
        <v>0</v>
      </c>
      <c r="GOI21" s="954">
        <f t="shared" si="80"/>
        <v>0</v>
      </c>
      <c r="GOJ21" s="954">
        <f t="shared" si="80"/>
        <v>0</v>
      </c>
      <c r="GOK21" s="954">
        <f t="shared" si="80"/>
        <v>0</v>
      </c>
      <c r="GOL21" s="954">
        <f t="shared" si="80"/>
        <v>0</v>
      </c>
      <c r="GOM21" s="954">
        <f t="shared" si="80"/>
        <v>0</v>
      </c>
      <c r="GON21" s="954">
        <f t="shared" si="80"/>
        <v>0</v>
      </c>
      <c r="GOO21" s="954">
        <f t="shared" si="80"/>
        <v>0</v>
      </c>
      <c r="GOP21" s="954">
        <f t="shared" si="80"/>
        <v>0</v>
      </c>
      <c r="GOQ21" s="954">
        <f t="shared" si="80"/>
        <v>0</v>
      </c>
      <c r="GOR21" s="954">
        <f t="shared" si="80"/>
        <v>0</v>
      </c>
      <c r="GOS21" s="954">
        <f t="shared" si="80"/>
        <v>0</v>
      </c>
      <c r="GOT21" s="954">
        <f t="shared" si="80"/>
        <v>0</v>
      </c>
      <c r="GOU21" s="954">
        <f t="shared" si="80"/>
        <v>0</v>
      </c>
      <c r="GOV21" s="954">
        <f t="shared" si="80"/>
        <v>0</v>
      </c>
      <c r="GOW21" s="954">
        <f t="shared" si="80"/>
        <v>0</v>
      </c>
      <c r="GOX21" s="954">
        <f t="shared" si="80"/>
        <v>0</v>
      </c>
      <c r="GOY21" s="954">
        <f t="shared" si="80"/>
        <v>0</v>
      </c>
      <c r="GOZ21" s="954">
        <f t="shared" si="80"/>
        <v>0</v>
      </c>
      <c r="GPA21" s="954">
        <f t="shared" si="80"/>
        <v>0</v>
      </c>
      <c r="GPB21" s="954">
        <f t="shared" si="80"/>
        <v>0</v>
      </c>
      <c r="GPC21" s="954">
        <f t="shared" si="80"/>
        <v>0</v>
      </c>
      <c r="GPD21" s="954">
        <f t="shared" si="80"/>
        <v>0</v>
      </c>
      <c r="GPE21" s="954">
        <f t="shared" si="80"/>
        <v>0</v>
      </c>
      <c r="GPF21" s="954">
        <f t="shared" si="80"/>
        <v>0</v>
      </c>
      <c r="GPG21" s="954">
        <f t="shared" si="80"/>
        <v>0</v>
      </c>
      <c r="GPH21" s="954">
        <f t="shared" si="80"/>
        <v>0</v>
      </c>
      <c r="GPI21" s="954">
        <f t="shared" si="80"/>
        <v>0</v>
      </c>
      <c r="GPJ21" s="954">
        <f t="shared" si="80"/>
        <v>0</v>
      </c>
      <c r="GPK21" s="954">
        <f t="shared" si="80"/>
        <v>0</v>
      </c>
      <c r="GPL21" s="954">
        <f t="shared" si="80"/>
        <v>0</v>
      </c>
      <c r="GPM21" s="954">
        <f t="shared" si="80"/>
        <v>0</v>
      </c>
      <c r="GPN21" s="954">
        <f t="shared" si="80"/>
        <v>0</v>
      </c>
      <c r="GPO21" s="954">
        <f t="shared" si="80"/>
        <v>0</v>
      </c>
      <c r="GPP21" s="954">
        <f t="shared" si="80"/>
        <v>0</v>
      </c>
      <c r="GPQ21" s="954">
        <f t="shared" si="80"/>
        <v>0</v>
      </c>
      <c r="GPR21" s="954">
        <f t="shared" si="80"/>
        <v>0</v>
      </c>
      <c r="GPS21" s="954">
        <f t="shared" si="80"/>
        <v>0</v>
      </c>
      <c r="GPT21" s="954">
        <f t="shared" si="80"/>
        <v>0</v>
      </c>
      <c r="GPU21" s="954">
        <f t="shared" si="80"/>
        <v>0</v>
      </c>
      <c r="GPV21" s="954">
        <f t="shared" si="80"/>
        <v>0</v>
      </c>
      <c r="GPW21" s="954">
        <f t="shared" si="80"/>
        <v>0</v>
      </c>
      <c r="GPX21" s="954">
        <f t="shared" si="80"/>
        <v>0</v>
      </c>
      <c r="GPY21" s="954">
        <f t="shared" si="80"/>
        <v>0</v>
      </c>
      <c r="GPZ21" s="954">
        <f t="shared" si="80"/>
        <v>0</v>
      </c>
      <c r="GQA21" s="954">
        <f t="shared" si="80"/>
        <v>0</v>
      </c>
      <c r="GQB21" s="954">
        <f t="shared" si="80"/>
        <v>0</v>
      </c>
      <c r="GQC21" s="954">
        <f t="shared" si="80"/>
        <v>0</v>
      </c>
      <c r="GQD21" s="954">
        <f t="shared" si="80"/>
        <v>0</v>
      </c>
      <c r="GQE21" s="954">
        <f t="shared" si="80"/>
        <v>0</v>
      </c>
      <c r="GQF21" s="954">
        <f t="shared" si="80"/>
        <v>0</v>
      </c>
      <c r="GQG21" s="954">
        <f t="shared" si="80"/>
        <v>0</v>
      </c>
      <c r="GQH21" s="954">
        <f t="shared" si="80"/>
        <v>0</v>
      </c>
      <c r="GQI21" s="954">
        <f t="shared" si="80"/>
        <v>0</v>
      </c>
      <c r="GQJ21" s="954">
        <f t="shared" si="80"/>
        <v>0</v>
      </c>
      <c r="GQK21" s="954">
        <f t="shared" si="80"/>
        <v>0</v>
      </c>
      <c r="GQL21" s="954">
        <f t="shared" si="80"/>
        <v>0</v>
      </c>
      <c r="GQM21" s="954">
        <f t="shared" si="80"/>
        <v>0</v>
      </c>
      <c r="GQN21" s="954">
        <f t="shared" si="80"/>
        <v>0</v>
      </c>
      <c r="GQO21" s="954">
        <f t="shared" si="80"/>
        <v>0</v>
      </c>
      <c r="GQP21" s="954">
        <f t="shared" si="80"/>
        <v>0</v>
      </c>
      <c r="GQQ21" s="954">
        <f t="shared" si="80"/>
        <v>0</v>
      </c>
      <c r="GQR21" s="954">
        <f t="shared" ref="GQR21:GTC21" si="81">IF(OR(GQR26&lt;$C$18,GQR26&gt;($C$18+9)),0,GQR27)</f>
        <v>0</v>
      </c>
      <c r="GQS21" s="954">
        <f t="shared" si="81"/>
        <v>0</v>
      </c>
      <c r="GQT21" s="954">
        <f t="shared" si="81"/>
        <v>0</v>
      </c>
      <c r="GQU21" s="954">
        <f t="shared" si="81"/>
        <v>0</v>
      </c>
      <c r="GQV21" s="954">
        <f t="shared" si="81"/>
        <v>0</v>
      </c>
      <c r="GQW21" s="954">
        <f t="shared" si="81"/>
        <v>0</v>
      </c>
      <c r="GQX21" s="954">
        <f t="shared" si="81"/>
        <v>0</v>
      </c>
      <c r="GQY21" s="954">
        <f t="shared" si="81"/>
        <v>0</v>
      </c>
      <c r="GQZ21" s="954">
        <f t="shared" si="81"/>
        <v>0</v>
      </c>
      <c r="GRA21" s="954">
        <f t="shared" si="81"/>
        <v>0</v>
      </c>
      <c r="GRB21" s="954">
        <f t="shared" si="81"/>
        <v>0</v>
      </c>
      <c r="GRC21" s="954">
        <f t="shared" si="81"/>
        <v>0</v>
      </c>
      <c r="GRD21" s="954">
        <f t="shared" si="81"/>
        <v>0</v>
      </c>
      <c r="GRE21" s="954">
        <f t="shared" si="81"/>
        <v>0</v>
      </c>
      <c r="GRF21" s="954">
        <f t="shared" si="81"/>
        <v>0</v>
      </c>
      <c r="GRG21" s="954">
        <f t="shared" si="81"/>
        <v>0</v>
      </c>
      <c r="GRH21" s="954">
        <f t="shared" si="81"/>
        <v>0</v>
      </c>
      <c r="GRI21" s="954">
        <f t="shared" si="81"/>
        <v>0</v>
      </c>
      <c r="GRJ21" s="954">
        <f t="shared" si="81"/>
        <v>0</v>
      </c>
      <c r="GRK21" s="954">
        <f t="shared" si="81"/>
        <v>0</v>
      </c>
      <c r="GRL21" s="954">
        <f t="shared" si="81"/>
        <v>0</v>
      </c>
      <c r="GRM21" s="954">
        <f t="shared" si="81"/>
        <v>0</v>
      </c>
      <c r="GRN21" s="954">
        <f t="shared" si="81"/>
        <v>0</v>
      </c>
      <c r="GRO21" s="954">
        <f t="shared" si="81"/>
        <v>0</v>
      </c>
      <c r="GRP21" s="954">
        <f t="shared" si="81"/>
        <v>0</v>
      </c>
      <c r="GRQ21" s="954">
        <f t="shared" si="81"/>
        <v>0</v>
      </c>
      <c r="GRR21" s="954">
        <f t="shared" si="81"/>
        <v>0</v>
      </c>
      <c r="GRS21" s="954">
        <f t="shared" si="81"/>
        <v>0</v>
      </c>
      <c r="GRT21" s="954">
        <f t="shared" si="81"/>
        <v>0</v>
      </c>
      <c r="GRU21" s="954">
        <f t="shared" si="81"/>
        <v>0</v>
      </c>
      <c r="GRV21" s="954">
        <f t="shared" si="81"/>
        <v>0</v>
      </c>
      <c r="GRW21" s="954">
        <f t="shared" si="81"/>
        <v>0</v>
      </c>
      <c r="GRX21" s="954">
        <f t="shared" si="81"/>
        <v>0</v>
      </c>
      <c r="GRY21" s="954">
        <f t="shared" si="81"/>
        <v>0</v>
      </c>
      <c r="GRZ21" s="954">
        <f t="shared" si="81"/>
        <v>0</v>
      </c>
      <c r="GSA21" s="954">
        <f t="shared" si="81"/>
        <v>0</v>
      </c>
      <c r="GSB21" s="954">
        <f t="shared" si="81"/>
        <v>0</v>
      </c>
      <c r="GSC21" s="954">
        <f t="shared" si="81"/>
        <v>0</v>
      </c>
      <c r="GSD21" s="954">
        <f t="shared" si="81"/>
        <v>0</v>
      </c>
      <c r="GSE21" s="954">
        <f t="shared" si="81"/>
        <v>0</v>
      </c>
      <c r="GSF21" s="954">
        <f t="shared" si="81"/>
        <v>0</v>
      </c>
      <c r="GSG21" s="954">
        <f t="shared" si="81"/>
        <v>0</v>
      </c>
      <c r="GSH21" s="954">
        <f t="shared" si="81"/>
        <v>0</v>
      </c>
      <c r="GSI21" s="954">
        <f t="shared" si="81"/>
        <v>0</v>
      </c>
      <c r="GSJ21" s="954">
        <f t="shared" si="81"/>
        <v>0</v>
      </c>
      <c r="GSK21" s="954">
        <f t="shared" si="81"/>
        <v>0</v>
      </c>
      <c r="GSL21" s="954">
        <f t="shared" si="81"/>
        <v>0</v>
      </c>
      <c r="GSM21" s="954">
        <f t="shared" si="81"/>
        <v>0</v>
      </c>
      <c r="GSN21" s="954">
        <f t="shared" si="81"/>
        <v>0</v>
      </c>
      <c r="GSO21" s="954">
        <f t="shared" si="81"/>
        <v>0</v>
      </c>
      <c r="GSP21" s="954">
        <f t="shared" si="81"/>
        <v>0</v>
      </c>
      <c r="GSQ21" s="954">
        <f t="shared" si="81"/>
        <v>0</v>
      </c>
      <c r="GSR21" s="954">
        <f t="shared" si="81"/>
        <v>0</v>
      </c>
      <c r="GSS21" s="954">
        <f t="shared" si="81"/>
        <v>0</v>
      </c>
      <c r="GST21" s="954">
        <f t="shared" si="81"/>
        <v>0</v>
      </c>
      <c r="GSU21" s="954">
        <f t="shared" si="81"/>
        <v>0</v>
      </c>
      <c r="GSV21" s="954">
        <f t="shared" si="81"/>
        <v>0</v>
      </c>
      <c r="GSW21" s="954">
        <f t="shared" si="81"/>
        <v>0</v>
      </c>
      <c r="GSX21" s="954">
        <f t="shared" si="81"/>
        <v>0</v>
      </c>
      <c r="GSY21" s="954">
        <f t="shared" si="81"/>
        <v>0</v>
      </c>
      <c r="GSZ21" s="954">
        <f t="shared" si="81"/>
        <v>0</v>
      </c>
      <c r="GTA21" s="954">
        <f t="shared" si="81"/>
        <v>0</v>
      </c>
      <c r="GTB21" s="954">
        <f t="shared" si="81"/>
        <v>0</v>
      </c>
      <c r="GTC21" s="954">
        <f t="shared" si="81"/>
        <v>0</v>
      </c>
      <c r="GTD21" s="954">
        <f t="shared" ref="GTD21:GVO21" si="82">IF(OR(GTD26&lt;$C$18,GTD26&gt;($C$18+9)),0,GTD27)</f>
        <v>0</v>
      </c>
      <c r="GTE21" s="954">
        <f t="shared" si="82"/>
        <v>0</v>
      </c>
      <c r="GTF21" s="954">
        <f t="shared" si="82"/>
        <v>0</v>
      </c>
      <c r="GTG21" s="954">
        <f t="shared" si="82"/>
        <v>0</v>
      </c>
      <c r="GTH21" s="954">
        <f t="shared" si="82"/>
        <v>0</v>
      </c>
      <c r="GTI21" s="954">
        <f t="shared" si="82"/>
        <v>0</v>
      </c>
      <c r="GTJ21" s="954">
        <f t="shared" si="82"/>
        <v>0</v>
      </c>
      <c r="GTK21" s="954">
        <f t="shared" si="82"/>
        <v>0</v>
      </c>
      <c r="GTL21" s="954">
        <f t="shared" si="82"/>
        <v>0</v>
      </c>
      <c r="GTM21" s="954">
        <f t="shared" si="82"/>
        <v>0</v>
      </c>
      <c r="GTN21" s="954">
        <f t="shared" si="82"/>
        <v>0</v>
      </c>
      <c r="GTO21" s="954">
        <f t="shared" si="82"/>
        <v>0</v>
      </c>
      <c r="GTP21" s="954">
        <f t="shared" si="82"/>
        <v>0</v>
      </c>
      <c r="GTQ21" s="954">
        <f t="shared" si="82"/>
        <v>0</v>
      </c>
      <c r="GTR21" s="954">
        <f t="shared" si="82"/>
        <v>0</v>
      </c>
      <c r="GTS21" s="954">
        <f t="shared" si="82"/>
        <v>0</v>
      </c>
      <c r="GTT21" s="954">
        <f t="shared" si="82"/>
        <v>0</v>
      </c>
      <c r="GTU21" s="954">
        <f t="shared" si="82"/>
        <v>0</v>
      </c>
      <c r="GTV21" s="954">
        <f t="shared" si="82"/>
        <v>0</v>
      </c>
      <c r="GTW21" s="954">
        <f t="shared" si="82"/>
        <v>0</v>
      </c>
      <c r="GTX21" s="954">
        <f t="shared" si="82"/>
        <v>0</v>
      </c>
      <c r="GTY21" s="954">
        <f t="shared" si="82"/>
        <v>0</v>
      </c>
      <c r="GTZ21" s="954">
        <f t="shared" si="82"/>
        <v>0</v>
      </c>
      <c r="GUA21" s="954">
        <f t="shared" si="82"/>
        <v>0</v>
      </c>
      <c r="GUB21" s="954">
        <f t="shared" si="82"/>
        <v>0</v>
      </c>
      <c r="GUC21" s="954">
        <f t="shared" si="82"/>
        <v>0</v>
      </c>
      <c r="GUD21" s="954">
        <f t="shared" si="82"/>
        <v>0</v>
      </c>
      <c r="GUE21" s="954">
        <f t="shared" si="82"/>
        <v>0</v>
      </c>
      <c r="GUF21" s="954">
        <f t="shared" si="82"/>
        <v>0</v>
      </c>
      <c r="GUG21" s="954">
        <f t="shared" si="82"/>
        <v>0</v>
      </c>
      <c r="GUH21" s="954">
        <f t="shared" si="82"/>
        <v>0</v>
      </c>
      <c r="GUI21" s="954">
        <f t="shared" si="82"/>
        <v>0</v>
      </c>
      <c r="GUJ21" s="954">
        <f t="shared" si="82"/>
        <v>0</v>
      </c>
      <c r="GUK21" s="954">
        <f t="shared" si="82"/>
        <v>0</v>
      </c>
      <c r="GUL21" s="954">
        <f t="shared" si="82"/>
        <v>0</v>
      </c>
      <c r="GUM21" s="954">
        <f t="shared" si="82"/>
        <v>0</v>
      </c>
      <c r="GUN21" s="954">
        <f t="shared" si="82"/>
        <v>0</v>
      </c>
      <c r="GUO21" s="954">
        <f t="shared" si="82"/>
        <v>0</v>
      </c>
      <c r="GUP21" s="954">
        <f t="shared" si="82"/>
        <v>0</v>
      </c>
      <c r="GUQ21" s="954">
        <f t="shared" si="82"/>
        <v>0</v>
      </c>
      <c r="GUR21" s="954">
        <f t="shared" si="82"/>
        <v>0</v>
      </c>
      <c r="GUS21" s="954">
        <f t="shared" si="82"/>
        <v>0</v>
      </c>
      <c r="GUT21" s="954">
        <f t="shared" si="82"/>
        <v>0</v>
      </c>
      <c r="GUU21" s="954">
        <f t="shared" si="82"/>
        <v>0</v>
      </c>
      <c r="GUV21" s="954">
        <f t="shared" si="82"/>
        <v>0</v>
      </c>
      <c r="GUW21" s="954">
        <f t="shared" si="82"/>
        <v>0</v>
      </c>
      <c r="GUX21" s="954">
        <f t="shared" si="82"/>
        <v>0</v>
      </c>
      <c r="GUY21" s="954">
        <f t="shared" si="82"/>
        <v>0</v>
      </c>
      <c r="GUZ21" s="954">
        <f t="shared" si="82"/>
        <v>0</v>
      </c>
      <c r="GVA21" s="954">
        <f t="shared" si="82"/>
        <v>0</v>
      </c>
      <c r="GVB21" s="954">
        <f t="shared" si="82"/>
        <v>0</v>
      </c>
      <c r="GVC21" s="954">
        <f t="shared" si="82"/>
        <v>0</v>
      </c>
      <c r="GVD21" s="954">
        <f t="shared" si="82"/>
        <v>0</v>
      </c>
      <c r="GVE21" s="954">
        <f t="shared" si="82"/>
        <v>0</v>
      </c>
      <c r="GVF21" s="954">
        <f t="shared" si="82"/>
        <v>0</v>
      </c>
      <c r="GVG21" s="954">
        <f t="shared" si="82"/>
        <v>0</v>
      </c>
      <c r="GVH21" s="954">
        <f t="shared" si="82"/>
        <v>0</v>
      </c>
      <c r="GVI21" s="954">
        <f t="shared" si="82"/>
        <v>0</v>
      </c>
      <c r="GVJ21" s="954">
        <f t="shared" si="82"/>
        <v>0</v>
      </c>
      <c r="GVK21" s="954">
        <f t="shared" si="82"/>
        <v>0</v>
      </c>
      <c r="GVL21" s="954">
        <f t="shared" si="82"/>
        <v>0</v>
      </c>
      <c r="GVM21" s="954">
        <f t="shared" si="82"/>
        <v>0</v>
      </c>
      <c r="GVN21" s="954">
        <f t="shared" si="82"/>
        <v>0</v>
      </c>
      <c r="GVO21" s="954">
        <f t="shared" si="82"/>
        <v>0</v>
      </c>
      <c r="GVP21" s="954">
        <f t="shared" ref="GVP21:GYA21" si="83">IF(OR(GVP26&lt;$C$18,GVP26&gt;($C$18+9)),0,GVP27)</f>
        <v>0</v>
      </c>
      <c r="GVQ21" s="954">
        <f t="shared" si="83"/>
        <v>0</v>
      </c>
      <c r="GVR21" s="954">
        <f t="shared" si="83"/>
        <v>0</v>
      </c>
      <c r="GVS21" s="954">
        <f t="shared" si="83"/>
        <v>0</v>
      </c>
      <c r="GVT21" s="954">
        <f t="shared" si="83"/>
        <v>0</v>
      </c>
      <c r="GVU21" s="954">
        <f t="shared" si="83"/>
        <v>0</v>
      </c>
      <c r="GVV21" s="954">
        <f t="shared" si="83"/>
        <v>0</v>
      </c>
      <c r="GVW21" s="954">
        <f t="shared" si="83"/>
        <v>0</v>
      </c>
      <c r="GVX21" s="954">
        <f t="shared" si="83"/>
        <v>0</v>
      </c>
      <c r="GVY21" s="954">
        <f t="shared" si="83"/>
        <v>0</v>
      </c>
      <c r="GVZ21" s="954">
        <f t="shared" si="83"/>
        <v>0</v>
      </c>
      <c r="GWA21" s="954">
        <f t="shared" si="83"/>
        <v>0</v>
      </c>
      <c r="GWB21" s="954">
        <f t="shared" si="83"/>
        <v>0</v>
      </c>
      <c r="GWC21" s="954">
        <f t="shared" si="83"/>
        <v>0</v>
      </c>
      <c r="GWD21" s="954">
        <f t="shared" si="83"/>
        <v>0</v>
      </c>
      <c r="GWE21" s="954">
        <f t="shared" si="83"/>
        <v>0</v>
      </c>
      <c r="GWF21" s="954">
        <f t="shared" si="83"/>
        <v>0</v>
      </c>
      <c r="GWG21" s="954">
        <f t="shared" si="83"/>
        <v>0</v>
      </c>
      <c r="GWH21" s="954">
        <f t="shared" si="83"/>
        <v>0</v>
      </c>
      <c r="GWI21" s="954">
        <f t="shared" si="83"/>
        <v>0</v>
      </c>
      <c r="GWJ21" s="954">
        <f t="shared" si="83"/>
        <v>0</v>
      </c>
      <c r="GWK21" s="954">
        <f t="shared" si="83"/>
        <v>0</v>
      </c>
      <c r="GWL21" s="954">
        <f t="shared" si="83"/>
        <v>0</v>
      </c>
      <c r="GWM21" s="954">
        <f t="shared" si="83"/>
        <v>0</v>
      </c>
      <c r="GWN21" s="954">
        <f t="shared" si="83"/>
        <v>0</v>
      </c>
      <c r="GWO21" s="954">
        <f t="shared" si="83"/>
        <v>0</v>
      </c>
      <c r="GWP21" s="954">
        <f t="shared" si="83"/>
        <v>0</v>
      </c>
      <c r="GWQ21" s="954">
        <f t="shared" si="83"/>
        <v>0</v>
      </c>
      <c r="GWR21" s="954">
        <f t="shared" si="83"/>
        <v>0</v>
      </c>
      <c r="GWS21" s="954">
        <f t="shared" si="83"/>
        <v>0</v>
      </c>
      <c r="GWT21" s="954">
        <f t="shared" si="83"/>
        <v>0</v>
      </c>
      <c r="GWU21" s="954">
        <f t="shared" si="83"/>
        <v>0</v>
      </c>
      <c r="GWV21" s="954">
        <f t="shared" si="83"/>
        <v>0</v>
      </c>
      <c r="GWW21" s="954">
        <f t="shared" si="83"/>
        <v>0</v>
      </c>
      <c r="GWX21" s="954">
        <f t="shared" si="83"/>
        <v>0</v>
      </c>
      <c r="GWY21" s="954">
        <f t="shared" si="83"/>
        <v>0</v>
      </c>
      <c r="GWZ21" s="954">
        <f t="shared" si="83"/>
        <v>0</v>
      </c>
      <c r="GXA21" s="954">
        <f t="shared" si="83"/>
        <v>0</v>
      </c>
      <c r="GXB21" s="954">
        <f t="shared" si="83"/>
        <v>0</v>
      </c>
      <c r="GXC21" s="954">
        <f t="shared" si="83"/>
        <v>0</v>
      </c>
      <c r="GXD21" s="954">
        <f t="shared" si="83"/>
        <v>0</v>
      </c>
      <c r="GXE21" s="954">
        <f t="shared" si="83"/>
        <v>0</v>
      </c>
      <c r="GXF21" s="954">
        <f t="shared" si="83"/>
        <v>0</v>
      </c>
      <c r="GXG21" s="954">
        <f t="shared" si="83"/>
        <v>0</v>
      </c>
      <c r="GXH21" s="954">
        <f t="shared" si="83"/>
        <v>0</v>
      </c>
      <c r="GXI21" s="954">
        <f t="shared" si="83"/>
        <v>0</v>
      </c>
      <c r="GXJ21" s="954">
        <f t="shared" si="83"/>
        <v>0</v>
      </c>
      <c r="GXK21" s="954">
        <f t="shared" si="83"/>
        <v>0</v>
      </c>
      <c r="GXL21" s="954">
        <f t="shared" si="83"/>
        <v>0</v>
      </c>
      <c r="GXM21" s="954">
        <f t="shared" si="83"/>
        <v>0</v>
      </c>
      <c r="GXN21" s="954">
        <f t="shared" si="83"/>
        <v>0</v>
      </c>
      <c r="GXO21" s="954">
        <f t="shared" si="83"/>
        <v>0</v>
      </c>
      <c r="GXP21" s="954">
        <f t="shared" si="83"/>
        <v>0</v>
      </c>
      <c r="GXQ21" s="954">
        <f t="shared" si="83"/>
        <v>0</v>
      </c>
      <c r="GXR21" s="954">
        <f t="shared" si="83"/>
        <v>0</v>
      </c>
      <c r="GXS21" s="954">
        <f t="shared" si="83"/>
        <v>0</v>
      </c>
      <c r="GXT21" s="954">
        <f t="shared" si="83"/>
        <v>0</v>
      </c>
      <c r="GXU21" s="954">
        <f t="shared" si="83"/>
        <v>0</v>
      </c>
      <c r="GXV21" s="954">
        <f t="shared" si="83"/>
        <v>0</v>
      </c>
      <c r="GXW21" s="954">
        <f t="shared" si="83"/>
        <v>0</v>
      </c>
      <c r="GXX21" s="954">
        <f t="shared" si="83"/>
        <v>0</v>
      </c>
      <c r="GXY21" s="954">
        <f t="shared" si="83"/>
        <v>0</v>
      </c>
      <c r="GXZ21" s="954">
        <f t="shared" si="83"/>
        <v>0</v>
      </c>
      <c r="GYA21" s="954">
        <f t="shared" si="83"/>
        <v>0</v>
      </c>
      <c r="GYB21" s="954">
        <f t="shared" ref="GYB21:HAM21" si="84">IF(OR(GYB26&lt;$C$18,GYB26&gt;($C$18+9)),0,GYB27)</f>
        <v>0</v>
      </c>
      <c r="GYC21" s="954">
        <f t="shared" si="84"/>
        <v>0</v>
      </c>
      <c r="GYD21" s="954">
        <f t="shared" si="84"/>
        <v>0</v>
      </c>
      <c r="GYE21" s="954">
        <f t="shared" si="84"/>
        <v>0</v>
      </c>
      <c r="GYF21" s="954">
        <f t="shared" si="84"/>
        <v>0</v>
      </c>
      <c r="GYG21" s="954">
        <f t="shared" si="84"/>
        <v>0</v>
      </c>
      <c r="GYH21" s="954">
        <f t="shared" si="84"/>
        <v>0</v>
      </c>
      <c r="GYI21" s="954">
        <f t="shared" si="84"/>
        <v>0</v>
      </c>
      <c r="GYJ21" s="954">
        <f t="shared" si="84"/>
        <v>0</v>
      </c>
      <c r="GYK21" s="954">
        <f t="shared" si="84"/>
        <v>0</v>
      </c>
      <c r="GYL21" s="954">
        <f t="shared" si="84"/>
        <v>0</v>
      </c>
      <c r="GYM21" s="954">
        <f t="shared" si="84"/>
        <v>0</v>
      </c>
      <c r="GYN21" s="954">
        <f t="shared" si="84"/>
        <v>0</v>
      </c>
      <c r="GYO21" s="954">
        <f t="shared" si="84"/>
        <v>0</v>
      </c>
      <c r="GYP21" s="954">
        <f t="shared" si="84"/>
        <v>0</v>
      </c>
      <c r="GYQ21" s="954">
        <f t="shared" si="84"/>
        <v>0</v>
      </c>
      <c r="GYR21" s="954">
        <f t="shared" si="84"/>
        <v>0</v>
      </c>
      <c r="GYS21" s="954">
        <f t="shared" si="84"/>
        <v>0</v>
      </c>
      <c r="GYT21" s="954">
        <f t="shared" si="84"/>
        <v>0</v>
      </c>
      <c r="GYU21" s="954">
        <f t="shared" si="84"/>
        <v>0</v>
      </c>
      <c r="GYV21" s="954">
        <f t="shared" si="84"/>
        <v>0</v>
      </c>
      <c r="GYW21" s="954">
        <f t="shared" si="84"/>
        <v>0</v>
      </c>
      <c r="GYX21" s="954">
        <f t="shared" si="84"/>
        <v>0</v>
      </c>
      <c r="GYY21" s="954">
        <f t="shared" si="84"/>
        <v>0</v>
      </c>
      <c r="GYZ21" s="954">
        <f t="shared" si="84"/>
        <v>0</v>
      </c>
      <c r="GZA21" s="954">
        <f t="shared" si="84"/>
        <v>0</v>
      </c>
      <c r="GZB21" s="954">
        <f t="shared" si="84"/>
        <v>0</v>
      </c>
      <c r="GZC21" s="954">
        <f t="shared" si="84"/>
        <v>0</v>
      </c>
      <c r="GZD21" s="954">
        <f t="shared" si="84"/>
        <v>0</v>
      </c>
      <c r="GZE21" s="954">
        <f t="shared" si="84"/>
        <v>0</v>
      </c>
      <c r="GZF21" s="954">
        <f t="shared" si="84"/>
        <v>0</v>
      </c>
      <c r="GZG21" s="954">
        <f t="shared" si="84"/>
        <v>0</v>
      </c>
      <c r="GZH21" s="954">
        <f t="shared" si="84"/>
        <v>0</v>
      </c>
      <c r="GZI21" s="954">
        <f t="shared" si="84"/>
        <v>0</v>
      </c>
      <c r="GZJ21" s="954">
        <f t="shared" si="84"/>
        <v>0</v>
      </c>
      <c r="GZK21" s="954">
        <f t="shared" si="84"/>
        <v>0</v>
      </c>
      <c r="GZL21" s="954">
        <f t="shared" si="84"/>
        <v>0</v>
      </c>
      <c r="GZM21" s="954">
        <f t="shared" si="84"/>
        <v>0</v>
      </c>
      <c r="GZN21" s="954">
        <f t="shared" si="84"/>
        <v>0</v>
      </c>
      <c r="GZO21" s="954">
        <f t="shared" si="84"/>
        <v>0</v>
      </c>
      <c r="GZP21" s="954">
        <f t="shared" si="84"/>
        <v>0</v>
      </c>
      <c r="GZQ21" s="954">
        <f t="shared" si="84"/>
        <v>0</v>
      </c>
      <c r="GZR21" s="954">
        <f t="shared" si="84"/>
        <v>0</v>
      </c>
      <c r="GZS21" s="954">
        <f t="shared" si="84"/>
        <v>0</v>
      </c>
      <c r="GZT21" s="954">
        <f t="shared" si="84"/>
        <v>0</v>
      </c>
      <c r="GZU21" s="954">
        <f t="shared" si="84"/>
        <v>0</v>
      </c>
      <c r="GZV21" s="954">
        <f t="shared" si="84"/>
        <v>0</v>
      </c>
      <c r="GZW21" s="954">
        <f t="shared" si="84"/>
        <v>0</v>
      </c>
      <c r="GZX21" s="954">
        <f t="shared" si="84"/>
        <v>0</v>
      </c>
      <c r="GZY21" s="954">
        <f t="shared" si="84"/>
        <v>0</v>
      </c>
      <c r="GZZ21" s="954">
        <f t="shared" si="84"/>
        <v>0</v>
      </c>
      <c r="HAA21" s="954">
        <f t="shared" si="84"/>
        <v>0</v>
      </c>
      <c r="HAB21" s="954">
        <f t="shared" si="84"/>
        <v>0</v>
      </c>
      <c r="HAC21" s="954">
        <f t="shared" si="84"/>
        <v>0</v>
      </c>
      <c r="HAD21" s="954">
        <f t="shared" si="84"/>
        <v>0</v>
      </c>
      <c r="HAE21" s="954">
        <f t="shared" si="84"/>
        <v>0</v>
      </c>
      <c r="HAF21" s="954">
        <f t="shared" si="84"/>
        <v>0</v>
      </c>
      <c r="HAG21" s="954">
        <f t="shared" si="84"/>
        <v>0</v>
      </c>
      <c r="HAH21" s="954">
        <f t="shared" si="84"/>
        <v>0</v>
      </c>
      <c r="HAI21" s="954">
        <f t="shared" si="84"/>
        <v>0</v>
      </c>
      <c r="HAJ21" s="954">
        <f t="shared" si="84"/>
        <v>0</v>
      </c>
      <c r="HAK21" s="954">
        <f t="shared" si="84"/>
        <v>0</v>
      </c>
      <c r="HAL21" s="954">
        <f t="shared" si="84"/>
        <v>0</v>
      </c>
      <c r="HAM21" s="954">
        <f t="shared" si="84"/>
        <v>0</v>
      </c>
      <c r="HAN21" s="954">
        <f t="shared" ref="HAN21:HCY21" si="85">IF(OR(HAN26&lt;$C$18,HAN26&gt;($C$18+9)),0,HAN27)</f>
        <v>0</v>
      </c>
      <c r="HAO21" s="954">
        <f t="shared" si="85"/>
        <v>0</v>
      </c>
      <c r="HAP21" s="954">
        <f t="shared" si="85"/>
        <v>0</v>
      </c>
      <c r="HAQ21" s="954">
        <f t="shared" si="85"/>
        <v>0</v>
      </c>
      <c r="HAR21" s="954">
        <f t="shared" si="85"/>
        <v>0</v>
      </c>
      <c r="HAS21" s="954">
        <f t="shared" si="85"/>
        <v>0</v>
      </c>
      <c r="HAT21" s="954">
        <f t="shared" si="85"/>
        <v>0</v>
      </c>
      <c r="HAU21" s="954">
        <f t="shared" si="85"/>
        <v>0</v>
      </c>
      <c r="HAV21" s="954">
        <f t="shared" si="85"/>
        <v>0</v>
      </c>
      <c r="HAW21" s="954">
        <f t="shared" si="85"/>
        <v>0</v>
      </c>
      <c r="HAX21" s="954">
        <f t="shared" si="85"/>
        <v>0</v>
      </c>
      <c r="HAY21" s="954">
        <f t="shared" si="85"/>
        <v>0</v>
      </c>
      <c r="HAZ21" s="954">
        <f t="shared" si="85"/>
        <v>0</v>
      </c>
      <c r="HBA21" s="954">
        <f t="shared" si="85"/>
        <v>0</v>
      </c>
      <c r="HBB21" s="954">
        <f t="shared" si="85"/>
        <v>0</v>
      </c>
      <c r="HBC21" s="954">
        <f t="shared" si="85"/>
        <v>0</v>
      </c>
      <c r="HBD21" s="954">
        <f t="shared" si="85"/>
        <v>0</v>
      </c>
      <c r="HBE21" s="954">
        <f t="shared" si="85"/>
        <v>0</v>
      </c>
      <c r="HBF21" s="954">
        <f t="shared" si="85"/>
        <v>0</v>
      </c>
      <c r="HBG21" s="954">
        <f t="shared" si="85"/>
        <v>0</v>
      </c>
      <c r="HBH21" s="954">
        <f t="shared" si="85"/>
        <v>0</v>
      </c>
      <c r="HBI21" s="954">
        <f t="shared" si="85"/>
        <v>0</v>
      </c>
      <c r="HBJ21" s="954">
        <f t="shared" si="85"/>
        <v>0</v>
      </c>
      <c r="HBK21" s="954">
        <f t="shared" si="85"/>
        <v>0</v>
      </c>
      <c r="HBL21" s="954">
        <f t="shared" si="85"/>
        <v>0</v>
      </c>
      <c r="HBM21" s="954">
        <f t="shared" si="85"/>
        <v>0</v>
      </c>
      <c r="HBN21" s="954">
        <f t="shared" si="85"/>
        <v>0</v>
      </c>
      <c r="HBO21" s="954">
        <f t="shared" si="85"/>
        <v>0</v>
      </c>
      <c r="HBP21" s="954">
        <f t="shared" si="85"/>
        <v>0</v>
      </c>
      <c r="HBQ21" s="954">
        <f t="shared" si="85"/>
        <v>0</v>
      </c>
      <c r="HBR21" s="954">
        <f t="shared" si="85"/>
        <v>0</v>
      </c>
      <c r="HBS21" s="954">
        <f t="shared" si="85"/>
        <v>0</v>
      </c>
      <c r="HBT21" s="954">
        <f t="shared" si="85"/>
        <v>0</v>
      </c>
      <c r="HBU21" s="954">
        <f t="shared" si="85"/>
        <v>0</v>
      </c>
      <c r="HBV21" s="954">
        <f t="shared" si="85"/>
        <v>0</v>
      </c>
      <c r="HBW21" s="954">
        <f t="shared" si="85"/>
        <v>0</v>
      </c>
      <c r="HBX21" s="954">
        <f t="shared" si="85"/>
        <v>0</v>
      </c>
      <c r="HBY21" s="954">
        <f t="shared" si="85"/>
        <v>0</v>
      </c>
      <c r="HBZ21" s="954">
        <f t="shared" si="85"/>
        <v>0</v>
      </c>
      <c r="HCA21" s="954">
        <f t="shared" si="85"/>
        <v>0</v>
      </c>
      <c r="HCB21" s="954">
        <f t="shared" si="85"/>
        <v>0</v>
      </c>
      <c r="HCC21" s="954">
        <f t="shared" si="85"/>
        <v>0</v>
      </c>
      <c r="HCD21" s="954">
        <f t="shared" si="85"/>
        <v>0</v>
      </c>
      <c r="HCE21" s="954">
        <f t="shared" si="85"/>
        <v>0</v>
      </c>
      <c r="HCF21" s="954">
        <f t="shared" si="85"/>
        <v>0</v>
      </c>
      <c r="HCG21" s="954">
        <f t="shared" si="85"/>
        <v>0</v>
      </c>
      <c r="HCH21" s="954">
        <f t="shared" si="85"/>
        <v>0</v>
      </c>
      <c r="HCI21" s="954">
        <f t="shared" si="85"/>
        <v>0</v>
      </c>
      <c r="HCJ21" s="954">
        <f t="shared" si="85"/>
        <v>0</v>
      </c>
      <c r="HCK21" s="954">
        <f t="shared" si="85"/>
        <v>0</v>
      </c>
      <c r="HCL21" s="954">
        <f t="shared" si="85"/>
        <v>0</v>
      </c>
      <c r="HCM21" s="954">
        <f t="shared" si="85"/>
        <v>0</v>
      </c>
      <c r="HCN21" s="954">
        <f t="shared" si="85"/>
        <v>0</v>
      </c>
      <c r="HCO21" s="954">
        <f t="shared" si="85"/>
        <v>0</v>
      </c>
      <c r="HCP21" s="954">
        <f t="shared" si="85"/>
        <v>0</v>
      </c>
      <c r="HCQ21" s="954">
        <f t="shared" si="85"/>
        <v>0</v>
      </c>
      <c r="HCR21" s="954">
        <f t="shared" si="85"/>
        <v>0</v>
      </c>
      <c r="HCS21" s="954">
        <f t="shared" si="85"/>
        <v>0</v>
      </c>
      <c r="HCT21" s="954">
        <f t="shared" si="85"/>
        <v>0</v>
      </c>
      <c r="HCU21" s="954">
        <f t="shared" si="85"/>
        <v>0</v>
      </c>
      <c r="HCV21" s="954">
        <f t="shared" si="85"/>
        <v>0</v>
      </c>
      <c r="HCW21" s="954">
        <f t="shared" si="85"/>
        <v>0</v>
      </c>
      <c r="HCX21" s="954">
        <f t="shared" si="85"/>
        <v>0</v>
      </c>
      <c r="HCY21" s="954">
        <f t="shared" si="85"/>
        <v>0</v>
      </c>
      <c r="HCZ21" s="954">
        <f t="shared" ref="HCZ21:HFK21" si="86">IF(OR(HCZ26&lt;$C$18,HCZ26&gt;($C$18+9)),0,HCZ27)</f>
        <v>0</v>
      </c>
      <c r="HDA21" s="954">
        <f t="shared" si="86"/>
        <v>0</v>
      </c>
      <c r="HDB21" s="954">
        <f t="shared" si="86"/>
        <v>0</v>
      </c>
      <c r="HDC21" s="954">
        <f t="shared" si="86"/>
        <v>0</v>
      </c>
      <c r="HDD21" s="954">
        <f t="shared" si="86"/>
        <v>0</v>
      </c>
      <c r="HDE21" s="954">
        <f t="shared" si="86"/>
        <v>0</v>
      </c>
      <c r="HDF21" s="954">
        <f t="shared" si="86"/>
        <v>0</v>
      </c>
      <c r="HDG21" s="954">
        <f t="shared" si="86"/>
        <v>0</v>
      </c>
      <c r="HDH21" s="954">
        <f t="shared" si="86"/>
        <v>0</v>
      </c>
      <c r="HDI21" s="954">
        <f t="shared" si="86"/>
        <v>0</v>
      </c>
      <c r="HDJ21" s="954">
        <f t="shared" si="86"/>
        <v>0</v>
      </c>
      <c r="HDK21" s="954">
        <f t="shared" si="86"/>
        <v>0</v>
      </c>
      <c r="HDL21" s="954">
        <f t="shared" si="86"/>
        <v>0</v>
      </c>
      <c r="HDM21" s="954">
        <f t="shared" si="86"/>
        <v>0</v>
      </c>
      <c r="HDN21" s="954">
        <f t="shared" si="86"/>
        <v>0</v>
      </c>
      <c r="HDO21" s="954">
        <f t="shared" si="86"/>
        <v>0</v>
      </c>
      <c r="HDP21" s="954">
        <f t="shared" si="86"/>
        <v>0</v>
      </c>
      <c r="HDQ21" s="954">
        <f t="shared" si="86"/>
        <v>0</v>
      </c>
      <c r="HDR21" s="954">
        <f t="shared" si="86"/>
        <v>0</v>
      </c>
      <c r="HDS21" s="954">
        <f t="shared" si="86"/>
        <v>0</v>
      </c>
      <c r="HDT21" s="954">
        <f t="shared" si="86"/>
        <v>0</v>
      </c>
      <c r="HDU21" s="954">
        <f t="shared" si="86"/>
        <v>0</v>
      </c>
      <c r="HDV21" s="954">
        <f t="shared" si="86"/>
        <v>0</v>
      </c>
      <c r="HDW21" s="954">
        <f t="shared" si="86"/>
        <v>0</v>
      </c>
      <c r="HDX21" s="954">
        <f t="shared" si="86"/>
        <v>0</v>
      </c>
      <c r="HDY21" s="954">
        <f t="shared" si="86"/>
        <v>0</v>
      </c>
      <c r="HDZ21" s="954">
        <f t="shared" si="86"/>
        <v>0</v>
      </c>
      <c r="HEA21" s="954">
        <f t="shared" si="86"/>
        <v>0</v>
      </c>
      <c r="HEB21" s="954">
        <f t="shared" si="86"/>
        <v>0</v>
      </c>
      <c r="HEC21" s="954">
        <f t="shared" si="86"/>
        <v>0</v>
      </c>
      <c r="HED21" s="954">
        <f t="shared" si="86"/>
        <v>0</v>
      </c>
      <c r="HEE21" s="954">
        <f t="shared" si="86"/>
        <v>0</v>
      </c>
      <c r="HEF21" s="954">
        <f t="shared" si="86"/>
        <v>0</v>
      </c>
      <c r="HEG21" s="954">
        <f t="shared" si="86"/>
        <v>0</v>
      </c>
      <c r="HEH21" s="954">
        <f t="shared" si="86"/>
        <v>0</v>
      </c>
      <c r="HEI21" s="954">
        <f t="shared" si="86"/>
        <v>0</v>
      </c>
      <c r="HEJ21" s="954">
        <f t="shared" si="86"/>
        <v>0</v>
      </c>
      <c r="HEK21" s="954">
        <f t="shared" si="86"/>
        <v>0</v>
      </c>
      <c r="HEL21" s="954">
        <f t="shared" si="86"/>
        <v>0</v>
      </c>
      <c r="HEM21" s="954">
        <f t="shared" si="86"/>
        <v>0</v>
      </c>
      <c r="HEN21" s="954">
        <f t="shared" si="86"/>
        <v>0</v>
      </c>
      <c r="HEO21" s="954">
        <f t="shared" si="86"/>
        <v>0</v>
      </c>
      <c r="HEP21" s="954">
        <f t="shared" si="86"/>
        <v>0</v>
      </c>
      <c r="HEQ21" s="954">
        <f t="shared" si="86"/>
        <v>0</v>
      </c>
      <c r="HER21" s="954">
        <f t="shared" si="86"/>
        <v>0</v>
      </c>
      <c r="HES21" s="954">
        <f t="shared" si="86"/>
        <v>0</v>
      </c>
      <c r="HET21" s="954">
        <f t="shared" si="86"/>
        <v>0</v>
      </c>
      <c r="HEU21" s="954">
        <f t="shared" si="86"/>
        <v>0</v>
      </c>
      <c r="HEV21" s="954">
        <f t="shared" si="86"/>
        <v>0</v>
      </c>
      <c r="HEW21" s="954">
        <f t="shared" si="86"/>
        <v>0</v>
      </c>
      <c r="HEX21" s="954">
        <f t="shared" si="86"/>
        <v>0</v>
      </c>
      <c r="HEY21" s="954">
        <f t="shared" si="86"/>
        <v>0</v>
      </c>
      <c r="HEZ21" s="954">
        <f t="shared" si="86"/>
        <v>0</v>
      </c>
      <c r="HFA21" s="954">
        <f t="shared" si="86"/>
        <v>0</v>
      </c>
      <c r="HFB21" s="954">
        <f t="shared" si="86"/>
        <v>0</v>
      </c>
      <c r="HFC21" s="954">
        <f t="shared" si="86"/>
        <v>0</v>
      </c>
      <c r="HFD21" s="954">
        <f t="shared" si="86"/>
        <v>0</v>
      </c>
      <c r="HFE21" s="954">
        <f t="shared" si="86"/>
        <v>0</v>
      </c>
      <c r="HFF21" s="954">
        <f t="shared" si="86"/>
        <v>0</v>
      </c>
      <c r="HFG21" s="954">
        <f t="shared" si="86"/>
        <v>0</v>
      </c>
      <c r="HFH21" s="954">
        <f t="shared" si="86"/>
        <v>0</v>
      </c>
      <c r="HFI21" s="954">
        <f t="shared" si="86"/>
        <v>0</v>
      </c>
      <c r="HFJ21" s="954">
        <f t="shared" si="86"/>
        <v>0</v>
      </c>
      <c r="HFK21" s="954">
        <f t="shared" si="86"/>
        <v>0</v>
      </c>
      <c r="HFL21" s="954">
        <f t="shared" ref="HFL21:HHW21" si="87">IF(OR(HFL26&lt;$C$18,HFL26&gt;($C$18+9)),0,HFL27)</f>
        <v>0</v>
      </c>
      <c r="HFM21" s="954">
        <f t="shared" si="87"/>
        <v>0</v>
      </c>
      <c r="HFN21" s="954">
        <f t="shared" si="87"/>
        <v>0</v>
      </c>
      <c r="HFO21" s="954">
        <f t="shared" si="87"/>
        <v>0</v>
      </c>
      <c r="HFP21" s="954">
        <f t="shared" si="87"/>
        <v>0</v>
      </c>
      <c r="HFQ21" s="954">
        <f t="shared" si="87"/>
        <v>0</v>
      </c>
      <c r="HFR21" s="954">
        <f t="shared" si="87"/>
        <v>0</v>
      </c>
      <c r="HFS21" s="954">
        <f t="shared" si="87"/>
        <v>0</v>
      </c>
      <c r="HFT21" s="954">
        <f t="shared" si="87"/>
        <v>0</v>
      </c>
      <c r="HFU21" s="954">
        <f t="shared" si="87"/>
        <v>0</v>
      </c>
      <c r="HFV21" s="954">
        <f t="shared" si="87"/>
        <v>0</v>
      </c>
      <c r="HFW21" s="954">
        <f t="shared" si="87"/>
        <v>0</v>
      </c>
      <c r="HFX21" s="954">
        <f t="shared" si="87"/>
        <v>0</v>
      </c>
      <c r="HFY21" s="954">
        <f t="shared" si="87"/>
        <v>0</v>
      </c>
      <c r="HFZ21" s="954">
        <f t="shared" si="87"/>
        <v>0</v>
      </c>
      <c r="HGA21" s="954">
        <f t="shared" si="87"/>
        <v>0</v>
      </c>
      <c r="HGB21" s="954">
        <f t="shared" si="87"/>
        <v>0</v>
      </c>
      <c r="HGC21" s="954">
        <f t="shared" si="87"/>
        <v>0</v>
      </c>
      <c r="HGD21" s="954">
        <f t="shared" si="87"/>
        <v>0</v>
      </c>
      <c r="HGE21" s="954">
        <f t="shared" si="87"/>
        <v>0</v>
      </c>
      <c r="HGF21" s="954">
        <f t="shared" si="87"/>
        <v>0</v>
      </c>
      <c r="HGG21" s="954">
        <f t="shared" si="87"/>
        <v>0</v>
      </c>
      <c r="HGH21" s="954">
        <f t="shared" si="87"/>
        <v>0</v>
      </c>
      <c r="HGI21" s="954">
        <f t="shared" si="87"/>
        <v>0</v>
      </c>
      <c r="HGJ21" s="954">
        <f t="shared" si="87"/>
        <v>0</v>
      </c>
      <c r="HGK21" s="954">
        <f t="shared" si="87"/>
        <v>0</v>
      </c>
      <c r="HGL21" s="954">
        <f t="shared" si="87"/>
        <v>0</v>
      </c>
      <c r="HGM21" s="954">
        <f t="shared" si="87"/>
        <v>0</v>
      </c>
      <c r="HGN21" s="954">
        <f t="shared" si="87"/>
        <v>0</v>
      </c>
      <c r="HGO21" s="954">
        <f t="shared" si="87"/>
        <v>0</v>
      </c>
      <c r="HGP21" s="954">
        <f t="shared" si="87"/>
        <v>0</v>
      </c>
      <c r="HGQ21" s="954">
        <f t="shared" si="87"/>
        <v>0</v>
      </c>
      <c r="HGR21" s="954">
        <f t="shared" si="87"/>
        <v>0</v>
      </c>
      <c r="HGS21" s="954">
        <f t="shared" si="87"/>
        <v>0</v>
      </c>
      <c r="HGT21" s="954">
        <f t="shared" si="87"/>
        <v>0</v>
      </c>
      <c r="HGU21" s="954">
        <f t="shared" si="87"/>
        <v>0</v>
      </c>
      <c r="HGV21" s="954">
        <f t="shared" si="87"/>
        <v>0</v>
      </c>
      <c r="HGW21" s="954">
        <f t="shared" si="87"/>
        <v>0</v>
      </c>
      <c r="HGX21" s="954">
        <f t="shared" si="87"/>
        <v>0</v>
      </c>
      <c r="HGY21" s="954">
        <f t="shared" si="87"/>
        <v>0</v>
      </c>
      <c r="HGZ21" s="954">
        <f t="shared" si="87"/>
        <v>0</v>
      </c>
      <c r="HHA21" s="954">
        <f t="shared" si="87"/>
        <v>0</v>
      </c>
      <c r="HHB21" s="954">
        <f t="shared" si="87"/>
        <v>0</v>
      </c>
      <c r="HHC21" s="954">
        <f t="shared" si="87"/>
        <v>0</v>
      </c>
      <c r="HHD21" s="954">
        <f t="shared" si="87"/>
        <v>0</v>
      </c>
      <c r="HHE21" s="954">
        <f t="shared" si="87"/>
        <v>0</v>
      </c>
      <c r="HHF21" s="954">
        <f t="shared" si="87"/>
        <v>0</v>
      </c>
      <c r="HHG21" s="954">
        <f t="shared" si="87"/>
        <v>0</v>
      </c>
      <c r="HHH21" s="954">
        <f t="shared" si="87"/>
        <v>0</v>
      </c>
      <c r="HHI21" s="954">
        <f t="shared" si="87"/>
        <v>0</v>
      </c>
      <c r="HHJ21" s="954">
        <f t="shared" si="87"/>
        <v>0</v>
      </c>
      <c r="HHK21" s="954">
        <f t="shared" si="87"/>
        <v>0</v>
      </c>
      <c r="HHL21" s="954">
        <f t="shared" si="87"/>
        <v>0</v>
      </c>
      <c r="HHM21" s="954">
        <f t="shared" si="87"/>
        <v>0</v>
      </c>
      <c r="HHN21" s="954">
        <f t="shared" si="87"/>
        <v>0</v>
      </c>
      <c r="HHO21" s="954">
        <f t="shared" si="87"/>
        <v>0</v>
      </c>
      <c r="HHP21" s="954">
        <f t="shared" si="87"/>
        <v>0</v>
      </c>
      <c r="HHQ21" s="954">
        <f t="shared" si="87"/>
        <v>0</v>
      </c>
      <c r="HHR21" s="954">
        <f t="shared" si="87"/>
        <v>0</v>
      </c>
      <c r="HHS21" s="954">
        <f t="shared" si="87"/>
        <v>0</v>
      </c>
      <c r="HHT21" s="954">
        <f t="shared" si="87"/>
        <v>0</v>
      </c>
      <c r="HHU21" s="954">
        <f t="shared" si="87"/>
        <v>0</v>
      </c>
      <c r="HHV21" s="954">
        <f t="shared" si="87"/>
        <v>0</v>
      </c>
      <c r="HHW21" s="954">
        <f t="shared" si="87"/>
        <v>0</v>
      </c>
      <c r="HHX21" s="954">
        <f t="shared" ref="HHX21:HKI21" si="88">IF(OR(HHX26&lt;$C$18,HHX26&gt;($C$18+9)),0,HHX27)</f>
        <v>0</v>
      </c>
      <c r="HHY21" s="954">
        <f t="shared" si="88"/>
        <v>0</v>
      </c>
      <c r="HHZ21" s="954">
        <f t="shared" si="88"/>
        <v>0</v>
      </c>
      <c r="HIA21" s="954">
        <f t="shared" si="88"/>
        <v>0</v>
      </c>
      <c r="HIB21" s="954">
        <f t="shared" si="88"/>
        <v>0</v>
      </c>
      <c r="HIC21" s="954">
        <f t="shared" si="88"/>
        <v>0</v>
      </c>
      <c r="HID21" s="954">
        <f t="shared" si="88"/>
        <v>0</v>
      </c>
      <c r="HIE21" s="954">
        <f t="shared" si="88"/>
        <v>0</v>
      </c>
      <c r="HIF21" s="954">
        <f t="shared" si="88"/>
        <v>0</v>
      </c>
      <c r="HIG21" s="954">
        <f t="shared" si="88"/>
        <v>0</v>
      </c>
      <c r="HIH21" s="954">
        <f t="shared" si="88"/>
        <v>0</v>
      </c>
      <c r="HII21" s="954">
        <f t="shared" si="88"/>
        <v>0</v>
      </c>
      <c r="HIJ21" s="954">
        <f t="shared" si="88"/>
        <v>0</v>
      </c>
      <c r="HIK21" s="954">
        <f t="shared" si="88"/>
        <v>0</v>
      </c>
      <c r="HIL21" s="954">
        <f t="shared" si="88"/>
        <v>0</v>
      </c>
      <c r="HIM21" s="954">
        <f t="shared" si="88"/>
        <v>0</v>
      </c>
      <c r="HIN21" s="954">
        <f t="shared" si="88"/>
        <v>0</v>
      </c>
      <c r="HIO21" s="954">
        <f t="shared" si="88"/>
        <v>0</v>
      </c>
      <c r="HIP21" s="954">
        <f t="shared" si="88"/>
        <v>0</v>
      </c>
      <c r="HIQ21" s="954">
        <f t="shared" si="88"/>
        <v>0</v>
      </c>
      <c r="HIR21" s="954">
        <f t="shared" si="88"/>
        <v>0</v>
      </c>
      <c r="HIS21" s="954">
        <f t="shared" si="88"/>
        <v>0</v>
      </c>
      <c r="HIT21" s="954">
        <f t="shared" si="88"/>
        <v>0</v>
      </c>
      <c r="HIU21" s="954">
        <f t="shared" si="88"/>
        <v>0</v>
      </c>
      <c r="HIV21" s="954">
        <f t="shared" si="88"/>
        <v>0</v>
      </c>
      <c r="HIW21" s="954">
        <f t="shared" si="88"/>
        <v>0</v>
      </c>
      <c r="HIX21" s="954">
        <f t="shared" si="88"/>
        <v>0</v>
      </c>
      <c r="HIY21" s="954">
        <f t="shared" si="88"/>
        <v>0</v>
      </c>
      <c r="HIZ21" s="954">
        <f t="shared" si="88"/>
        <v>0</v>
      </c>
      <c r="HJA21" s="954">
        <f t="shared" si="88"/>
        <v>0</v>
      </c>
      <c r="HJB21" s="954">
        <f t="shared" si="88"/>
        <v>0</v>
      </c>
      <c r="HJC21" s="954">
        <f t="shared" si="88"/>
        <v>0</v>
      </c>
      <c r="HJD21" s="954">
        <f t="shared" si="88"/>
        <v>0</v>
      </c>
      <c r="HJE21" s="954">
        <f t="shared" si="88"/>
        <v>0</v>
      </c>
      <c r="HJF21" s="954">
        <f t="shared" si="88"/>
        <v>0</v>
      </c>
      <c r="HJG21" s="954">
        <f t="shared" si="88"/>
        <v>0</v>
      </c>
      <c r="HJH21" s="954">
        <f t="shared" si="88"/>
        <v>0</v>
      </c>
      <c r="HJI21" s="954">
        <f t="shared" si="88"/>
        <v>0</v>
      </c>
      <c r="HJJ21" s="954">
        <f t="shared" si="88"/>
        <v>0</v>
      </c>
      <c r="HJK21" s="954">
        <f t="shared" si="88"/>
        <v>0</v>
      </c>
      <c r="HJL21" s="954">
        <f t="shared" si="88"/>
        <v>0</v>
      </c>
      <c r="HJM21" s="954">
        <f t="shared" si="88"/>
        <v>0</v>
      </c>
      <c r="HJN21" s="954">
        <f t="shared" si="88"/>
        <v>0</v>
      </c>
      <c r="HJO21" s="954">
        <f t="shared" si="88"/>
        <v>0</v>
      </c>
      <c r="HJP21" s="954">
        <f t="shared" si="88"/>
        <v>0</v>
      </c>
      <c r="HJQ21" s="954">
        <f t="shared" si="88"/>
        <v>0</v>
      </c>
      <c r="HJR21" s="954">
        <f t="shared" si="88"/>
        <v>0</v>
      </c>
      <c r="HJS21" s="954">
        <f t="shared" si="88"/>
        <v>0</v>
      </c>
      <c r="HJT21" s="954">
        <f t="shared" si="88"/>
        <v>0</v>
      </c>
      <c r="HJU21" s="954">
        <f t="shared" si="88"/>
        <v>0</v>
      </c>
      <c r="HJV21" s="954">
        <f t="shared" si="88"/>
        <v>0</v>
      </c>
      <c r="HJW21" s="954">
        <f t="shared" si="88"/>
        <v>0</v>
      </c>
      <c r="HJX21" s="954">
        <f t="shared" si="88"/>
        <v>0</v>
      </c>
      <c r="HJY21" s="954">
        <f t="shared" si="88"/>
        <v>0</v>
      </c>
      <c r="HJZ21" s="954">
        <f t="shared" si="88"/>
        <v>0</v>
      </c>
      <c r="HKA21" s="954">
        <f t="shared" si="88"/>
        <v>0</v>
      </c>
      <c r="HKB21" s="954">
        <f t="shared" si="88"/>
        <v>0</v>
      </c>
      <c r="HKC21" s="954">
        <f t="shared" si="88"/>
        <v>0</v>
      </c>
      <c r="HKD21" s="954">
        <f t="shared" si="88"/>
        <v>0</v>
      </c>
      <c r="HKE21" s="954">
        <f t="shared" si="88"/>
        <v>0</v>
      </c>
      <c r="HKF21" s="954">
        <f t="shared" si="88"/>
        <v>0</v>
      </c>
      <c r="HKG21" s="954">
        <f t="shared" si="88"/>
        <v>0</v>
      </c>
      <c r="HKH21" s="954">
        <f t="shared" si="88"/>
        <v>0</v>
      </c>
      <c r="HKI21" s="954">
        <f t="shared" si="88"/>
        <v>0</v>
      </c>
      <c r="HKJ21" s="954">
        <f t="shared" ref="HKJ21:HMU21" si="89">IF(OR(HKJ26&lt;$C$18,HKJ26&gt;($C$18+9)),0,HKJ27)</f>
        <v>0</v>
      </c>
      <c r="HKK21" s="954">
        <f t="shared" si="89"/>
        <v>0</v>
      </c>
      <c r="HKL21" s="954">
        <f t="shared" si="89"/>
        <v>0</v>
      </c>
      <c r="HKM21" s="954">
        <f t="shared" si="89"/>
        <v>0</v>
      </c>
      <c r="HKN21" s="954">
        <f t="shared" si="89"/>
        <v>0</v>
      </c>
      <c r="HKO21" s="954">
        <f t="shared" si="89"/>
        <v>0</v>
      </c>
      <c r="HKP21" s="954">
        <f t="shared" si="89"/>
        <v>0</v>
      </c>
      <c r="HKQ21" s="954">
        <f t="shared" si="89"/>
        <v>0</v>
      </c>
      <c r="HKR21" s="954">
        <f t="shared" si="89"/>
        <v>0</v>
      </c>
      <c r="HKS21" s="954">
        <f t="shared" si="89"/>
        <v>0</v>
      </c>
      <c r="HKT21" s="954">
        <f t="shared" si="89"/>
        <v>0</v>
      </c>
      <c r="HKU21" s="954">
        <f t="shared" si="89"/>
        <v>0</v>
      </c>
      <c r="HKV21" s="954">
        <f t="shared" si="89"/>
        <v>0</v>
      </c>
      <c r="HKW21" s="954">
        <f t="shared" si="89"/>
        <v>0</v>
      </c>
      <c r="HKX21" s="954">
        <f t="shared" si="89"/>
        <v>0</v>
      </c>
      <c r="HKY21" s="954">
        <f t="shared" si="89"/>
        <v>0</v>
      </c>
      <c r="HKZ21" s="954">
        <f t="shared" si="89"/>
        <v>0</v>
      </c>
      <c r="HLA21" s="954">
        <f t="shared" si="89"/>
        <v>0</v>
      </c>
      <c r="HLB21" s="954">
        <f t="shared" si="89"/>
        <v>0</v>
      </c>
      <c r="HLC21" s="954">
        <f t="shared" si="89"/>
        <v>0</v>
      </c>
      <c r="HLD21" s="954">
        <f t="shared" si="89"/>
        <v>0</v>
      </c>
      <c r="HLE21" s="954">
        <f t="shared" si="89"/>
        <v>0</v>
      </c>
      <c r="HLF21" s="954">
        <f t="shared" si="89"/>
        <v>0</v>
      </c>
      <c r="HLG21" s="954">
        <f t="shared" si="89"/>
        <v>0</v>
      </c>
      <c r="HLH21" s="954">
        <f t="shared" si="89"/>
        <v>0</v>
      </c>
      <c r="HLI21" s="954">
        <f t="shared" si="89"/>
        <v>0</v>
      </c>
      <c r="HLJ21" s="954">
        <f t="shared" si="89"/>
        <v>0</v>
      </c>
      <c r="HLK21" s="954">
        <f t="shared" si="89"/>
        <v>0</v>
      </c>
      <c r="HLL21" s="954">
        <f t="shared" si="89"/>
        <v>0</v>
      </c>
      <c r="HLM21" s="954">
        <f t="shared" si="89"/>
        <v>0</v>
      </c>
      <c r="HLN21" s="954">
        <f t="shared" si="89"/>
        <v>0</v>
      </c>
      <c r="HLO21" s="954">
        <f t="shared" si="89"/>
        <v>0</v>
      </c>
      <c r="HLP21" s="954">
        <f t="shared" si="89"/>
        <v>0</v>
      </c>
      <c r="HLQ21" s="954">
        <f t="shared" si="89"/>
        <v>0</v>
      </c>
      <c r="HLR21" s="954">
        <f t="shared" si="89"/>
        <v>0</v>
      </c>
      <c r="HLS21" s="954">
        <f t="shared" si="89"/>
        <v>0</v>
      </c>
      <c r="HLT21" s="954">
        <f t="shared" si="89"/>
        <v>0</v>
      </c>
      <c r="HLU21" s="954">
        <f t="shared" si="89"/>
        <v>0</v>
      </c>
      <c r="HLV21" s="954">
        <f t="shared" si="89"/>
        <v>0</v>
      </c>
      <c r="HLW21" s="954">
        <f t="shared" si="89"/>
        <v>0</v>
      </c>
      <c r="HLX21" s="954">
        <f t="shared" si="89"/>
        <v>0</v>
      </c>
      <c r="HLY21" s="954">
        <f t="shared" si="89"/>
        <v>0</v>
      </c>
      <c r="HLZ21" s="954">
        <f t="shared" si="89"/>
        <v>0</v>
      </c>
      <c r="HMA21" s="954">
        <f t="shared" si="89"/>
        <v>0</v>
      </c>
      <c r="HMB21" s="954">
        <f t="shared" si="89"/>
        <v>0</v>
      </c>
      <c r="HMC21" s="954">
        <f t="shared" si="89"/>
        <v>0</v>
      </c>
      <c r="HMD21" s="954">
        <f t="shared" si="89"/>
        <v>0</v>
      </c>
      <c r="HME21" s="954">
        <f t="shared" si="89"/>
        <v>0</v>
      </c>
      <c r="HMF21" s="954">
        <f t="shared" si="89"/>
        <v>0</v>
      </c>
      <c r="HMG21" s="954">
        <f t="shared" si="89"/>
        <v>0</v>
      </c>
      <c r="HMH21" s="954">
        <f t="shared" si="89"/>
        <v>0</v>
      </c>
      <c r="HMI21" s="954">
        <f t="shared" si="89"/>
        <v>0</v>
      </c>
      <c r="HMJ21" s="954">
        <f t="shared" si="89"/>
        <v>0</v>
      </c>
      <c r="HMK21" s="954">
        <f t="shared" si="89"/>
        <v>0</v>
      </c>
      <c r="HML21" s="954">
        <f t="shared" si="89"/>
        <v>0</v>
      </c>
      <c r="HMM21" s="954">
        <f t="shared" si="89"/>
        <v>0</v>
      </c>
      <c r="HMN21" s="954">
        <f t="shared" si="89"/>
        <v>0</v>
      </c>
      <c r="HMO21" s="954">
        <f t="shared" si="89"/>
        <v>0</v>
      </c>
      <c r="HMP21" s="954">
        <f t="shared" si="89"/>
        <v>0</v>
      </c>
      <c r="HMQ21" s="954">
        <f t="shared" si="89"/>
        <v>0</v>
      </c>
      <c r="HMR21" s="954">
        <f t="shared" si="89"/>
        <v>0</v>
      </c>
      <c r="HMS21" s="954">
        <f t="shared" si="89"/>
        <v>0</v>
      </c>
      <c r="HMT21" s="954">
        <f t="shared" si="89"/>
        <v>0</v>
      </c>
      <c r="HMU21" s="954">
        <f t="shared" si="89"/>
        <v>0</v>
      </c>
      <c r="HMV21" s="954">
        <f t="shared" ref="HMV21:HPG21" si="90">IF(OR(HMV26&lt;$C$18,HMV26&gt;($C$18+9)),0,HMV27)</f>
        <v>0</v>
      </c>
      <c r="HMW21" s="954">
        <f t="shared" si="90"/>
        <v>0</v>
      </c>
      <c r="HMX21" s="954">
        <f t="shared" si="90"/>
        <v>0</v>
      </c>
      <c r="HMY21" s="954">
        <f t="shared" si="90"/>
        <v>0</v>
      </c>
      <c r="HMZ21" s="954">
        <f t="shared" si="90"/>
        <v>0</v>
      </c>
      <c r="HNA21" s="954">
        <f t="shared" si="90"/>
        <v>0</v>
      </c>
      <c r="HNB21" s="954">
        <f t="shared" si="90"/>
        <v>0</v>
      </c>
      <c r="HNC21" s="954">
        <f t="shared" si="90"/>
        <v>0</v>
      </c>
      <c r="HND21" s="954">
        <f t="shared" si="90"/>
        <v>0</v>
      </c>
      <c r="HNE21" s="954">
        <f t="shared" si="90"/>
        <v>0</v>
      </c>
      <c r="HNF21" s="954">
        <f t="shared" si="90"/>
        <v>0</v>
      </c>
      <c r="HNG21" s="954">
        <f t="shared" si="90"/>
        <v>0</v>
      </c>
      <c r="HNH21" s="954">
        <f t="shared" si="90"/>
        <v>0</v>
      </c>
      <c r="HNI21" s="954">
        <f t="shared" si="90"/>
        <v>0</v>
      </c>
      <c r="HNJ21" s="954">
        <f t="shared" si="90"/>
        <v>0</v>
      </c>
      <c r="HNK21" s="954">
        <f t="shared" si="90"/>
        <v>0</v>
      </c>
      <c r="HNL21" s="954">
        <f t="shared" si="90"/>
        <v>0</v>
      </c>
      <c r="HNM21" s="954">
        <f t="shared" si="90"/>
        <v>0</v>
      </c>
      <c r="HNN21" s="954">
        <f t="shared" si="90"/>
        <v>0</v>
      </c>
      <c r="HNO21" s="954">
        <f t="shared" si="90"/>
        <v>0</v>
      </c>
      <c r="HNP21" s="954">
        <f t="shared" si="90"/>
        <v>0</v>
      </c>
      <c r="HNQ21" s="954">
        <f t="shared" si="90"/>
        <v>0</v>
      </c>
      <c r="HNR21" s="954">
        <f t="shared" si="90"/>
        <v>0</v>
      </c>
      <c r="HNS21" s="954">
        <f t="shared" si="90"/>
        <v>0</v>
      </c>
      <c r="HNT21" s="954">
        <f t="shared" si="90"/>
        <v>0</v>
      </c>
      <c r="HNU21" s="954">
        <f t="shared" si="90"/>
        <v>0</v>
      </c>
      <c r="HNV21" s="954">
        <f t="shared" si="90"/>
        <v>0</v>
      </c>
      <c r="HNW21" s="954">
        <f t="shared" si="90"/>
        <v>0</v>
      </c>
      <c r="HNX21" s="954">
        <f t="shared" si="90"/>
        <v>0</v>
      </c>
      <c r="HNY21" s="954">
        <f t="shared" si="90"/>
        <v>0</v>
      </c>
      <c r="HNZ21" s="954">
        <f t="shared" si="90"/>
        <v>0</v>
      </c>
      <c r="HOA21" s="954">
        <f t="shared" si="90"/>
        <v>0</v>
      </c>
      <c r="HOB21" s="954">
        <f t="shared" si="90"/>
        <v>0</v>
      </c>
      <c r="HOC21" s="954">
        <f t="shared" si="90"/>
        <v>0</v>
      </c>
      <c r="HOD21" s="954">
        <f t="shared" si="90"/>
        <v>0</v>
      </c>
      <c r="HOE21" s="954">
        <f t="shared" si="90"/>
        <v>0</v>
      </c>
      <c r="HOF21" s="954">
        <f t="shared" si="90"/>
        <v>0</v>
      </c>
      <c r="HOG21" s="954">
        <f t="shared" si="90"/>
        <v>0</v>
      </c>
      <c r="HOH21" s="954">
        <f t="shared" si="90"/>
        <v>0</v>
      </c>
      <c r="HOI21" s="954">
        <f t="shared" si="90"/>
        <v>0</v>
      </c>
      <c r="HOJ21" s="954">
        <f t="shared" si="90"/>
        <v>0</v>
      </c>
      <c r="HOK21" s="954">
        <f t="shared" si="90"/>
        <v>0</v>
      </c>
      <c r="HOL21" s="954">
        <f t="shared" si="90"/>
        <v>0</v>
      </c>
      <c r="HOM21" s="954">
        <f t="shared" si="90"/>
        <v>0</v>
      </c>
      <c r="HON21" s="954">
        <f t="shared" si="90"/>
        <v>0</v>
      </c>
      <c r="HOO21" s="954">
        <f t="shared" si="90"/>
        <v>0</v>
      </c>
      <c r="HOP21" s="954">
        <f t="shared" si="90"/>
        <v>0</v>
      </c>
      <c r="HOQ21" s="954">
        <f t="shared" si="90"/>
        <v>0</v>
      </c>
      <c r="HOR21" s="954">
        <f t="shared" si="90"/>
        <v>0</v>
      </c>
      <c r="HOS21" s="954">
        <f t="shared" si="90"/>
        <v>0</v>
      </c>
      <c r="HOT21" s="954">
        <f t="shared" si="90"/>
        <v>0</v>
      </c>
      <c r="HOU21" s="954">
        <f t="shared" si="90"/>
        <v>0</v>
      </c>
      <c r="HOV21" s="954">
        <f t="shared" si="90"/>
        <v>0</v>
      </c>
      <c r="HOW21" s="954">
        <f t="shared" si="90"/>
        <v>0</v>
      </c>
      <c r="HOX21" s="954">
        <f t="shared" si="90"/>
        <v>0</v>
      </c>
      <c r="HOY21" s="954">
        <f t="shared" si="90"/>
        <v>0</v>
      </c>
      <c r="HOZ21" s="954">
        <f t="shared" si="90"/>
        <v>0</v>
      </c>
      <c r="HPA21" s="954">
        <f t="shared" si="90"/>
        <v>0</v>
      </c>
      <c r="HPB21" s="954">
        <f t="shared" si="90"/>
        <v>0</v>
      </c>
      <c r="HPC21" s="954">
        <f t="shared" si="90"/>
        <v>0</v>
      </c>
      <c r="HPD21" s="954">
        <f t="shared" si="90"/>
        <v>0</v>
      </c>
      <c r="HPE21" s="954">
        <f t="shared" si="90"/>
        <v>0</v>
      </c>
      <c r="HPF21" s="954">
        <f t="shared" si="90"/>
        <v>0</v>
      </c>
      <c r="HPG21" s="954">
        <f t="shared" si="90"/>
        <v>0</v>
      </c>
      <c r="HPH21" s="954">
        <f t="shared" ref="HPH21:HRS21" si="91">IF(OR(HPH26&lt;$C$18,HPH26&gt;($C$18+9)),0,HPH27)</f>
        <v>0</v>
      </c>
      <c r="HPI21" s="954">
        <f t="shared" si="91"/>
        <v>0</v>
      </c>
      <c r="HPJ21" s="954">
        <f t="shared" si="91"/>
        <v>0</v>
      </c>
      <c r="HPK21" s="954">
        <f t="shared" si="91"/>
        <v>0</v>
      </c>
      <c r="HPL21" s="954">
        <f t="shared" si="91"/>
        <v>0</v>
      </c>
      <c r="HPM21" s="954">
        <f t="shared" si="91"/>
        <v>0</v>
      </c>
      <c r="HPN21" s="954">
        <f t="shared" si="91"/>
        <v>0</v>
      </c>
      <c r="HPO21" s="954">
        <f t="shared" si="91"/>
        <v>0</v>
      </c>
      <c r="HPP21" s="954">
        <f t="shared" si="91"/>
        <v>0</v>
      </c>
      <c r="HPQ21" s="954">
        <f t="shared" si="91"/>
        <v>0</v>
      </c>
      <c r="HPR21" s="954">
        <f t="shared" si="91"/>
        <v>0</v>
      </c>
      <c r="HPS21" s="954">
        <f t="shared" si="91"/>
        <v>0</v>
      </c>
      <c r="HPT21" s="954">
        <f t="shared" si="91"/>
        <v>0</v>
      </c>
      <c r="HPU21" s="954">
        <f t="shared" si="91"/>
        <v>0</v>
      </c>
      <c r="HPV21" s="954">
        <f t="shared" si="91"/>
        <v>0</v>
      </c>
      <c r="HPW21" s="954">
        <f t="shared" si="91"/>
        <v>0</v>
      </c>
      <c r="HPX21" s="954">
        <f t="shared" si="91"/>
        <v>0</v>
      </c>
      <c r="HPY21" s="954">
        <f t="shared" si="91"/>
        <v>0</v>
      </c>
      <c r="HPZ21" s="954">
        <f t="shared" si="91"/>
        <v>0</v>
      </c>
      <c r="HQA21" s="954">
        <f t="shared" si="91"/>
        <v>0</v>
      </c>
      <c r="HQB21" s="954">
        <f t="shared" si="91"/>
        <v>0</v>
      </c>
      <c r="HQC21" s="954">
        <f t="shared" si="91"/>
        <v>0</v>
      </c>
      <c r="HQD21" s="954">
        <f t="shared" si="91"/>
        <v>0</v>
      </c>
      <c r="HQE21" s="954">
        <f t="shared" si="91"/>
        <v>0</v>
      </c>
      <c r="HQF21" s="954">
        <f t="shared" si="91"/>
        <v>0</v>
      </c>
      <c r="HQG21" s="954">
        <f t="shared" si="91"/>
        <v>0</v>
      </c>
      <c r="HQH21" s="954">
        <f t="shared" si="91"/>
        <v>0</v>
      </c>
      <c r="HQI21" s="954">
        <f t="shared" si="91"/>
        <v>0</v>
      </c>
      <c r="HQJ21" s="954">
        <f t="shared" si="91"/>
        <v>0</v>
      </c>
      <c r="HQK21" s="954">
        <f t="shared" si="91"/>
        <v>0</v>
      </c>
      <c r="HQL21" s="954">
        <f t="shared" si="91"/>
        <v>0</v>
      </c>
      <c r="HQM21" s="954">
        <f t="shared" si="91"/>
        <v>0</v>
      </c>
      <c r="HQN21" s="954">
        <f t="shared" si="91"/>
        <v>0</v>
      </c>
      <c r="HQO21" s="954">
        <f t="shared" si="91"/>
        <v>0</v>
      </c>
      <c r="HQP21" s="954">
        <f t="shared" si="91"/>
        <v>0</v>
      </c>
      <c r="HQQ21" s="954">
        <f t="shared" si="91"/>
        <v>0</v>
      </c>
      <c r="HQR21" s="954">
        <f t="shared" si="91"/>
        <v>0</v>
      </c>
      <c r="HQS21" s="954">
        <f t="shared" si="91"/>
        <v>0</v>
      </c>
      <c r="HQT21" s="954">
        <f t="shared" si="91"/>
        <v>0</v>
      </c>
      <c r="HQU21" s="954">
        <f t="shared" si="91"/>
        <v>0</v>
      </c>
      <c r="HQV21" s="954">
        <f t="shared" si="91"/>
        <v>0</v>
      </c>
      <c r="HQW21" s="954">
        <f t="shared" si="91"/>
        <v>0</v>
      </c>
      <c r="HQX21" s="954">
        <f t="shared" si="91"/>
        <v>0</v>
      </c>
      <c r="HQY21" s="954">
        <f t="shared" si="91"/>
        <v>0</v>
      </c>
      <c r="HQZ21" s="954">
        <f t="shared" si="91"/>
        <v>0</v>
      </c>
      <c r="HRA21" s="954">
        <f t="shared" si="91"/>
        <v>0</v>
      </c>
      <c r="HRB21" s="954">
        <f t="shared" si="91"/>
        <v>0</v>
      </c>
      <c r="HRC21" s="954">
        <f t="shared" si="91"/>
        <v>0</v>
      </c>
      <c r="HRD21" s="954">
        <f t="shared" si="91"/>
        <v>0</v>
      </c>
      <c r="HRE21" s="954">
        <f t="shared" si="91"/>
        <v>0</v>
      </c>
      <c r="HRF21" s="954">
        <f t="shared" si="91"/>
        <v>0</v>
      </c>
      <c r="HRG21" s="954">
        <f t="shared" si="91"/>
        <v>0</v>
      </c>
      <c r="HRH21" s="954">
        <f t="shared" si="91"/>
        <v>0</v>
      </c>
      <c r="HRI21" s="954">
        <f t="shared" si="91"/>
        <v>0</v>
      </c>
      <c r="HRJ21" s="954">
        <f t="shared" si="91"/>
        <v>0</v>
      </c>
      <c r="HRK21" s="954">
        <f t="shared" si="91"/>
        <v>0</v>
      </c>
      <c r="HRL21" s="954">
        <f t="shared" si="91"/>
        <v>0</v>
      </c>
      <c r="HRM21" s="954">
        <f t="shared" si="91"/>
        <v>0</v>
      </c>
      <c r="HRN21" s="954">
        <f t="shared" si="91"/>
        <v>0</v>
      </c>
      <c r="HRO21" s="954">
        <f t="shared" si="91"/>
        <v>0</v>
      </c>
      <c r="HRP21" s="954">
        <f t="shared" si="91"/>
        <v>0</v>
      </c>
      <c r="HRQ21" s="954">
        <f t="shared" si="91"/>
        <v>0</v>
      </c>
      <c r="HRR21" s="954">
        <f t="shared" si="91"/>
        <v>0</v>
      </c>
      <c r="HRS21" s="954">
        <f t="shared" si="91"/>
        <v>0</v>
      </c>
      <c r="HRT21" s="954">
        <f t="shared" ref="HRT21:HUE21" si="92">IF(OR(HRT26&lt;$C$18,HRT26&gt;($C$18+9)),0,HRT27)</f>
        <v>0</v>
      </c>
      <c r="HRU21" s="954">
        <f t="shared" si="92"/>
        <v>0</v>
      </c>
      <c r="HRV21" s="954">
        <f t="shared" si="92"/>
        <v>0</v>
      </c>
      <c r="HRW21" s="954">
        <f t="shared" si="92"/>
        <v>0</v>
      </c>
      <c r="HRX21" s="954">
        <f t="shared" si="92"/>
        <v>0</v>
      </c>
      <c r="HRY21" s="954">
        <f t="shared" si="92"/>
        <v>0</v>
      </c>
      <c r="HRZ21" s="954">
        <f t="shared" si="92"/>
        <v>0</v>
      </c>
      <c r="HSA21" s="954">
        <f t="shared" si="92"/>
        <v>0</v>
      </c>
      <c r="HSB21" s="954">
        <f t="shared" si="92"/>
        <v>0</v>
      </c>
      <c r="HSC21" s="954">
        <f t="shared" si="92"/>
        <v>0</v>
      </c>
      <c r="HSD21" s="954">
        <f t="shared" si="92"/>
        <v>0</v>
      </c>
      <c r="HSE21" s="954">
        <f t="shared" si="92"/>
        <v>0</v>
      </c>
      <c r="HSF21" s="954">
        <f t="shared" si="92"/>
        <v>0</v>
      </c>
      <c r="HSG21" s="954">
        <f t="shared" si="92"/>
        <v>0</v>
      </c>
      <c r="HSH21" s="954">
        <f t="shared" si="92"/>
        <v>0</v>
      </c>
      <c r="HSI21" s="954">
        <f t="shared" si="92"/>
        <v>0</v>
      </c>
      <c r="HSJ21" s="954">
        <f t="shared" si="92"/>
        <v>0</v>
      </c>
      <c r="HSK21" s="954">
        <f t="shared" si="92"/>
        <v>0</v>
      </c>
      <c r="HSL21" s="954">
        <f t="shared" si="92"/>
        <v>0</v>
      </c>
      <c r="HSM21" s="954">
        <f t="shared" si="92"/>
        <v>0</v>
      </c>
      <c r="HSN21" s="954">
        <f t="shared" si="92"/>
        <v>0</v>
      </c>
      <c r="HSO21" s="954">
        <f t="shared" si="92"/>
        <v>0</v>
      </c>
      <c r="HSP21" s="954">
        <f t="shared" si="92"/>
        <v>0</v>
      </c>
      <c r="HSQ21" s="954">
        <f t="shared" si="92"/>
        <v>0</v>
      </c>
      <c r="HSR21" s="954">
        <f t="shared" si="92"/>
        <v>0</v>
      </c>
      <c r="HSS21" s="954">
        <f t="shared" si="92"/>
        <v>0</v>
      </c>
      <c r="HST21" s="954">
        <f t="shared" si="92"/>
        <v>0</v>
      </c>
      <c r="HSU21" s="954">
        <f t="shared" si="92"/>
        <v>0</v>
      </c>
      <c r="HSV21" s="954">
        <f t="shared" si="92"/>
        <v>0</v>
      </c>
      <c r="HSW21" s="954">
        <f t="shared" si="92"/>
        <v>0</v>
      </c>
      <c r="HSX21" s="954">
        <f t="shared" si="92"/>
        <v>0</v>
      </c>
      <c r="HSY21" s="954">
        <f t="shared" si="92"/>
        <v>0</v>
      </c>
      <c r="HSZ21" s="954">
        <f t="shared" si="92"/>
        <v>0</v>
      </c>
      <c r="HTA21" s="954">
        <f t="shared" si="92"/>
        <v>0</v>
      </c>
      <c r="HTB21" s="954">
        <f t="shared" si="92"/>
        <v>0</v>
      </c>
      <c r="HTC21" s="954">
        <f t="shared" si="92"/>
        <v>0</v>
      </c>
      <c r="HTD21" s="954">
        <f t="shared" si="92"/>
        <v>0</v>
      </c>
      <c r="HTE21" s="954">
        <f t="shared" si="92"/>
        <v>0</v>
      </c>
      <c r="HTF21" s="954">
        <f t="shared" si="92"/>
        <v>0</v>
      </c>
      <c r="HTG21" s="954">
        <f t="shared" si="92"/>
        <v>0</v>
      </c>
      <c r="HTH21" s="954">
        <f t="shared" si="92"/>
        <v>0</v>
      </c>
      <c r="HTI21" s="954">
        <f t="shared" si="92"/>
        <v>0</v>
      </c>
      <c r="HTJ21" s="954">
        <f t="shared" si="92"/>
        <v>0</v>
      </c>
      <c r="HTK21" s="954">
        <f t="shared" si="92"/>
        <v>0</v>
      </c>
      <c r="HTL21" s="954">
        <f t="shared" si="92"/>
        <v>0</v>
      </c>
      <c r="HTM21" s="954">
        <f t="shared" si="92"/>
        <v>0</v>
      </c>
      <c r="HTN21" s="954">
        <f t="shared" si="92"/>
        <v>0</v>
      </c>
      <c r="HTO21" s="954">
        <f t="shared" si="92"/>
        <v>0</v>
      </c>
      <c r="HTP21" s="954">
        <f t="shared" si="92"/>
        <v>0</v>
      </c>
      <c r="HTQ21" s="954">
        <f t="shared" si="92"/>
        <v>0</v>
      </c>
      <c r="HTR21" s="954">
        <f t="shared" si="92"/>
        <v>0</v>
      </c>
      <c r="HTS21" s="954">
        <f t="shared" si="92"/>
        <v>0</v>
      </c>
      <c r="HTT21" s="954">
        <f t="shared" si="92"/>
        <v>0</v>
      </c>
      <c r="HTU21" s="954">
        <f t="shared" si="92"/>
        <v>0</v>
      </c>
      <c r="HTV21" s="954">
        <f t="shared" si="92"/>
        <v>0</v>
      </c>
      <c r="HTW21" s="954">
        <f t="shared" si="92"/>
        <v>0</v>
      </c>
      <c r="HTX21" s="954">
        <f t="shared" si="92"/>
        <v>0</v>
      </c>
      <c r="HTY21" s="954">
        <f t="shared" si="92"/>
        <v>0</v>
      </c>
      <c r="HTZ21" s="954">
        <f t="shared" si="92"/>
        <v>0</v>
      </c>
      <c r="HUA21" s="954">
        <f t="shared" si="92"/>
        <v>0</v>
      </c>
      <c r="HUB21" s="954">
        <f t="shared" si="92"/>
        <v>0</v>
      </c>
      <c r="HUC21" s="954">
        <f t="shared" si="92"/>
        <v>0</v>
      </c>
      <c r="HUD21" s="954">
        <f t="shared" si="92"/>
        <v>0</v>
      </c>
      <c r="HUE21" s="954">
        <f t="shared" si="92"/>
        <v>0</v>
      </c>
      <c r="HUF21" s="954">
        <f t="shared" ref="HUF21:HWQ21" si="93">IF(OR(HUF26&lt;$C$18,HUF26&gt;($C$18+9)),0,HUF27)</f>
        <v>0</v>
      </c>
      <c r="HUG21" s="954">
        <f t="shared" si="93"/>
        <v>0</v>
      </c>
      <c r="HUH21" s="954">
        <f t="shared" si="93"/>
        <v>0</v>
      </c>
      <c r="HUI21" s="954">
        <f t="shared" si="93"/>
        <v>0</v>
      </c>
      <c r="HUJ21" s="954">
        <f t="shared" si="93"/>
        <v>0</v>
      </c>
      <c r="HUK21" s="954">
        <f t="shared" si="93"/>
        <v>0</v>
      </c>
      <c r="HUL21" s="954">
        <f t="shared" si="93"/>
        <v>0</v>
      </c>
      <c r="HUM21" s="954">
        <f t="shared" si="93"/>
        <v>0</v>
      </c>
      <c r="HUN21" s="954">
        <f t="shared" si="93"/>
        <v>0</v>
      </c>
      <c r="HUO21" s="954">
        <f t="shared" si="93"/>
        <v>0</v>
      </c>
      <c r="HUP21" s="954">
        <f t="shared" si="93"/>
        <v>0</v>
      </c>
      <c r="HUQ21" s="954">
        <f t="shared" si="93"/>
        <v>0</v>
      </c>
      <c r="HUR21" s="954">
        <f t="shared" si="93"/>
        <v>0</v>
      </c>
      <c r="HUS21" s="954">
        <f t="shared" si="93"/>
        <v>0</v>
      </c>
      <c r="HUT21" s="954">
        <f t="shared" si="93"/>
        <v>0</v>
      </c>
      <c r="HUU21" s="954">
        <f t="shared" si="93"/>
        <v>0</v>
      </c>
      <c r="HUV21" s="954">
        <f t="shared" si="93"/>
        <v>0</v>
      </c>
      <c r="HUW21" s="954">
        <f t="shared" si="93"/>
        <v>0</v>
      </c>
      <c r="HUX21" s="954">
        <f t="shared" si="93"/>
        <v>0</v>
      </c>
      <c r="HUY21" s="954">
        <f t="shared" si="93"/>
        <v>0</v>
      </c>
      <c r="HUZ21" s="954">
        <f t="shared" si="93"/>
        <v>0</v>
      </c>
      <c r="HVA21" s="954">
        <f t="shared" si="93"/>
        <v>0</v>
      </c>
      <c r="HVB21" s="954">
        <f t="shared" si="93"/>
        <v>0</v>
      </c>
      <c r="HVC21" s="954">
        <f t="shared" si="93"/>
        <v>0</v>
      </c>
      <c r="HVD21" s="954">
        <f t="shared" si="93"/>
        <v>0</v>
      </c>
      <c r="HVE21" s="954">
        <f t="shared" si="93"/>
        <v>0</v>
      </c>
      <c r="HVF21" s="954">
        <f t="shared" si="93"/>
        <v>0</v>
      </c>
      <c r="HVG21" s="954">
        <f t="shared" si="93"/>
        <v>0</v>
      </c>
      <c r="HVH21" s="954">
        <f t="shared" si="93"/>
        <v>0</v>
      </c>
      <c r="HVI21" s="954">
        <f t="shared" si="93"/>
        <v>0</v>
      </c>
      <c r="HVJ21" s="954">
        <f t="shared" si="93"/>
        <v>0</v>
      </c>
      <c r="HVK21" s="954">
        <f t="shared" si="93"/>
        <v>0</v>
      </c>
      <c r="HVL21" s="954">
        <f t="shared" si="93"/>
        <v>0</v>
      </c>
      <c r="HVM21" s="954">
        <f t="shared" si="93"/>
        <v>0</v>
      </c>
      <c r="HVN21" s="954">
        <f t="shared" si="93"/>
        <v>0</v>
      </c>
      <c r="HVO21" s="954">
        <f t="shared" si="93"/>
        <v>0</v>
      </c>
      <c r="HVP21" s="954">
        <f t="shared" si="93"/>
        <v>0</v>
      </c>
      <c r="HVQ21" s="954">
        <f t="shared" si="93"/>
        <v>0</v>
      </c>
      <c r="HVR21" s="954">
        <f t="shared" si="93"/>
        <v>0</v>
      </c>
      <c r="HVS21" s="954">
        <f t="shared" si="93"/>
        <v>0</v>
      </c>
      <c r="HVT21" s="954">
        <f t="shared" si="93"/>
        <v>0</v>
      </c>
      <c r="HVU21" s="954">
        <f t="shared" si="93"/>
        <v>0</v>
      </c>
      <c r="HVV21" s="954">
        <f t="shared" si="93"/>
        <v>0</v>
      </c>
      <c r="HVW21" s="954">
        <f t="shared" si="93"/>
        <v>0</v>
      </c>
      <c r="HVX21" s="954">
        <f t="shared" si="93"/>
        <v>0</v>
      </c>
      <c r="HVY21" s="954">
        <f t="shared" si="93"/>
        <v>0</v>
      </c>
      <c r="HVZ21" s="954">
        <f t="shared" si="93"/>
        <v>0</v>
      </c>
      <c r="HWA21" s="954">
        <f t="shared" si="93"/>
        <v>0</v>
      </c>
      <c r="HWB21" s="954">
        <f t="shared" si="93"/>
        <v>0</v>
      </c>
      <c r="HWC21" s="954">
        <f t="shared" si="93"/>
        <v>0</v>
      </c>
      <c r="HWD21" s="954">
        <f t="shared" si="93"/>
        <v>0</v>
      </c>
      <c r="HWE21" s="954">
        <f t="shared" si="93"/>
        <v>0</v>
      </c>
      <c r="HWF21" s="954">
        <f t="shared" si="93"/>
        <v>0</v>
      </c>
      <c r="HWG21" s="954">
        <f t="shared" si="93"/>
        <v>0</v>
      </c>
      <c r="HWH21" s="954">
        <f t="shared" si="93"/>
        <v>0</v>
      </c>
      <c r="HWI21" s="954">
        <f t="shared" si="93"/>
        <v>0</v>
      </c>
      <c r="HWJ21" s="954">
        <f t="shared" si="93"/>
        <v>0</v>
      </c>
      <c r="HWK21" s="954">
        <f t="shared" si="93"/>
        <v>0</v>
      </c>
      <c r="HWL21" s="954">
        <f t="shared" si="93"/>
        <v>0</v>
      </c>
      <c r="HWM21" s="954">
        <f t="shared" si="93"/>
        <v>0</v>
      </c>
      <c r="HWN21" s="954">
        <f t="shared" si="93"/>
        <v>0</v>
      </c>
      <c r="HWO21" s="954">
        <f t="shared" si="93"/>
        <v>0</v>
      </c>
      <c r="HWP21" s="954">
        <f t="shared" si="93"/>
        <v>0</v>
      </c>
      <c r="HWQ21" s="954">
        <f t="shared" si="93"/>
        <v>0</v>
      </c>
      <c r="HWR21" s="954">
        <f t="shared" ref="HWR21:HZC21" si="94">IF(OR(HWR26&lt;$C$18,HWR26&gt;($C$18+9)),0,HWR27)</f>
        <v>0</v>
      </c>
      <c r="HWS21" s="954">
        <f t="shared" si="94"/>
        <v>0</v>
      </c>
      <c r="HWT21" s="954">
        <f t="shared" si="94"/>
        <v>0</v>
      </c>
      <c r="HWU21" s="954">
        <f t="shared" si="94"/>
        <v>0</v>
      </c>
      <c r="HWV21" s="954">
        <f t="shared" si="94"/>
        <v>0</v>
      </c>
      <c r="HWW21" s="954">
        <f t="shared" si="94"/>
        <v>0</v>
      </c>
      <c r="HWX21" s="954">
        <f t="shared" si="94"/>
        <v>0</v>
      </c>
      <c r="HWY21" s="954">
        <f t="shared" si="94"/>
        <v>0</v>
      </c>
      <c r="HWZ21" s="954">
        <f t="shared" si="94"/>
        <v>0</v>
      </c>
      <c r="HXA21" s="954">
        <f t="shared" si="94"/>
        <v>0</v>
      </c>
      <c r="HXB21" s="954">
        <f t="shared" si="94"/>
        <v>0</v>
      </c>
      <c r="HXC21" s="954">
        <f t="shared" si="94"/>
        <v>0</v>
      </c>
      <c r="HXD21" s="954">
        <f t="shared" si="94"/>
        <v>0</v>
      </c>
      <c r="HXE21" s="954">
        <f t="shared" si="94"/>
        <v>0</v>
      </c>
      <c r="HXF21" s="954">
        <f t="shared" si="94"/>
        <v>0</v>
      </c>
      <c r="HXG21" s="954">
        <f t="shared" si="94"/>
        <v>0</v>
      </c>
      <c r="HXH21" s="954">
        <f t="shared" si="94"/>
        <v>0</v>
      </c>
      <c r="HXI21" s="954">
        <f t="shared" si="94"/>
        <v>0</v>
      </c>
      <c r="HXJ21" s="954">
        <f t="shared" si="94"/>
        <v>0</v>
      </c>
      <c r="HXK21" s="954">
        <f t="shared" si="94"/>
        <v>0</v>
      </c>
      <c r="HXL21" s="954">
        <f t="shared" si="94"/>
        <v>0</v>
      </c>
      <c r="HXM21" s="954">
        <f t="shared" si="94"/>
        <v>0</v>
      </c>
      <c r="HXN21" s="954">
        <f t="shared" si="94"/>
        <v>0</v>
      </c>
      <c r="HXO21" s="954">
        <f t="shared" si="94"/>
        <v>0</v>
      </c>
      <c r="HXP21" s="954">
        <f t="shared" si="94"/>
        <v>0</v>
      </c>
      <c r="HXQ21" s="954">
        <f t="shared" si="94"/>
        <v>0</v>
      </c>
      <c r="HXR21" s="954">
        <f t="shared" si="94"/>
        <v>0</v>
      </c>
      <c r="HXS21" s="954">
        <f t="shared" si="94"/>
        <v>0</v>
      </c>
      <c r="HXT21" s="954">
        <f t="shared" si="94"/>
        <v>0</v>
      </c>
      <c r="HXU21" s="954">
        <f t="shared" si="94"/>
        <v>0</v>
      </c>
      <c r="HXV21" s="954">
        <f t="shared" si="94"/>
        <v>0</v>
      </c>
      <c r="HXW21" s="954">
        <f t="shared" si="94"/>
        <v>0</v>
      </c>
      <c r="HXX21" s="954">
        <f t="shared" si="94"/>
        <v>0</v>
      </c>
      <c r="HXY21" s="954">
        <f t="shared" si="94"/>
        <v>0</v>
      </c>
      <c r="HXZ21" s="954">
        <f t="shared" si="94"/>
        <v>0</v>
      </c>
      <c r="HYA21" s="954">
        <f t="shared" si="94"/>
        <v>0</v>
      </c>
      <c r="HYB21" s="954">
        <f t="shared" si="94"/>
        <v>0</v>
      </c>
      <c r="HYC21" s="954">
        <f t="shared" si="94"/>
        <v>0</v>
      </c>
      <c r="HYD21" s="954">
        <f t="shared" si="94"/>
        <v>0</v>
      </c>
      <c r="HYE21" s="954">
        <f t="shared" si="94"/>
        <v>0</v>
      </c>
      <c r="HYF21" s="954">
        <f t="shared" si="94"/>
        <v>0</v>
      </c>
      <c r="HYG21" s="954">
        <f t="shared" si="94"/>
        <v>0</v>
      </c>
      <c r="HYH21" s="954">
        <f t="shared" si="94"/>
        <v>0</v>
      </c>
      <c r="HYI21" s="954">
        <f t="shared" si="94"/>
        <v>0</v>
      </c>
      <c r="HYJ21" s="954">
        <f t="shared" si="94"/>
        <v>0</v>
      </c>
      <c r="HYK21" s="954">
        <f t="shared" si="94"/>
        <v>0</v>
      </c>
      <c r="HYL21" s="954">
        <f t="shared" si="94"/>
        <v>0</v>
      </c>
      <c r="HYM21" s="954">
        <f t="shared" si="94"/>
        <v>0</v>
      </c>
      <c r="HYN21" s="954">
        <f t="shared" si="94"/>
        <v>0</v>
      </c>
      <c r="HYO21" s="954">
        <f t="shared" si="94"/>
        <v>0</v>
      </c>
      <c r="HYP21" s="954">
        <f t="shared" si="94"/>
        <v>0</v>
      </c>
      <c r="HYQ21" s="954">
        <f t="shared" si="94"/>
        <v>0</v>
      </c>
      <c r="HYR21" s="954">
        <f t="shared" si="94"/>
        <v>0</v>
      </c>
      <c r="HYS21" s="954">
        <f t="shared" si="94"/>
        <v>0</v>
      </c>
      <c r="HYT21" s="954">
        <f t="shared" si="94"/>
        <v>0</v>
      </c>
      <c r="HYU21" s="954">
        <f t="shared" si="94"/>
        <v>0</v>
      </c>
      <c r="HYV21" s="954">
        <f t="shared" si="94"/>
        <v>0</v>
      </c>
      <c r="HYW21" s="954">
        <f t="shared" si="94"/>
        <v>0</v>
      </c>
      <c r="HYX21" s="954">
        <f t="shared" si="94"/>
        <v>0</v>
      </c>
      <c r="HYY21" s="954">
        <f t="shared" si="94"/>
        <v>0</v>
      </c>
      <c r="HYZ21" s="954">
        <f t="shared" si="94"/>
        <v>0</v>
      </c>
      <c r="HZA21" s="954">
        <f t="shared" si="94"/>
        <v>0</v>
      </c>
      <c r="HZB21" s="954">
        <f t="shared" si="94"/>
        <v>0</v>
      </c>
      <c r="HZC21" s="954">
        <f t="shared" si="94"/>
        <v>0</v>
      </c>
      <c r="HZD21" s="954">
        <f t="shared" ref="HZD21:IBO21" si="95">IF(OR(HZD26&lt;$C$18,HZD26&gt;($C$18+9)),0,HZD27)</f>
        <v>0</v>
      </c>
      <c r="HZE21" s="954">
        <f t="shared" si="95"/>
        <v>0</v>
      </c>
      <c r="HZF21" s="954">
        <f t="shared" si="95"/>
        <v>0</v>
      </c>
      <c r="HZG21" s="954">
        <f t="shared" si="95"/>
        <v>0</v>
      </c>
      <c r="HZH21" s="954">
        <f t="shared" si="95"/>
        <v>0</v>
      </c>
      <c r="HZI21" s="954">
        <f t="shared" si="95"/>
        <v>0</v>
      </c>
      <c r="HZJ21" s="954">
        <f t="shared" si="95"/>
        <v>0</v>
      </c>
      <c r="HZK21" s="954">
        <f t="shared" si="95"/>
        <v>0</v>
      </c>
      <c r="HZL21" s="954">
        <f t="shared" si="95"/>
        <v>0</v>
      </c>
      <c r="HZM21" s="954">
        <f t="shared" si="95"/>
        <v>0</v>
      </c>
      <c r="HZN21" s="954">
        <f t="shared" si="95"/>
        <v>0</v>
      </c>
      <c r="HZO21" s="954">
        <f t="shared" si="95"/>
        <v>0</v>
      </c>
      <c r="HZP21" s="954">
        <f t="shared" si="95"/>
        <v>0</v>
      </c>
      <c r="HZQ21" s="954">
        <f t="shared" si="95"/>
        <v>0</v>
      </c>
      <c r="HZR21" s="954">
        <f t="shared" si="95"/>
        <v>0</v>
      </c>
      <c r="HZS21" s="954">
        <f t="shared" si="95"/>
        <v>0</v>
      </c>
      <c r="HZT21" s="954">
        <f t="shared" si="95"/>
        <v>0</v>
      </c>
      <c r="HZU21" s="954">
        <f t="shared" si="95"/>
        <v>0</v>
      </c>
      <c r="HZV21" s="954">
        <f t="shared" si="95"/>
        <v>0</v>
      </c>
      <c r="HZW21" s="954">
        <f t="shared" si="95"/>
        <v>0</v>
      </c>
      <c r="HZX21" s="954">
        <f t="shared" si="95"/>
        <v>0</v>
      </c>
      <c r="HZY21" s="954">
        <f t="shared" si="95"/>
        <v>0</v>
      </c>
      <c r="HZZ21" s="954">
        <f t="shared" si="95"/>
        <v>0</v>
      </c>
      <c r="IAA21" s="954">
        <f t="shared" si="95"/>
        <v>0</v>
      </c>
      <c r="IAB21" s="954">
        <f t="shared" si="95"/>
        <v>0</v>
      </c>
      <c r="IAC21" s="954">
        <f t="shared" si="95"/>
        <v>0</v>
      </c>
      <c r="IAD21" s="954">
        <f t="shared" si="95"/>
        <v>0</v>
      </c>
      <c r="IAE21" s="954">
        <f t="shared" si="95"/>
        <v>0</v>
      </c>
      <c r="IAF21" s="954">
        <f t="shared" si="95"/>
        <v>0</v>
      </c>
      <c r="IAG21" s="954">
        <f t="shared" si="95"/>
        <v>0</v>
      </c>
      <c r="IAH21" s="954">
        <f t="shared" si="95"/>
        <v>0</v>
      </c>
      <c r="IAI21" s="954">
        <f t="shared" si="95"/>
        <v>0</v>
      </c>
      <c r="IAJ21" s="954">
        <f t="shared" si="95"/>
        <v>0</v>
      </c>
      <c r="IAK21" s="954">
        <f t="shared" si="95"/>
        <v>0</v>
      </c>
      <c r="IAL21" s="954">
        <f t="shared" si="95"/>
        <v>0</v>
      </c>
      <c r="IAM21" s="954">
        <f t="shared" si="95"/>
        <v>0</v>
      </c>
      <c r="IAN21" s="954">
        <f t="shared" si="95"/>
        <v>0</v>
      </c>
      <c r="IAO21" s="954">
        <f t="shared" si="95"/>
        <v>0</v>
      </c>
      <c r="IAP21" s="954">
        <f t="shared" si="95"/>
        <v>0</v>
      </c>
      <c r="IAQ21" s="954">
        <f t="shared" si="95"/>
        <v>0</v>
      </c>
      <c r="IAR21" s="954">
        <f t="shared" si="95"/>
        <v>0</v>
      </c>
      <c r="IAS21" s="954">
        <f t="shared" si="95"/>
        <v>0</v>
      </c>
      <c r="IAT21" s="954">
        <f t="shared" si="95"/>
        <v>0</v>
      </c>
      <c r="IAU21" s="954">
        <f t="shared" si="95"/>
        <v>0</v>
      </c>
      <c r="IAV21" s="954">
        <f t="shared" si="95"/>
        <v>0</v>
      </c>
      <c r="IAW21" s="954">
        <f t="shared" si="95"/>
        <v>0</v>
      </c>
      <c r="IAX21" s="954">
        <f t="shared" si="95"/>
        <v>0</v>
      </c>
      <c r="IAY21" s="954">
        <f t="shared" si="95"/>
        <v>0</v>
      </c>
      <c r="IAZ21" s="954">
        <f t="shared" si="95"/>
        <v>0</v>
      </c>
      <c r="IBA21" s="954">
        <f t="shared" si="95"/>
        <v>0</v>
      </c>
      <c r="IBB21" s="954">
        <f t="shared" si="95"/>
        <v>0</v>
      </c>
      <c r="IBC21" s="954">
        <f t="shared" si="95"/>
        <v>0</v>
      </c>
      <c r="IBD21" s="954">
        <f t="shared" si="95"/>
        <v>0</v>
      </c>
      <c r="IBE21" s="954">
        <f t="shared" si="95"/>
        <v>0</v>
      </c>
      <c r="IBF21" s="954">
        <f t="shared" si="95"/>
        <v>0</v>
      </c>
      <c r="IBG21" s="954">
        <f t="shared" si="95"/>
        <v>0</v>
      </c>
      <c r="IBH21" s="954">
        <f t="shared" si="95"/>
        <v>0</v>
      </c>
      <c r="IBI21" s="954">
        <f t="shared" si="95"/>
        <v>0</v>
      </c>
      <c r="IBJ21" s="954">
        <f t="shared" si="95"/>
        <v>0</v>
      </c>
      <c r="IBK21" s="954">
        <f t="shared" si="95"/>
        <v>0</v>
      </c>
      <c r="IBL21" s="954">
        <f t="shared" si="95"/>
        <v>0</v>
      </c>
      <c r="IBM21" s="954">
        <f t="shared" si="95"/>
        <v>0</v>
      </c>
      <c r="IBN21" s="954">
        <f t="shared" si="95"/>
        <v>0</v>
      </c>
      <c r="IBO21" s="954">
        <f t="shared" si="95"/>
        <v>0</v>
      </c>
      <c r="IBP21" s="954">
        <f t="shared" ref="IBP21:IEA21" si="96">IF(OR(IBP26&lt;$C$18,IBP26&gt;($C$18+9)),0,IBP27)</f>
        <v>0</v>
      </c>
      <c r="IBQ21" s="954">
        <f t="shared" si="96"/>
        <v>0</v>
      </c>
      <c r="IBR21" s="954">
        <f t="shared" si="96"/>
        <v>0</v>
      </c>
      <c r="IBS21" s="954">
        <f t="shared" si="96"/>
        <v>0</v>
      </c>
      <c r="IBT21" s="954">
        <f t="shared" si="96"/>
        <v>0</v>
      </c>
      <c r="IBU21" s="954">
        <f t="shared" si="96"/>
        <v>0</v>
      </c>
      <c r="IBV21" s="954">
        <f t="shared" si="96"/>
        <v>0</v>
      </c>
      <c r="IBW21" s="954">
        <f t="shared" si="96"/>
        <v>0</v>
      </c>
      <c r="IBX21" s="954">
        <f t="shared" si="96"/>
        <v>0</v>
      </c>
      <c r="IBY21" s="954">
        <f t="shared" si="96"/>
        <v>0</v>
      </c>
      <c r="IBZ21" s="954">
        <f t="shared" si="96"/>
        <v>0</v>
      </c>
      <c r="ICA21" s="954">
        <f t="shared" si="96"/>
        <v>0</v>
      </c>
      <c r="ICB21" s="954">
        <f t="shared" si="96"/>
        <v>0</v>
      </c>
      <c r="ICC21" s="954">
        <f t="shared" si="96"/>
        <v>0</v>
      </c>
      <c r="ICD21" s="954">
        <f t="shared" si="96"/>
        <v>0</v>
      </c>
      <c r="ICE21" s="954">
        <f t="shared" si="96"/>
        <v>0</v>
      </c>
      <c r="ICF21" s="954">
        <f t="shared" si="96"/>
        <v>0</v>
      </c>
      <c r="ICG21" s="954">
        <f t="shared" si="96"/>
        <v>0</v>
      </c>
      <c r="ICH21" s="954">
        <f t="shared" si="96"/>
        <v>0</v>
      </c>
      <c r="ICI21" s="954">
        <f t="shared" si="96"/>
        <v>0</v>
      </c>
      <c r="ICJ21" s="954">
        <f t="shared" si="96"/>
        <v>0</v>
      </c>
      <c r="ICK21" s="954">
        <f t="shared" si="96"/>
        <v>0</v>
      </c>
      <c r="ICL21" s="954">
        <f t="shared" si="96"/>
        <v>0</v>
      </c>
      <c r="ICM21" s="954">
        <f t="shared" si="96"/>
        <v>0</v>
      </c>
      <c r="ICN21" s="954">
        <f t="shared" si="96"/>
        <v>0</v>
      </c>
      <c r="ICO21" s="954">
        <f t="shared" si="96"/>
        <v>0</v>
      </c>
      <c r="ICP21" s="954">
        <f t="shared" si="96"/>
        <v>0</v>
      </c>
      <c r="ICQ21" s="954">
        <f t="shared" si="96"/>
        <v>0</v>
      </c>
      <c r="ICR21" s="954">
        <f t="shared" si="96"/>
        <v>0</v>
      </c>
      <c r="ICS21" s="954">
        <f t="shared" si="96"/>
        <v>0</v>
      </c>
      <c r="ICT21" s="954">
        <f t="shared" si="96"/>
        <v>0</v>
      </c>
      <c r="ICU21" s="954">
        <f t="shared" si="96"/>
        <v>0</v>
      </c>
      <c r="ICV21" s="954">
        <f t="shared" si="96"/>
        <v>0</v>
      </c>
      <c r="ICW21" s="954">
        <f t="shared" si="96"/>
        <v>0</v>
      </c>
      <c r="ICX21" s="954">
        <f t="shared" si="96"/>
        <v>0</v>
      </c>
      <c r="ICY21" s="954">
        <f t="shared" si="96"/>
        <v>0</v>
      </c>
      <c r="ICZ21" s="954">
        <f t="shared" si="96"/>
        <v>0</v>
      </c>
      <c r="IDA21" s="954">
        <f t="shared" si="96"/>
        <v>0</v>
      </c>
      <c r="IDB21" s="954">
        <f t="shared" si="96"/>
        <v>0</v>
      </c>
      <c r="IDC21" s="954">
        <f t="shared" si="96"/>
        <v>0</v>
      </c>
      <c r="IDD21" s="954">
        <f t="shared" si="96"/>
        <v>0</v>
      </c>
      <c r="IDE21" s="954">
        <f t="shared" si="96"/>
        <v>0</v>
      </c>
      <c r="IDF21" s="954">
        <f t="shared" si="96"/>
        <v>0</v>
      </c>
      <c r="IDG21" s="954">
        <f t="shared" si="96"/>
        <v>0</v>
      </c>
      <c r="IDH21" s="954">
        <f t="shared" si="96"/>
        <v>0</v>
      </c>
      <c r="IDI21" s="954">
        <f t="shared" si="96"/>
        <v>0</v>
      </c>
      <c r="IDJ21" s="954">
        <f t="shared" si="96"/>
        <v>0</v>
      </c>
      <c r="IDK21" s="954">
        <f t="shared" si="96"/>
        <v>0</v>
      </c>
      <c r="IDL21" s="954">
        <f t="shared" si="96"/>
        <v>0</v>
      </c>
      <c r="IDM21" s="954">
        <f t="shared" si="96"/>
        <v>0</v>
      </c>
      <c r="IDN21" s="954">
        <f t="shared" si="96"/>
        <v>0</v>
      </c>
      <c r="IDO21" s="954">
        <f t="shared" si="96"/>
        <v>0</v>
      </c>
      <c r="IDP21" s="954">
        <f t="shared" si="96"/>
        <v>0</v>
      </c>
      <c r="IDQ21" s="954">
        <f t="shared" si="96"/>
        <v>0</v>
      </c>
      <c r="IDR21" s="954">
        <f t="shared" si="96"/>
        <v>0</v>
      </c>
      <c r="IDS21" s="954">
        <f t="shared" si="96"/>
        <v>0</v>
      </c>
      <c r="IDT21" s="954">
        <f t="shared" si="96"/>
        <v>0</v>
      </c>
      <c r="IDU21" s="954">
        <f t="shared" si="96"/>
        <v>0</v>
      </c>
      <c r="IDV21" s="954">
        <f t="shared" si="96"/>
        <v>0</v>
      </c>
      <c r="IDW21" s="954">
        <f t="shared" si="96"/>
        <v>0</v>
      </c>
      <c r="IDX21" s="954">
        <f t="shared" si="96"/>
        <v>0</v>
      </c>
      <c r="IDY21" s="954">
        <f t="shared" si="96"/>
        <v>0</v>
      </c>
      <c r="IDZ21" s="954">
        <f t="shared" si="96"/>
        <v>0</v>
      </c>
      <c r="IEA21" s="954">
        <f t="shared" si="96"/>
        <v>0</v>
      </c>
      <c r="IEB21" s="954">
        <f t="shared" ref="IEB21:IGM21" si="97">IF(OR(IEB26&lt;$C$18,IEB26&gt;($C$18+9)),0,IEB27)</f>
        <v>0</v>
      </c>
      <c r="IEC21" s="954">
        <f t="shared" si="97"/>
        <v>0</v>
      </c>
      <c r="IED21" s="954">
        <f t="shared" si="97"/>
        <v>0</v>
      </c>
      <c r="IEE21" s="954">
        <f t="shared" si="97"/>
        <v>0</v>
      </c>
      <c r="IEF21" s="954">
        <f t="shared" si="97"/>
        <v>0</v>
      </c>
      <c r="IEG21" s="954">
        <f t="shared" si="97"/>
        <v>0</v>
      </c>
      <c r="IEH21" s="954">
        <f t="shared" si="97"/>
        <v>0</v>
      </c>
      <c r="IEI21" s="954">
        <f t="shared" si="97"/>
        <v>0</v>
      </c>
      <c r="IEJ21" s="954">
        <f t="shared" si="97"/>
        <v>0</v>
      </c>
      <c r="IEK21" s="954">
        <f t="shared" si="97"/>
        <v>0</v>
      </c>
      <c r="IEL21" s="954">
        <f t="shared" si="97"/>
        <v>0</v>
      </c>
      <c r="IEM21" s="954">
        <f t="shared" si="97"/>
        <v>0</v>
      </c>
      <c r="IEN21" s="954">
        <f t="shared" si="97"/>
        <v>0</v>
      </c>
      <c r="IEO21" s="954">
        <f t="shared" si="97"/>
        <v>0</v>
      </c>
      <c r="IEP21" s="954">
        <f t="shared" si="97"/>
        <v>0</v>
      </c>
      <c r="IEQ21" s="954">
        <f t="shared" si="97"/>
        <v>0</v>
      </c>
      <c r="IER21" s="954">
        <f t="shared" si="97"/>
        <v>0</v>
      </c>
      <c r="IES21" s="954">
        <f t="shared" si="97"/>
        <v>0</v>
      </c>
      <c r="IET21" s="954">
        <f t="shared" si="97"/>
        <v>0</v>
      </c>
      <c r="IEU21" s="954">
        <f t="shared" si="97"/>
        <v>0</v>
      </c>
      <c r="IEV21" s="954">
        <f t="shared" si="97"/>
        <v>0</v>
      </c>
      <c r="IEW21" s="954">
        <f t="shared" si="97"/>
        <v>0</v>
      </c>
      <c r="IEX21" s="954">
        <f t="shared" si="97"/>
        <v>0</v>
      </c>
      <c r="IEY21" s="954">
        <f t="shared" si="97"/>
        <v>0</v>
      </c>
      <c r="IEZ21" s="954">
        <f t="shared" si="97"/>
        <v>0</v>
      </c>
      <c r="IFA21" s="954">
        <f t="shared" si="97"/>
        <v>0</v>
      </c>
      <c r="IFB21" s="954">
        <f t="shared" si="97"/>
        <v>0</v>
      </c>
      <c r="IFC21" s="954">
        <f t="shared" si="97"/>
        <v>0</v>
      </c>
      <c r="IFD21" s="954">
        <f t="shared" si="97"/>
        <v>0</v>
      </c>
      <c r="IFE21" s="954">
        <f t="shared" si="97"/>
        <v>0</v>
      </c>
      <c r="IFF21" s="954">
        <f t="shared" si="97"/>
        <v>0</v>
      </c>
      <c r="IFG21" s="954">
        <f t="shared" si="97"/>
        <v>0</v>
      </c>
      <c r="IFH21" s="954">
        <f t="shared" si="97"/>
        <v>0</v>
      </c>
      <c r="IFI21" s="954">
        <f t="shared" si="97"/>
        <v>0</v>
      </c>
      <c r="IFJ21" s="954">
        <f t="shared" si="97"/>
        <v>0</v>
      </c>
      <c r="IFK21" s="954">
        <f t="shared" si="97"/>
        <v>0</v>
      </c>
      <c r="IFL21" s="954">
        <f t="shared" si="97"/>
        <v>0</v>
      </c>
      <c r="IFM21" s="954">
        <f t="shared" si="97"/>
        <v>0</v>
      </c>
      <c r="IFN21" s="954">
        <f t="shared" si="97"/>
        <v>0</v>
      </c>
      <c r="IFO21" s="954">
        <f t="shared" si="97"/>
        <v>0</v>
      </c>
      <c r="IFP21" s="954">
        <f t="shared" si="97"/>
        <v>0</v>
      </c>
      <c r="IFQ21" s="954">
        <f t="shared" si="97"/>
        <v>0</v>
      </c>
      <c r="IFR21" s="954">
        <f t="shared" si="97"/>
        <v>0</v>
      </c>
      <c r="IFS21" s="954">
        <f t="shared" si="97"/>
        <v>0</v>
      </c>
      <c r="IFT21" s="954">
        <f t="shared" si="97"/>
        <v>0</v>
      </c>
      <c r="IFU21" s="954">
        <f t="shared" si="97"/>
        <v>0</v>
      </c>
      <c r="IFV21" s="954">
        <f t="shared" si="97"/>
        <v>0</v>
      </c>
      <c r="IFW21" s="954">
        <f t="shared" si="97"/>
        <v>0</v>
      </c>
      <c r="IFX21" s="954">
        <f t="shared" si="97"/>
        <v>0</v>
      </c>
      <c r="IFY21" s="954">
        <f t="shared" si="97"/>
        <v>0</v>
      </c>
      <c r="IFZ21" s="954">
        <f t="shared" si="97"/>
        <v>0</v>
      </c>
      <c r="IGA21" s="954">
        <f t="shared" si="97"/>
        <v>0</v>
      </c>
      <c r="IGB21" s="954">
        <f t="shared" si="97"/>
        <v>0</v>
      </c>
      <c r="IGC21" s="954">
        <f t="shared" si="97"/>
        <v>0</v>
      </c>
      <c r="IGD21" s="954">
        <f t="shared" si="97"/>
        <v>0</v>
      </c>
      <c r="IGE21" s="954">
        <f t="shared" si="97"/>
        <v>0</v>
      </c>
      <c r="IGF21" s="954">
        <f t="shared" si="97"/>
        <v>0</v>
      </c>
      <c r="IGG21" s="954">
        <f t="shared" si="97"/>
        <v>0</v>
      </c>
      <c r="IGH21" s="954">
        <f t="shared" si="97"/>
        <v>0</v>
      </c>
      <c r="IGI21" s="954">
        <f t="shared" si="97"/>
        <v>0</v>
      </c>
      <c r="IGJ21" s="954">
        <f t="shared" si="97"/>
        <v>0</v>
      </c>
      <c r="IGK21" s="954">
        <f t="shared" si="97"/>
        <v>0</v>
      </c>
      <c r="IGL21" s="954">
        <f t="shared" si="97"/>
        <v>0</v>
      </c>
      <c r="IGM21" s="954">
        <f t="shared" si="97"/>
        <v>0</v>
      </c>
      <c r="IGN21" s="954">
        <f t="shared" ref="IGN21:IIY21" si="98">IF(OR(IGN26&lt;$C$18,IGN26&gt;($C$18+9)),0,IGN27)</f>
        <v>0</v>
      </c>
      <c r="IGO21" s="954">
        <f t="shared" si="98"/>
        <v>0</v>
      </c>
      <c r="IGP21" s="954">
        <f t="shared" si="98"/>
        <v>0</v>
      </c>
      <c r="IGQ21" s="954">
        <f t="shared" si="98"/>
        <v>0</v>
      </c>
      <c r="IGR21" s="954">
        <f t="shared" si="98"/>
        <v>0</v>
      </c>
      <c r="IGS21" s="954">
        <f t="shared" si="98"/>
        <v>0</v>
      </c>
      <c r="IGT21" s="954">
        <f t="shared" si="98"/>
        <v>0</v>
      </c>
      <c r="IGU21" s="954">
        <f t="shared" si="98"/>
        <v>0</v>
      </c>
      <c r="IGV21" s="954">
        <f t="shared" si="98"/>
        <v>0</v>
      </c>
      <c r="IGW21" s="954">
        <f t="shared" si="98"/>
        <v>0</v>
      </c>
      <c r="IGX21" s="954">
        <f t="shared" si="98"/>
        <v>0</v>
      </c>
      <c r="IGY21" s="954">
        <f t="shared" si="98"/>
        <v>0</v>
      </c>
      <c r="IGZ21" s="954">
        <f t="shared" si="98"/>
        <v>0</v>
      </c>
      <c r="IHA21" s="954">
        <f t="shared" si="98"/>
        <v>0</v>
      </c>
      <c r="IHB21" s="954">
        <f t="shared" si="98"/>
        <v>0</v>
      </c>
      <c r="IHC21" s="954">
        <f t="shared" si="98"/>
        <v>0</v>
      </c>
      <c r="IHD21" s="954">
        <f t="shared" si="98"/>
        <v>0</v>
      </c>
      <c r="IHE21" s="954">
        <f t="shared" si="98"/>
        <v>0</v>
      </c>
      <c r="IHF21" s="954">
        <f t="shared" si="98"/>
        <v>0</v>
      </c>
      <c r="IHG21" s="954">
        <f t="shared" si="98"/>
        <v>0</v>
      </c>
      <c r="IHH21" s="954">
        <f t="shared" si="98"/>
        <v>0</v>
      </c>
      <c r="IHI21" s="954">
        <f t="shared" si="98"/>
        <v>0</v>
      </c>
      <c r="IHJ21" s="954">
        <f t="shared" si="98"/>
        <v>0</v>
      </c>
      <c r="IHK21" s="954">
        <f t="shared" si="98"/>
        <v>0</v>
      </c>
      <c r="IHL21" s="954">
        <f t="shared" si="98"/>
        <v>0</v>
      </c>
      <c r="IHM21" s="954">
        <f t="shared" si="98"/>
        <v>0</v>
      </c>
      <c r="IHN21" s="954">
        <f t="shared" si="98"/>
        <v>0</v>
      </c>
      <c r="IHO21" s="954">
        <f t="shared" si="98"/>
        <v>0</v>
      </c>
      <c r="IHP21" s="954">
        <f t="shared" si="98"/>
        <v>0</v>
      </c>
      <c r="IHQ21" s="954">
        <f t="shared" si="98"/>
        <v>0</v>
      </c>
      <c r="IHR21" s="954">
        <f t="shared" si="98"/>
        <v>0</v>
      </c>
      <c r="IHS21" s="954">
        <f t="shared" si="98"/>
        <v>0</v>
      </c>
      <c r="IHT21" s="954">
        <f t="shared" si="98"/>
        <v>0</v>
      </c>
      <c r="IHU21" s="954">
        <f t="shared" si="98"/>
        <v>0</v>
      </c>
      <c r="IHV21" s="954">
        <f t="shared" si="98"/>
        <v>0</v>
      </c>
      <c r="IHW21" s="954">
        <f t="shared" si="98"/>
        <v>0</v>
      </c>
      <c r="IHX21" s="954">
        <f t="shared" si="98"/>
        <v>0</v>
      </c>
      <c r="IHY21" s="954">
        <f t="shared" si="98"/>
        <v>0</v>
      </c>
      <c r="IHZ21" s="954">
        <f t="shared" si="98"/>
        <v>0</v>
      </c>
      <c r="IIA21" s="954">
        <f t="shared" si="98"/>
        <v>0</v>
      </c>
      <c r="IIB21" s="954">
        <f t="shared" si="98"/>
        <v>0</v>
      </c>
      <c r="IIC21" s="954">
        <f t="shared" si="98"/>
        <v>0</v>
      </c>
      <c r="IID21" s="954">
        <f t="shared" si="98"/>
        <v>0</v>
      </c>
      <c r="IIE21" s="954">
        <f t="shared" si="98"/>
        <v>0</v>
      </c>
      <c r="IIF21" s="954">
        <f t="shared" si="98"/>
        <v>0</v>
      </c>
      <c r="IIG21" s="954">
        <f t="shared" si="98"/>
        <v>0</v>
      </c>
      <c r="IIH21" s="954">
        <f t="shared" si="98"/>
        <v>0</v>
      </c>
      <c r="III21" s="954">
        <f t="shared" si="98"/>
        <v>0</v>
      </c>
      <c r="IIJ21" s="954">
        <f t="shared" si="98"/>
        <v>0</v>
      </c>
      <c r="IIK21" s="954">
        <f t="shared" si="98"/>
        <v>0</v>
      </c>
      <c r="IIL21" s="954">
        <f t="shared" si="98"/>
        <v>0</v>
      </c>
      <c r="IIM21" s="954">
        <f t="shared" si="98"/>
        <v>0</v>
      </c>
      <c r="IIN21" s="954">
        <f t="shared" si="98"/>
        <v>0</v>
      </c>
      <c r="IIO21" s="954">
        <f t="shared" si="98"/>
        <v>0</v>
      </c>
      <c r="IIP21" s="954">
        <f t="shared" si="98"/>
        <v>0</v>
      </c>
      <c r="IIQ21" s="954">
        <f t="shared" si="98"/>
        <v>0</v>
      </c>
      <c r="IIR21" s="954">
        <f t="shared" si="98"/>
        <v>0</v>
      </c>
      <c r="IIS21" s="954">
        <f t="shared" si="98"/>
        <v>0</v>
      </c>
      <c r="IIT21" s="954">
        <f t="shared" si="98"/>
        <v>0</v>
      </c>
      <c r="IIU21" s="954">
        <f t="shared" si="98"/>
        <v>0</v>
      </c>
      <c r="IIV21" s="954">
        <f t="shared" si="98"/>
        <v>0</v>
      </c>
      <c r="IIW21" s="954">
        <f t="shared" si="98"/>
        <v>0</v>
      </c>
      <c r="IIX21" s="954">
        <f t="shared" si="98"/>
        <v>0</v>
      </c>
      <c r="IIY21" s="954">
        <f t="shared" si="98"/>
        <v>0</v>
      </c>
      <c r="IIZ21" s="954">
        <f t="shared" ref="IIZ21:ILK21" si="99">IF(OR(IIZ26&lt;$C$18,IIZ26&gt;($C$18+9)),0,IIZ27)</f>
        <v>0</v>
      </c>
      <c r="IJA21" s="954">
        <f t="shared" si="99"/>
        <v>0</v>
      </c>
      <c r="IJB21" s="954">
        <f t="shared" si="99"/>
        <v>0</v>
      </c>
      <c r="IJC21" s="954">
        <f t="shared" si="99"/>
        <v>0</v>
      </c>
      <c r="IJD21" s="954">
        <f t="shared" si="99"/>
        <v>0</v>
      </c>
      <c r="IJE21" s="954">
        <f t="shared" si="99"/>
        <v>0</v>
      </c>
      <c r="IJF21" s="954">
        <f t="shared" si="99"/>
        <v>0</v>
      </c>
      <c r="IJG21" s="954">
        <f t="shared" si="99"/>
        <v>0</v>
      </c>
      <c r="IJH21" s="954">
        <f t="shared" si="99"/>
        <v>0</v>
      </c>
      <c r="IJI21" s="954">
        <f t="shared" si="99"/>
        <v>0</v>
      </c>
      <c r="IJJ21" s="954">
        <f t="shared" si="99"/>
        <v>0</v>
      </c>
      <c r="IJK21" s="954">
        <f t="shared" si="99"/>
        <v>0</v>
      </c>
      <c r="IJL21" s="954">
        <f t="shared" si="99"/>
        <v>0</v>
      </c>
      <c r="IJM21" s="954">
        <f t="shared" si="99"/>
        <v>0</v>
      </c>
      <c r="IJN21" s="954">
        <f t="shared" si="99"/>
        <v>0</v>
      </c>
      <c r="IJO21" s="954">
        <f t="shared" si="99"/>
        <v>0</v>
      </c>
      <c r="IJP21" s="954">
        <f t="shared" si="99"/>
        <v>0</v>
      </c>
      <c r="IJQ21" s="954">
        <f t="shared" si="99"/>
        <v>0</v>
      </c>
      <c r="IJR21" s="954">
        <f t="shared" si="99"/>
        <v>0</v>
      </c>
      <c r="IJS21" s="954">
        <f t="shared" si="99"/>
        <v>0</v>
      </c>
      <c r="IJT21" s="954">
        <f t="shared" si="99"/>
        <v>0</v>
      </c>
      <c r="IJU21" s="954">
        <f t="shared" si="99"/>
        <v>0</v>
      </c>
      <c r="IJV21" s="954">
        <f t="shared" si="99"/>
        <v>0</v>
      </c>
      <c r="IJW21" s="954">
        <f t="shared" si="99"/>
        <v>0</v>
      </c>
      <c r="IJX21" s="954">
        <f t="shared" si="99"/>
        <v>0</v>
      </c>
      <c r="IJY21" s="954">
        <f t="shared" si="99"/>
        <v>0</v>
      </c>
      <c r="IJZ21" s="954">
        <f t="shared" si="99"/>
        <v>0</v>
      </c>
      <c r="IKA21" s="954">
        <f t="shared" si="99"/>
        <v>0</v>
      </c>
      <c r="IKB21" s="954">
        <f t="shared" si="99"/>
        <v>0</v>
      </c>
      <c r="IKC21" s="954">
        <f t="shared" si="99"/>
        <v>0</v>
      </c>
      <c r="IKD21" s="954">
        <f t="shared" si="99"/>
        <v>0</v>
      </c>
      <c r="IKE21" s="954">
        <f t="shared" si="99"/>
        <v>0</v>
      </c>
      <c r="IKF21" s="954">
        <f t="shared" si="99"/>
        <v>0</v>
      </c>
      <c r="IKG21" s="954">
        <f t="shared" si="99"/>
        <v>0</v>
      </c>
      <c r="IKH21" s="954">
        <f t="shared" si="99"/>
        <v>0</v>
      </c>
      <c r="IKI21" s="954">
        <f t="shared" si="99"/>
        <v>0</v>
      </c>
      <c r="IKJ21" s="954">
        <f t="shared" si="99"/>
        <v>0</v>
      </c>
      <c r="IKK21" s="954">
        <f t="shared" si="99"/>
        <v>0</v>
      </c>
      <c r="IKL21" s="954">
        <f t="shared" si="99"/>
        <v>0</v>
      </c>
      <c r="IKM21" s="954">
        <f t="shared" si="99"/>
        <v>0</v>
      </c>
      <c r="IKN21" s="954">
        <f t="shared" si="99"/>
        <v>0</v>
      </c>
      <c r="IKO21" s="954">
        <f t="shared" si="99"/>
        <v>0</v>
      </c>
      <c r="IKP21" s="954">
        <f t="shared" si="99"/>
        <v>0</v>
      </c>
      <c r="IKQ21" s="954">
        <f t="shared" si="99"/>
        <v>0</v>
      </c>
      <c r="IKR21" s="954">
        <f t="shared" si="99"/>
        <v>0</v>
      </c>
      <c r="IKS21" s="954">
        <f t="shared" si="99"/>
        <v>0</v>
      </c>
      <c r="IKT21" s="954">
        <f t="shared" si="99"/>
        <v>0</v>
      </c>
      <c r="IKU21" s="954">
        <f t="shared" si="99"/>
        <v>0</v>
      </c>
      <c r="IKV21" s="954">
        <f t="shared" si="99"/>
        <v>0</v>
      </c>
      <c r="IKW21" s="954">
        <f t="shared" si="99"/>
        <v>0</v>
      </c>
      <c r="IKX21" s="954">
        <f t="shared" si="99"/>
        <v>0</v>
      </c>
      <c r="IKY21" s="954">
        <f t="shared" si="99"/>
        <v>0</v>
      </c>
      <c r="IKZ21" s="954">
        <f t="shared" si="99"/>
        <v>0</v>
      </c>
      <c r="ILA21" s="954">
        <f t="shared" si="99"/>
        <v>0</v>
      </c>
      <c r="ILB21" s="954">
        <f t="shared" si="99"/>
        <v>0</v>
      </c>
      <c r="ILC21" s="954">
        <f t="shared" si="99"/>
        <v>0</v>
      </c>
      <c r="ILD21" s="954">
        <f t="shared" si="99"/>
        <v>0</v>
      </c>
      <c r="ILE21" s="954">
        <f t="shared" si="99"/>
        <v>0</v>
      </c>
      <c r="ILF21" s="954">
        <f t="shared" si="99"/>
        <v>0</v>
      </c>
      <c r="ILG21" s="954">
        <f t="shared" si="99"/>
        <v>0</v>
      </c>
      <c r="ILH21" s="954">
        <f t="shared" si="99"/>
        <v>0</v>
      </c>
      <c r="ILI21" s="954">
        <f t="shared" si="99"/>
        <v>0</v>
      </c>
      <c r="ILJ21" s="954">
        <f t="shared" si="99"/>
        <v>0</v>
      </c>
      <c r="ILK21" s="954">
        <f t="shared" si="99"/>
        <v>0</v>
      </c>
      <c r="ILL21" s="954">
        <f t="shared" ref="ILL21:INW21" si="100">IF(OR(ILL26&lt;$C$18,ILL26&gt;($C$18+9)),0,ILL27)</f>
        <v>0</v>
      </c>
      <c r="ILM21" s="954">
        <f t="shared" si="100"/>
        <v>0</v>
      </c>
      <c r="ILN21" s="954">
        <f t="shared" si="100"/>
        <v>0</v>
      </c>
      <c r="ILO21" s="954">
        <f t="shared" si="100"/>
        <v>0</v>
      </c>
      <c r="ILP21" s="954">
        <f t="shared" si="100"/>
        <v>0</v>
      </c>
      <c r="ILQ21" s="954">
        <f t="shared" si="100"/>
        <v>0</v>
      </c>
      <c r="ILR21" s="954">
        <f t="shared" si="100"/>
        <v>0</v>
      </c>
      <c r="ILS21" s="954">
        <f t="shared" si="100"/>
        <v>0</v>
      </c>
      <c r="ILT21" s="954">
        <f t="shared" si="100"/>
        <v>0</v>
      </c>
      <c r="ILU21" s="954">
        <f t="shared" si="100"/>
        <v>0</v>
      </c>
      <c r="ILV21" s="954">
        <f t="shared" si="100"/>
        <v>0</v>
      </c>
      <c r="ILW21" s="954">
        <f t="shared" si="100"/>
        <v>0</v>
      </c>
      <c r="ILX21" s="954">
        <f t="shared" si="100"/>
        <v>0</v>
      </c>
      <c r="ILY21" s="954">
        <f t="shared" si="100"/>
        <v>0</v>
      </c>
      <c r="ILZ21" s="954">
        <f t="shared" si="100"/>
        <v>0</v>
      </c>
      <c r="IMA21" s="954">
        <f t="shared" si="100"/>
        <v>0</v>
      </c>
      <c r="IMB21" s="954">
        <f t="shared" si="100"/>
        <v>0</v>
      </c>
      <c r="IMC21" s="954">
        <f t="shared" si="100"/>
        <v>0</v>
      </c>
      <c r="IMD21" s="954">
        <f t="shared" si="100"/>
        <v>0</v>
      </c>
      <c r="IME21" s="954">
        <f t="shared" si="100"/>
        <v>0</v>
      </c>
      <c r="IMF21" s="954">
        <f t="shared" si="100"/>
        <v>0</v>
      </c>
      <c r="IMG21" s="954">
        <f t="shared" si="100"/>
        <v>0</v>
      </c>
      <c r="IMH21" s="954">
        <f t="shared" si="100"/>
        <v>0</v>
      </c>
      <c r="IMI21" s="954">
        <f t="shared" si="100"/>
        <v>0</v>
      </c>
      <c r="IMJ21" s="954">
        <f t="shared" si="100"/>
        <v>0</v>
      </c>
      <c r="IMK21" s="954">
        <f t="shared" si="100"/>
        <v>0</v>
      </c>
      <c r="IML21" s="954">
        <f t="shared" si="100"/>
        <v>0</v>
      </c>
      <c r="IMM21" s="954">
        <f t="shared" si="100"/>
        <v>0</v>
      </c>
      <c r="IMN21" s="954">
        <f t="shared" si="100"/>
        <v>0</v>
      </c>
      <c r="IMO21" s="954">
        <f t="shared" si="100"/>
        <v>0</v>
      </c>
      <c r="IMP21" s="954">
        <f t="shared" si="100"/>
        <v>0</v>
      </c>
      <c r="IMQ21" s="954">
        <f t="shared" si="100"/>
        <v>0</v>
      </c>
      <c r="IMR21" s="954">
        <f t="shared" si="100"/>
        <v>0</v>
      </c>
      <c r="IMS21" s="954">
        <f t="shared" si="100"/>
        <v>0</v>
      </c>
      <c r="IMT21" s="954">
        <f t="shared" si="100"/>
        <v>0</v>
      </c>
      <c r="IMU21" s="954">
        <f t="shared" si="100"/>
        <v>0</v>
      </c>
      <c r="IMV21" s="954">
        <f t="shared" si="100"/>
        <v>0</v>
      </c>
      <c r="IMW21" s="954">
        <f t="shared" si="100"/>
        <v>0</v>
      </c>
      <c r="IMX21" s="954">
        <f t="shared" si="100"/>
        <v>0</v>
      </c>
      <c r="IMY21" s="954">
        <f t="shared" si="100"/>
        <v>0</v>
      </c>
      <c r="IMZ21" s="954">
        <f t="shared" si="100"/>
        <v>0</v>
      </c>
      <c r="INA21" s="954">
        <f t="shared" si="100"/>
        <v>0</v>
      </c>
      <c r="INB21" s="954">
        <f t="shared" si="100"/>
        <v>0</v>
      </c>
      <c r="INC21" s="954">
        <f t="shared" si="100"/>
        <v>0</v>
      </c>
      <c r="IND21" s="954">
        <f t="shared" si="100"/>
        <v>0</v>
      </c>
      <c r="INE21" s="954">
        <f t="shared" si="100"/>
        <v>0</v>
      </c>
      <c r="INF21" s="954">
        <f t="shared" si="100"/>
        <v>0</v>
      </c>
      <c r="ING21" s="954">
        <f t="shared" si="100"/>
        <v>0</v>
      </c>
      <c r="INH21" s="954">
        <f t="shared" si="100"/>
        <v>0</v>
      </c>
      <c r="INI21" s="954">
        <f t="shared" si="100"/>
        <v>0</v>
      </c>
      <c r="INJ21" s="954">
        <f t="shared" si="100"/>
        <v>0</v>
      </c>
      <c r="INK21" s="954">
        <f t="shared" si="100"/>
        <v>0</v>
      </c>
      <c r="INL21" s="954">
        <f t="shared" si="100"/>
        <v>0</v>
      </c>
      <c r="INM21" s="954">
        <f t="shared" si="100"/>
        <v>0</v>
      </c>
      <c r="INN21" s="954">
        <f t="shared" si="100"/>
        <v>0</v>
      </c>
      <c r="INO21" s="954">
        <f t="shared" si="100"/>
        <v>0</v>
      </c>
      <c r="INP21" s="954">
        <f t="shared" si="100"/>
        <v>0</v>
      </c>
      <c r="INQ21" s="954">
        <f t="shared" si="100"/>
        <v>0</v>
      </c>
      <c r="INR21" s="954">
        <f t="shared" si="100"/>
        <v>0</v>
      </c>
      <c r="INS21" s="954">
        <f t="shared" si="100"/>
        <v>0</v>
      </c>
      <c r="INT21" s="954">
        <f t="shared" si="100"/>
        <v>0</v>
      </c>
      <c r="INU21" s="954">
        <f t="shared" si="100"/>
        <v>0</v>
      </c>
      <c r="INV21" s="954">
        <f t="shared" si="100"/>
        <v>0</v>
      </c>
      <c r="INW21" s="954">
        <f t="shared" si="100"/>
        <v>0</v>
      </c>
      <c r="INX21" s="954">
        <f t="shared" ref="INX21:IQI21" si="101">IF(OR(INX26&lt;$C$18,INX26&gt;($C$18+9)),0,INX27)</f>
        <v>0</v>
      </c>
      <c r="INY21" s="954">
        <f t="shared" si="101"/>
        <v>0</v>
      </c>
      <c r="INZ21" s="954">
        <f t="shared" si="101"/>
        <v>0</v>
      </c>
      <c r="IOA21" s="954">
        <f t="shared" si="101"/>
        <v>0</v>
      </c>
      <c r="IOB21" s="954">
        <f t="shared" si="101"/>
        <v>0</v>
      </c>
      <c r="IOC21" s="954">
        <f t="shared" si="101"/>
        <v>0</v>
      </c>
      <c r="IOD21" s="954">
        <f t="shared" si="101"/>
        <v>0</v>
      </c>
      <c r="IOE21" s="954">
        <f t="shared" si="101"/>
        <v>0</v>
      </c>
      <c r="IOF21" s="954">
        <f t="shared" si="101"/>
        <v>0</v>
      </c>
      <c r="IOG21" s="954">
        <f t="shared" si="101"/>
        <v>0</v>
      </c>
      <c r="IOH21" s="954">
        <f t="shared" si="101"/>
        <v>0</v>
      </c>
      <c r="IOI21" s="954">
        <f t="shared" si="101"/>
        <v>0</v>
      </c>
      <c r="IOJ21" s="954">
        <f t="shared" si="101"/>
        <v>0</v>
      </c>
      <c r="IOK21" s="954">
        <f t="shared" si="101"/>
        <v>0</v>
      </c>
      <c r="IOL21" s="954">
        <f t="shared" si="101"/>
        <v>0</v>
      </c>
      <c r="IOM21" s="954">
        <f t="shared" si="101"/>
        <v>0</v>
      </c>
      <c r="ION21" s="954">
        <f t="shared" si="101"/>
        <v>0</v>
      </c>
      <c r="IOO21" s="954">
        <f t="shared" si="101"/>
        <v>0</v>
      </c>
      <c r="IOP21" s="954">
        <f t="shared" si="101"/>
        <v>0</v>
      </c>
      <c r="IOQ21" s="954">
        <f t="shared" si="101"/>
        <v>0</v>
      </c>
      <c r="IOR21" s="954">
        <f t="shared" si="101"/>
        <v>0</v>
      </c>
      <c r="IOS21" s="954">
        <f t="shared" si="101"/>
        <v>0</v>
      </c>
      <c r="IOT21" s="954">
        <f t="shared" si="101"/>
        <v>0</v>
      </c>
      <c r="IOU21" s="954">
        <f t="shared" si="101"/>
        <v>0</v>
      </c>
      <c r="IOV21" s="954">
        <f t="shared" si="101"/>
        <v>0</v>
      </c>
      <c r="IOW21" s="954">
        <f t="shared" si="101"/>
        <v>0</v>
      </c>
      <c r="IOX21" s="954">
        <f t="shared" si="101"/>
        <v>0</v>
      </c>
      <c r="IOY21" s="954">
        <f t="shared" si="101"/>
        <v>0</v>
      </c>
      <c r="IOZ21" s="954">
        <f t="shared" si="101"/>
        <v>0</v>
      </c>
      <c r="IPA21" s="954">
        <f t="shared" si="101"/>
        <v>0</v>
      </c>
      <c r="IPB21" s="954">
        <f t="shared" si="101"/>
        <v>0</v>
      </c>
      <c r="IPC21" s="954">
        <f t="shared" si="101"/>
        <v>0</v>
      </c>
      <c r="IPD21" s="954">
        <f t="shared" si="101"/>
        <v>0</v>
      </c>
      <c r="IPE21" s="954">
        <f t="shared" si="101"/>
        <v>0</v>
      </c>
      <c r="IPF21" s="954">
        <f t="shared" si="101"/>
        <v>0</v>
      </c>
      <c r="IPG21" s="954">
        <f t="shared" si="101"/>
        <v>0</v>
      </c>
      <c r="IPH21" s="954">
        <f t="shared" si="101"/>
        <v>0</v>
      </c>
      <c r="IPI21" s="954">
        <f t="shared" si="101"/>
        <v>0</v>
      </c>
      <c r="IPJ21" s="954">
        <f t="shared" si="101"/>
        <v>0</v>
      </c>
      <c r="IPK21" s="954">
        <f t="shared" si="101"/>
        <v>0</v>
      </c>
      <c r="IPL21" s="954">
        <f t="shared" si="101"/>
        <v>0</v>
      </c>
      <c r="IPM21" s="954">
        <f t="shared" si="101"/>
        <v>0</v>
      </c>
      <c r="IPN21" s="954">
        <f t="shared" si="101"/>
        <v>0</v>
      </c>
      <c r="IPO21" s="954">
        <f t="shared" si="101"/>
        <v>0</v>
      </c>
      <c r="IPP21" s="954">
        <f t="shared" si="101"/>
        <v>0</v>
      </c>
      <c r="IPQ21" s="954">
        <f t="shared" si="101"/>
        <v>0</v>
      </c>
      <c r="IPR21" s="954">
        <f t="shared" si="101"/>
        <v>0</v>
      </c>
      <c r="IPS21" s="954">
        <f t="shared" si="101"/>
        <v>0</v>
      </c>
      <c r="IPT21" s="954">
        <f t="shared" si="101"/>
        <v>0</v>
      </c>
      <c r="IPU21" s="954">
        <f t="shared" si="101"/>
        <v>0</v>
      </c>
      <c r="IPV21" s="954">
        <f t="shared" si="101"/>
        <v>0</v>
      </c>
      <c r="IPW21" s="954">
        <f t="shared" si="101"/>
        <v>0</v>
      </c>
      <c r="IPX21" s="954">
        <f t="shared" si="101"/>
        <v>0</v>
      </c>
      <c r="IPY21" s="954">
        <f t="shared" si="101"/>
        <v>0</v>
      </c>
      <c r="IPZ21" s="954">
        <f t="shared" si="101"/>
        <v>0</v>
      </c>
      <c r="IQA21" s="954">
        <f t="shared" si="101"/>
        <v>0</v>
      </c>
      <c r="IQB21" s="954">
        <f t="shared" si="101"/>
        <v>0</v>
      </c>
      <c r="IQC21" s="954">
        <f t="shared" si="101"/>
        <v>0</v>
      </c>
      <c r="IQD21" s="954">
        <f t="shared" si="101"/>
        <v>0</v>
      </c>
      <c r="IQE21" s="954">
        <f t="shared" si="101"/>
        <v>0</v>
      </c>
      <c r="IQF21" s="954">
        <f t="shared" si="101"/>
        <v>0</v>
      </c>
      <c r="IQG21" s="954">
        <f t="shared" si="101"/>
        <v>0</v>
      </c>
      <c r="IQH21" s="954">
        <f t="shared" si="101"/>
        <v>0</v>
      </c>
      <c r="IQI21" s="954">
        <f t="shared" si="101"/>
        <v>0</v>
      </c>
      <c r="IQJ21" s="954">
        <f t="shared" ref="IQJ21:ISU21" si="102">IF(OR(IQJ26&lt;$C$18,IQJ26&gt;($C$18+9)),0,IQJ27)</f>
        <v>0</v>
      </c>
      <c r="IQK21" s="954">
        <f t="shared" si="102"/>
        <v>0</v>
      </c>
      <c r="IQL21" s="954">
        <f t="shared" si="102"/>
        <v>0</v>
      </c>
      <c r="IQM21" s="954">
        <f t="shared" si="102"/>
        <v>0</v>
      </c>
      <c r="IQN21" s="954">
        <f t="shared" si="102"/>
        <v>0</v>
      </c>
      <c r="IQO21" s="954">
        <f t="shared" si="102"/>
        <v>0</v>
      </c>
      <c r="IQP21" s="954">
        <f t="shared" si="102"/>
        <v>0</v>
      </c>
      <c r="IQQ21" s="954">
        <f t="shared" si="102"/>
        <v>0</v>
      </c>
      <c r="IQR21" s="954">
        <f t="shared" si="102"/>
        <v>0</v>
      </c>
      <c r="IQS21" s="954">
        <f t="shared" si="102"/>
        <v>0</v>
      </c>
      <c r="IQT21" s="954">
        <f t="shared" si="102"/>
        <v>0</v>
      </c>
      <c r="IQU21" s="954">
        <f t="shared" si="102"/>
        <v>0</v>
      </c>
      <c r="IQV21" s="954">
        <f t="shared" si="102"/>
        <v>0</v>
      </c>
      <c r="IQW21" s="954">
        <f t="shared" si="102"/>
        <v>0</v>
      </c>
      <c r="IQX21" s="954">
        <f t="shared" si="102"/>
        <v>0</v>
      </c>
      <c r="IQY21" s="954">
        <f t="shared" si="102"/>
        <v>0</v>
      </c>
      <c r="IQZ21" s="954">
        <f t="shared" si="102"/>
        <v>0</v>
      </c>
      <c r="IRA21" s="954">
        <f t="shared" si="102"/>
        <v>0</v>
      </c>
      <c r="IRB21" s="954">
        <f t="shared" si="102"/>
        <v>0</v>
      </c>
      <c r="IRC21" s="954">
        <f t="shared" si="102"/>
        <v>0</v>
      </c>
      <c r="IRD21" s="954">
        <f t="shared" si="102"/>
        <v>0</v>
      </c>
      <c r="IRE21" s="954">
        <f t="shared" si="102"/>
        <v>0</v>
      </c>
      <c r="IRF21" s="954">
        <f t="shared" si="102"/>
        <v>0</v>
      </c>
      <c r="IRG21" s="954">
        <f t="shared" si="102"/>
        <v>0</v>
      </c>
      <c r="IRH21" s="954">
        <f t="shared" si="102"/>
        <v>0</v>
      </c>
      <c r="IRI21" s="954">
        <f t="shared" si="102"/>
        <v>0</v>
      </c>
      <c r="IRJ21" s="954">
        <f t="shared" si="102"/>
        <v>0</v>
      </c>
      <c r="IRK21" s="954">
        <f t="shared" si="102"/>
        <v>0</v>
      </c>
      <c r="IRL21" s="954">
        <f t="shared" si="102"/>
        <v>0</v>
      </c>
      <c r="IRM21" s="954">
        <f t="shared" si="102"/>
        <v>0</v>
      </c>
      <c r="IRN21" s="954">
        <f t="shared" si="102"/>
        <v>0</v>
      </c>
      <c r="IRO21" s="954">
        <f t="shared" si="102"/>
        <v>0</v>
      </c>
      <c r="IRP21" s="954">
        <f t="shared" si="102"/>
        <v>0</v>
      </c>
      <c r="IRQ21" s="954">
        <f t="shared" si="102"/>
        <v>0</v>
      </c>
      <c r="IRR21" s="954">
        <f t="shared" si="102"/>
        <v>0</v>
      </c>
      <c r="IRS21" s="954">
        <f t="shared" si="102"/>
        <v>0</v>
      </c>
      <c r="IRT21" s="954">
        <f t="shared" si="102"/>
        <v>0</v>
      </c>
      <c r="IRU21" s="954">
        <f t="shared" si="102"/>
        <v>0</v>
      </c>
      <c r="IRV21" s="954">
        <f t="shared" si="102"/>
        <v>0</v>
      </c>
      <c r="IRW21" s="954">
        <f t="shared" si="102"/>
        <v>0</v>
      </c>
      <c r="IRX21" s="954">
        <f t="shared" si="102"/>
        <v>0</v>
      </c>
      <c r="IRY21" s="954">
        <f t="shared" si="102"/>
        <v>0</v>
      </c>
      <c r="IRZ21" s="954">
        <f t="shared" si="102"/>
        <v>0</v>
      </c>
      <c r="ISA21" s="954">
        <f t="shared" si="102"/>
        <v>0</v>
      </c>
      <c r="ISB21" s="954">
        <f t="shared" si="102"/>
        <v>0</v>
      </c>
      <c r="ISC21" s="954">
        <f t="shared" si="102"/>
        <v>0</v>
      </c>
      <c r="ISD21" s="954">
        <f t="shared" si="102"/>
        <v>0</v>
      </c>
      <c r="ISE21" s="954">
        <f t="shared" si="102"/>
        <v>0</v>
      </c>
      <c r="ISF21" s="954">
        <f t="shared" si="102"/>
        <v>0</v>
      </c>
      <c r="ISG21" s="954">
        <f t="shared" si="102"/>
        <v>0</v>
      </c>
      <c r="ISH21" s="954">
        <f t="shared" si="102"/>
        <v>0</v>
      </c>
      <c r="ISI21" s="954">
        <f t="shared" si="102"/>
        <v>0</v>
      </c>
      <c r="ISJ21" s="954">
        <f t="shared" si="102"/>
        <v>0</v>
      </c>
      <c r="ISK21" s="954">
        <f t="shared" si="102"/>
        <v>0</v>
      </c>
      <c r="ISL21" s="954">
        <f t="shared" si="102"/>
        <v>0</v>
      </c>
      <c r="ISM21" s="954">
        <f t="shared" si="102"/>
        <v>0</v>
      </c>
      <c r="ISN21" s="954">
        <f t="shared" si="102"/>
        <v>0</v>
      </c>
      <c r="ISO21" s="954">
        <f t="shared" si="102"/>
        <v>0</v>
      </c>
      <c r="ISP21" s="954">
        <f t="shared" si="102"/>
        <v>0</v>
      </c>
      <c r="ISQ21" s="954">
        <f t="shared" si="102"/>
        <v>0</v>
      </c>
      <c r="ISR21" s="954">
        <f t="shared" si="102"/>
        <v>0</v>
      </c>
      <c r="ISS21" s="954">
        <f t="shared" si="102"/>
        <v>0</v>
      </c>
      <c r="IST21" s="954">
        <f t="shared" si="102"/>
        <v>0</v>
      </c>
      <c r="ISU21" s="954">
        <f t="shared" si="102"/>
        <v>0</v>
      </c>
      <c r="ISV21" s="954">
        <f t="shared" ref="ISV21:IVG21" si="103">IF(OR(ISV26&lt;$C$18,ISV26&gt;($C$18+9)),0,ISV27)</f>
        <v>0</v>
      </c>
      <c r="ISW21" s="954">
        <f t="shared" si="103"/>
        <v>0</v>
      </c>
      <c r="ISX21" s="954">
        <f t="shared" si="103"/>
        <v>0</v>
      </c>
      <c r="ISY21" s="954">
        <f t="shared" si="103"/>
        <v>0</v>
      </c>
      <c r="ISZ21" s="954">
        <f t="shared" si="103"/>
        <v>0</v>
      </c>
      <c r="ITA21" s="954">
        <f t="shared" si="103"/>
        <v>0</v>
      </c>
      <c r="ITB21" s="954">
        <f t="shared" si="103"/>
        <v>0</v>
      </c>
      <c r="ITC21" s="954">
        <f t="shared" si="103"/>
        <v>0</v>
      </c>
      <c r="ITD21" s="954">
        <f t="shared" si="103"/>
        <v>0</v>
      </c>
      <c r="ITE21" s="954">
        <f t="shared" si="103"/>
        <v>0</v>
      </c>
      <c r="ITF21" s="954">
        <f t="shared" si="103"/>
        <v>0</v>
      </c>
      <c r="ITG21" s="954">
        <f t="shared" si="103"/>
        <v>0</v>
      </c>
      <c r="ITH21" s="954">
        <f t="shared" si="103"/>
        <v>0</v>
      </c>
      <c r="ITI21" s="954">
        <f t="shared" si="103"/>
        <v>0</v>
      </c>
      <c r="ITJ21" s="954">
        <f t="shared" si="103"/>
        <v>0</v>
      </c>
      <c r="ITK21" s="954">
        <f t="shared" si="103"/>
        <v>0</v>
      </c>
      <c r="ITL21" s="954">
        <f t="shared" si="103"/>
        <v>0</v>
      </c>
      <c r="ITM21" s="954">
        <f t="shared" si="103"/>
        <v>0</v>
      </c>
      <c r="ITN21" s="954">
        <f t="shared" si="103"/>
        <v>0</v>
      </c>
      <c r="ITO21" s="954">
        <f t="shared" si="103"/>
        <v>0</v>
      </c>
      <c r="ITP21" s="954">
        <f t="shared" si="103"/>
        <v>0</v>
      </c>
      <c r="ITQ21" s="954">
        <f t="shared" si="103"/>
        <v>0</v>
      </c>
      <c r="ITR21" s="954">
        <f t="shared" si="103"/>
        <v>0</v>
      </c>
      <c r="ITS21" s="954">
        <f t="shared" si="103"/>
        <v>0</v>
      </c>
      <c r="ITT21" s="954">
        <f t="shared" si="103"/>
        <v>0</v>
      </c>
      <c r="ITU21" s="954">
        <f t="shared" si="103"/>
        <v>0</v>
      </c>
      <c r="ITV21" s="954">
        <f t="shared" si="103"/>
        <v>0</v>
      </c>
      <c r="ITW21" s="954">
        <f t="shared" si="103"/>
        <v>0</v>
      </c>
      <c r="ITX21" s="954">
        <f t="shared" si="103"/>
        <v>0</v>
      </c>
      <c r="ITY21" s="954">
        <f t="shared" si="103"/>
        <v>0</v>
      </c>
      <c r="ITZ21" s="954">
        <f t="shared" si="103"/>
        <v>0</v>
      </c>
      <c r="IUA21" s="954">
        <f t="shared" si="103"/>
        <v>0</v>
      </c>
      <c r="IUB21" s="954">
        <f t="shared" si="103"/>
        <v>0</v>
      </c>
      <c r="IUC21" s="954">
        <f t="shared" si="103"/>
        <v>0</v>
      </c>
      <c r="IUD21" s="954">
        <f t="shared" si="103"/>
        <v>0</v>
      </c>
      <c r="IUE21" s="954">
        <f t="shared" si="103"/>
        <v>0</v>
      </c>
      <c r="IUF21" s="954">
        <f t="shared" si="103"/>
        <v>0</v>
      </c>
      <c r="IUG21" s="954">
        <f t="shared" si="103"/>
        <v>0</v>
      </c>
      <c r="IUH21" s="954">
        <f t="shared" si="103"/>
        <v>0</v>
      </c>
      <c r="IUI21" s="954">
        <f t="shared" si="103"/>
        <v>0</v>
      </c>
      <c r="IUJ21" s="954">
        <f t="shared" si="103"/>
        <v>0</v>
      </c>
      <c r="IUK21" s="954">
        <f t="shared" si="103"/>
        <v>0</v>
      </c>
      <c r="IUL21" s="954">
        <f t="shared" si="103"/>
        <v>0</v>
      </c>
      <c r="IUM21" s="954">
        <f t="shared" si="103"/>
        <v>0</v>
      </c>
      <c r="IUN21" s="954">
        <f t="shared" si="103"/>
        <v>0</v>
      </c>
      <c r="IUO21" s="954">
        <f t="shared" si="103"/>
        <v>0</v>
      </c>
      <c r="IUP21" s="954">
        <f t="shared" si="103"/>
        <v>0</v>
      </c>
      <c r="IUQ21" s="954">
        <f t="shared" si="103"/>
        <v>0</v>
      </c>
      <c r="IUR21" s="954">
        <f t="shared" si="103"/>
        <v>0</v>
      </c>
      <c r="IUS21" s="954">
        <f t="shared" si="103"/>
        <v>0</v>
      </c>
      <c r="IUT21" s="954">
        <f t="shared" si="103"/>
        <v>0</v>
      </c>
      <c r="IUU21" s="954">
        <f t="shared" si="103"/>
        <v>0</v>
      </c>
      <c r="IUV21" s="954">
        <f t="shared" si="103"/>
        <v>0</v>
      </c>
      <c r="IUW21" s="954">
        <f t="shared" si="103"/>
        <v>0</v>
      </c>
      <c r="IUX21" s="954">
        <f t="shared" si="103"/>
        <v>0</v>
      </c>
      <c r="IUY21" s="954">
        <f t="shared" si="103"/>
        <v>0</v>
      </c>
      <c r="IUZ21" s="954">
        <f t="shared" si="103"/>
        <v>0</v>
      </c>
      <c r="IVA21" s="954">
        <f t="shared" si="103"/>
        <v>0</v>
      </c>
      <c r="IVB21" s="954">
        <f t="shared" si="103"/>
        <v>0</v>
      </c>
      <c r="IVC21" s="954">
        <f t="shared" si="103"/>
        <v>0</v>
      </c>
      <c r="IVD21" s="954">
        <f t="shared" si="103"/>
        <v>0</v>
      </c>
      <c r="IVE21" s="954">
        <f t="shared" si="103"/>
        <v>0</v>
      </c>
      <c r="IVF21" s="954">
        <f t="shared" si="103"/>
        <v>0</v>
      </c>
      <c r="IVG21" s="954">
        <f t="shared" si="103"/>
        <v>0</v>
      </c>
      <c r="IVH21" s="954">
        <f t="shared" ref="IVH21:IXS21" si="104">IF(OR(IVH26&lt;$C$18,IVH26&gt;($C$18+9)),0,IVH27)</f>
        <v>0</v>
      </c>
      <c r="IVI21" s="954">
        <f t="shared" si="104"/>
        <v>0</v>
      </c>
      <c r="IVJ21" s="954">
        <f t="shared" si="104"/>
        <v>0</v>
      </c>
      <c r="IVK21" s="954">
        <f t="shared" si="104"/>
        <v>0</v>
      </c>
      <c r="IVL21" s="954">
        <f t="shared" si="104"/>
        <v>0</v>
      </c>
      <c r="IVM21" s="954">
        <f t="shared" si="104"/>
        <v>0</v>
      </c>
      <c r="IVN21" s="954">
        <f t="shared" si="104"/>
        <v>0</v>
      </c>
      <c r="IVO21" s="954">
        <f t="shared" si="104"/>
        <v>0</v>
      </c>
      <c r="IVP21" s="954">
        <f t="shared" si="104"/>
        <v>0</v>
      </c>
      <c r="IVQ21" s="954">
        <f t="shared" si="104"/>
        <v>0</v>
      </c>
      <c r="IVR21" s="954">
        <f t="shared" si="104"/>
        <v>0</v>
      </c>
      <c r="IVS21" s="954">
        <f t="shared" si="104"/>
        <v>0</v>
      </c>
      <c r="IVT21" s="954">
        <f t="shared" si="104"/>
        <v>0</v>
      </c>
      <c r="IVU21" s="954">
        <f t="shared" si="104"/>
        <v>0</v>
      </c>
      <c r="IVV21" s="954">
        <f t="shared" si="104"/>
        <v>0</v>
      </c>
      <c r="IVW21" s="954">
        <f t="shared" si="104"/>
        <v>0</v>
      </c>
      <c r="IVX21" s="954">
        <f t="shared" si="104"/>
        <v>0</v>
      </c>
      <c r="IVY21" s="954">
        <f t="shared" si="104"/>
        <v>0</v>
      </c>
      <c r="IVZ21" s="954">
        <f t="shared" si="104"/>
        <v>0</v>
      </c>
      <c r="IWA21" s="954">
        <f t="shared" si="104"/>
        <v>0</v>
      </c>
      <c r="IWB21" s="954">
        <f t="shared" si="104"/>
        <v>0</v>
      </c>
      <c r="IWC21" s="954">
        <f t="shared" si="104"/>
        <v>0</v>
      </c>
      <c r="IWD21" s="954">
        <f t="shared" si="104"/>
        <v>0</v>
      </c>
      <c r="IWE21" s="954">
        <f t="shared" si="104"/>
        <v>0</v>
      </c>
      <c r="IWF21" s="954">
        <f t="shared" si="104"/>
        <v>0</v>
      </c>
      <c r="IWG21" s="954">
        <f t="shared" si="104"/>
        <v>0</v>
      </c>
      <c r="IWH21" s="954">
        <f t="shared" si="104"/>
        <v>0</v>
      </c>
      <c r="IWI21" s="954">
        <f t="shared" si="104"/>
        <v>0</v>
      </c>
      <c r="IWJ21" s="954">
        <f t="shared" si="104"/>
        <v>0</v>
      </c>
      <c r="IWK21" s="954">
        <f t="shared" si="104"/>
        <v>0</v>
      </c>
      <c r="IWL21" s="954">
        <f t="shared" si="104"/>
        <v>0</v>
      </c>
      <c r="IWM21" s="954">
        <f t="shared" si="104"/>
        <v>0</v>
      </c>
      <c r="IWN21" s="954">
        <f t="shared" si="104"/>
        <v>0</v>
      </c>
      <c r="IWO21" s="954">
        <f t="shared" si="104"/>
        <v>0</v>
      </c>
      <c r="IWP21" s="954">
        <f t="shared" si="104"/>
        <v>0</v>
      </c>
      <c r="IWQ21" s="954">
        <f t="shared" si="104"/>
        <v>0</v>
      </c>
      <c r="IWR21" s="954">
        <f t="shared" si="104"/>
        <v>0</v>
      </c>
      <c r="IWS21" s="954">
        <f t="shared" si="104"/>
        <v>0</v>
      </c>
      <c r="IWT21" s="954">
        <f t="shared" si="104"/>
        <v>0</v>
      </c>
      <c r="IWU21" s="954">
        <f t="shared" si="104"/>
        <v>0</v>
      </c>
      <c r="IWV21" s="954">
        <f t="shared" si="104"/>
        <v>0</v>
      </c>
      <c r="IWW21" s="954">
        <f t="shared" si="104"/>
        <v>0</v>
      </c>
      <c r="IWX21" s="954">
        <f t="shared" si="104"/>
        <v>0</v>
      </c>
      <c r="IWY21" s="954">
        <f t="shared" si="104"/>
        <v>0</v>
      </c>
      <c r="IWZ21" s="954">
        <f t="shared" si="104"/>
        <v>0</v>
      </c>
      <c r="IXA21" s="954">
        <f t="shared" si="104"/>
        <v>0</v>
      </c>
      <c r="IXB21" s="954">
        <f t="shared" si="104"/>
        <v>0</v>
      </c>
      <c r="IXC21" s="954">
        <f t="shared" si="104"/>
        <v>0</v>
      </c>
      <c r="IXD21" s="954">
        <f t="shared" si="104"/>
        <v>0</v>
      </c>
      <c r="IXE21" s="954">
        <f t="shared" si="104"/>
        <v>0</v>
      </c>
      <c r="IXF21" s="954">
        <f t="shared" si="104"/>
        <v>0</v>
      </c>
      <c r="IXG21" s="954">
        <f t="shared" si="104"/>
        <v>0</v>
      </c>
      <c r="IXH21" s="954">
        <f t="shared" si="104"/>
        <v>0</v>
      </c>
      <c r="IXI21" s="954">
        <f t="shared" si="104"/>
        <v>0</v>
      </c>
      <c r="IXJ21" s="954">
        <f t="shared" si="104"/>
        <v>0</v>
      </c>
      <c r="IXK21" s="954">
        <f t="shared" si="104"/>
        <v>0</v>
      </c>
      <c r="IXL21" s="954">
        <f t="shared" si="104"/>
        <v>0</v>
      </c>
      <c r="IXM21" s="954">
        <f t="shared" si="104"/>
        <v>0</v>
      </c>
      <c r="IXN21" s="954">
        <f t="shared" si="104"/>
        <v>0</v>
      </c>
      <c r="IXO21" s="954">
        <f t="shared" si="104"/>
        <v>0</v>
      </c>
      <c r="IXP21" s="954">
        <f t="shared" si="104"/>
        <v>0</v>
      </c>
      <c r="IXQ21" s="954">
        <f t="shared" si="104"/>
        <v>0</v>
      </c>
      <c r="IXR21" s="954">
        <f t="shared" si="104"/>
        <v>0</v>
      </c>
      <c r="IXS21" s="954">
        <f t="shared" si="104"/>
        <v>0</v>
      </c>
      <c r="IXT21" s="954">
        <f t="shared" ref="IXT21:JAE21" si="105">IF(OR(IXT26&lt;$C$18,IXT26&gt;($C$18+9)),0,IXT27)</f>
        <v>0</v>
      </c>
      <c r="IXU21" s="954">
        <f t="shared" si="105"/>
        <v>0</v>
      </c>
      <c r="IXV21" s="954">
        <f t="shared" si="105"/>
        <v>0</v>
      </c>
      <c r="IXW21" s="954">
        <f t="shared" si="105"/>
        <v>0</v>
      </c>
      <c r="IXX21" s="954">
        <f t="shared" si="105"/>
        <v>0</v>
      </c>
      <c r="IXY21" s="954">
        <f t="shared" si="105"/>
        <v>0</v>
      </c>
      <c r="IXZ21" s="954">
        <f t="shared" si="105"/>
        <v>0</v>
      </c>
      <c r="IYA21" s="954">
        <f t="shared" si="105"/>
        <v>0</v>
      </c>
      <c r="IYB21" s="954">
        <f t="shared" si="105"/>
        <v>0</v>
      </c>
      <c r="IYC21" s="954">
        <f t="shared" si="105"/>
        <v>0</v>
      </c>
      <c r="IYD21" s="954">
        <f t="shared" si="105"/>
        <v>0</v>
      </c>
      <c r="IYE21" s="954">
        <f t="shared" si="105"/>
        <v>0</v>
      </c>
      <c r="IYF21" s="954">
        <f t="shared" si="105"/>
        <v>0</v>
      </c>
      <c r="IYG21" s="954">
        <f t="shared" si="105"/>
        <v>0</v>
      </c>
      <c r="IYH21" s="954">
        <f t="shared" si="105"/>
        <v>0</v>
      </c>
      <c r="IYI21" s="954">
        <f t="shared" si="105"/>
        <v>0</v>
      </c>
      <c r="IYJ21" s="954">
        <f t="shared" si="105"/>
        <v>0</v>
      </c>
      <c r="IYK21" s="954">
        <f t="shared" si="105"/>
        <v>0</v>
      </c>
      <c r="IYL21" s="954">
        <f t="shared" si="105"/>
        <v>0</v>
      </c>
      <c r="IYM21" s="954">
        <f t="shared" si="105"/>
        <v>0</v>
      </c>
      <c r="IYN21" s="954">
        <f t="shared" si="105"/>
        <v>0</v>
      </c>
      <c r="IYO21" s="954">
        <f t="shared" si="105"/>
        <v>0</v>
      </c>
      <c r="IYP21" s="954">
        <f t="shared" si="105"/>
        <v>0</v>
      </c>
      <c r="IYQ21" s="954">
        <f t="shared" si="105"/>
        <v>0</v>
      </c>
      <c r="IYR21" s="954">
        <f t="shared" si="105"/>
        <v>0</v>
      </c>
      <c r="IYS21" s="954">
        <f t="shared" si="105"/>
        <v>0</v>
      </c>
      <c r="IYT21" s="954">
        <f t="shared" si="105"/>
        <v>0</v>
      </c>
      <c r="IYU21" s="954">
        <f t="shared" si="105"/>
        <v>0</v>
      </c>
      <c r="IYV21" s="954">
        <f t="shared" si="105"/>
        <v>0</v>
      </c>
      <c r="IYW21" s="954">
        <f t="shared" si="105"/>
        <v>0</v>
      </c>
      <c r="IYX21" s="954">
        <f t="shared" si="105"/>
        <v>0</v>
      </c>
      <c r="IYY21" s="954">
        <f t="shared" si="105"/>
        <v>0</v>
      </c>
      <c r="IYZ21" s="954">
        <f t="shared" si="105"/>
        <v>0</v>
      </c>
      <c r="IZA21" s="954">
        <f t="shared" si="105"/>
        <v>0</v>
      </c>
      <c r="IZB21" s="954">
        <f t="shared" si="105"/>
        <v>0</v>
      </c>
      <c r="IZC21" s="954">
        <f t="shared" si="105"/>
        <v>0</v>
      </c>
      <c r="IZD21" s="954">
        <f t="shared" si="105"/>
        <v>0</v>
      </c>
      <c r="IZE21" s="954">
        <f t="shared" si="105"/>
        <v>0</v>
      </c>
      <c r="IZF21" s="954">
        <f t="shared" si="105"/>
        <v>0</v>
      </c>
      <c r="IZG21" s="954">
        <f t="shared" si="105"/>
        <v>0</v>
      </c>
      <c r="IZH21" s="954">
        <f t="shared" si="105"/>
        <v>0</v>
      </c>
      <c r="IZI21" s="954">
        <f t="shared" si="105"/>
        <v>0</v>
      </c>
      <c r="IZJ21" s="954">
        <f t="shared" si="105"/>
        <v>0</v>
      </c>
      <c r="IZK21" s="954">
        <f t="shared" si="105"/>
        <v>0</v>
      </c>
      <c r="IZL21" s="954">
        <f t="shared" si="105"/>
        <v>0</v>
      </c>
      <c r="IZM21" s="954">
        <f t="shared" si="105"/>
        <v>0</v>
      </c>
      <c r="IZN21" s="954">
        <f t="shared" si="105"/>
        <v>0</v>
      </c>
      <c r="IZO21" s="954">
        <f t="shared" si="105"/>
        <v>0</v>
      </c>
      <c r="IZP21" s="954">
        <f t="shared" si="105"/>
        <v>0</v>
      </c>
      <c r="IZQ21" s="954">
        <f t="shared" si="105"/>
        <v>0</v>
      </c>
      <c r="IZR21" s="954">
        <f t="shared" si="105"/>
        <v>0</v>
      </c>
      <c r="IZS21" s="954">
        <f t="shared" si="105"/>
        <v>0</v>
      </c>
      <c r="IZT21" s="954">
        <f t="shared" si="105"/>
        <v>0</v>
      </c>
      <c r="IZU21" s="954">
        <f t="shared" si="105"/>
        <v>0</v>
      </c>
      <c r="IZV21" s="954">
        <f t="shared" si="105"/>
        <v>0</v>
      </c>
      <c r="IZW21" s="954">
        <f t="shared" si="105"/>
        <v>0</v>
      </c>
      <c r="IZX21" s="954">
        <f t="shared" si="105"/>
        <v>0</v>
      </c>
      <c r="IZY21" s="954">
        <f t="shared" si="105"/>
        <v>0</v>
      </c>
      <c r="IZZ21" s="954">
        <f t="shared" si="105"/>
        <v>0</v>
      </c>
      <c r="JAA21" s="954">
        <f t="shared" si="105"/>
        <v>0</v>
      </c>
      <c r="JAB21" s="954">
        <f t="shared" si="105"/>
        <v>0</v>
      </c>
      <c r="JAC21" s="954">
        <f t="shared" si="105"/>
        <v>0</v>
      </c>
      <c r="JAD21" s="954">
        <f t="shared" si="105"/>
        <v>0</v>
      </c>
      <c r="JAE21" s="954">
        <f t="shared" si="105"/>
        <v>0</v>
      </c>
      <c r="JAF21" s="954">
        <f t="shared" ref="JAF21:JCQ21" si="106">IF(OR(JAF26&lt;$C$18,JAF26&gt;($C$18+9)),0,JAF27)</f>
        <v>0</v>
      </c>
      <c r="JAG21" s="954">
        <f t="shared" si="106"/>
        <v>0</v>
      </c>
      <c r="JAH21" s="954">
        <f t="shared" si="106"/>
        <v>0</v>
      </c>
      <c r="JAI21" s="954">
        <f t="shared" si="106"/>
        <v>0</v>
      </c>
      <c r="JAJ21" s="954">
        <f t="shared" si="106"/>
        <v>0</v>
      </c>
      <c r="JAK21" s="954">
        <f t="shared" si="106"/>
        <v>0</v>
      </c>
      <c r="JAL21" s="954">
        <f t="shared" si="106"/>
        <v>0</v>
      </c>
      <c r="JAM21" s="954">
        <f t="shared" si="106"/>
        <v>0</v>
      </c>
      <c r="JAN21" s="954">
        <f t="shared" si="106"/>
        <v>0</v>
      </c>
      <c r="JAO21" s="954">
        <f t="shared" si="106"/>
        <v>0</v>
      </c>
      <c r="JAP21" s="954">
        <f t="shared" si="106"/>
        <v>0</v>
      </c>
      <c r="JAQ21" s="954">
        <f t="shared" si="106"/>
        <v>0</v>
      </c>
      <c r="JAR21" s="954">
        <f t="shared" si="106"/>
        <v>0</v>
      </c>
      <c r="JAS21" s="954">
        <f t="shared" si="106"/>
        <v>0</v>
      </c>
      <c r="JAT21" s="954">
        <f t="shared" si="106"/>
        <v>0</v>
      </c>
      <c r="JAU21" s="954">
        <f t="shared" si="106"/>
        <v>0</v>
      </c>
      <c r="JAV21" s="954">
        <f t="shared" si="106"/>
        <v>0</v>
      </c>
      <c r="JAW21" s="954">
        <f t="shared" si="106"/>
        <v>0</v>
      </c>
      <c r="JAX21" s="954">
        <f t="shared" si="106"/>
        <v>0</v>
      </c>
      <c r="JAY21" s="954">
        <f t="shared" si="106"/>
        <v>0</v>
      </c>
      <c r="JAZ21" s="954">
        <f t="shared" si="106"/>
        <v>0</v>
      </c>
      <c r="JBA21" s="954">
        <f t="shared" si="106"/>
        <v>0</v>
      </c>
      <c r="JBB21" s="954">
        <f t="shared" si="106"/>
        <v>0</v>
      </c>
      <c r="JBC21" s="954">
        <f t="shared" si="106"/>
        <v>0</v>
      </c>
      <c r="JBD21" s="954">
        <f t="shared" si="106"/>
        <v>0</v>
      </c>
      <c r="JBE21" s="954">
        <f t="shared" si="106"/>
        <v>0</v>
      </c>
      <c r="JBF21" s="954">
        <f t="shared" si="106"/>
        <v>0</v>
      </c>
      <c r="JBG21" s="954">
        <f t="shared" si="106"/>
        <v>0</v>
      </c>
      <c r="JBH21" s="954">
        <f t="shared" si="106"/>
        <v>0</v>
      </c>
      <c r="JBI21" s="954">
        <f t="shared" si="106"/>
        <v>0</v>
      </c>
      <c r="JBJ21" s="954">
        <f t="shared" si="106"/>
        <v>0</v>
      </c>
      <c r="JBK21" s="954">
        <f t="shared" si="106"/>
        <v>0</v>
      </c>
      <c r="JBL21" s="954">
        <f t="shared" si="106"/>
        <v>0</v>
      </c>
      <c r="JBM21" s="954">
        <f t="shared" si="106"/>
        <v>0</v>
      </c>
      <c r="JBN21" s="954">
        <f t="shared" si="106"/>
        <v>0</v>
      </c>
      <c r="JBO21" s="954">
        <f t="shared" si="106"/>
        <v>0</v>
      </c>
      <c r="JBP21" s="954">
        <f t="shared" si="106"/>
        <v>0</v>
      </c>
      <c r="JBQ21" s="954">
        <f t="shared" si="106"/>
        <v>0</v>
      </c>
      <c r="JBR21" s="954">
        <f t="shared" si="106"/>
        <v>0</v>
      </c>
      <c r="JBS21" s="954">
        <f t="shared" si="106"/>
        <v>0</v>
      </c>
      <c r="JBT21" s="954">
        <f t="shared" si="106"/>
        <v>0</v>
      </c>
      <c r="JBU21" s="954">
        <f t="shared" si="106"/>
        <v>0</v>
      </c>
      <c r="JBV21" s="954">
        <f t="shared" si="106"/>
        <v>0</v>
      </c>
      <c r="JBW21" s="954">
        <f t="shared" si="106"/>
        <v>0</v>
      </c>
      <c r="JBX21" s="954">
        <f t="shared" si="106"/>
        <v>0</v>
      </c>
      <c r="JBY21" s="954">
        <f t="shared" si="106"/>
        <v>0</v>
      </c>
      <c r="JBZ21" s="954">
        <f t="shared" si="106"/>
        <v>0</v>
      </c>
      <c r="JCA21" s="954">
        <f t="shared" si="106"/>
        <v>0</v>
      </c>
      <c r="JCB21" s="954">
        <f t="shared" si="106"/>
        <v>0</v>
      </c>
      <c r="JCC21" s="954">
        <f t="shared" si="106"/>
        <v>0</v>
      </c>
      <c r="JCD21" s="954">
        <f t="shared" si="106"/>
        <v>0</v>
      </c>
      <c r="JCE21" s="954">
        <f t="shared" si="106"/>
        <v>0</v>
      </c>
      <c r="JCF21" s="954">
        <f t="shared" si="106"/>
        <v>0</v>
      </c>
      <c r="JCG21" s="954">
        <f t="shared" si="106"/>
        <v>0</v>
      </c>
      <c r="JCH21" s="954">
        <f t="shared" si="106"/>
        <v>0</v>
      </c>
      <c r="JCI21" s="954">
        <f t="shared" si="106"/>
        <v>0</v>
      </c>
      <c r="JCJ21" s="954">
        <f t="shared" si="106"/>
        <v>0</v>
      </c>
      <c r="JCK21" s="954">
        <f t="shared" si="106"/>
        <v>0</v>
      </c>
      <c r="JCL21" s="954">
        <f t="shared" si="106"/>
        <v>0</v>
      </c>
      <c r="JCM21" s="954">
        <f t="shared" si="106"/>
        <v>0</v>
      </c>
      <c r="JCN21" s="954">
        <f t="shared" si="106"/>
        <v>0</v>
      </c>
      <c r="JCO21" s="954">
        <f t="shared" si="106"/>
        <v>0</v>
      </c>
      <c r="JCP21" s="954">
        <f t="shared" si="106"/>
        <v>0</v>
      </c>
      <c r="JCQ21" s="954">
        <f t="shared" si="106"/>
        <v>0</v>
      </c>
      <c r="JCR21" s="954">
        <f t="shared" ref="JCR21:JFC21" si="107">IF(OR(JCR26&lt;$C$18,JCR26&gt;($C$18+9)),0,JCR27)</f>
        <v>0</v>
      </c>
      <c r="JCS21" s="954">
        <f t="shared" si="107"/>
        <v>0</v>
      </c>
      <c r="JCT21" s="954">
        <f t="shared" si="107"/>
        <v>0</v>
      </c>
      <c r="JCU21" s="954">
        <f t="shared" si="107"/>
        <v>0</v>
      </c>
      <c r="JCV21" s="954">
        <f t="shared" si="107"/>
        <v>0</v>
      </c>
      <c r="JCW21" s="954">
        <f t="shared" si="107"/>
        <v>0</v>
      </c>
      <c r="JCX21" s="954">
        <f t="shared" si="107"/>
        <v>0</v>
      </c>
      <c r="JCY21" s="954">
        <f t="shared" si="107"/>
        <v>0</v>
      </c>
      <c r="JCZ21" s="954">
        <f t="shared" si="107"/>
        <v>0</v>
      </c>
      <c r="JDA21" s="954">
        <f t="shared" si="107"/>
        <v>0</v>
      </c>
      <c r="JDB21" s="954">
        <f t="shared" si="107"/>
        <v>0</v>
      </c>
      <c r="JDC21" s="954">
        <f t="shared" si="107"/>
        <v>0</v>
      </c>
      <c r="JDD21" s="954">
        <f t="shared" si="107"/>
        <v>0</v>
      </c>
      <c r="JDE21" s="954">
        <f t="shared" si="107"/>
        <v>0</v>
      </c>
      <c r="JDF21" s="954">
        <f t="shared" si="107"/>
        <v>0</v>
      </c>
      <c r="JDG21" s="954">
        <f t="shared" si="107"/>
        <v>0</v>
      </c>
      <c r="JDH21" s="954">
        <f t="shared" si="107"/>
        <v>0</v>
      </c>
      <c r="JDI21" s="954">
        <f t="shared" si="107"/>
        <v>0</v>
      </c>
      <c r="JDJ21" s="954">
        <f t="shared" si="107"/>
        <v>0</v>
      </c>
      <c r="JDK21" s="954">
        <f t="shared" si="107"/>
        <v>0</v>
      </c>
      <c r="JDL21" s="954">
        <f t="shared" si="107"/>
        <v>0</v>
      </c>
      <c r="JDM21" s="954">
        <f t="shared" si="107"/>
        <v>0</v>
      </c>
      <c r="JDN21" s="954">
        <f t="shared" si="107"/>
        <v>0</v>
      </c>
      <c r="JDO21" s="954">
        <f t="shared" si="107"/>
        <v>0</v>
      </c>
      <c r="JDP21" s="954">
        <f t="shared" si="107"/>
        <v>0</v>
      </c>
      <c r="JDQ21" s="954">
        <f t="shared" si="107"/>
        <v>0</v>
      </c>
      <c r="JDR21" s="954">
        <f t="shared" si="107"/>
        <v>0</v>
      </c>
      <c r="JDS21" s="954">
        <f t="shared" si="107"/>
        <v>0</v>
      </c>
      <c r="JDT21" s="954">
        <f t="shared" si="107"/>
        <v>0</v>
      </c>
      <c r="JDU21" s="954">
        <f t="shared" si="107"/>
        <v>0</v>
      </c>
      <c r="JDV21" s="954">
        <f t="shared" si="107"/>
        <v>0</v>
      </c>
      <c r="JDW21" s="954">
        <f t="shared" si="107"/>
        <v>0</v>
      </c>
      <c r="JDX21" s="954">
        <f t="shared" si="107"/>
        <v>0</v>
      </c>
      <c r="JDY21" s="954">
        <f t="shared" si="107"/>
        <v>0</v>
      </c>
      <c r="JDZ21" s="954">
        <f t="shared" si="107"/>
        <v>0</v>
      </c>
      <c r="JEA21" s="954">
        <f t="shared" si="107"/>
        <v>0</v>
      </c>
      <c r="JEB21" s="954">
        <f t="shared" si="107"/>
        <v>0</v>
      </c>
      <c r="JEC21" s="954">
        <f t="shared" si="107"/>
        <v>0</v>
      </c>
      <c r="JED21" s="954">
        <f t="shared" si="107"/>
        <v>0</v>
      </c>
      <c r="JEE21" s="954">
        <f t="shared" si="107"/>
        <v>0</v>
      </c>
      <c r="JEF21" s="954">
        <f t="shared" si="107"/>
        <v>0</v>
      </c>
      <c r="JEG21" s="954">
        <f t="shared" si="107"/>
        <v>0</v>
      </c>
      <c r="JEH21" s="954">
        <f t="shared" si="107"/>
        <v>0</v>
      </c>
      <c r="JEI21" s="954">
        <f t="shared" si="107"/>
        <v>0</v>
      </c>
      <c r="JEJ21" s="954">
        <f t="shared" si="107"/>
        <v>0</v>
      </c>
      <c r="JEK21" s="954">
        <f t="shared" si="107"/>
        <v>0</v>
      </c>
      <c r="JEL21" s="954">
        <f t="shared" si="107"/>
        <v>0</v>
      </c>
      <c r="JEM21" s="954">
        <f t="shared" si="107"/>
        <v>0</v>
      </c>
      <c r="JEN21" s="954">
        <f t="shared" si="107"/>
        <v>0</v>
      </c>
      <c r="JEO21" s="954">
        <f t="shared" si="107"/>
        <v>0</v>
      </c>
      <c r="JEP21" s="954">
        <f t="shared" si="107"/>
        <v>0</v>
      </c>
      <c r="JEQ21" s="954">
        <f t="shared" si="107"/>
        <v>0</v>
      </c>
      <c r="JER21" s="954">
        <f t="shared" si="107"/>
        <v>0</v>
      </c>
      <c r="JES21" s="954">
        <f t="shared" si="107"/>
        <v>0</v>
      </c>
      <c r="JET21" s="954">
        <f t="shared" si="107"/>
        <v>0</v>
      </c>
      <c r="JEU21" s="954">
        <f t="shared" si="107"/>
        <v>0</v>
      </c>
      <c r="JEV21" s="954">
        <f t="shared" si="107"/>
        <v>0</v>
      </c>
      <c r="JEW21" s="954">
        <f t="shared" si="107"/>
        <v>0</v>
      </c>
      <c r="JEX21" s="954">
        <f t="shared" si="107"/>
        <v>0</v>
      </c>
      <c r="JEY21" s="954">
        <f t="shared" si="107"/>
        <v>0</v>
      </c>
      <c r="JEZ21" s="954">
        <f t="shared" si="107"/>
        <v>0</v>
      </c>
      <c r="JFA21" s="954">
        <f t="shared" si="107"/>
        <v>0</v>
      </c>
      <c r="JFB21" s="954">
        <f t="shared" si="107"/>
        <v>0</v>
      </c>
      <c r="JFC21" s="954">
        <f t="shared" si="107"/>
        <v>0</v>
      </c>
      <c r="JFD21" s="954">
        <f t="shared" ref="JFD21:JHO21" si="108">IF(OR(JFD26&lt;$C$18,JFD26&gt;($C$18+9)),0,JFD27)</f>
        <v>0</v>
      </c>
      <c r="JFE21" s="954">
        <f t="shared" si="108"/>
        <v>0</v>
      </c>
      <c r="JFF21" s="954">
        <f t="shared" si="108"/>
        <v>0</v>
      </c>
      <c r="JFG21" s="954">
        <f t="shared" si="108"/>
        <v>0</v>
      </c>
      <c r="JFH21" s="954">
        <f t="shared" si="108"/>
        <v>0</v>
      </c>
      <c r="JFI21" s="954">
        <f t="shared" si="108"/>
        <v>0</v>
      </c>
      <c r="JFJ21" s="954">
        <f t="shared" si="108"/>
        <v>0</v>
      </c>
      <c r="JFK21" s="954">
        <f t="shared" si="108"/>
        <v>0</v>
      </c>
      <c r="JFL21" s="954">
        <f t="shared" si="108"/>
        <v>0</v>
      </c>
      <c r="JFM21" s="954">
        <f t="shared" si="108"/>
        <v>0</v>
      </c>
      <c r="JFN21" s="954">
        <f t="shared" si="108"/>
        <v>0</v>
      </c>
      <c r="JFO21" s="954">
        <f t="shared" si="108"/>
        <v>0</v>
      </c>
      <c r="JFP21" s="954">
        <f t="shared" si="108"/>
        <v>0</v>
      </c>
      <c r="JFQ21" s="954">
        <f t="shared" si="108"/>
        <v>0</v>
      </c>
      <c r="JFR21" s="954">
        <f t="shared" si="108"/>
        <v>0</v>
      </c>
      <c r="JFS21" s="954">
        <f t="shared" si="108"/>
        <v>0</v>
      </c>
      <c r="JFT21" s="954">
        <f t="shared" si="108"/>
        <v>0</v>
      </c>
      <c r="JFU21" s="954">
        <f t="shared" si="108"/>
        <v>0</v>
      </c>
      <c r="JFV21" s="954">
        <f t="shared" si="108"/>
        <v>0</v>
      </c>
      <c r="JFW21" s="954">
        <f t="shared" si="108"/>
        <v>0</v>
      </c>
      <c r="JFX21" s="954">
        <f t="shared" si="108"/>
        <v>0</v>
      </c>
      <c r="JFY21" s="954">
        <f t="shared" si="108"/>
        <v>0</v>
      </c>
      <c r="JFZ21" s="954">
        <f t="shared" si="108"/>
        <v>0</v>
      </c>
      <c r="JGA21" s="954">
        <f t="shared" si="108"/>
        <v>0</v>
      </c>
      <c r="JGB21" s="954">
        <f t="shared" si="108"/>
        <v>0</v>
      </c>
      <c r="JGC21" s="954">
        <f t="shared" si="108"/>
        <v>0</v>
      </c>
      <c r="JGD21" s="954">
        <f t="shared" si="108"/>
        <v>0</v>
      </c>
      <c r="JGE21" s="954">
        <f t="shared" si="108"/>
        <v>0</v>
      </c>
      <c r="JGF21" s="954">
        <f t="shared" si="108"/>
        <v>0</v>
      </c>
      <c r="JGG21" s="954">
        <f t="shared" si="108"/>
        <v>0</v>
      </c>
      <c r="JGH21" s="954">
        <f t="shared" si="108"/>
        <v>0</v>
      </c>
      <c r="JGI21" s="954">
        <f t="shared" si="108"/>
        <v>0</v>
      </c>
      <c r="JGJ21" s="954">
        <f t="shared" si="108"/>
        <v>0</v>
      </c>
      <c r="JGK21" s="954">
        <f t="shared" si="108"/>
        <v>0</v>
      </c>
      <c r="JGL21" s="954">
        <f t="shared" si="108"/>
        <v>0</v>
      </c>
      <c r="JGM21" s="954">
        <f t="shared" si="108"/>
        <v>0</v>
      </c>
      <c r="JGN21" s="954">
        <f t="shared" si="108"/>
        <v>0</v>
      </c>
      <c r="JGO21" s="954">
        <f t="shared" si="108"/>
        <v>0</v>
      </c>
      <c r="JGP21" s="954">
        <f t="shared" si="108"/>
        <v>0</v>
      </c>
      <c r="JGQ21" s="954">
        <f t="shared" si="108"/>
        <v>0</v>
      </c>
      <c r="JGR21" s="954">
        <f t="shared" si="108"/>
        <v>0</v>
      </c>
      <c r="JGS21" s="954">
        <f t="shared" si="108"/>
        <v>0</v>
      </c>
      <c r="JGT21" s="954">
        <f t="shared" si="108"/>
        <v>0</v>
      </c>
      <c r="JGU21" s="954">
        <f t="shared" si="108"/>
        <v>0</v>
      </c>
      <c r="JGV21" s="954">
        <f t="shared" si="108"/>
        <v>0</v>
      </c>
      <c r="JGW21" s="954">
        <f t="shared" si="108"/>
        <v>0</v>
      </c>
      <c r="JGX21" s="954">
        <f t="shared" si="108"/>
        <v>0</v>
      </c>
      <c r="JGY21" s="954">
        <f t="shared" si="108"/>
        <v>0</v>
      </c>
      <c r="JGZ21" s="954">
        <f t="shared" si="108"/>
        <v>0</v>
      </c>
      <c r="JHA21" s="954">
        <f t="shared" si="108"/>
        <v>0</v>
      </c>
      <c r="JHB21" s="954">
        <f t="shared" si="108"/>
        <v>0</v>
      </c>
      <c r="JHC21" s="954">
        <f t="shared" si="108"/>
        <v>0</v>
      </c>
      <c r="JHD21" s="954">
        <f t="shared" si="108"/>
        <v>0</v>
      </c>
      <c r="JHE21" s="954">
        <f t="shared" si="108"/>
        <v>0</v>
      </c>
      <c r="JHF21" s="954">
        <f t="shared" si="108"/>
        <v>0</v>
      </c>
      <c r="JHG21" s="954">
        <f t="shared" si="108"/>
        <v>0</v>
      </c>
      <c r="JHH21" s="954">
        <f t="shared" si="108"/>
        <v>0</v>
      </c>
      <c r="JHI21" s="954">
        <f t="shared" si="108"/>
        <v>0</v>
      </c>
      <c r="JHJ21" s="954">
        <f t="shared" si="108"/>
        <v>0</v>
      </c>
      <c r="JHK21" s="954">
        <f t="shared" si="108"/>
        <v>0</v>
      </c>
      <c r="JHL21" s="954">
        <f t="shared" si="108"/>
        <v>0</v>
      </c>
      <c r="JHM21" s="954">
        <f t="shared" si="108"/>
        <v>0</v>
      </c>
      <c r="JHN21" s="954">
        <f t="shared" si="108"/>
        <v>0</v>
      </c>
      <c r="JHO21" s="954">
        <f t="shared" si="108"/>
        <v>0</v>
      </c>
      <c r="JHP21" s="954">
        <f t="shared" ref="JHP21:JKA21" si="109">IF(OR(JHP26&lt;$C$18,JHP26&gt;($C$18+9)),0,JHP27)</f>
        <v>0</v>
      </c>
      <c r="JHQ21" s="954">
        <f t="shared" si="109"/>
        <v>0</v>
      </c>
      <c r="JHR21" s="954">
        <f t="shared" si="109"/>
        <v>0</v>
      </c>
      <c r="JHS21" s="954">
        <f t="shared" si="109"/>
        <v>0</v>
      </c>
      <c r="JHT21" s="954">
        <f t="shared" si="109"/>
        <v>0</v>
      </c>
      <c r="JHU21" s="954">
        <f t="shared" si="109"/>
        <v>0</v>
      </c>
      <c r="JHV21" s="954">
        <f t="shared" si="109"/>
        <v>0</v>
      </c>
      <c r="JHW21" s="954">
        <f t="shared" si="109"/>
        <v>0</v>
      </c>
      <c r="JHX21" s="954">
        <f t="shared" si="109"/>
        <v>0</v>
      </c>
      <c r="JHY21" s="954">
        <f t="shared" si="109"/>
        <v>0</v>
      </c>
      <c r="JHZ21" s="954">
        <f t="shared" si="109"/>
        <v>0</v>
      </c>
      <c r="JIA21" s="954">
        <f t="shared" si="109"/>
        <v>0</v>
      </c>
      <c r="JIB21" s="954">
        <f t="shared" si="109"/>
        <v>0</v>
      </c>
      <c r="JIC21" s="954">
        <f t="shared" si="109"/>
        <v>0</v>
      </c>
      <c r="JID21" s="954">
        <f t="shared" si="109"/>
        <v>0</v>
      </c>
      <c r="JIE21" s="954">
        <f t="shared" si="109"/>
        <v>0</v>
      </c>
      <c r="JIF21" s="954">
        <f t="shared" si="109"/>
        <v>0</v>
      </c>
      <c r="JIG21" s="954">
        <f t="shared" si="109"/>
        <v>0</v>
      </c>
      <c r="JIH21" s="954">
        <f t="shared" si="109"/>
        <v>0</v>
      </c>
      <c r="JII21" s="954">
        <f t="shared" si="109"/>
        <v>0</v>
      </c>
      <c r="JIJ21" s="954">
        <f t="shared" si="109"/>
        <v>0</v>
      </c>
      <c r="JIK21" s="954">
        <f t="shared" si="109"/>
        <v>0</v>
      </c>
      <c r="JIL21" s="954">
        <f t="shared" si="109"/>
        <v>0</v>
      </c>
      <c r="JIM21" s="954">
        <f t="shared" si="109"/>
        <v>0</v>
      </c>
      <c r="JIN21" s="954">
        <f t="shared" si="109"/>
        <v>0</v>
      </c>
      <c r="JIO21" s="954">
        <f t="shared" si="109"/>
        <v>0</v>
      </c>
      <c r="JIP21" s="954">
        <f t="shared" si="109"/>
        <v>0</v>
      </c>
      <c r="JIQ21" s="954">
        <f t="shared" si="109"/>
        <v>0</v>
      </c>
      <c r="JIR21" s="954">
        <f t="shared" si="109"/>
        <v>0</v>
      </c>
      <c r="JIS21" s="954">
        <f t="shared" si="109"/>
        <v>0</v>
      </c>
      <c r="JIT21" s="954">
        <f t="shared" si="109"/>
        <v>0</v>
      </c>
      <c r="JIU21" s="954">
        <f t="shared" si="109"/>
        <v>0</v>
      </c>
      <c r="JIV21" s="954">
        <f t="shared" si="109"/>
        <v>0</v>
      </c>
      <c r="JIW21" s="954">
        <f t="shared" si="109"/>
        <v>0</v>
      </c>
      <c r="JIX21" s="954">
        <f t="shared" si="109"/>
        <v>0</v>
      </c>
      <c r="JIY21" s="954">
        <f t="shared" si="109"/>
        <v>0</v>
      </c>
      <c r="JIZ21" s="954">
        <f t="shared" si="109"/>
        <v>0</v>
      </c>
      <c r="JJA21" s="954">
        <f t="shared" si="109"/>
        <v>0</v>
      </c>
      <c r="JJB21" s="954">
        <f t="shared" si="109"/>
        <v>0</v>
      </c>
      <c r="JJC21" s="954">
        <f t="shared" si="109"/>
        <v>0</v>
      </c>
      <c r="JJD21" s="954">
        <f t="shared" si="109"/>
        <v>0</v>
      </c>
      <c r="JJE21" s="954">
        <f t="shared" si="109"/>
        <v>0</v>
      </c>
      <c r="JJF21" s="954">
        <f t="shared" si="109"/>
        <v>0</v>
      </c>
      <c r="JJG21" s="954">
        <f t="shared" si="109"/>
        <v>0</v>
      </c>
      <c r="JJH21" s="954">
        <f t="shared" si="109"/>
        <v>0</v>
      </c>
      <c r="JJI21" s="954">
        <f t="shared" si="109"/>
        <v>0</v>
      </c>
      <c r="JJJ21" s="954">
        <f t="shared" si="109"/>
        <v>0</v>
      </c>
      <c r="JJK21" s="954">
        <f t="shared" si="109"/>
        <v>0</v>
      </c>
      <c r="JJL21" s="954">
        <f t="shared" si="109"/>
        <v>0</v>
      </c>
      <c r="JJM21" s="954">
        <f t="shared" si="109"/>
        <v>0</v>
      </c>
      <c r="JJN21" s="954">
        <f t="shared" si="109"/>
        <v>0</v>
      </c>
      <c r="JJO21" s="954">
        <f t="shared" si="109"/>
        <v>0</v>
      </c>
      <c r="JJP21" s="954">
        <f t="shared" si="109"/>
        <v>0</v>
      </c>
      <c r="JJQ21" s="954">
        <f t="shared" si="109"/>
        <v>0</v>
      </c>
      <c r="JJR21" s="954">
        <f t="shared" si="109"/>
        <v>0</v>
      </c>
      <c r="JJS21" s="954">
        <f t="shared" si="109"/>
        <v>0</v>
      </c>
      <c r="JJT21" s="954">
        <f t="shared" si="109"/>
        <v>0</v>
      </c>
      <c r="JJU21" s="954">
        <f t="shared" si="109"/>
        <v>0</v>
      </c>
      <c r="JJV21" s="954">
        <f t="shared" si="109"/>
        <v>0</v>
      </c>
      <c r="JJW21" s="954">
        <f t="shared" si="109"/>
        <v>0</v>
      </c>
      <c r="JJX21" s="954">
        <f t="shared" si="109"/>
        <v>0</v>
      </c>
      <c r="JJY21" s="954">
        <f t="shared" si="109"/>
        <v>0</v>
      </c>
      <c r="JJZ21" s="954">
        <f t="shared" si="109"/>
        <v>0</v>
      </c>
      <c r="JKA21" s="954">
        <f t="shared" si="109"/>
        <v>0</v>
      </c>
      <c r="JKB21" s="954">
        <f t="shared" ref="JKB21:JMM21" si="110">IF(OR(JKB26&lt;$C$18,JKB26&gt;($C$18+9)),0,JKB27)</f>
        <v>0</v>
      </c>
      <c r="JKC21" s="954">
        <f t="shared" si="110"/>
        <v>0</v>
      </c>
      <c r="JKD21" s="954">
        <f t="shared" si="110"/>
        <v>0</v>
      </c>
      <c r="JKE21" s="954">
        <f t="shared" si="110"/>
        <v>0</v>
      </c>
      <c r="JKF21" s="954">
        <f t="shared" si="110"/>
        <v>0</v>
      </c>
      <c r="JKG21" s="954">
        <f t="shared" si="110"/>
        <v>0</v>
      </c>
      <c r="JKH21" s="954">
        <f t="shared" si="110"/>
        <v>0</v>
      </c>
      <c r="JKI21" s="954">
        <f t="shared" si="110"/>
        <v>0</v>
      </c>
      <c r="JKJ21" s="954">
        <f t="shared" si="110"/>
        <v>0</v>
      </c>
      <c r="JKK21" s="954">
        <f t="shared" si="110"/>
        <v>0</v>
      </c>
      <c r="JKL21" s="954">
        <f t="shared" si="110"/>
        <v>0</v>
      </c>
      <c r="JKM21" s="954">
        <f t="shared" si="110"/>
        <v>0</v>
      </c>
      <c r="JKN21" s="954">
        <f t="shared" si="110"/>
        <v>0</v>
      </c>
      <c r="JKO21" s="954">
        <f t="shared" si="110"/>
        <v>0</v>
      </c>
      <c r="JKP21" s="954">
        <f t="shared" si="110"/>
        <v>0</v>
      </c>
      <c r="JKQ21" s="954">
        <f t="shared" si="110"/>
        <v>0</v>
      </c>
      <c r="JKR21" s="954">
        <f t="shared" si="110"/>
        <v>0</v>
      </c>
      <c r="JKS21" s="954">
        <f t="shared" si="110"/>
        <v>0</v>
      </c>
      <c r="JKT21" s="954">
        <f t="shared" si="110"/>
        <v>0</v>
      </c>
      <c r="JKU21" s="954">
        <f t="shared" si="110"/>
        <v>0</v>
      </c>
      <c r="JKV21" s="954">
        <f t="shared" si="110"/>
        <v>0</v>
      </c>
      <c r="JKW21" s="954">
        <f t="shared" si="110"/>
        <v>0</v>
      </c>
      <c r="JKX21" s="954">
        <f t="shared" si="110"/>
        <v>0</v>
      </c>
      <c r="JKY21" s="954">
        <f t="shared" si="110"/>
        <v>0</v>
      </c>
      <c r="JKZ21" s="954">
        <f t="shared" si="110"/>
        <v>0</v>
      </c>
      <c r="JLA21" s="954">
        <f t="shared" si="110"/>
        <v>0</v>
      </c>
      <c r="JLB21" s="954">
        <f t="shared" si="110"/>
        <v>0</v>
      </c>
      <c r="JLC21" s="954">
        <f t="shared" si="110"/>
        <v>0</v>
      </c>
      <c r="JLD21" s="954">
        <f t="shared" si="110"/>
        <v>0</v>
      </c>
      <c r="JLE21" s="954">
        <f t="shared" si="110"/>
        <v>0</v>
      </c>
      <c r="JLF21" s="954">
        <f t="shared" si="110"/>
        <v>0</v>
      </c>
      <c r="JLG21" s="954">
        <f t="shared" si="110"/>
        <v>0</v>
      </c>
      <c r="JLH21" s="954">
        <f t="shared" si="110"/>
        <v>0</v>
      </c>
      <c r="JLI21" s="954">
        <f t="shared" si="110"/>
        <v>0</v>
      </c>
      <c r="JLJ21" s="954">
        <f t="shared" si="110"/>
        <v>0</v>
      </c>
      <c r="JLK21" s="954">
        <f t="shared" si="110"/>
        <v>0</v>
      </c>
      <c r="JLL21" s="954">
        <f t="shared" si="110"/>
        <v>0</v>
      </c>
      <c r="JLM21" s="954">
        <f t="shared" si="110"/>
        <v>0</v>
      </c>
      <c r="JLN21" s="954">
        <f t="shared" si="110"/>
        <v>0</v>
      </c>
      <c r="JLO21" s="954">
        <f t="shared" si="110"/>
        <v>0</v>
      </c>
      <c r="JLP21" s="954">
        <f t="shared" si="110"/>
        <v>0</v>
      </c>
      <c r="JLQ21" s="954">
        <f t="shared" si="110"/>
        <v>0</v>
      </c>
      <c r="JLR21" s="954">
        <f t="shared" si="110"/>
        <v>0</v>
      </c>
      <c r="JLS21" s="954">
        <f t="shared" si="110"/>
        <v>0</v>
      </c>
      <c r="JLT21" s="954">
        <f t="shared" si="110"/>
        <v>0</v>
      </c>
      <c r="JLU21" s="954">
        <f t="shared" si="110"/>
        <v>0</v>
      </c>
      <c r="JLV21" s="954">
        <f t="shared" si="110"/>
        <v>0</v>
      </c>
      <c r="JLW21" s="954">
        <f t="shared" si="110"/>
        <v>0</v>
      </c>
      <c r="JLX21" s="954">
        <f t="shared" si="110"/>
        <v>0</v>
      </c>
      <c r="JLY21" s="954">
        <f t="shared" si="110"/>
        <v>0</v>
      </c>
      <c r="JLZ21" s="954">
        <f t="shared" si="110"/>
        <v>0</v>
      </c>
      <c r="JMA21" s="954">
        <f t="shared" si="110"/>
        <v>0</v>
      </c>
      <c r="JMB21" s="954">
        <f t="shared" si="110"/>
        <v>0</v>
      </c>
      <c r="JMC21" s="954">
        <f t="shared" si="110"/>
        <v>0</v>
      </c>
      <c r="JMD21" s="954">
        <f t="shared" si="110"/>
        <v>0</v>
      </c>
      <c r="JME21" s="954">
        <f t="shared" si="110"/>
        <v>0</v>
      </c>
      <c r="JMF21" s="954">
        <f t="shared" si="110"/>
        <v>0</v>
      </c>
      <c r="JMG21" s="954">
        <f t="shared" si="110"/>
        <v>0</v>
      </c>
      <c r="JMH21" s="954">
        <f t="shared" si="110"/>
        <v>0</v>
      </c>
      <c r="JMI21" s="954">
        <f t="shared" si="110"/>
        <v>0</v>
      </c>
      <c r="JMJ21" s="954">
        <f t="shared" si="110"/>
        <v>0</v>
      </c>
      <c r="JMK21" s="954">
        <f t="shared" si="110"/>
        <v>0</v>
      </c>
      <c r="JML21" s="954">
        <f t="shared" si="110"/>
        <v>0</v>
      </c>
      <c r="JMM21" s="954">
        <f t="shared" si="110"/>
        <v>0</v>
      </c>
      <c r="JMN21" s="954">
        <f t="shared" ref="JMN21:JOY21" si="111">IF(OR(JMN26&lt;$C$18,JMN26&gt;($C$18+9)),0,JMN27)</f>
        <v>0</v>
      </c>
      <c r="JMO21" s="954">
        <f t="shared" si="111"/>
        <v>0</v>
      </c>
      <c r="JMP21" s="954">
        <f t="shared" si="111"/>
        <v>0</v>
      </c>
      <c r="JMQ21" s="954">
        <f t="shared" si="111"/>
        <v>0</v>
      </c>
      <c r="JMR21" s="954">
        <f t="shared" si="111"/>
        <v>0</v>
      </c>
      <c r="JMS21" s="954">
        <f t="shared" si="111"/>
        <v>0</v>
      </c>
      <c r="JMT21" s="954">
        <f t="shared" si="111"/>
        <v>0</v>
      </c>
      <c r="JMU21" s="954">
        <f t="shared" si="111"/>
        <v>0</v>
      </c>
      <c r="JMV21" s="954">
        <f t="shared" si="111"/>
        <v>0</v>
      </c>
      <c r="JMW21" s="954">
        <f t="shared" si="111"/>
        <v>0</v>
      </c>
      <c r="JMX21" s="954">
        <f t="shared" si="111"/>
        <v>0</v>
      </c>
      <c r="JMY21" s="954">
        <f t="shared" si="111"/>
        <v>0</v>
      </c>
      <c r="JMZ21" s="954">
        <f t="shared" si="111"/>
        <v>0</v>
      </c>
      <c r="JNA21" s="954">
        <f t="shared" si="111"/>
        <v>0</v>
      </c>
      <c r="JNB21" s="954">
        <f t="shared" si="111"/>
        <v>0</v>
      </c>
      <c r="JNC21" s="954">
        <f t="shared" si="111"/>
        <v>0</v>
      </c>
      <c r="JND21" s="954">
        <f t="shared" si="111"/>
        <v>0</v>
      </c>
      <c r="JNE21" s="954">
        <f t="shared" si="111"/>
        <v>0</v>
      </c>
      <c r="JNF21" s="954">
        <f t="shared" si="111"/>
        <v>0</v>
      </c>
      <c r="JNG21" s="954">
        <f t="shared" si="111"/>
        <v>0</v>
      </c>
      <c r="JNH21" s="954">
        <f t="shared" si="111"/>
        <v>0</v>
      </c>
      <c r="JNI21" s="954">
        <f t="shared" si="111"/>
        <v>0</v>
      </c>
      <c r="JNJ21" s="954">
        <f t="shared" si="111"/>
        <v>0</v>
      </c>
      <c r="JNK21" s="954">
        <f t="shared" si="111"/>
        <v>0</v>
      </c>
      <c r="JNL21" s="954">
        <f t="shared" si="111"/>
        <v>0</v>
      </c>
      <c r="JNM21" s="954">
        <f t="shared" si="111"/>
        <v>0</v>
      </c>
      <c r="JNN21" s="954">
        <f t="shared" si="111"/>
        <v>0</v>
      </c>
      <c r="JNO21" s="954">
        <f t="shared" si="111"/>
        <v>0</v>
      </c>
      <c r="JNP21" s="954">
        <f t="shared" si="111"/>
        <v>0</v>
      </c>
      <c r="JNQ21" s="954">
        <f t="shared" si="111"/>
        <v>0</v>
      </c>
      <c r="JNR21" s="954">
        <f t="shared" si="111"/>
        <v>0</v>
      </c>
      <c r="JNS21" s="954">
        <f t="shared" si="111"/>
        <v>0</v>
      </c>
      <c r="JNT21" s="954">
        <f t="shared" si="111"/>
        <v>0</v>
      </c>
      <c r="JNU21" s="954">
        <f t="shared" si="111"/>
        <v>0</v>
      </c>
      <c r="JNV21" s="954">
        <f t="shared" si="111"/>
        <v>0</v>
      </c>
      <c r="JNW21" s="954">
        <f t="shared" si="111"/>
        <v>0</v>
      </c>
      <c r="JNX21" s="954">
        <f t="shared" si="111"/>
        <v>0</v>
      </c>
      <c r="JNY21" s="954">
        <f t="shared" si="111"/>
        <v>0</v>
      </c>
      <c r="JNZ21" s="954">
        <f t="shared" si="111"/>
        <v>0</v>
      </c>
      <c r="JOA21" s="954">
        <f t="shared" si="111"/>
        <v>0</v>
      </c>
      <c r="JOB21" s="954">
        <f t="shared" si="111"/>
        <v>0</v>
      </c>
      <c r="JOC21" s="954">
        <f t="shared" si="111"/>
        <v>0</v>
      </c>
      <c r="JOD21" s="954">
        <f t="shared" si="111"/>
        <v>0</v>
      </c>
      <c r="JOE21" s="954">
        <f t="shared" si="111"/>
        <v>0</v>
      </c>
      <c r="JOF21" s="954">
        <f t="shared" si="111"/>
        <v>0</v>
      </c>
      <c r="JOG21" s="954">
        <f t="shared" si="111"/>
        <v>0</v>
      </c>
      <c r="JOH21" s="954">
        <f t="shared" si="111"/>
        <v>0</v>
      </c>
      <c r="JOI21" s="954">
        <f t="shared" si="111"/>
        <v>0</v>
      </c>
      <c r="JOJ21" s="954">
        <f t="shared" si="111"/>
        <v>0</v>
      </c>
      <c r="JOK21" s="954">
        <f t="shared" si="111"/>
        <v>0</v>
      </c>
      <c r="JOL21" s="954">
        <f t="shared" si="111"/>
        <v>0</v>
      </c>
      <c r="JOM21" s="954">
        <f t="shared" si="111"/>
        <v>0</v>
      </c>
      <c r="JON21" s="954">
        <f t="shared" si="111"/>
        <v>0</v>
      </c>
      <c r="JOO21" s="954">
        <f t="shared" si="111"/>
        <v>0</v>
      </c>
      <c r="JOP21" s="954">
        <f t="shared" si="111"/>
        <v>0</v>
      </c>
      <c r="JOQ21" s="954">
        <f t="shared" si="111"/>
        <v>0</v>
      </c>
      <c r="JOR21" s="954">
        <f t="shared" si="111"/>
        <v>0</v>
      </c>
      <c r="JOS21" s="954">
        <f t="shared" si="111"/>
        <v>0</v>
      </c>
      <c r="JOT21" s="954">
        <f t="shared" si="111"/>
        <v>0</v>
      </c>
      <c r="JOU21" s="954">
        <f t="shared" si="111"/>
        <v>0</v>
      </c>
      <c r="JOV21" s="954">
        <f t="shared" si="111"/>
        <v>0</v>
      </c>
      <c r="JOW21" s="954">
        <f t="shared" si="111"/>
        <v>0</v>
      </c>
      <c r="JOX21" s="954">
        <f t="shared" si="111"/>
        <v>0</v>
      </c>
      <c r="JOY21" s="954">
        <f t="shared" si="111"/>
        <v>0</v>
      </c>
      <c r="JOZ21" s="954">
        <f t="shared" ref="JOZ21:JRK21" si="112">IF(OR(JOZ26&lt;$C$18,JOZ26&gt;($C$18+9)),0,JOZ27)</f>
        <v>0</v>
      </c>
      <c r="JPA21" s="954">
        <f t="shared" si="112"/>
        <v>0</v>
      </c>
      <c r="JPB21" s="954">
        <f t="shared" si="112"/>
        <v>0</v>
      </c>
      <c r="JPC21" s="954">
        <f t="shared" si="112"/>
        <v>0</v>
      </c>
      <c r="JPD21" s="954">
        <f t="shared" si="112"/>
        <v>0</v>
      </c>
      <c r="JPE21" s="954">
        <f t="shared" si="112"/>
        <v>0</v>
      </c>
      <c r="JPF21" s="954">
        <f t="shared" si="112"/>
        <v>0</v>
      </c>
      <c r="JPG21" s="954">
        <f t="shared" si="112"/>
        <v>0</v>
      </c>
      <c r="JPH21" s="954">
        <f t="shared" si="112"/>
        <v>0</v>
      </c>
      <c r="JPI21" s="954">
        <f t="shared" si="112"/>
        <v>0</v>
      </c>
      <c r="JPJ21" s="954">
        <f t="shared" si="112"/>
        <v>0</v>
      </c>
      <c r="JPK21" s="954">
        <f t="shared" si="112"/>
        <v>0</v>
      </c>
      <c r="JPL21" s="954">
        <f t="shared" si="112"/>
        <v>0</v>
      </c>
      <c r="JPM21" s="954">
        <f t="shared" si="112"/>
        <v>0</v>
      </c>
      <c r="JPN21" s="954">
        <f t="shared" si="112"/>
        <v>0</v>
      </c>
      <c r="JPO21" s="954">
        <f t="shared" si="112"/>
        <v>0</v>
      </c>
      <c r="JPP21" s="954">
        <f t="shared" si="112"/>
        <v>0</v>
      </c>
      <c r="JPQ21" s="954">
        <f t="shared" si="112"/>
        <v>0</v>
      </c>
      <c r="JPR21" s="954">
        <f t="shared" si="112"/>
        <v>0</v>
      </c>
      <c r="JPS21" s="954">
        <f t="shared" si="112"/>
        <v>0</v>
      </c>
      <c r="JPT21" s="954">
        <f t="shared" si="112"/>
        <v>0</v>
      </c>
      <c r="JPU21" s="954">
        <f t="shared" si="112"/>
        <v>0</v>
      </c>
      <c r="JPV21" s="954">
        <f t="shared" si="112"/>
        <v>0</v>
      </c>
      <c r="JPW21" s="954">
        <f t="shared" si="112"/>
        <v>0</v>
      </c>
      <c r="JPX21" s="954">
        <f t="shared" si="112"/>
        <v>0</v>
      </c>
      <c r="JPY21" s="954">
        <f t="shared" si="112"/>
        <v>0</v>
      </c>
      <c r="JPZ21" s="954">
        <f t="shared" si="112"/>
        <v>0</v>
      </c>
      <c r="JQA21" s="954">
        <f t="shared" si="112"/>
        <v>0</v>
      </c>
      <c r="JQB21" s="954">
        <f t="shared" si="112"/>
        <v>0</v>
      </c>
      <c r="JQC21" s="954">
        <f t="shared" si="112"/>
        <v>0</v>
      </c>
      <c r="JQD21" s="954">
        <f t="shared" si="112"/>
        <v>0</v>
      </c>
      <c r="JQE21" s="954">
        <f t="shared" si="112"/>
        <v>0</v>
      </c>
      <c r="JQF21" s="954">
        <f t="shared" si="112"/>
        <v>0</v>
      </c>
      <c r="JQG21" s="954">
        <f t="shared" si="112"/>
        <v>0</v>
      </c>
      <c r="JQH21" s="954">
        <f t="shared" si="112"/>
        <v>0</v>
      </c>
      <c r="JQI21" s="954">
        <f t="shared" si="112"/>
        <v>0</v>
      </c>
      <c r="JQJ21" s="954">
        <f t="shared" si="112"/>
        <v>0</v>
      </c>
      <c r="JQK21" s="954">
        <f t="shared" si="112"/>
        <v>0</v>
      </c>
      <c r="JQL21" s="954">
        <f t="shared" si="112"/>
        <v>0</v>
      </c>
      <c r="JQM21" s="954">
        <f t="shared" si="112"/>
        <v>0</v>
      </c>
      <c r="JQN21" s="954">
        <f t="shared" si="112"/>
        <v>0</v>
      </c>
      <c r="JQO21" s="954">
        <f t="shared" si="112"/>
        <v>0</v>
      </c>
      <c r="JQP21" s="954">
        <f t="shared" si="112"/>
        <v>0</v>
      </c>
      <c r="JQQ21" s="954">
        <f t="shared" si="112"/>
        <v>0</v>
      </c>
      <c r="JQR21" s="954">
        <f t="shared" si="112"/>
        <v>0</v>
      </c>
      <c r="JQS21" s="954">
        <f t="shared" si="112"/>
        <v>0</v>
      </c>
      <c r="JQT21" s="954">
        <f t="shared" si="112"/>
        <v>0</v>
      </c>
      <c r="JQU21" s="954">
        <f t="shared" si="112"/>
        <v>0</v>
      </c>
      <c r="JQV21" s="954">
        <f t="shared" si="112"/>
        <v>0</v>
      </c>
      <c r="JQW21" s="954">
        <f t="shared" si="112"/>
        <v>0</v>
      </c>
      <c r="JQX21" s="954">
        <f t="shared" si="112"/>
        <v>0</v>
      </c>
      <c r="JQY21" s="954">
        <f t="shared" si="112"/>
        <v>0</v>
      </c>
      <c r="JQZ21" s="954">
        <f t="shared" si="112"/>
        <v>0</v>
      </c>
      <c r="JRA21" s="954">
        <f t="shared" si="112"/>
        <v>0</v>
      </c>
      <c r="JRB21" s="954">
        <f t="shared" si="112"/>
        <v>0</v>
      </c>
      <c r="JRC21" s="954">
        <f t="shared" si="112"/>
        <v>0</v>
      </c>
      <c r="JRD21" s="954">
        <f t="shared" si="112"/>
        <v>0</v>
      </c>
      <c r="JRE21" s="954">
        <f t="shared" si="112"/>
        <v>0</v>
      </c>
      <c r="JRF21" s="954">
        <f t="shared" si="112"/>
        <v>0</v>
      </c>
      <c r="JRG21" s="954">
        <f t="shared" si="112"/>
        <v>0</v>
      </c>
      <c r="JRH21" s="954">
        <f t="shared" si="112"/>
        <v>0</v>
      </c>
      <c r="JRI21" s="954">
        <f t="shared" si="112"/>
        <v>0</v>
      </c>
      <c r="JRJ21" s="954">
        <f t="shared" si="112"/>
        <v>0</v>
      </c>
      <c r="JRK21" s="954">
        <f t="shared" si="112"/>
        <v>0</v>
      </c>
      <c r="JRL21" s="954">
        <f t="shared" ref="JRL21:JTW21" si="113">IF(OR(JRL26&lt;$C$18,JRL26&gt;($C$18+9)),0,JRL27)</f>
        <v>0</v>
      </c>
      <c r="JRM21" s="954">
        <f t="shared" si="113"/>
        <v>0</v>
      </c>
      <c r="JRN21" s="954">
        <f t="shared" si="113"/>
        <v>0</v>
      </c>
      <c r="JRO21" s="954">
        <f t="shared" si="113"/>
        <v>0</v>
      </c>
      <c r="JRP21" s="954">
        <f t="shared" si="113"/>
        <v>0</v>
      </c>
      <c r="JRQ21" s="954">
        <f t="shared" si="113"/>
        <v>0</v>
      </c>
      <c r="JRR21" s="954">
        <f t="shared" si="113"/>
        <v>0</v>
      </c>
      <c r="JRS21" s="954">
        <f t="shared" si="113"/>
        <v>0</v>
      </c>
      <c r="JRT21" s="954">
        <f t="shared" si="113"/>
        <v>0</v>
      </c>
      <c r="JRU21" s="954">
        <f t="shared" si="113"/>
        <v>0</v>
      </c>
      <c r="JRV21" s="954">
        <f t="shared" si="113"/>
        <v>0</v>
      </c>
      <c r="JRW21" s="954">
        <f t="shared" si="113"/>
        <v>0</v>
      </c>
      <c r="JRX21" s="954">
        <f t="shared" si="113"/>
        <v>0</v>
      </c>
      <c r="JRY21" s="954">
        <f t="shared" si="113"/>
        <v>0</v>
      </c>
      <c r="JRZ21" s="954">
        <f t="shared" si="113"/>
        <v>0</v>
      </c>
      <c r="JSA21" s="954">
        <f t="shared" si="113"/>
        <v>0</v>
      </c>
      <c r="JSB21" s="954">
        <f t="shared" si="113"/>
        <v>0</v>
      </c>
      <c r="JSC21" s="954">
        <f t="shared" si="113"/>
        <v>0</v>
      </c>
      <c r="JSD21" s="954">
        <f t="shared" si="113"/>
        <v>0</v>
      </c>
      <c r="JSE21" s="954">
        <f t="shared" si="113"/>
        <v>0</v>
      </c>
      <c r="JSF21" s="954">
        <f t="shared" si="113"/>
        <v>0</v>
      </c>
      <c r="JSG21" s="954">
        <f t="shared" si="113"/>
        <v>0</v>
      </c>
      <c r="JSH21" s="954">
        <f t="shared" si="113"/>
        <v>0</v>
      </c>
      <c r="JSI21" s="954">
        <f t="shared" si="113"/>
        <v>0</v>
      </c>
      <c r="JSJ21" s="954">
        <f t="shared" si="113"/>
        <v>0</v>
      </c>
      <c r="JSK21" s="954">
        <f t="shared" si="113"/>
        <v>0</v>
      </c>
      <c r="JSL21" s="954">
        <f t="shared" si="113"/>
        <v>0</v>
      </c>
      <c r="JSM21" s="954">
        <f t="shared" si="113"/>
        <v>0</v>
      </c>
      <c r="JSN21" s="954">
        <f t="shared" si="113"/>
        <v>0</v>
      </c>
      <c r="JSO21" s="954">
        <f t="shared" si="113"/>
        <v>0</v>
      </c>
      <c r="JSP21" s="954">
        <f t="shared" si="113"/>
        <v>0</v>
      </c>
      <c r="JSQ21" s="954">
        <f t="shared" si="113"/>
        <v>0</v>
      </c>
      <c r="JSR21" s="954">
        <f t="shared" si="113"/>
        <v>0</v>
      </c>
      <c r="JSS21" s="954">
        <f t="shared" si="113"/>
        <v>0</v>
      </c>
      <c r="JST21" s="954">
        <f t="shared" si="113"/>
        <v>0</v>
      </c>
      <c r="JSU21" s="954">
        <f t="shared" si="113"/>
        <v>0</v>
      </c>
      <c r="JSV21" s="954">
        <f t="shared" si="113"/>
        <v>0</v>
      </c>
      <c r="JSW21" s="954">
        <f t="shared" si="113"/>
        <v>0</v>
      </c>
      <c r="JSX21" s="954">
        <f t="shared" si="113"/>
        <v>0</v>
      </c>
      <c r="JSY21" s="954">
        <f t="shared" si="113"/>
        <v>0</v>
      </c>
      <c r="JSZ21" s="954">
        <f t="shared" si="113"/>
        <v>0</v>
      </c>
      <c r="JTA21" s="954">
        <f t="shared" si="113"/>
        <v>0</v>
      </c>
      <c r="JTB21" s="954">
        <f t="shared" si="113"/>
        <v>0</v>
      </c>
      <c r="JTC21" s="954">
        <f t="shared" si="113"/>
        <v>0</v>
      </c>
      <c r="JTD21" s="954">
        <f t="shared" si="113"/>
        <v>0</v>
      </c>
      <c r="JTE21" s="954">
        <f t="shared" si="113"/>
        <v>0</v>
      </c>
      <c r="JTF21" s="954">
        <f t="shared" si="113"/>
        <v>0</v>
      </c>
      <c r="JTG21" s="954">
        <f t="shared" si="113"/>
        <v>0</v>
      </c>
      <c r="JTH21" s="954">
        <f t="shared" si="113"/>
        <v>0</v>
      </c>
      <c r="JTI21" s="954">
        <f t="shared" si="113"/>
        <v>0</v>
      </c>
      <c r="JTJ21" s="954">
        <f t="shared" si="113"/>
        <v>0</v>
      </c>
      <c r="JTK21" s="954">
        <f t="shared" si="113"/>
        <v>0</v>
      </c>
      <c r="JTL21" s="954">
        <f t="shared" si="113"/>
        <v>0</v>
      </c>
      <c r="JTM21" s="954">
        <f t="shared" si="113"/>
        <v>0</v>
      </c>
      <c r="JTN21" s="954">
        <f t="shared" si="113"/>
        <v>0</v>
      </c>
      <c r="JTO21" s="954">
        <f t="shared" si="113"/>
        <v>0</v>
      </c>
      <c r="JTP21" s="954">
        <f t="shared" si="113"/>
        <v>0</v>
      </c>
      <c r="JTQ21" s="954">
        <f t="shared" si="113"/>
        <v>0</v>
      </c>
      <c r="JTR21" s="954">
        <f t="shared" si="113"/>
        <v>0</v>
      </c>
      <c r="JTS21" s="954">
        <f t="shared" si="113"/>
        <v>0</v>
      </c>
      <c r="JTT21" s="954">
        <f t="shared" si="113"/>
        <v>0</v>
      </c>
      <c r="JTU21" s="954">
        <f t="shared" si="113"/>
        <v>0</v>
      </c>
      <c r="JTV21" s="954">
        <f t="shared" si="113"/>
        <v>0</v>
      </c>
      <c r="JTW21" s="954">
        <f t="shared" si="113"/>
        <v>0</v>
      </c>
      <c r="JTX21" s="954">
        <f t="shared" ref="JTX21:JWI21" si="114">IF(OR(JTX26&lt;$C$18,JTX26&gt;($C$18+9)),0,JTX27)</f>
        <v>0</v>
      </c>
      <c r="JTY21" s="954">
        <f t="shared" si="114"/>
        <v>0</v>
      </c>
      <c r="JTZ21" s="954">
        <f t="shared" si="114"/>
        <v>0</v>
      </c>
      <c r="JUA21" s="954">
        <f t="shared" si="114"/>
        <v>0</v>
      </c>
      <c r="JUB21" s="954">
        <f t="shared" si="114"/>
        <v>0</v>
      </c>
      <c r="JUC21" s="954">
        <f t="shared" si="114"/>
        <v>0</v>
      </c>
      <c r="JUD21" s="954">
        <f t="shared" si="114"/>
        <v>0</v>
      </c>
      <c r="JUE21" s="954">
        <f t="shared" si="114"/>
        <v>0</v>
      </c>
      <c r="JUF21" s="954">
        <f t="shared" si="114"/>
        <v>0</v>
      </c>
      <c r="JUG21" s="954">
        <f t="shared" si="114"/>
        <v>0</v>
      </c>
      <c r="JUH21" s="954">
        <f t="shared" si="114"/>
        <v>0</v>
      </c>
      <c r="JUI21" s="954">
        <f t="shared" si="114"/>
        <v>0</v>
      </c>
      <c r="JUJ21" s="954">
        <f t="shared" si="114"/>
        <v>0</v>
      </c>
      <c r="JUK21" s="954">
        <f t="shared" si="114"/>
        <v>0</v>
      </c>
      <c r="JUL21" s="954">
        <f t="shared" si="114"/>
        <v>0</v>
      </c>
      <c r="JUM21" s="954">
        <f t="shared" si="114"/>
        <v>0</v>
      </c>
      <c r="JUN21" s="954">
        <f t="shared" si="114"/>
        <v>0</v>
      </c>
      <c r="JUO21" s="954">
        <f t="shared" si="114"/>
        <v>0</v>
      </c>
      <c r="JUP21" s="954">
        <f t="shared" si="114"/>
        <v>0</v>
      </c>
      <c r="JUQ21" s="954">
        <f t="shared" si="114"/>
        <v>0</v>
      </c>
      <c r="JUR21" s="954">
        <f t="shared" si="114"/>
        <v>0</v>
      </c>
      <c r="JUS21" s="954">
        <f t="shared" si="114"/>
        <v>0</v>
      </c>
      <c r="JUT21" s="954">
        <f t="shared" si="114"/>
        <v>0</v>
      </c>
      <c r="JUU21" s="954">
        <f t="shared" si="114"/>
        <v>0</v>
      </c>
      <c r="JUV21" s="954">
        <f t="shared" si="114"/>
        <v>0</v>
      </c>
      <c r="JUW21" s="954">
        <f t="shared" si="114"/>
        <v>0</v>
      </c>
      <c r="JUX21" s="954">
        <f t="shared" si="114"/>
        <v>0</v>
      </c>
      <c r="JUY21" s="954">
        <f t="shared" si="114"/>
        <v>0</v>
      </c>
      <c r="JUZ21" s="954">
        <f t="shared" si="114"/>
        <v>0</v>
      </c>
      <c r="JVA21" s="954">
        <f t="shared" si="114"/>
        <v>0</v>
      </c>
      <c r="JVB21" s="954">
        <f t="shared" si="114"/>
        <v>0</v>
      </c>
      <c r="JVC21" s="954">
        <f t="shared" si="114"/>
        <v>0</v>
      </c>
      <c r="JVD21" s="954">
        <f t="shared" si="114"/>
        <v>0</v>
      </c>
      <c r="JVE21" s="954">
        <f t="shared" si="114"/>
        <v>0</v>
      </c>
      <c r="JVF21" s="954">
        <f t="shared" si="114"/>
        <v>0</v>
      </c>
      <c r="JVG21" s="954">
        <f t="shared" si="114"/>
        <v>0</v>
      </c>
      <c r="JVH21" s="954">
        <f t="shared" si="114"/>
        <v>0</v>
      </c>
      <c r="JVI21" s="954">
        <f t="shared" si="114"/>
        <v>0</v>
      </c>
      <c r="JVJ21" s="954">
        <f t="shared" si="114"/>
        <v>0</v>
      </c>
      <c r="JVK21" s="954">
        <f t="shared" si="114"/>
        <v>0</v>
      </c>
      <c r="JVL21" s="954">
        <f t="shared" si="114"/>
        <v>0</v>
      </c>
      <c r="JVM21" s="954">
        <f t="shared" si="114"/>
        <v>0</v>
      </c>
      <c r="JVN21" s="954">
        <f t="shared" si="114"/>
        <v>0</v>
      </c>
      <c r="JVO21" s="954">
        <f t="shared" si="114"/>
        <v>0</v>
      </c>
      <c r="JVP21" s="954">
        <f t="shared" si="114"/>
        <v>0</v>
      </c>
      <c r="JVQ21" s="954">
        <f t="shared" si="114"/>
        <v>0</v>
      </c>
      <c r="JVR21" s="954">
        <f t="shared" si="114"/>
        <v>0</v>
      </c>
      <c r="JVS21" s="954">
        <f t="shared" si="114"/>
        <v>0</v>
      </c>
      <c r="JVT21" s="954">
        <f t="shared" si="114"/>
        <v>0</v>
      </c>
      <c r="JVU21" s="954">
        <f t="shared" si="114"/>
        <v>0</v>
      </c>
      <c r="JVV21" s="954">
        <f t="shared" si="114"/>
        <v>0</v>
      </c>
      <c r="JVW21" s="954">
        <f t="shared" si="114"/>
        <v>0</v>
      </c>
      <c r="JVX21" s="954">
        <f t="shared" si="114"/>
        <v>0</v>
      </c>
      <c r="JVY21" s="954">
        <f t="shared" si="114"/>
        <v>0</v>
      </c>
      <c r="JVZ21" s="954">
        <f t="shared" si="114"/>
        <v>0</v>
      </c>
      <c r="JWA21" s="954">
        <f t="shared" si="114"/>
        <v>0</v>
      </c>
      <c r="JWB21" s="954">
        <f t="shared" si="114"/>
        <v>0</v>
      </c>
      <c r="JWC21" s="954">
        <f t="shared" si="114"/>
        <v>0</v>
      </c>
      <c r="JWD21" s="954">
        <f t="shared" si="114"/>
        <v>0</v>
      </c>
      <c r="JWE21" s="954">
        <f t="shared" si="114"/>
        <v>0</v>
      </c>
      <c r="JWF21" s="954">
        <f t="shared" si="114"/>
        <v>0</v>
      </c>
      <c r="JWG21" s="954">
        <f t="shared" si="114"/>
        <v>0</v>
      </c>
      <c r="JWH21" s="954">
        <f t="shared" si="114"/>
        <v>0</v>
      </c>
      <c r="JWI21" s="954">
        <f t="shared" si="114"/>
        <v>0</v>
      </c>
      <c r="JWJ21" s="954">
        <f t="shared" ref="JWJ21:JYU21" si="115">IF(OR(JWJ26&lt;$C$18,JWJ26&gt;($C$18+9)),0,JWJ27)</f>
        <v>0</v>
      </c>
      <c r="JWK21" s="954">
        <f t="shared" si="115"/>
        <v>0</v>
      </c>
      <c r="JWL21" s="954">
        <f t="shared" si="115"/>
        <v>0</v>
      </c>
      <c r="JWM21" s="954">
        <f t="shared" si="115"/>
        <v>0</v>
      </c>
      <c r="JWN21" s="954">
        <f t="shared" si="115"/>
        <v>0</v>
      </c>
      <c r="JWO21" s="954">
        <f t="shared" si="115"/>
        <v>0</v>
      </c>
      <c r="JWP21" s="954">
        <f t="shared" si="115"/>
        <v>0</v>
      </c>
      <c r="JWQ21" s="954">
        <f t="shared" si="115"/>
        <v>0</v>
      </c>
      <c r="JWR21" s="954">
        <f t="shared" si="115"/>
        <v>0</v>
      </c>
      <c r="JWS21" s="954">
        <f t="shared" si="115"/>
        <v>0</v>
      </c>
      <c r="JWT21" s="954">
        <f t="shared" si="115"/>
        <v>0</v>
      </c>
      <c r="JWU21" s="954">
        <f t="shared" si="115"/>
        <v>0</v>
      </c>
      <c r="JWV21" s="954">
        <f t="shared" si="115"/>
        <v>0</v>
      </c>
      <c r="JWW21" s="954">
        <f t="shared" si="115"/>
        <v>0</v>
      </c>
      <c r="JWX21" s="954">
        <f t="shared" si="115"/>
        <v>0</v>
      </c>
      <c r="JWY21" s="954">
        <f t="shared" si="115"/>
        <v>0</v>
      </c>
      <c r="JWZ21" s="954">
        <f t="shared" si="115"/>
        <v>0</v>
      </c>
      <c r="JXA21" s="954">
        <f t="shared" si="115"/>
        <v>0</v>
      </c>
      <c r="JXB21" s="954">
        <f t="shared" si="115"/>
        <v>0</v>
      </c>
      <c r="JXC21" s="954">
        <f t="shared" si="115"/>
        <v>0</v>
      </c>
      <c r="JXD21" s="954">
        <f t="shared" si="115"/>
        <v>0</v>
      </c>
      <c r="JXE21" s="954">
        <f t="shared" si="115"/>
        <v>0</v>
      </c>
      <c r="JXF21" s="954">
        <f t="shared" si="115"/>
        <v>0</v>
      </c>
      <c r="JXG21" s="954">
        <f t="shared" si="115"/>
        <v>0</v>
      </c>
      <c r="JXH21" s="954">
        <f t="shared" si="115"/>
        <v>0</v>
      </c>
      <c r="JXI21" s="954">
        <f t="shared" si="115"/>
        <v>0</v>
      </c>
      <c r="JXJ21" s="954">
        <f t="shared" si="115"/>
        <v>0</v>
      </c>
      <c r="JXK21" s="954">
        <f t="shared" si="115"/>
        <v>0</v>
      </c>
      <c r="JXL21" s="954">
        <f t="shared" si="115"/>
        <v>0</v>
      </c>
      <c r="JXM21" s="954">
        <f t="shared" si="115"/>
        <v>0</v>
      </c>
      <c r="JXN21" s="954">
        <f t="shared" si="115"/>
        <v>0</v>
      </c>
      <c r="JXO21" s="954">
        <f t="shared" si="115"/>
        <v>0</v>
      </c>
      <c r="JXP21" s="954">
        <f t="shared" si="115"/>
        <v>0</v>
      </c>
      <c r="JXQ21" s="954">
        <f t="shared" si="115"/>
        <v>0</v>
      </c>
      <c r="JXR21" s="954">
        <f t="shared" si="115"/>
        <v>0</v>
      </c>
      <c r="JXS21" s="954">
        <f t="shared" si="115"/>
        <v>0</v>
      </c>
      <c r="JXT21" s="954">
        <f t="shared" si="115"/>
        <v>0</v>
      </c>
      <c r="JXU21" s="954">
        <f t="shared" si="115"/>
        <v>0</v>
      </c>
      <c r="JXV21" s="954">
        <f t="shared" si="115"/>
        <v>0</v>
      </c>
      <c r="JXW21" s="954">
        <f t="shared" si="115"/>
        <v>0</v>
      </c>
      <c r="JXX21" s="954">
        <f t="shared" si="115"/>
        <v>0</v>
      </c>
      <c r="JXY21" s="954">
        <f t="shared" si="115"/>
        <v>0</v>
      </c>
      <c r="JXZ21" s="954">
        <f t="shared" si="115"/>
        <v>0</v>
      </c>
      <c r="JYA21" s="954">
        <f t="shared" si="115"/>
        <v>0</v>
      </c>
      <c r="JYB21" s="954">
        <f t="shared" si="115"/>
        <v>0</v>
      </c>
      <c r="JYC21" s="954">
        <f t="shared" si="115"/>
        <v>0</v>
      </c>
      <c r="JYD21" s="954">
        <f t="shared" si="115"/>
        <v>0</v>
      </c>
      <c r="JYE21" s="954">
        <f t="shared" si="115"/>
        <v>0</v>
      </c>
      <c r="JYF21" s="954">
        <f t="shared" si="115"/>
        <v>0</v>
      </c>
      <c r="JYG21" s="954">
        <f t="shared" si="115"/>
        <v>0</v>
      </c>
      <c r="JYH21" s="954">
        <f t="shared" si="115"/>
        <v>0</v>
      </c>
      <c r="JYI21" s="954">
        <f t="shared" si="115"/>
        <v>0</v>
      </c>
      <c r="JYJ21" s="954">
        <f t="shared" si="115"/>
        <v>0</v>
      </c>
      <c r="JYK21" s="954">
        <f t="shared" si="115"/>
        <v>0</v>
      </c>
      <c r="JYL21" s="954">
        <f t="shared" si="115"/>
        <v>0</v>
      </c>
      <c r="JYM21" s="954">
        <f t="shared" si="115"/>
        <v>0</v>
      </c>
      <c r="JYN21" s="954">
        <f t="shared" si="115"/>
        <v>0</v>
      </c>
      <c r="JYO21" s="954">
        <f t="shared" si="115"/>
        <v>0</v>
      </c>
      <c r="JYP21" s="954">
        <f t="shared" si="115"/>
        <v>0</v>
      </c>
      <c r="JYQ21" s="954">
        <f t="shared" si="115"/>
        <v>0</v>
      </c>
      <c r="JYR21" s="954">
        <f t="shared" si="115"/>
        <v>0</v>
      </c>
      <c r="JYS21" s="954">
        <f t="shared" si="115"/>
        <v>0</v>
      </c>
      <c r="JYT21" s="954">
        <f t="shared" si="115"/>
        <v>0</v>
      </c>
      <c r="JYU21" s="954">
        <f t="shared" si="115"/>
        <v>0</v>
      </c>
      <c r="JYV21" s="954">
        <f t="shared" ref="JYV21:KBG21" si="116">IF(OR(JYV26&lt;$C$18,JYV26&gt;($C$18+9)),0,JYV27)</f>
        <v>0</v>
      </c>
      <c r="JYW21" s="954">
        <f t="shared" si="116"/>
        <v>0</v>
      </c>
      <c r="JYX21" s="954">
        <f t="shared" si="116"/>
        <v>0</v>
      </c>
      <c r="JYY21" s="954">
        <f t="shared" si="116"/>
        <v>0</v>
      </c>
      <c r="JYZ21" s="954">
        <f t="shared" si="116"/>
        <v>0</v>
      </c>
      <c r="JZA21" s="954">
        <f t="shared" si="116"/>
        <v>0</v>
      </c>
      <c r="JZB21" s="954">
        <f t="shared" si="116"/>
        <v>0</v>
      </c>
      <c r="JZC21" s="954">
        <f t="shared" si="116"/>
        <v>0</v>
      </c>
      <c r="JZD21" s="954">
        <f t="shared" si="116"/>
        <v>0</v>
      </c>
      <c r="JZE21" s="954">
        <f t="shared" si="116"/>
        <v>0</v>
      </c>
      <c r="JZF21" s="954">
        <f t="shared" si="116"/>
        <v>0</v>
      </c>
      <c r="JZG21" s="954">
        <f t="shared" si="116"/>
        <v>0</v>
      </c>
      <c r="JZH21" s="954">
        <f t="shared" si="116"/>
        <v>0</v>
      </c>
      <c r="JZI21" s="954">
        <f t="shared" si="116"/>
        <v>0</v>
      </c>
      <c r="JZJ21" s="954">
        <f t="shared" si="116"/>
        <v>0</v>
      </c>
      <c r="JZK21" s="954">
        <f t="shared" si="116"/>
        <v>0</v>
      </c>
      <c r="JZL21" s="954">
        <f t="shared" si="116"/>
        <v>0</v>
      </c>
      <c r="JZM21" s="954">
        <f t="shared" si="116"/>
        <v>0</v>
      </c>
      <c r="JZN21" s="954">
        <f t="shared" si="116"/>
        <v>0</v>
      </c>
      <c r="JZO21" s="954">
        <f t="shared" si="116"/>
        <v>0</v>
      </c>
      <c r="JZP21" s="954">
        <f t="shared" si="116"/>
        <v>0</v>
      </c>
      <c r="JZQ21" s="954">
        <f t="shared" si="116"/>
        <v>0</v>
      </c>
      <c r="JZR21" s="954">
        <f t="shared" si="116"/>
        <v>0</v>
      </c>
      <c r="JZS21" s="954">
        <f t="shared" si="116"/>
        <v>0</v>
      </c>
      <c r="JZT21" s="954">
        <f t="shared" si="116"/>
        <v>0</v>
      </c>
      <c r="JZU21" s="954">
        <f t="shared" si="116"/>
        <v>0</v>
      </c>
      <c r="JZV21" s="954">
        <f t="shared" si="116"/>
        <v>0</v>
      </c>
      <c r="JZW21" s="954">
        <f t="shared" si="116"/>
        <v>0</v>
      </c>
      <c r="JZX21" s="954">
        <f t="shared" si="116"/>
        <v>0</v>
      </c>
      <c r="JZY21" s="954">
        <f t="shared" si="116"/>
        <v>0</v>
      </c>
      <c r="JZZ21" s="954">
        <f t="shared" si="116"/>
        <v>0</v>
      </c>
      <c r="KAA21" s="954">
        <f t="shared" si="116"/>
        <v>0</v>
      </c>
      <c r="KAB21" s="954">
        <f t="shared" si="116"/>
        <v>0</v>
      </c>
      <c r="KAC21" s="954">
        <f t="shared" si="116"/>
        <v>0</v>
      </c>
      <c r="KAD21" s="954">
        <f t="shared" si="116"/>
        <v>0</v>
      </c>
      <c r="KAE21" s="954">
        <f t="shared" si="116"/>
        <v>0</v>
      </c>
      <c r="KAF21" s="954">
        <f t="shared" si="116"/>
        <v>0</v>
      </c>
      <c r="KAG21" s="954">
        <f t="shared" si="116"/>
        <v>0</v>
      </c>
      <c r="KAH21" s="954">
        <f t="shared" si="116"/>
        <v>0</v>
      </c>
      <c r="KAI21" s="954">
        <f t="shared" si="116"/>
        <v>0</v>
      </c>
      <c r="KAJ21" s="954">
        <f t="shared" si="116"/>
        <v>0</v>
      </c>
      <c r="KAK21" s="954">
        <f t="shared" si="116"/>
        <v>0</v>
      </c>
      <c r="KAL21" s="954">
        <f t="shared" si="116"/>
        <v>0</v>
      </c>
      <c r="KAM21" s="954">
        <f t="shared" si="116"/>
        <v>0</v>
      </c>
      <c r="KAN21" s="954">
        <f t="shared" si="116"/>
        <v>0</v>
      </c>
      <c r="KAO21" s="954">
        <f t="shared" si="116"/>
        <v>0</v>
      </c>
      <c r="KAP21" s="954">
        <f t="shared" si="116"/>
        <v>0</v>
      </c>
      <c r="KAQ21" s="954">
        <f t="shared" si="116"/>
        <v>0</v>
      </c>
      <c r="KAR21" s="954">
        <f t="shared" si="116"/>
        <v>0</v>
      </c>
      <c r="KAS21" s="954">
        <f t="shared" si="116"/>
        <v>0</v>
      </c>
      <c r="KAT21" s="954">
        <f t="shared" si="116"/>
        <v>0</v>
      </c>
      <c r="KAU21" s="954">
        <f t="shared" si="116"/>
        <v>0</v>
      </c>
      <c r="KAV21" s="954">
        <f t="shared" si="116"/>
        <v>0</v>
      </c>
      <c r="KAW21" s="954">
        <f t="shared" si="116"/>
        <v>0</v>
      </c>
      <c r="KAX21" s="954">
        <f t="shared" si="116"/>
        <v>0</v>
      </c>
      <c r="KAY21" s="954">
        <f t="shared" si="116"/>
        <v>0</v>
      </c>
      <c r="KAZ21" s="954">
        <f t="shared" si="116"/>
        <v>0</v>
      </c>
      <c r="KBA21" s="954">
        <f t="shared" si="116"/>
        <v>0</v>
      </c>
      <c r="KBB21" s="954">
        <f t="shared" si="116"/>
        <v>0</v>
      </c>
      <c r="KBC21" s="954">
        <f t="shared" si="116"/>
        <v>0</v>
      </c>
      <c r="KBD21" s="954">
        <f t="shared" si="116"/>
        <v>0</v>
      </c>
      <c r="KBE21" s="954">
        <f t="shared" si="116"/>
        <v>0</v>
      </c>
      <c r="KBF21" s="954">
        <f t="shared" si="116"/>
        <v>0</v>
      </c>
      <c r="KBG21" s="954">
        <f t="shared" si="116"/>
        <v>0</v>
      </c>
      <c r="KBH21" s="954">
        <f t="shared" ref="KBH21:KDS21" si="117">IF(OR(KBH26&lt;$C$18,KBH26&gt;($C$18+9)),0,KBH27)</f>
        <v>0</v>
      </c>
      <c r="KBI21" s="954">
        <f t="shared" si="117"/>
        <v>0</v>
      </c>
      <c r="KBJ21" s="954">
        <f t="shared" si="117"/>
        <v>0</v>
      </c>
      <c r="KBK21" s="954">
        <f t="shared" si="117"/>
        <v>0</v>
      </c>
      <c r="KBL21" s="954">
        <f t="shared" si="117"/>
        <v>0</v>
      </c>
      <c r="KBM21" s="954">
        <f t="shared" si="117"/>
        <v>0</v>
      </c>
      <c r="KBN21" s="954">
        <f t="shared" si="117"/>
        <v>0</v>
      </c>
      <c r="KBO21" s="954">
        <f t="shared" si="117"/>
        <v>0</v>
      </c>
      <c r="KBP21" s="954">
        <f t="shared" si="117"/>
        <v>0</v>
      </c>
      <c r="KBQ21" s="954">
        <f t="shared" si="117"/>
        <v>0</v>
      </c>
      <c r="KBR21" s="954">
        <f t="shared" si="117"/>
        <v>0</v>
      </c>
      <c r="KBS21" s="954">
        <f t="shared" si="117"/>
        <v>0</v>
      </c>
      <c r="KBT21" s="954">
        <f t="shared" si="117"/>
        <v>0</v>
      </c>
      <c r="KBU21" s="954">
        <f t="shared" si="117"/>
        <v>0</v>
      </c>
      <c r="KBV21" s="954">
        <f t="shared" si="117"/>
        <v>0</v>
      </c>
      <c r="KBW21" s="954">
        <f t="shared" si="117"/>
        <v>0</v>
      </c>
      <c r="KBX21" s="954">
        <f t="shared" si="117"/>
        <v>0</v>
      </c>
      <c r="KBY21" s="954">
        <f t="shared" si="117"/>
        <v>0</v>
      </c>
      <c r="KBZ21" s="954">
        <f t="shared" si="117"/>
        <v>0</v>
      </c>
      <c r="KCA21" s="954">
        <f t="shared" si="117"/>
        <v>0</v>
      </c>
      <c r="KCB21" s="954">
        <f t="shared" si="117"/>
        <v>0</v>
      </c>
      <c r="KCC21" s="954">
        <f t="shared" si="117"/>
        <v>0</v>
      </c>
      <c r="KCD21" s="954">
        <f t="shared" si="117"/>
        <v>0</v>
      </c>
      <c r="KCE21" s="954">
        <f t="shared" si="117"/>
        <v>0</v>
      </c>
      <c r="KCF21" s="954">
        <f t="shared" si="117"/>
        <v>0</v>
      </c>
      <c r="KCG21" s="954">
        <f t="shared" si="117"/>
        <v>0</v>
      </c>
      <c r="KCH21" s="954">
        <f t="shared" si="117"/>
        <v>0</v>
      </c>
      <c r="KCI21" s="954">
        <f t="shared" si="117"/>
        <v>0</v>
      </c>
      <c r="KCJ21" s="954">
        <f t="shared" si="117"/>
        <v>0</v>
      </c>
      <c r="KCK21" s="954">
        <f t="shared" si="117"/>
        <v>0</v>
      </c>
      <c r="KCL21" s="954">
        <f t="shared" si="117"/>
        <v>0</v>
      </c>
      <c r="KCM21" s="954">
        <f t="shared" si="117"/>
        <v>0</v>
      </c>
      <c r="KCN21" s="954">
        <f t="shared" si="117"/>
        <v>0</v>
      </c>
      <c r="KCO21" s="954">
        <f t="shared" si="117"/>
        <v>0</v>
      </c>
      <c r="KCP21" s="954">
        <f t="shared" si="117"/>
        <v>0</v>
      </c>
      <c r="KCQ21" s="954">
        <f t="shared" si="117"/>
        <v>0</v>
      </c>
      <c r="KCR21" s="954">
        <f t="shared" si="117"/>
        <v>0</v>
      </c>
      <c r="KCS21" s="954">
        <f t="shared" si="117"/>
        <v>0</v>
      </c>
      <c r="KCT21" s="954">
        <f t="shared" si="117"/>
        <v>0</v>
      </c>
      <c r="KCU21" s="954">
        <f t="shared" si="117"/>
        <v>0</v>
      </c>
      <c r="KCV21" s="954">
        <f t="shared" si="117"/>
        <v>0</v>
      </c>
      <c r="KCW21" s="954">
        <f t="shared" si="117"/>
        <v>0</v>
      </c>
      <c r="KCX21" s="954">
        <f t="shared" si="117"/>
        <v>0</v>
      </c>
      <c r="KCY21" s="954">
        <f t="shared" si="117"/>
        <v>0</v>
      </c>
      <c r="KCZ21" s="954">
        <f t="shared" si="117"/>
        <v>0</v>
      </c>
      <c r="KDA21" s="954">
        <f t="shared" si="117"/>
        <v>0</v>
      </c>
      <c r="KDB21" s="954">
        <f t="shared" si="117"/>
        <v>0</v>
      </c>
      <c r="KDC21" s="954">
        <f t="shared" si="117"/>
        <v>0</v>
      </c>
      <c r="KDD21" s="954">
        <f t="shared" si="117"/>
        <v>0</v>
      </c>
      <c r="KDE21" s="954">
        <f t="shared" si="117"/>
        <v>0</v>
      </c>
      <c r="KDF21" s="954">
        <f t="shared" si="117"/>
        <v>0</v>
      </c>
      <c r="KDG21" s="954">
        <f t="shared" si="117"/>
        <v>0</v>
      </c>
      <c r="KDH21" s="954">
        <f t="shared" si="117"/>
        <v>0</v>
      </c>
      <c r="KDI21" s="954">
        <f t="shared" si="117"/>
        <v>0</v>
      </c>
      <c r="KDJ21" s="954">
        <f t="shared" si="117"/>
        <v>0</v>
      </c>
      <c r="KDK21" s="954">
        <f t="shared" si="117"/>
        <v>0</v>
      </c>
      <c r="KDL21" s="954">
        <f t="shared" si="117"/>
        <v>0</v>
      </c>
      <c r="KDM21" s="954">
        <f t="shared" si="117"/>
        <v>0</v>
      </c>
      <c r="KDN21" s="954">
        <f t="shared" si="117"/>
        <v>0</v>
      </c>
      <c r="KDO21" s="954">
        <f t="shared" si="117"/>
        <v>0</v>
      </c>
      <c r="KDP21" s="954">
        <f t="shared" si="117"/>
        <v>0</v>
      </c>
      <c r="KDQ21" s="954">
        <f t="shared" si="117"/>
        <v>0</v>
      </c>
      <c r="KDR21" s="954">
        <f t="shared" si="117"/>
        <v>0</v>
      </c>
      <c r="KDS21" s="954">
        <f t="shared" si="117"/>
        <v>0</v>
      </c>
      <c r="KDT21" s="954">
        <f t="shared" ref="KDT21:KGE21" si="118">IF(OR(KDT26&lt;$C$18,KDT26&gt;($C$18+9)),0,KDT27)</f>
        <v>0</v>
      </c>
      <c r="KDU21" s="954">
        <f t="shared" si="118"/>
        <v>0</v>
      </c>
      <c r="KDV21" s="954">
        <f t="shared" si="118"/>
        <v>0</v>
      </c>
      <c r="KDW21" s="954">
        <f t="shared" si="118"/>
        <v>0</v>
      </c>
      <c r="KDX21" s="954">
        <f t="shared" si="118"/>
        <v>0</v>
      </c>
      <c r="KDY21" s="954">
        <f t="shared" si="118"/>
        <v>0</v>
      </c>
      <c r="KDZ21" s="954">
        <f t="shared" si="118"/>
        <v>0</v>
      </c>
      <c r="KEA21" s="954">
        <f t="shared" si="118"/>
        <v>0</v>
      </c>
      <c r="KEB21" s="954">
        <f t="shared" si="118"/>
        <v>0</v>
      </c>
      <c r="KEC21" s="954">
        <f t="shared" si="118"/>
        <v>0</v>
      </c>
      <c r="KED21" s="954">
        <f t="shared" si="118"/>
        <v>0</v>
      </c>
      <c r="KEE21" s="954">
        <f t="shared" si="118"/>
        <v>0</v>
      </c>
      <c r="KEF21" s="954">
        <f t="shared" si="118"/>
        <v>0</v>
      </c>
      <c r="KEG21" s="954">
        <f t="shared" si="118"/>
        <v>0</v>
      </c>
      <c r="KEH21" s="954">
        <f t="shared" si="118"/>
        <v>0</v>
      </c>
      <c r="KEI21" s="954">
        <f t="shared" si="118"/>
        <v>0</v>
      </c>
      <c r="KEJ21" s="954">
        <f t="shared" si="118"/>
        <v>0</v>
      </c>
      <c r="KEK21" s="954">
        <f t="shared" si="118"/>
        <v>0</v>
      </c>
      <c r="KEL21" s="954">
        <f t="shared" si="118"/>
        <v>0</v>
      </c>
      <c r="KEM21" s="954">
        <f t="shared" si="118"/>
        <v>0</v>
      </c>
      <c r="KEN21" s="954">
        <f t="shared" si="118"/>
        <v>0</v>
      </c>
      <c r="KEO21" s="954">
        <f t="shared" si="118"/>
        <v>0</v>
      </c>
      <c r="KEP21" s="954">
        <f t="shared" si="118"/>
        <v>0</v>
      </c>
      <c r="KEQ21" s="954">
        <f t="shared" si="118"/>
        <v>0</v>
      </c>
      <c r="KER21" s="954">
        <f t="shared" si="118"/>
        <v>0</v>
      </c>
      <c r="KES21" s="954">
        <f t="shared" si="118"/>
        <v>0</v>
      </c>
      <c r="KET21" s="954">
        <f t="shared" si="118"/>
        <v>0</v>
      </c>
      <c r="KEU21" s="954">
        <f t="shared" si="118"/>
        <v>0</v>
      </c>
      <c r="KEV21" s="954">
        <f t="shared" si="118"/>
        <v>0</v>
      </c>
      <c r="KEW21" s="954">
        <f t="shared" si="118"/>
        <v>0</v>
      </c>
      <c r="KEX21" s="954">
        <f t="shared" si="118"/>
        <v>0</v>
      </c>
      <c r="KEY21" s="954">
        <f t="shared" si="118"/>
        <v>0</v>
      </c>
      <c r="KEZ21" s="954">
        <f t="shared" si="118"/>
        <v>0</v>
      </c>
      <c r="KFA21" s="954">
        <f t="shared" si="118"/>
        <v>0</v>
      </c>
      <c r="KFB21" s="954">
        <f t="shared" si="118"/>
        <v>0</v>
      </c>
      <c r="KFC21" s="954">
        <f t="shared" si="118"/>
        <v>0</v>
      </c>
      <c r="KFD21" s="954">
        <f t="shared" si="118"/>
        <v>0</v>
      </c>
      <c r="KFE21" s="954">
        <f t="shared" si="118"/>
        <v>0</v>
      </c>
      <c r="KFF21" s="954">
        <f t="shared" si="118"/>
        <v>0</v>
      </c>
      <c r="KFG21" s="954">
        <f t="shared" si="118"/>
        <v>0</v>
      </c>
      <c r="KFH21" s="954">
        <f t="shared" si="118"/>
        <v>0</v>
      </c>
      <c r="KFI21" s="954">
        <f t="shared" si="118"/>
        <v>0</v>
      </c>
      <c r="KFJ21" s="954">
        <f t="shared" si="118"/>
        <v>0</v>
      </c>
      <c r="KFK21" s="954">
        <f t="shared" si="118"/>
        <v>0</v>
      </c>
      <c r="KFL21" s="954">
        <f t="shared" si="118"/>
        <v>0</v>
      </c>
      <c r="KFM21" s="954">
        <f t="shared" si="118"/>
        <v>0</v>
      </c>
      <c r="KFN21" s="954">
        <f t="shared" si="118"/>
        <v>0</v>
      </c>
      <c r="KFO21" s="954">
        <f t="shared" si="118"/>
        <v>0</v>
      </c>
      <c r="KFP21" s="954">
        <f t="shared" si="118"/>
        <v>0</v>
      </c>
      <c r="KFQ21" s="954">
        <f t="shared" si="118"/>
        <v>0</v>
      </c>
      <c r="KFR21" s="954">
        <f t="shared" si="118"/>
        <v>0</v>
      </c>
      <c r="KFS21" s="954">
        <f t="shared" si="118"/>
        <v>0</v>
      </c>
      <c r="KFT21" s="954">
        <f t="shared" si="118"/>
        <v>0</v>
      </c>
      <c r="KFU21" s="954">
        <f t="shared" si="118"/>
        <v>0</v>
      </c>
      <c r="KFV21" s="954">
        <f t="shared" si="118"/>
        <v>0</v>
      </c>
      <c r="KFW21" s="954">
        <f t="shared" si="118"/>
        <v>0</v>
      </c>
      <c r="KFX21" s="954">
        <f t="shared" si="118"/>
        <v>0</v>
      </c>
      <c r="KFY21" s="954">
        <f t="shared" si="118"/>
        <v>0</v>
      </c>
      <c r="KFZ21" s="954">
        <f t="shared" si="118"/>
        <v>0</v>
      </c>
      <c r="KGA21" s="954">
        <f t="shared" si="118"/>
        <v>0</v>
      </c>
      <c r="KGB21" s="954">
        <f t="shared" si="118"/>
        <v>0</v>
      </c>
      <c r="KGC21" s="954">
        <f t="shared" si="118"/>
        <v>0</v>
      </c>
      <c r="KGD21" s="954">
        <f t="shared" si="118"/>
        <v>0</v>
      </c>
      <c r="KGE21" s="954">
        <f t="shared" si="118"/>
        <v>0</v>
      </c>
      <c r="KGF21" s="954">
        <f t="shared" ref="KGF21:KIQ21" si="119">IF(OR(KGF26&lt;$C$18,KGF26&gt;($C$18+9)),0,KGF27)</f>
        <v>0</v>
      </c>
      <c r="KGG21" s="954">
        <f t="shared" si="119"/>
        <v>0</v>
      </c>
      <c r="KGH21" s="954">
        <f t="shared" si="119"/>
        <v>0</v>
      </c>
      <c r="KGI21" s="954">
        <f t="shared" si="119"/>
        <v>0</v>
      </c>
      <c r="KGJ21" s="954">
        <f t="shared" si="119"/>
        <v>0</v>
      </c>
      <c r="KGK21" s="954">
        <f t="shared" si="119"/>
        <v>0</v>
      </c>
      <c r="KGL21" s="954">
        <f t="shared" si="119"/>
        <v>0</v>
      </c>
      <c r="KGM21" s="954">
        <f t="shared" si="119"/>
        <v>0</v>
      </c>
      <c r="KGN21" s="954">
        <f t="shared" si="119"/>
        <v>0</v>
      </c>
      <c r="KGO21" s="954">
        <f t="shared" si="119"/>
        <v>0</v>
      </c>
      <c r="KGP21" s="954">
        <f t="shared" si="119"/>
        <v>0</v>
      </c>
      <c r="KGQ21" s="954">
        <f t="shared" si="119"/>
        <v>0</v>
      </c>
      <c r="KGR21" s="954">
        <f t="shared" si="119"/>
        <v>0</v>
      </c>
      <c r="KGS21" s="954">
        <f t="shared" si="119"/>
        <v>0</v>
      </c>
      <c r="KGT21" s="954">
        <f t="shared" si="119"/>
        <v>0</v>
      </c>
      <c r="KGU21" s="954">
        <f t="shared" si="119"/>
        <v>0</v>
      </c>
      <c r="KGV21" s="954">
        <f t="shared" si="119"/>
        <v>0</v>
      </c>
      <c r="KGW21" s="954">
        <f t="shared" si="119"/>
        <v>0</v>
      </c>
      <c r="KGX21" s="954">
        <f t="shared" si="119"/>
        <v>0</v>
      </c>
      <c r="KGY21" s="954">
        <f t="shared" si="119"/>
        <v>0</v>
      </c>
      <c r="KGZ21" s="954">
        <f t="shared" si="119"/>
        <v>0</v>
      </c>
      <c r="KHA21" s="954">
        <f t="shared" si="119"/>
        <v>0</v>
      </c>
      <c r="KHB21" s="954">
        <f t="shared" si="119"/>
        <v>0</v>
      </c>
      <c r="KHC21" s="954">
        <f t="shared" si="119"/>
        <v>0</v>
      </c>
      <c r="KHD21" s="954">
        <f t="shared" si="119"/>
        <v>0</v>
      </c>
      <c r="KHE21" s="954">
        <f t="shared" si="119"/>
        <v>0</v>
      </c>
      <c r="KHF21" s="954">
        <f t="shared" si="119"/>
        <v>0</v>
      </c>
      <c r="KHG21" s="954">
        <f t="shared" si="119"/>
        <v>0</v>
      </c>
      <c r="KHH21" s="954">
        <f t="shared" si="119"/>
        <v>0</v>
      </c>
      <c r="KHI21" s="954">
        <f t="shared" si="119"/>
        <v>0</v>
      </c>
      <c r="KHJ21" s="954">
        <f t="shared" si="119"/>
        <v>0</v>
      </c>
      <c r="KHK21" s="954">
        <f t="shared" si="119"/>
        <v>0</v>
      </c>
      <c r="KHL21" s="954">
        <f t="shared" si="119"/>
        <v>0</v>
      </c>
      <c r="KHM21" s="954">
        <f t="shared" si="119"/>
        <v>0</v>
      </c>
      <c r="KHN21" s="954">
        <f t="shared" si="119"/>
        <v>0</v>
      </c>
      <c r="KHO21" s="954">
        <f t="shared" si="119"/>
        <v>0</v>
      </c>
      <c r="KHP21" s="954">
        <f t="shared" si="119"/>
        <v>0</v>
      </c>
      <c r="KHQ21" s="954">
        <f t="shared" si="119"/>
        <v>0</v>
      </c>
      <c r="KHR21" s="954">
        <f t="shared" si="119"/>
        <v>0</v>
      </c>
      <c r="KHS21" s="954">
        <f t="shared" si="119"/>
        <v>0</v>
      </c>
      <c r="KHT21" s="954">
        <f t="shared" si="119"/>
        <v>0</v>
      </c>
      <c r="KHU21" s="954">
        <f t="shared" si="119"/>
        <v>0</v>
      </c>
      <c r="KHV21" s="954">
        <f t="shared" si="119"/>
        <v>0</v>
      </c>
      <c r="KHW21" s="954">
        <f t="shared" si="119"/>
        <v>0</v>
      </c>
      <c r="KHX21" s="954">
        <f t="shared" si="119"/>
        <v>0</v>
      </c>
      <c r="KHY21" s="954">
        <f t="shared" si="119"/>
        <v>0</v>
      </c>
      <c r="KHZ21" s="954">
        <f t="shared" si="119"/>
        <v>0</v>
      </c>
      <c r="KIA21" s="954">
        <f t="shared" si="119"/>
        <v>0</v>
      </c>
      <c r="KIB21" s="954">
        <f t="shared" si="119"/>
        <v>0</v>
      </c>
      <c r="KIC21" s="954">
        <f t="shared" si="119"/>
        <v>0</v>
      </c>
      <c r="KID21" s="954">
        <f t="shared" si="119"/>
        <v>0</v>
      </c>
      <c r="KIE21" s="954">
        <f t="shared" si="119"/>
        <v>0</v>
      </c>
      <c r="KIF21" s="954">
        <f t="shared" si="119"/>
        <v>0</v>
      </c>
      <c r="KIG21" s="954">
        <f t="shared" si="119"/>
        <v>0</v>
      </c>
      <c r="KIH21" s="954">
        <f t="shared" si="119"/>
        <v>0</v>
      </c>
      <c r="KII21" s="954">
        <f t="shared" si="119"/>
        <v>0</v>
      </c>
      <c r="KIJ21" s="954">
        <f t="shared" si="119"/>
        <v>0</v>
      </c>
      <c r="KIK21" s="954">
        <f t="shared" si="119"/>
        <v>0</v>
      </c>
      <c r="KIL21" s="954">
        <f t="shared" si="119"/>
        <v>0</v>
      </c>
      <c r="KIM21" s="954">
        <f t="shared" si="119"/>
        <v>0</v>
      </c>
      <c r="KIN21" s="954">
        <f t="shared" si="119"/>
        <v>0</v>
      </c>
      <c r="KIO21" s="954">
        <f t="shared" si="119"/>
        <v>0</v>
      </c>
      <c r="KIP21" s="954">
        <f t="shared" si="119"/>
        <v>0</v>
      </c>
      <c r="KIQ21" s="954">
        <f t="shared" si="119"/>
        <v>0</v>
      </c>
      <c r="KIR21" s="954">
        <f t="shared" ref="KIR21:KLC21" si="120">IF(OR(KIR26&lt;$C$18,KIR26&gt;($C$18+9)),0,KIR27)</f>
        <v>0</v>
      </c>
      <c r="KIS21" s="954">
        <f t="shared" si="120"/>
        <v>0</v>
      </c>
      <c r="KIT21" s="954">
        <f t="shared" si="120"/>
        <v>0</v>
      </c>
      <c r="KIU21" s="954">
        <f t="shared" si="120"/>
        <v>0</v>
      </c>
      <c r="KIV21" s="954">
        <f t="shared" si="120"/>
        <v>0</v>
      </c>
      <c r="KIW21" s="954">
        <f t="shared" si="120"/>
        <v>0</v>
      </c>
      <c r="KIX21" s="954">
        <f t="shared" si="120"/>
        <v>0</v>
      </c>
      <c r="KIY21" s="954">
        <f t="shared" si="120"/>
        <v>0</v>
      </c>
      <c r="KIZ21" s="954">
        <f t="shared" si="120"/>
        <v>0</v>
      </c>
      <c r="KJA21" s="954">
        <f t="shared" si="120"/>
        <v>0</v>
      </c>
      <c r="KJB21" s="954">
        <f t="shared" si="120"/>
        <v>0</v>
      </c>
      <c r="KJC21" s="954">
        <f t="shared" si="120"/>
        <v>0</v>
      </c>
      <c r="KJD21" s="954">
        <f t="shared" si="120"/>
        <v>0</v>
      </c>
      <c r="KJE21" s="954">
        <f t="shared" si="120"/>
        <v>0</v>
      </c>
      <c r="KJF21" s="954">
        <f t="shared" si="120"/>
        <v>0</v>
      </c>
      <c r="KJG21" s="954">
        <f t="shared" si="120"/>
        <v>0</v>
      </c>
      <c r="KJH21" s="954">
        <f t="shared" si="120"/>
        <v>0</v>
      </c>
      <c r="KJI21" s="954">
        <f t="shared" si="120"/>
        <v>0</v>
      </c>
      <c r="KJJ21" s="954">
        <f t="shared" si="120"/>
        <v>0</v>
      </c>
      <c r="KJK21" s="954">
        <f t="shared" si="120"/>
        <v>0</v>
      </c>
      <c r="KJL21" s="954">
        <f t="shared" si="120"/>
        <v>0</v>
      </c>
      <c r="KJM21" s="954">
        <f t="shared" si="120"/>
        <v>0</v>
      </c>
      <c r="KJN21" s="954">
        <f t="shared" si="120"/>
        <v>0</v>
      </c>
      <c r="KJO21" s="954">
        <f t="shared" si="120"/>
        <v>0</v>
      </c>
      <c r="KJP21" s="954">
        <f t="shared" si="120"/>
        <v>0</v>
      </c>
      <c r="KJQ21" s="954">
        <f t="shared" si="120"/>
        <v>0</v>
      </c>
      <c r="KJR21" s="954">
        <f t="shared" si="120"/>
        <v>0</v>
      </c>
      <c r="KJS21" s="954">
        <f t="shared" si="120"/>
        <v>0</v>
      </c>
      <c r="KJT21" s="954">
        <f t="shared" si="120"/>
        <v>0</v>
      </c>
      <c r="KJU21" s="954">
        <f t="shared" si="120"/>
        <v>0</v>
      </c>
      <c r="KJV21" s="954">
        <f t="shared" si="120"/>
        <v>0</v>
      </c>
      <c r="KJW21" s="954">
        <f t="shared" si="120"/>
        <v>0</v>
      </c>
      <c r="KJX21" s="954">
        <f t="shared" si="120"/>
        <v>0</v>
      </c>
      <c r="KJY21" s="954">
        <f t="shared" si="120"/>
        <v>0</v>
      </c>
      <c r="KJZ21" s="954">
        <f t="shared" si="120"/>
        <v>0</v>
      </c>
      <c r="KKA21" s="954">
        <f t="shared" si="120"/>
        <v>0</v>
      </c>
      <c r="KKB21" s="954">
        <f t="shared" si="120"/>
        <v>0</v>
      </c>
      <c r="KKC21" s="954">
        <f t="shared" si="120"/>
        <v>0</v>
      </c>
      <c r="KKD21" s="954">
        <f t="shared" si="120"/>
        <v>0</v>
      </c>
      <c r="KKE21" s="954">
        <f t="shared" si="120"/>
        <v>0</v>
      </c>
      <c r="KKF21" s="954">
        <f t="shared" si="120"/>
        <v>0</v>
      </c>
      <c r="KKG21" s="954">
        <f t="shared" si="120"/>
        <v>0</v>
      </c>
      <c r="KKH21" s="954">
        <f t="shared" si="120"/>
        <v>0</v>
      </c>
      <c r="KKI21" s="954">
        <f t="shared" si="120"/>
        <v>0</v>
      </c>
      <c r="KKJ21" s="954">
        <f t="shared" si="120"/>
        <v>0</v>
      </c>
      <c r="KKK21" s="954">
        <f t="shared" si="120"/>
        <v>0</v>
      </c>
      <c r="KKL21" s="954">
        <f t="shared" si="120"/>
        <v>0</v>
      </c>
      <c r="KKM21" s="954">
        <f t="shared" si="120"/>
        <v>0</v>
      </c>
      <c r="KKN21" s="954">
        <f t="shared" si="120"/>
        <v>0</v>
      </c>
      <c r="KKO21" s="954">
        <f t="shared" si="120"/>
        <v>0</v>
      </c>
      <c r="KKP21" s="954">
        <f t="shared" si="120"/>
        <v>0</v>
      </c>
      <c r="KKQ21" s="954">
        <f t="shared" si="120"/>
        <v>0</v>
      </c>
      <c r="KKR21" s="954">
        <f t="shared" si="120"/>
        <v>0</v>
      </c>
      <c r="KKS21" s="954">
        <f t="shared" si="120"/>
        <v>0</v>
      </c>
      <c r="KKT21" s="954">
        <f t="shared" si="120"/>
        <v>0</v>
      </c>
      <c r="KKU21" s="954">
        <f t="shared" si="120"/>
        <v>0</v>
      </c>
      <c r="KKV21" s="954">
        <f t="shared" si="120"/>
        <v>0</v>
      </c>
      <c r="KKW21" s="954">
        <f t="shared" si="120"/>
        <v>0</v>
      </c>
      <c r="KKX21" s="954">
        <f t="shared" si="120"/>
        <v>0</v>
      </c>
      <c r="KKY21" s="954">
        <f t="shared" si="120"/>
        <v>0</v>
      </c>
      <c r="KKZ21" s="954">
        <f t="shared" si="120"/>
        <v>0</v>
      </c>
      <c r="KLA21" s="954">
        <f t="shared" si="120"/>
        <v>0</v>
      </c>
      <c r="KLB21" s="954">
        <f t="shared" si="120"/>
        <v>0</v>
      </c>
      <c r="KLC21" s="954">
        <f t="shared" si="120"/>
        <v>0</v>
      </c>
      <c r="KLD21" s="954">
        <f t="shared" ref="KLD21:KNO21" si="121">IF(OR(KLD26&lt;$C$18,KLD26&gt;($C$18+9)),0,KLD27)</f>
        <v>0</v>
      </c>
      <c r="KLE21" s="954">
        <f t="shared" si="121"/>
        <v>0</v>
      </c>
      <c r="KLF21" s="954">
        <f t="shared" si="121"/>
        <v>0</v>
      </c>
      <c r="KLG21" s="954">
        <f t="shared" si="121"/>
        <v>0</v>
      </c>
      <c r="KLH21" s="954">
        <f t="shared" si="121"/>
        <v>0</v>
      </c>
      <c r="KLI21" s="954">
        <f t="shared" si="121"/>
        <v>0</v>
      </c>
      <c r="KLJ21" s="954">
        <f t="shared" si="121"/>
        <v>0</v>
      </c>
      <c r="KLK21" s="954">
        <f t="shared" si="121"/>
        <v>0</v>
      </c>
      <c r="KLL21" s="954">
        <f t="shared" si="121"/>
        <v>0</v>
      </c>
      <c r="KLM21" s="954">
        <f t="shared" si="121"/>
        <v>0</v>
      </c>
      <c r="KLN21" s="954">
        <f t="shared" si="121"/>
        <v>0</v>
      </c>
      <c r="KLO21" s="954">
        <f t="shared" si="121"/>
        <v>0</v>
      </c>
      <c r="KLP21" s="954">
        <f t="shared" si="121"/>
        <v>0</v>
      </c>
      <c r="KLQ21" s="954">
        <f t="shared" si="121"/>
        <v>0</v>
      </c>
      <c r="KLR21" s="954">
        <f t="shared" si="121"/>
        <v>0</v>
      </c>
      <c r="KLS21" s="954">
        <f t="shared" si="121"/>
        <v>0</v>
      </c>
      <c r="KLT21" s="954">
        <f t="shared" si="121"/>
        <v>0</v>
      </c>
      <c r="KLU21" s="954">
        <f t="shared" si="121"/>
        <v>0</v>
      </c>
      <c r="KLV21" s="954">
        <f t="shared" si="121"/>
        <v>0</v>
      </c>
      <c r="KLW21" s="954">
        <f t="shared" si="121"/>
        <v>0</v>
      </c>
      <c r="KLX21" s="954">
        <f t="shared" si="121"/>
        <v>0</v>
      </c>
      <c r="KLY21" s="954">
        <f t="shared" si="121"/>
        <v>0</v>
      </c>
      <c r="KLZ21" s="954">
        <f t="shared" si="121"/>
        <v>0</v>
      </c>
      <c r="KMA21" s="954">
        <f t="shared" si="121"/>
        <v>0</v>
      </c>
      <c r="KMB21" s="954">
        <f t="shared" si="121"/>
        <v>0</v>
      </c>
      <c r="KMC21" s="954">
        <f t="shared" si="121"/>
        <v>0</v>
      </c>
      <c r="KMD21" s="954">
        <f t="shared" si="121"/>
        <v>0</v>
      </c>
      <c r="KME21" s="954">
        <f t="shared" si="121"/>
        <v>0</v>
      </c>
      <c r="KMF21" s="954">
        <f t="shared" si="121"/>
        <v>0</v>
      </c>
      <c r="KMG21" s="954">
        <f t="shared" si="121"/>
        <v>0</v>
      </c>
      <c r="KMH21" s="954">
        <f t="shared" si="121"/>
        <v>0</v>
      </c>
      <c r="KMI21" s="954">
        <f t="shared" si="121"/>
        <v>0</v>
      </c>
      <c r="KMJ21" s="954">
        <f t="shared" si="121"/>
        <v>0</v>
      </c>
      <c r="KMK21" s="954">
        <f t="shared" si="121"/>
        <v>0</v>
      </c>
      <c r="KML21" s="954">
        <f t="shared" si="121"/>
        <v>0</v>
      </c>
      <c r="KMM21" s="954">
        <f t="shared" si="121"/>
        <v>0</v>
      </c>
      <c r="KMN21" s="954">
        <f t="shared" si="121"/>
        <v>0</v>
      </c>
      <c r="KMO21" s="954">
        <f t="shared" si="121"/>
        <v>0</v>
      </c>
      <c r="KMP21" s="954">
        <f t="shared" si="121"/>
        <v>0</v>
      </c>
      <c r="KMQ21" s="954">
        <f t="shared" si="121"/>
        <v>0</v>
      </c>
      <c r="KMR21" s="954">
        <f t="shared" si="121"/>
        <v>0</v>
      </c>
      <c r="KMS21" s="954">
        <f t="shared" si="121"/>
        <v>0</v>
      </c>
      <c r="KMT21" s="954">
        <f t="shared" si="121"/>
        <v>0</v>
      </c>
      <c r="KMU21" s="954">
        <f t="shared" si="121"/>
        <v>0</v>
      </c>
      <c r="KMV21" s="954">
        <f t="shared" si="121"/>
        <v>0</v>
      </c>
      <c r="KMW21" s="954">
        <f t="shared" si="121"/>
        <v>0</v>
      </c>
      <c r="KMX21" s="954">
        <f t="shared" si="121"/>
        <v>0</v>
      </c>
      <c r="KMY21" s="954">
        <f t="shared" si="121"/>
        <v>0</v>
      </c>
      <c r="KMZ21" s="954">
        <f t="shared" si="121"/>
        <v>0</v>
      </c>
      <c r="KNA21" s="954">
        <f t="shared" si="121"/>
        <v>0</v>
      </c>
      <c r="KNB21" s="954">
        <f t="shared" si="121"/>
        <v>0</v>
      </c>
      <c r="KNC21" s="954">
        <f t="shared" si="121"/>
        <v>0</v>
      </c>
      <c r="KND21" s="954">
        <f t="shared" si="121"/>
        <v>0</v>
      </c>
      <c r="KNE21" s="954">
        <f t="shared" si="121"/>
        <v>0</v>
      </c>
      <c r="KNF21" s="954">
        <f t="shared" si="121"/>
        <v>0</v>
      </c>
      <c r="KNG21" s="954">
        <f t="shared" si="121"/>
        <v>0</v>
      </c>
      <c r="KNH21" s="954">
        <f t="shared" si="121"/>
        <v>0</v>
      </c>
      <c r="KNI21" s="954">
        <f t="shared" si="121"/>
        <v>0</v>
      </c>
      <c r="KNJ21" s="954">
        <f t="shared" si="121"/>
        <v>0</v>
      </c>
      <c r="KNK21" s="954">
        <f t="shared" si="121"/>
        <v>0</v>
      </c>
      <c r="KNL21" s="954">
        <f t="shared" si="121"/>
        <v>0</v>
      </c>
      <c r="KNM21" s="954">
        <f t="shared" si="121"/>
        <v>0</v>
      </c>
      <c r="KNN21" s="954">
        <f t="shared" si="121"/>
        <v>0</v>
      </c>
      <c r="KNO21" s="954">
        <f t="shared" si="121"/>
        <v>0</v>
      </c>
      <c r="KNP21" s="954">
        <f t="shared" ref="KNP21:KQA21" si="122">IF(OR(KNP26&lt;$C$18,KNP26&gt;($C$18+9)),0,KNP27)</f>
        <v>0</v>
      </c>
      <c r="KNQ21" s="954">
        <f t="shared" si="122"/>
        <v>0</v>
      </c>
      <c r="KNR21" s="954">
        <f t="shared" si="122"/>
        <v>0</v>
      </c>
      <c r="KNS21" s="954">
        <f t="shared" si="122"/>
        <v>0</v>
      </c>
      <c r="KNT21" s="954">
        <f t="shared" si="122"/>
        <v>0</v>
      </c>
      <c r="KNU21" s="954">
        <f t="shared" si="122"/>
        <v>0</v>
      </c>
      <c r="KNV21" s="954">
        <f t="shared" si="122"/>
        <v>0</v>
      </c>
      <c r="KNW21" s="954">
        <f t="shared" si="122"/>
        <v>0</v>
      </c>
      <c r="KNX21" s="954">
        <f t="shared" si="122"/>
        <v>0</v>
      </c>
      <c r="KNY21" s="954">
        <f t="shared" si="122"/>
        <v>0</v>
      </c>
      <c r="KNZ21" s="954">
        <f t="shared" si="122"/>
        <v>0</v>
      </c>
      <c r="KOA21" s="954">
        <f t="shared" si="122"/>
        <v>0</v>
      </c>
      <c r="KOB21" s="954">
        <f t="shared" si="122"/>
        <v>0</v>
      </c>
      <c r="KOC21" s="954">
        <f t="shared" si="122"/>
        <v>0</v>
      </c>
      <c r="KOD21" s="954">
        <f t="shared" si="122"/>
        <v>0</v>
      </c>
      <c r="KOE21" s="954">
        <f t="shared" si="122"/>
        <v>0</v>
      </c>
      <c r="KOF21" s="954">
        <f t="shared" si="122"/>
        <v>0</v>
      </c>
      <c r="KOG21" s="954">
        <f t="shared" si="122"/>
        <v>0</v>
      </c>
      <c r="KOH21" s="954">
        <f t="shared" si="122"/>
        <v>0</v>
      </c>
      <c r="KOI21" s="954">
        <f t="shared" si="122"/>
        <v>0</v>
      </c>
      <c r="KOJ21" s="954">
        <f t="shared" si="122"/>
        <v>0</v>
      </c>
      <c r="KOK21" s="954">
        <f t="shared" si="122"/>
        <v>0</v>
      </c>
      <c r="KOL21" s="954">
        <f t="shared" si="122"/>
        <v>0</v>
      </c>
      <c r="KOM21" s="954">
        <f t="shared" si="122"/>
        <v>0</v>
      </c>
      <c r="KON21" s="954">
        <f t="shared" si="122"/>
        <v>0</v>
      </c>
      <c r="KOO21" s="954">
        <f t="shared" si="122"/>
        <v>0</v>
      </c>
      <c r="KOP21" s="954">
        <f t="shared" si="122"/>
        <v>0</v>
      </c>
      <c r="KOQ21" s="954">
        <f t="shared" si="122"/>
        <v>0</v>
      </c>
      <c r="KOR21" s="954">
        <f t="shared" si="122"/>
        <v>0</v>
      </c>
      <c r="KOS21" s="954">
        <f t="shared" si="122"/>
        <v>0</v>
      </c>
      <c r="KOT21" s="954">
        <f t="shared" si="122"/>
        <v>0</v>
      </c>
      <c r="KOU21" s="954">
        <f t="shared" si="122"/>
        <v>0</v>
      </c>
      <c r="KOV21" s="954">
        <f t="shared" si="122"/>
        <v>0</v>
      </c>
      <c r="KOW21" s="954">
        <f t="shared" si="122"/>
        <v>0</v>
      </c>
      <c r="KOX21" s="954">
        <f t="shared" si="122"/>
        <v>0</v>
      </c>
      <c r="KOY21" s="954">
        <f t="shared" si="122"/>
        <v>0</v>
      </c>
      <c r="KOZ21" s="954">
        <f t="shared" si="122"/>
        <v>0</v>
      </c>
      <c r="KPA21" s="954">
        <f t="shared" si="122"/>
        <v>0</v>
      </c>
      <c r="KPB21" s="954">
        <f t="shared" si="122"/>
        <v>0</v>
      </c>
      <c r="KPC21" s="954">
        <f t="shared" si="122"/>
        <v>0</v>
      </c>
      <c r="KPD21" s="954">
        <f t="shared" si="122"/>
        <v>0</v>
      </c>
      <c r="KPE21" s="954">
        <f t="shared" si="122"/>
        <v>0</v>
      </c>
      <c r="KPF21" s="954">
        <f t="shared" si="122"/>
        <v>0</v>
      </c>
      <c r="KPG21" s="954">
        <f t="shared" si="122"/>
        <v>0</v>
      </c>
      <c r="KPH21" s="954">
        <f t="shared" si="122"/>
        <v>0</v>
      </c>
      <c r="KPI21" s="954">
        <f t="shared" si="122"/>
        <v>0</v>
      </c>
      <c r="KPJ21" s="954">
        <f t="shared" si="122"/>
        <v>0</v>
      </c>
      <c r="KPK21" s="954">
        <f t="shared" si="122"/>
        <v>0</v>
      </c>
      <c r="KPL21" s="954">
        <f t="shared" si="122"/>
        <v>0</v>
      </c>
      <c r="KPM21" s="954">
        <f t="shared" si="122"/>
        <v>0</v>
      </c>
      <c r="KPN21" s="954">
        <f t="shared" si="122"/>
        <v>0</v>
      </c>
      <c r="KPO21" s="954">
        <f t="shared" si="122"/>
        <v>0</v>
      </c>
      <c r="KPP21" s="954">
        <f t="shared" si="122"/>
        <v>0</v>
      </c>
      <c r="KPQ21" s="954">
        <f t="shared" si="122"/>
        <v>0</v>
      </c>
      <c r="KPR21" s="954">
        <f t="shared" si="122"/>
        <v>0</v>
      </c>
      <c r="KPS21" s="954">
        <f t="shared" si="122"/>
        <v>0</v>
      </c>
      <c r="KPT21" s="954">
        <f t="shared" si="122"/>
        <v>0</v>
      </c>
      <c r="KPU21" s="954">
        <f t="shared" si="122"/>
        <v>0</v>
      </c>
      <c r="KPV21" s="954">
        <f t="shared" si="122"/>
        <v>0</v>
      </c>
      <c r="KPW21" s="954">
        <f t="shared" si="122"/>
        <v>0</v>
      </c>
      <c r="KPX21" s="954">
        <f t="shared" si="122"/>
        <v>0</v>
      </c>
      <c r="KPY21" s="954">
        <f t="shared" si="122"/>
        <v>0</v>
      </c>
      <c r="KPZ21" s="954">
        <f t="shared" si="122"/>
        <v>0</v>
      </c>
      <c r="KQA21" s="954">
        <f t="shared" si="122"/>
        <v>0</v>
      </c>
      <c r="KQB21" s="954">
        <f t="shared" ref="KQB21:KSM21" si="123">IF(OR(KQB26&lt;$C$18,KQB26&gt;($C$18+9)),0,KQB27)</f>
        <v>0</v>
      </c>
      <c r="KQC21" s="954">
        <f t="shared" si="123"/>
        <v>0</v>
      </c>
      <c r="KQD21" s="954">
        <f t="shared" si="123"/>
        <v>0</v>
      </c>
      <c r="KQE21" s="954">
        <f t="shared" si="123"/>
        <v>0</v>
      </c>
      <c r="KQF21" s="954">
        <f t="shared" si="123"/>
        <v>0</v>
      </c>
      <c r="KQG21" s="954">
        <f t="shared" si="123"/>
        <v>0</v>
      </c>
      <c r="KQH21" s="954">
        <f t="shared" si="123"/>
        <v>0</v>
      </c>
      <c r="KQI21" s="954">
        <f t="shared" si="123"/>
        <v>0</v>
      </c>
      <c r="KQJ21" s="954">
        <f t="shared" si="123"/>
        <v>0</v>
      </c>
      <c r="KQK21" s="954">
        <f t="shared" si="123"/>
        <v>0</v>
      </c>
      <c r="KQL21" s="954">
        <f t="shared" si="123"/>
        <v>0</v>
      </c>
      <c r="KQM21" s="954">
        <f t="shared" si="123"/>
        <v>0</v>
      </c>
      <c r="KQN21" s="954">
        <f t="shared" si="123"/>
        <v>0</v>
      </c>
      <c r="KQO21" s="954">
        <f t="shared" si="123"/>
        <v>0</v>
      </c>
      <c r="KQP21" s="954">
        <f t="shared" si="123"/>
        <v>0</v>
      </c>
      <c r="KQQ21" s="954">
        <f t="shared" si="123"/>
        <v>0</v>
      </c>
      <c r="KQR21" s="954">
        <f t="shared" si="123"/>
        <v>0</v>
      </c>
      <c r="KQS21" s="954">
        <f t="shared" si="123"/>
        <v>0</v>
      </c>
      <c r="KQT21" s="954">
        <f t="shared" si="123"/>
        <v>0</v>
      </c>
      <c r="KQU21" s="954">
        <f t="shared" si="123"/>
        <v>0</v>
      </c>
      <c r="KQV21" s="954">
        <f t="shared" si="123"/>
        <v>0</v>
      </c>
      <c r="KQW21" s="954">
        <f t="shared" si="123"/>
        <v>0</v>
      </c>
      <c r="KQX21" s="954">
        <f t="shared" si="123"/>
        <v>0</v>
      </c>
      <c r="KQY21" s="954">
        <f t="shared" si="123"/>
        <v>0</v>
      </c>
      <c r="KQZ21" s="954">
        <f t="shared" si="123"/>
        <v>0</v>
      </c>
      <c r="KRA21" s="954">
        <f t="shared" si="123"/>
        <v>0</v>
      </c>
      <c r="KRB21" s="954">
        <f t="shared" si="123"/>
        <v>0</v>
      </c>
      <c r="KRC21" s="954">
        <f t="shared" si="123"/>
        <v>0</v>
      </c>
      <c r="KRD21" s="954">
        <f t="shared" si="123"/>
        <v>0</v>
      </c>
      <c r="KRE21" s="954">
        <f t="shared" si="123"/>
        <v>0</v>
      </c>
      <c r="KRF21" s="954">
        <f t="shared" si="123"/>
        <v>0</v>
      </c>
      <c r="KRG21" s="954">
        <f t="shared" si="123"/>
        <v>0</v>
      </c>
      <c r="KRH21" s="954">
        <f t="shared" si="123"/>
        <v>0</v>
      </c>
      <c r="KRI21" s="954">
        <f t="shared" si="123"/>
        <v>0</v>
      </c>
      <c r="KRJ21" s="954">
        <f t="shared" si="123"/>
        <v>0</v>
      </c>
      <c r="KRK21" s="954">
        <f t="shared" si="123"/>
        <v>0</v>
      </c>
      <c r="KRL21" s="954">
        <f t="shared" si="123"/>
        <v>0</v>
      </c>
      <c r="KRM21" s="954">
        <f t="shared" si="123"/>
        <v>0</v>
      </c>
      <c r="KRN21" s="954">
        <f t="shared" si="123"/>
        <v>0</v>
      </c>
      <c r="KRO21" s="954">
        <f t="shared" si="123"/>
        <v>0</v>
      </c>
      <c r="KRP21" s="954">
        <f t="shared" si="123"/>
        <v>0</v>
      </c>
      <c r="KRQ21" s="954">
        <f t="shared" si="123"/>
        <v>0</v>
      </c>
      <c r="KRR21" s="954">
        <f t="shared" si="123"/>
        <v>0</v>
      </c>
      <c r="KRS21" s="954">
        <f t="shared" si="123"/>
        <v>0</v>
      </c>
      <c r="KRT21" s="954">
        <f t="shared" si="123"/>
        <v>0</v>
      </c>
      <c r="KRU21" s="954">
        <f t="shared" si="123"/>
        <v>0</v>
      </c>
      <c r="KRV21" s="954">
        <f t="shared" si="123"/>
        <v>0</v>
      </c>
      <c r="KRW21" s="954">
        <f t="shared" si="123"/>
        <v>0</v>
      </c>
      <c r="KRX21" s="954">
        <f t="shared" si="123"/>
        <v>0</v>
      </c>
      <c r="KRY21" s="954">
        <f t="shared" si="123"/>
        <v>0</v>
      </c>
      <c r="KRZ21" s="954">
        <f t="shared" si="123"/>
        <v>0</v>
      </c>
      <c r="KSA21" s="954">
        <f t="shared" si="123"/>
        <v>0</v>
      </c>
      <c r="KSB21" s="954">
        <f t="shared" si="123"/>
        <v>0</v>
      </c>
      <c r="KSC21" s="954">
        <f t="shared" si="123"/>
        <v>0</v>
      </c>
      <c r="KSD21" s="954">
        <f t="shared" si="123"/>
        <v>0</v>
      </c>
      <c r="KSE21" s="954">
        <f t="shared" si="123"/>
        <v>0</v>
      </c>
      <c r="KSF21" s="954">
        <f t="shared" si="123"/>
        <v>0</v>
      </c>
      <c r="KSG21" s="954">
        <f t="shared" si="123"/>
        <v>0</v>
      </c>
      <c r="KSH21" s="954">
        <f t="shared" si="123"/>
        <v>0</v>
      </c>
      <c r="KSI21" s="954">
        <f t="shared" si="123"/>
        <v>0</v>
      </c>
      <c r="KSJ21" s="954">
        <f t="shared" si="123"/>
        <v>0</v>
      </c>
      <c r="KSK21" s="954">
        <f t="shared" si="123"/>
        <v>0</v>
      </c>
      <c r="KSL21" s="954">
        <f t="shared" si="123"/>
        <v>0</v>
      </c>
      <c r="KSM21" s="954">
        <f t="shared" si="123"/>
        <v>0</v>
      </c>
      <c r="KSN21" s="954">
        <f t="shared" ref="KSN21:KUY21" si="124">IF(OR(KSN26&lt;$C$18,KSN26&gt;($C$18+9)),0,KSN27)</f>
        <v>0</v>
      </c>
      <c r="KSO21" s="954">
        <f t="shared" si="124"/>
        <v>0</v>
      </c>
      <c r="KSP21" s="954">
        <f t="shared" si="124"/>
        <v>0</v>
      </c>
      <c r="KSQ21" s="954">
        <f t="shared" si="124"/>
        <v>0</v>
      </c>
      <c r="KSR21" s="954">
        <f t="shared" si="124"/>
        <v>0</v>
      </c>
      <c r="KSS21" s="954">
        <f t="shared" si="124"/>
        <v>0</v>
      </c>
      <c r="KST21" s="954">
        <f t="shared" si="124"/>
        <v>0</v>
      </c>
      <c r="KSU21" s="954">
        <f t="shared" si="124"/>
        <v>0</v>
      </c>
      <c r="KSV21" s="954">
        <f t="shared" si="124"/>
        <v>0</v>
      </c>
      <c r="KSW21" s="954">
        <f t="shared" si="124"/>
        <v>0</v>
      </c>
      <c r="KSX21" s="954">
        <f t="shared" si="124"/>
        <v>0</v>
      </c>
      <c r="KSY21" s="954">
        <f t="shared" si="124"/>
        <v>0</v>
      </c>
      <c r="KSZ21" s="954">
        <f t="shared" si="124"/>
        <v>0</v>
      </c>
      <c r="KTA21" s="954">
        <f t="shared" si="124"/>
        <v>0</v>
      </c>
      <c r="KTB21" s="954">
        <f t="shared" si="124"/>
        <v>0</v>
      </c>
      <c r="KTC21" s="954">
        <f t="shared" si="124"/>
        <v>0</v>
      </c>
      <c r="KTD21" s="954">
        <f t="shared" si="124"/>
        <v>0</v>
      </c>
      <c r="KTE21" s="954">
        <f t="shared" si="124"/>
        <v>0</v>
      </c>
      <c r="KTF21" s="954">
        <f t="shared" si="124"/>
        <v>0</v>
      </c>
      <c r="KTG21" s="954">
        <f t="shared" si="124"/>
        <v>0</v>
      </c>
      <c r="KTH21" s="954">
        <f t="shared" si="124"/>
        <v>0</v>
      </c>
      <c r="KTI21" s="954">
        <f t="shared" si="124"/>
        <v>0</v>
      </c>
      <c r="KTJ21" s="954">
        <f t="shared" si="124"/>
        <v>0</v>
      </c>
      <c r="KTK21" s="954">
        <f t="shared" si="124"/>
        <v>0</v>
      </c>
      <c r="KTL21" s="954">
        <f t="shared" si="124"/>
        <v>0</v>
      </c>
      <c r="KTM21" s="954">
        <f t="shared" si="124"/>
        <v>0</v>
      </c>
      <c r="KTN21" s="954">
        <f t="shared" si="124"/>
        <v>0</v>
      </c>
      <c r="KTO21" s="954">
        <f t="shared" si="124"/>
        <v>0</v>
      </c>
      <c r="KTP21" s="954">
        <f t="shared" si="124"/>
        <v>0</v>
      </c>
      <c r="KTQ21" s="954">
        <f t="shared" si="124"/>
        <v>0</v>
      </c>
      <c r="KTR21" s="954">
        <f t="shared" si="124"/>
        <v>0</v>
      </c>
      <c r="KTS21" s="954">
        <f t="shared" si="124"/>
        <v>0</v>
      </c>
      <c r="KTT21" s="954">
        <f t="shared" si="124"/>
        <v>0</v>
      </c>
      <c r="KTU21" s="954">
        <f t="shared" si="124"/>
        <v>0</v>
      </c>
      <c r="KTV21" s="954">
        <f t="shared" si="124"/>
        <v>0</v>
      </c>
      <c r="KTW21" s="954">
        <f t="shared" si="124"/>
        <v>0</v>
      </c>
      <c r="KTX21" s="954">
        <f t="shared" si="124"/>
        <v>0</v>
      </c>
      <c r="KTY21" s="954">
        <f t="shared" si="124"/>
        <v>0</v>
      </c>
      <c r="KTZ21" s="954">
        <f t="shared" si="124"/>
        <v>0</v>
      </c>
      <c r="KUA21" s="954">
        <f t="shared" si="124"/>
        <v>0</v>
      </c>
      <c r="KUB21" s="954">
        <f t="shared" si="124"/>
        <v>0</v>
      </c>
      <c r="KUC21" s="954">
        <f t="shared" si="124"/>
        <v>0</v>
      </c>
      <c r="KUD21" s="954">
        <f t="shared" si="124"/>
        <v>0</v>
      </c>
      <c r="KUE21" s="954">
        <f t="shared" si="124"/>
        <v>0</v>
      </c>
      <c r="KUF21" s="954">
        <f t="shared" si="124"/>
        <v>0</v>
      </c>
      <c r="KUG21" s="954">
        <f t="shared" si="124"/>
        <v>0</v>
      </c>
      <c r="KUH21" s="954">
        <f t="shared" si="124"/>
        <v>0</v>
      </c>
      <c r="KUI21" s="954">
        <f t="shared" si="124"/>
        <v>0</v>
      </c>
      <c r="KUJ21" s="954">
        <f t="shared" si="124"/>
        <v>0</v>
      </c>
      <c r="KUK21" s="954">
        <f t="shared" si="124"/>
        <v>0</v>
      </c>
      <c r="KUL21" s="954">
        <f t="shared" si="124"/>
        <v>0</v>
      </c>
      <c r="KUM21" s="954">
        <f t="shared" si="124"/>
        <v>0</v>
      </c>
      <c r="KUN21" s="954">
        <f t="shared" si="124"/>
        <v>0</v>
      </c>
      <c r="KUO21" s="954">
        <f t="shared" si="124"/>
        <v>0</v>
      </c>
      <c r="KUP21" s="954">
        <f t="shared" si="124"/>
        <v>0</v>
      </c>
      <c r="KUQ21" s="954">
        <f t="shared" si="124"/>
        <v>0</v>
      </c>
      <c r="KUR21" s="954">
        <f t="shared" si="124"/>
        <v>0</v>
      </c>
      <c r="KUS21" s="954">
        <f t="shared" si="124"/>
        <v>0</v>
      </c>
      <c r="KUT21" s="954">
        <f t="shared" si="124"/>
        <v>0</v>
      </c>
      <c r="KUU21" s="954">
        <f t="shared" si="124"/>
        <v>0</v>
      </c>
      <c r="KUV21" s="954">
        <f t="shared" si="124"/>
        <v>0</v>
      </c>
      <c r="KUW21" s="954">
        <f t="shared" si="124"/>
        <v>0</v>
      </c>
      <c r="KUX21" s="954">
        <f t="shared" si="124"/>
        <v>0</v>
      </c>
      <c r="KUY21" s="954">
        <f t="shared" si="124"/>
        <v>0</v>
      </c>
      <c r="KUZ21" s="954">
        <f t="shared" ref="KUZ21:KXK21" si="125">IF(OR(KUZ26&lt;$C$18,KUZ26&gt;($C$18+9)),0,KUZ27)</f>
        <v>0</v>
      </c>
      <c r="KVA21" s="954">
        <f t="shared" si="125"/>
        <v>0</v>
      </c>
      <c r="KVB21" s="954">
        <f t="shared" si="125"/>
        <v>0</v>
      </c>
      <c r="KVC21" s="954">
        <f t="shared" si="125"/>
        <v>0</v>
      </c>
      <c r="KVD21" s="954">
        <f t="shared" si="125"/>
        <v>0</v>
      </c>
      <c r="KVE21" s="954">
        <f t="shared" si="125"/>
        <v>0</v>
      </c>
      <c r="KVF21" s="954">
        <f t="shared" si="125"/>
        <v>0</v>
      </c>
      <c r="KVG21" s="954">
        <f t="shared" si="125"/>
        <v>0</v>
      </c>
      <c r="KVH21" s="954">
        <f t="shared" si="125"/>
        <v>0</v>
      </c>
      <c r="KVI21" s="954">
        <f t="shared" si="125"/>
        <v>0</v>
      </c>
      <c r="KVJ21" s="954">
        <f t="shared" si="125"/>
        <v>0</v>
      </c>
      <c r="KVK21" s="954">
        <f t="shared" si="125"/>
        <v>0</v>
      </c>
      <c r="KVL21" s="954">
        <f t="shared" si="125"/>
        <v>0</v>
      </c>
      <c r="KVM21" s="954">
        <f t="shared" si="125"/>
        <v>0</v>
      </c>
      <c r="KVN21" s="954">
        <f t="shared" si="125"/>
        <v>0</v>
      </c>
      <c r="KVO21" s="954">
        <f t="shared" si="125"/>
        <v>0</v>
      </c>
      <c r="KVP21" s="954">
        <f t="shared" si="125"/>
        <v>0</v>
      </c>
      <c r="KVQ21" s="954">
        <f t="shared" si="125"/>
        <v>0</v>
      </c>
      <c r="KVR21" s="954">
        <f t="shared" si="125"/>
        <v>0</v>
      </c>
      <c r="KVS21" s="954">
        <f t="shared" si="125"/>
        <v>0</v>
      </c>
      <c r="KVT21" s="954">
        <f t="shared" si="125"/>
        <v>0</v>
      </c>
      <c r="KVU21" s="954">
        <f t="shared" si="125"/>
        <v>0</v>
      </c>
      <c r="KVV21" s="954">
        <f t="shared" si="125"/>
        <v>0</v>
      </c>
      <c r="KVW21" s="954">
        <f t="shared" si="125"/>
        <v>0</v>
      </c>
      <c r="KVX21" s="954">
        <f t="shared" si="125"/>
        <v>0</v>
      </c>
      <c r="KVY21" s="954">
        <f t="shared" si="125"/>
        <v>0</v>
      </c>
      <c r="KVZ21" s="954">
        <f t="shared" si="125"/>
        <v>0</v>
      </c>
      <c r="KWA21" s="954">
        <f t="shared" si="125"/>
        <v>0</v>
      </c>
      <c r="KWB21" s="954">
        <f t="shared" si="125"/>
        <v>0</v>
      </c>
      <c r="KWC21" s="954">
        <f t="shared" si="125"/>
        <v>0</v>
      </c>
      <c r="KWD21" s="954">
        <f t="shared" si="125"/>
        <v>0</v>
      </c>
      <c r="KWE21" s="954">
        <f t="shared" si="125"/>
        <v>0</v>
      </c>
      <c r="KWF21" s="954">
        <f t="shared" si="125"/>
        <v>0</v>
      </c>
      <c r="KWG21" s="954">
        <f t="shared" si="125"/>
        <v>0</v>
      </c>
      <c r="KWH21" s="954">
        <f t="shared" si="125"/>
        <v>0</v>
      </c>
      <c r="KWI21" s="954">
        <f t="shared" si="125"/>
        <v>0</v>
      </c>
      <c r="KWJ21" s="954">
        <f t="shared" si="125"/>
        <v>0</v>
      </c>
      <c r="KWK21" s="954">
        <f t="shared" si="125"/>
        <v>0</v>
      </c>
      <c r="KWL21" s="954">
        <f t="shared" si="125"/>
        <v>0</v>
      </c>
      <c r="KWM21" s="954">
        <f t="shared" si="125"/>
        <v>0</v>
      </c>
      <c r="KWN21" s="954">
        <f t="shared" si="125"/>
        <v>0</v>
      </c>
      <c r="KWO21" s="954">
        <f t="shared" si="125"/>
        <v>0</v>
      </c>
      <c r="KWP21" s="954">
        <f t="shared" si="125"/>
        <v>0</v>
      </c>
      <c r="KWQ21" s="954">
        <f t="shared" si="125"/>
        <v>0</v>
      </c>
      <c r="KWR21" s="954">
        <f t="shared" si="125"/>
        <v>0</v>
      </c>
      <c r="KWS21" s="954">
        <f t="shared" si="125"/>
        <v>0</v>
      </c>
      <c r="KWT21" s="954">
        <f t="shared" si="125"/>
        <v>0</v>
      </c>
      <c r="KWU21" s="954">
        <f t="shared" si="125"/>
        <v>0</v>
      </c>
      <c r="KWV21" s="954">
        <f t="shared" si="125"/>
        <v>0</v>
      </c>
      <c r="KWW21" s="954">
        <f t="shared" si="125"/>
        <v>0</v>
      </c>
      <c r="KWX21" s="954">
        <f t="shared" si="125"/>
        <v>0</v>
      </c>
      <c r="KWY21" s="954">
        <f t="shared" si="125"/>
        <v>0</v>
      </c>
      <c r="KWZ21" s="954">
        <f t="shared" si="125"/>
        <v>0</v>
      </c>
      <c r="KXA21" s="954">
        <f t="shared" si="125"/>
        <v>0</v>
      </c>
      <c r="KXB21" s="954">
        <f t="shared" si="125"/>
        <v>0</v>
      </c>
      <c r="KXC21" s="954">
        <f t="shared" si="125"/>
        <v>0</v>
      </c>
      <c r="KXD21" s="954">
        <f t="shared" si="125"/>
        <v>0</v>
      </c>
      <c r="KXE21" s="954">
        <f t="shared" si="125"/>
        <v>0</v>
      </c>
      <c r="KXF21" s="954">
        <f t="shared" si="125"/>
        <v>0</v>
      </c>
      <c r="KXG21" s="954">
        <f t="shared" si="125"/>
        <v>0</v>
      </c>
      <c r="KXH21" s="954">
        <f t="shared" si="125"/>
        <v>0</v>
      </c>
      <c r="KXI21" s="954">
        <f t="shared" si="125"/>
        <v>0</v>
      </c>
      <c r="KXJ21" s="954">
        <f t="shared" si="125"/>
        <v>0</v>
      </c>
      <c r="KXK21" s="954">
        <f t="shared" si="125"/>
        <v>0</v>
      </c>
      <c r="KXL21" s="954">
        <f t="shared" ref="KXL21:KZW21" si="126">IF(OR(KXL26&lt;$C$18,KXL26&gt;($C$18+9)),0,KXL27)</f>
        <v>0</v>
      </c>
      <c r="KXM21" s="954">
        <f t="shared" si="126"/>
        <v>0</v>
      </c>
      <c r="KXN21" s="954">
        <f t="shared" si="126"/>
        <v>0</v>
      </c>
      <c r="KXO21" s="954">
        <f t="shared" si="126"/>
        <v>0</v>
      </c>
      <c r="KXP21" s="954">
        <f t="shared" si="126"/>
        <v>0</v>
      </c>
      <c r="KXQ21" s="954">
        <f t="shared" si="126"/>
        <v>0</v>
      </c>
      <c r="KXR21" s="954">
        <f t="shared" si="126"/>
        <v>0</v>
      </c>
      <c r="KXS21" s="954">
        <f t="shared" si="126"/>
        <v>0</v>
      </c>
      <c r="KXT21" s="954">
        <f t="shared" si="126"/>
        <v>0</v>
      </c>
      <c r="KXU21" s="954">
        <f t="shared" si="126"/>
        <v>0</v>
      </c>
      <c r="KXV21" s="954">
        <f t="shared" si="126"/>
        <v>0</v>
      </c>
      <c r="KXW21" s="954">
        <f t="shared" si="126"/>
        <v>0</v>
      </c>
      <c r="KXX21" s="954">
        <f t="shared" si="126"/>
        <v>0</v>
      </c>
      <c r="KXY21" s="954">
        <f t="shared" si="126"/>
        <v>0</v>
      </c>
      <c r="KXZ21" s="954">
        <f t="shared" si="126"/>
        <v>0</v>
      </c>
      <c r="KYA21" s="954">
        <f t="shared" si="126"/>
        <v>0</v>
      </c>
      <c r="KYB21" s="954">
        <f t="shared" si="126"/>
        <v>0</v>
      </c>
      <c r="KYC21" s="954">
        <f t="shared" si="126"/>
        <v>0</v>
      </c>
      <c r="KYD21" s="954">
        <f t="shared" si="126"/>
        <v>0</v>
      </c>
      <c r="KYE21" s="954">
        <f t="shared" si="126"/>
        <v>0</v>
      </c>
      <c r="KYF21" s="954">
        <f t="shared" si="126"/>
        <v>0</v>
      </c>
      <c r="KYG21" s="954">
        <f t="shared" si="126"/>
        <v>0</v>
      </c>
      <c r="KYH21" s="954">
        <f t="shared" si="126"/>
        <v>0</v>
      </c>
      <c r="KYI21" s="954">
        <f t="shared" si="126"/>
        <v>0</v>
      </c>
      <c r="KYJ21" s="954">
        <f t="shared" si="126"/>
        <v>0</v>
      </c>
      <c r="KYK21" s="954">
        <f t="shared" si="126"/>
        <v>0</v>
      </c>
      <c r="KYL21" s="954">
        <f t="shared" si="126"/>
        <v>0</v>
      </c>
      <c r="KYM21" s="954">
        <f t="shared" si="126"/>
        <v>0</v>
      </c>
      <c r="KYN21" s="954">
        <f t="shared" si="126"/>
        <v>0</v>
      </c>
      <c r="KYO21" s="954">
        <f t="shared" si="126"/>
        <v>0</v>
      </c>
      <c r="KYP21" s="954">
        <f t="shared" si="126"/>
        <v>0</v>
      </c>
      <c r="KYQ21" s="954">
        <f t="shared" si="126"/>
        <v>0</v>
      </c>
      <c r="KYR21" s="954">
        <f t="shared" si="126"/>
        <v>0</v>
      </c>
      <c r="KYS21" s="954">
        <f t="shared" si="126"/>
        <v>0</v>
      </c>
      <c r="KYT21" s="954">
        <f t="shared" si="126"/>
        <v>0</v>
      </c>
      <c r="KYU21" s="954">
        <f t="shared" si="126"/>
        <v>0</v>
      </c>
      <c r="KYV21" s="954">
        <f t="shared" si="126"/>
        <v>0</v>
      </c>
      <c r="KYW21" s="954">
        <f t="shared" si="126"/>
        <v>0</v>
      </c>
      <c r="KYX21" s="954">
        <f t="shared" si="126"/>
        <v>0</v>
      </c>
      <c r="KYY21" s="954">
        <f t="shared" si="126"/>
        <v>0</v>
      </c>
      <c r="KYZ21" s="954">
        <f t="shared" si="126"/>
        <v>0</v>
      </c>
      <c r="KZA21" s="954">
        <f t="shared" si="126"/>
        <v>0</v>
      </c>
      <c r="KZB21" s="954">
        <f t="shared" si="126"/>
        <v>0</v>
      </c>
      <c r="KZC21" s="954">
        <f t="shared" si="126"/>
        <v>0</v>
      </c>
      <c r="KZD21" s="954">
        <f t="shared" si="126"/>
        <v>0</v>
      </c>
      <c r="KZE21" s="954">
        <f t="shared" si="126"/>
        <v>0</v>
      </c>
      <c r="KZF21" s="954">
        <f t="shared" si="126"/>
        <v>0</v>
      </c>
      <c r="KZG21" s="954">
        <f t="shared" si="126"/>
        <v>0</v>
      </c>
      <c r="KZH21" s="954">
        <f t="shared" si="126"/>
        <v>0</v>
      </c>
      <c r="KZI21" s="954">
        <f t="shared" si="126"/>
        <v>0</v>
      </c>
      <c r="KZJ21" s="954">
        <f t="shared" si="126"/>
        <v>0</v>
      </c>
      <c r="KZK21" s="954">
        <f t="shared" si="126"/>
        <v>0</v>
      </c>
      <c r="KZL21" s="954">
        <f t="shared" si="126"/>
        <v>0</v>
      </c>
      <c r="KZM21" s="954">
        <f t="shared" si="126"/>
        <v>0</v>
      </c>
      <c r="KZN21" s="954">
        <f t="shared" si="126"/>
        <v>0</v>
      </c>
      <c r="KZO21" s="954">
        <f t="shared" si="126"/>
        <v>0</v>
      </c>
      <c r="KZP21" s="954">
        <f t="shared" si="126"/>
        <v>0</v>
      </c>
      <c r="KZQ21" s="954">
        <f t="shared" si="126"/>
        <v>0</v>
      </c>
      <c r="KZR21" s="954">
        <f t="shared" si="126"/>
        <v>0</v>
      </c>
      <c r="KZS21" s="954">
        <f t="shared" si="126"/>
        <v>0</v>
      </c>
      <c r="KZT21" s="954">
        <f t="shared" si="126"/>
        <v>0</v>
      </c>
      <c r="KZU21" s="954">
        <f t="shared" si="126"/>
        <v>0</v>
      </c>
      <c r="KZV21" s="954">
        <f t="shared" si="126"/>
        <v>0</v>
      </c>
      <c r="KZW21" s="954">
        <f t="shared" si="126"/>
        <v>0</v>
      </c>
      <c r="KZX21" s="954">
        <f t="shared" ref="KZX21:LCI21" si="127">IF(OR(KZX26&lt;$C$18,KZX26&gt;($C$18+9)),0,KZX27)</f>
        <v>0</v>
      </c>
      <c r="KZY21" s="954">
        <f t="shared" si="127"/>
        <v>0</v>
      </c>
      <c r="KZZ21" s="954">
        <f t="shared" si="127"/>
        <v>0</v>
      </c>
      <c r="LAA21" s="954">
        <f t="shared" si="127"/>
        <v>0</v>
      </c>
      <c r="LAB21" s="954">
        <f t="shared" si="127"/>
        <v>0</v>
      </c>
      <c r="LAC21" s="954">
        <f t="shared" si="127"/>
        <v>0</v>
      </c>
      <c r="LAD21" s="954">
        <f t="shared" si="127"/>
        <v>0</v>
      </c>
      <c r="LAE21" s="954">
        <f t="shared" si="127"/>
        <v>0</v>
      </c>
      <c r="LAF21" s="954">
        <f t="shared" si="127"/>
        <v>0</v>
      </c>
      <c r="LAG21" s="954">
        <f t="shared" si="127"/>
        <v>0</v>
      </c>
      <c r="LAH21" s="954">
        <f t="shared" si="127"/>
        <v>0</v>
      </c>
      <c r="LAI21" s="954">
        <f t="shared" si="127"/>
        <v>0</v>
      </c>
      <c r="LAJ21" s="954">
        <f t="shared" si="127"/>
        <v>0</v>
      </c>
      <c r="LAK21" s="954">
        <f t="shared" si="127"/>
        <v>0</v>
      </c>
      <c r="LAL21" s="954">
        <f t="shared" si="127"/>
        <v>0</v>
      </c>
      <c r="LAM21" s="954">
        <f t="shared" si="127"/>
        <v>0</v>
      </c>
      <c r="LAN21" s="954">
        <f t="shared" si="127"/>
        <v>0</v>
      </c>
      <c r="LAO21" s="954">
        <f t="shared" si="127"/>
        <v>0</v>
      </c>
      <c r="LAP21" s="954">
        <f t="shared" si="127"/>
        <v>0</v>
      </c>
      <c r="LAQ21" s="954">
        <f t="shared" si="127"/>
        <v>0</v>
      </c>
      <c r="LAR21" s="954">
        <f t="shared" si="127"/>
        <v>0</v>
      </c>
      <c r="LAS21" s="954">
        <f t="shared" si="127"/>
        <v>0</v>
      </c>
      <c r="LAT21" s="954">
        <f t="shared" si="127"/>
        <v>0</v>
      </c>
      <c r="LAU21" s="954">
        <f t="shared" si="127"/>
        <v>0</v>
      </c>
      <c r="LAV21" s="954">
        <f t="shared" si="127"/>
        <v>0</v>
      </c>
      <c r="LAW21" s="954">
        <f t="shared" si="127"/>
        <v>0</v>
      </c>
      <c r="LAX21" s="954">
        <f t="shared" si="127"/>
        <v>0</v>
      </c>
      <c r="LAY21" s="954">
        <f t="shared" si="127"/>
        <v>0</v>
      </c>
      <c r="LAZ21" s="954">
        <f t="shared" si="127"/>
        <v>0</v>
      </c>
      <c r="LBA21" s="954">
        <f t="shared" si="127"/>
        <v>0</v>
      </c>
      <c r="LBB21" s="954">
        <f t="shared" si="127"/>
        <v>0</v>
      </c>
      <c r="LBC21" s="954">
        <f t="shared" si="127"/>
        <v>0</v>
      </c>
      <c r="LBD21" s="954">
        <f t="shared" si="127"/>
        <v>0</v>
      </c>
      <c r="LBE21" s="954">
        <f t="shared" si="127"/>
        <v>0</v>
      </c>
      <c r="LBF21" s="954">
        <f t="shared" si="127"/>
        <v>0</v>
      </c>
      <c r="LBG21" s="954">
        <f t="shared" si="127"/>
        <v>0</v>
      </c>
      <c r="LBH21" s="954">
        <f t="shared" si="127"/>
        <v>0</v>
      </c>
      <c r="LBI21" s="954">
        <f t="shared" si="127"/>
        <v>0</v>
      </c>
      <c r="LBJ21" s="954">
        <f t="shared" si="127"/>
        <v>0</v>
      </c>
      <c r="LBK21" s="954">
        <f t="shared" si="127"/>
        <v>0</v>
      </c>
      <c r="LBL21" s="954">
        <f t="shared" si="127"/>
        <v>0</v>
      </c>
      <c r="LBM21" s="954">
        <f t="shared" si="127"/>
        <v>0</v>
      </c>
      <c r="LBN21" s="954">
        <f t="shared" si="127"/>
        <v>0</v>
      </c>
      <c r="LBO21" s="954">
        <f t="shared" si="127"/>
        <v>0</v>
      </c>
      <c r="LBP21" s="954">
        <f t="shared" si="127"/>
        <v>0</v>
      </c>
      <c r="LBQ21" s="954">
        <f t="shared" si="127"/>
        <v>0</v>
      </c>
      <c r="LBR21" s="954">
        <f t="shared" si="127"/>
        <v>0</v>
      </c>
      <c r="LBS21" s="954">
        <f t="shared" si="127"/>
        <v>0</v>
      </c>
      <c r="LBT21" s="954">
        <f t="shared" si="127"/>
        <v>0</v>
      </c>
      <c r="LBU21" s="954">
        <f t="shared" si="127"/>
        <v>0</v>
      </c>
      <c r="LBV21" s="954">
        <f t="shared" si="127"/>
        <v>0</v>
      </c>
      <c r="LBW21" s="954">
        <f t="shared" si="127"/>
        <v>0</v>
      </c>
      <c r="LBX21" s="954">
        <f t="shared" si="127"/>
        <v>0</v>
      </c>
      <c r="LBY21" s="954">
        <f t="shared" si="127"/>
        <v>0</v>
      </c>
      <c r="LBZ21" s="954">
        <f t="shared" si="127"/>
        <v>0</v>
      </c>
      <c r="LCA21" s="954">
        <f t="shared" si="127"/>
        <v>0</v>
      </c>
      <c r="LCB21" s="954">
        <f t="shared" si="127"/>
        <v>0</v>
      </c>
      <c r="LCC21" s="954">
        <f t="shared" si="127"/>
        <v>0</v>
      </c>
      <c r="LCD21" s="954">
        <f t="shared" si="127"/>
        <v>0</v>
      </c>
      <c r="LCE21" s="954">
        <f t="shared" si="127"/>
        <v>0</v>
      </c>
      <c r="LCF21" s="954">
        <f t="shared" si="127"/>
        <v>0</v>
      </c>
      <c r="LCG21" s="954">
        <f t="shared" si="127"/>
        <v>0</v>
      </c>
      <c r="LCH21" s="954">
        <f t="shared" si="127"/>
        <v>0</v>
      </c>
      <c r="LCI21" s="954">
        <f t="shared" si="127"/>
        <v>0</v>
      </c>
      <c r="LCJ21" s="954">
        <f t="shared" ref="LCJ21:LEU21" si="128">IF(OR(LCJ26&lt;$C$18,LCJ26&gt;($C$18+9)),0,LCJ27)</f>
        <v>0</v>
      </c>
      <c r="LCK21" s="954">
        <f t="shared" si="128"/>
        <v>0</v>
      </c>
      <c r="LCL21" s="954">
        <f t="shared" si="128"/>
        <v>0</v>
      </c>
      <c r="LCM21" s="954">
        <f t="shared" si="128"/>
        <v>0</v>
      </c>
      <c r="LCN21" s="954">
        <f t="shared" si="128"/>
        <v>0</v>
      </c>
      <c r="LCO21" s="954">
        <f t="shared" si="128"/>
        <v>0</v>
      </c>
      <c r="LCP21" s="954">
        <f t="shared" si="128"/>
        <v>0</v>
      </c>
      <c r="LCQ21" s="954">
        <f t="shared" si="128"/>
        <v>0</v>
      </c>
      <c r="LCR21" s="954">
        <f t="shared" si="128"/>
        <v>0</v>
      </c>
      <c r="LCS21" s="954">
        <f t="shared" si="128"/>
        <v>0</v>
      </c>
      <c r="LCT21" s="954">
        <f t="shared" si="128"/>
        <v>0</v>
      </c>
      <c r="LCU21" s="954">
        <f t="shared" si="128"/>
        <v>0</v>
      </c>
      <c r="LCV21" s="954">
        <f t="shared" si="128"/>
        <v>0</v>
      </c>
      <c r="LCW21" s="954">
        <f t="shared" si="128"/>
        <v>0</v>
      </c>
      <c r="LCX21" s="954">
        <f t="shared" si="128"/>
        <v>0</v>
      </c>
      <c r="LCY21" s="954">
        <f t="shared" si="128"/>
        <v>0</v>
      </c>
      <c r="LCZ21" s="954">
        <f t="shared" si="128"/>
        <v>0</v>
      </c>
      <c r="LDA21" s="954">
        <f t="shared" si="128"/>
        <v>0</v>
      </c>
      <c r="LDB21" s="954">
        <f t="shared" si="128"/>
        <v>0</v>
      </c>
      <c r="LDC21" s="954">
        <f t="shared" si="128"/>
        <v>0</v>
      </c>
      <c r="LDD21" s="954">
        <f t="shared" si="128"/>
        <v>0</v>
      </c>
      <c r="LDE21" s="954">
        <f t="shared" si="128"/>
        <v>0</v>
      </c>
      <c r="LDF21" s="954">
        <f t="shared" si="128"/>
        <v>0</v>
      </c>
      <c r="LDG21" s="954">
        <f t="shared" si="128"/>
        <v>0</v>
      </c>
      <c r="LDH21" s="954">
        <f t="shared" si="128"/>
        <v>0</v>
      </c>
      <c r="LDI21" s="954">
        <f t="shared" si="128"/>
        <v>0</v>
      </c>
      <c r="LDJ21" s="954">
        <f t="shared" si="128"/>
        <v>0</v>
      </c>
      <c r="LDK21" s="954">
        <f t="shared" si="128"/>
        <v>0</v>
      </c>
      <c r="LDL21" s="954">
        <f t="shared" si="128"/>
        <v>0</v>
      </c>
      <c r="LDM21" s="954">
        <f t="shared" si="128"/>
        <v>0</v>
      </c>
      <c r="LDN21" s="954">
        <f t="shared" si="128"/>
        <v>0</v>
      </c>
      <c r="LDO21" s="954">
        <f t="shared" si="128"/>
        <v>0</v>
      </c>
      <c r="LDP21" s="954">
        <f t="shared" si="128"/>
        <v>0</v>
      </c>
      <c r="LDQ21" s="954">
        <f t="shared" si="128"/>
        <v>0</v>
      </c>
      <c r="LDR21" s="954">
        <f t="shared" si="128"/>
        <v>0</v>
      </c>
      <c r="LDS21" s="954">
        <f t="shared" si="128"/>
        <v>0</v>
      </c>
      <c r="LDT21" s="954">
        <f t="shared" si="128"/>
        <v>0</v>
      </c>
      <c r="LDU21" s="954">
        <f t="shared" si="128"/>
        <v>0</v>
      </c>
      <c r="LDV21" s="954">
        <f t="shared" si="128"/>
        <v>0</v>
      </c>
      <c r="LDW21" s="954">
        <f t="shared" si="128"/>
        <v>0</v>
      </c>
      <c r="LDX21" s="954">
        <f t="shared" si="128"/>
        <v>0</v>
      </c>
      <c r="LDY21" s="954">
        <f t="shared" si="128"/>
        <v>0</v>
      </c>
      <c r="LDZ21" s="954">
        <f t="shared" si="128"/>
        <v>0</v>
      </c>
      <c r="LEA21" s="954">
        <f t="shared" si="128"/>
        <v>0</v>
      </c>
      <c r="LEB21" s="954">
        <f t="shared" si="128"/>
        <v>0</v>
      </c>
      <c r="LEC21" s="954">
        <f t="shared" si="128"/>
        <v>0</v>
      </c>
      <c r="LED21" s="954">
        <f t="shared" si="128"/>
        <v>0</v>
      </c>
      <c r="LEE21" s="954">
        <f t="shared" si="128"/>
        <v>0</v>
      </c>
      <c r="LEF21" s="954">
        <f t="shared" si="128"/>
        <v>0</v>
      </c>
      <c r="LEG21" s="954">
        <f t="shared" si="128"/>
        <v>0</v>
      </c>
      <c r="LEH21" s="954">
        <f t="shared" si="128"/>
        <v>0</v>
      </c>
      <c r="LEI21" s="954">
        <f t="shared" si="128"/>
        <v>0</v>
      </c>
      <c r="LEJ21" s="954">
        <f t="shared" si="128"/>
        <v>0</v>
      </c>
      <c r="LEK21" s="954">
        <f t="shared" si="128"/>
        <v>0</v>
      </c>
      <c r="LEL21" s="954">
        <f t="shared" si="128"/>
        <v>0</v>
      </c>
      <c r="LEM21" s="954">
        <f t="shared" si="128"/>
        <v>0</v>
      </c>
      <c r="LEN21" s="954">
        <f t="shared" si="128"/>
        <v>0</v>
      </c>
      <c r="LEO21" s="954">
        <f t="shared" si="128"/>
        <v>0</v>
      </c>
      <c r="LEP21" s="954">
        <f t="shared" si="128"/>
        <v>0</v>
      </c>
      <c r="LEQ21" s="954">
        <f t="shared" si="128"/>
        <v>0</v>
      </c>
      <c r="LER21" s="954">
        <f t="shared" si="128"/>
        <v>0</v>
      </c>
      <c r="LES21" s="954">
        <f t="shared" si="128"/>
        <v>0</v>
      </c>
      <c r="LET21" s="954">
        <f t="shared" si="128"/>
        <v>0</v>
      </c>
      <c r="LEU21" s="954">
        <f t="shared" si="128"/>
        <v>0</v>
      </c>
      <c r="LEV21" s="954">
        <f t="shared" ref="LEV21:LHG21" si="129">IF(OR(LEV26&lt;$C$18,LEV26&gt;($C$18+9)),0,LEV27)</f>
        <v>0</v>
      </c>
      <c r="LEW21" s="954">
        <f t="shared" si="129"/>
        <v>0</v>
      </c>
      <c r="LEX21" s="954">
        <f t="shared" si="129"/>
        <v>0</v>
      </c>
      <c r="LEY21" s="954">
        <f t="shared" si="129"/>
        <v>0</v>
      </c>
      <c r="LEZ21" s="954">
        <f t="shared" si="129"/>
        <v>0</v>
      </c>
      <c r="LFA21" s="954">
        <f t="shared" si="129"/>
        <v>0</v>
      </c>
      <c r="LFB21" s="954">
        <f t="shared" si="129"/>
        <v>0</v>
      </c>
      <c r="LFC21" s="954">
        <f t="shared" si="129"/>
        <v>0</v>
      </c>
      <c r="LFD21" s="954">
        <f t="shared" si="129"/>
        <v>0</v>
      </c>
      <c r="LFE21" s="954">
        <f t="shared" si="129"/>
        <v>0</v>
      </c>
      <c r="LFF21" s="954">
        <f t="shared" si="129"/>
        <v>0</v>
      </c>
      <c r="LFG21" s="954">
        <f t="shared" si="129"/>
        <v>0</v>
      </c>
      <c r="LFH21" s="954">
        <f t="shared" si="129"/>
        <v>0</v>
      </c>
      <c r="LFI21" s="954">
        <f t="shared" si="129"/>
        <v>0</v>
      </c>
      <c r="LFJ21" s="954">
        <f t="shared" si="129"/>
        <v>0</v>
      </c>
      <c r="LFK21" s="954">
        <f t="shared" si="129"/>
        <v>0</v>
      </c>
      <c r="LFL21" s="954">
        <f t="shared" si="129"/>
        <v>0</v>
      </c>
      <c r="LFM21" s="954">
        <f t="shared" si="129"/>
        <v>0</v>
      </c>
      <c r="LFN21" s="954">
        <f t="shared" si="129"/>
        <v>0</v>
      </c>
      <c r="LFO21" s="954">
        <f t="shared" si="129"/>
        <v>0</v>
      </c>
      <c r="LFP21" s="954">
        <f t="shared" si="129"/>
        <v>0</v>
      </c>
      <c r="LFQ21" s="954">
        <f t="shared" si="129"/>
        <v>0</v>
      </c>
      <c r="LFR21" s="954">
        <f t="shared" si="129"/>
        <v>0</v>
      </c>
      <c r="LFS21" s="954">
        <f t="shared" si="129"/>
        <v>0</v>
      </c>
      <c r="LFT21" s="954">
        <f t="shared" si="129"/>
        <v>0</v>
      </c>
      <c r="LFU21" s="954">
        <f t="shared" si="129"/>
        <v>0</v>
      </c>
      <c r="LFV21" s="954">
        <f t="shared" si="129"/>
        <v>0</v>
      </c>
      <c r="LFW21" s="954">
        <f t="shared" si="129"/>
        <v>0</v>
      </c>
      <c r="LFX21" s="954">
        <f t="shared" si="129"/>
        <v>0</v>
      </c>
      <c r="LFY21" s="954">
        <f t="shared" si="129"/>
        <v>0</v>
      </c>
      <c r="LFZ21" s="954">
        <f t="shared" si="129"/>
        <v>0</v>
      </c>
      <c r="LGA21" s="954">
        <f t="shared" si="129"/>
        <v>0</v>
      </c>
      <c r="LGB21" s="954">
        <f t="shared" si="129"/>
        <v>0</v>
      </c>
      <c r="LGC21" s="954">
        <f t="shared" si="129"/>
        <v>0</v>
      </c>
      <c r="LGD21" s="954">
        <f t="shared" si="129"/>
        <v>0</v>
      </c>
      <c r="LGE21" s="954">
        <f t="shared" si="129"/>
        <v>0</v>
      </c>
      <c r="LGF21" s="954">
        <f t="shared" si="129"/>
        <v>0</v>
      </c>
      <c r="LGG21" s="954">
        <f t="shared" si="129"/>
        <v>0</v>
      </c>
      <c r="LGH21" s="954">
        <f t="shared" si="129"/>
        <v>0</v>
      </c>
      <c r="LGI21" s="954">
        <f t="shared" si="129"/>
        <v>0</v>
      </c>
      <c r="LGJ21" s="954">
        <f t="shared" si="129"/>
        <v>0</v>
      </c>
      <c r="LGK21" s="954">
        <f t="shared" si="129"/>
        <v>0</v>
      </c>
      <c r="LGL21" s="954">
        <f t="shared" si="129"/>
        <v>0</v>
      </c>
      <c r="LGM21" s="954">
        <f t="shared" si="129"/>
        <v>0</v>
      </c>
      <c r="LGN21" s="954">
        <f t="shared" si="129"/>
        <v>0</v>
      </c>
      <c r="LGO21" s="954">
        <f t="shared" si="129"/>
        <v>0</v>
      </c>
      <c r="LGP21" s="954">
        <f t="shared" si="129"/>
        <v>0</v>
      </c>
      <c r="LGQ21" s="954">
        <f t="shared" si="129"/>
        <v>0</v>
      </c>
      <c r="LGR21" s="954">
        <f t="shared" si="129"/>
        <v>0</v>
      </c>
      <c r="LGS21" s="954">
        <f t="shared" si="129"/>
        <v>0</v>
      </c>
      <c r="LGT21" s="954">
        <f t="shared" si="129"/>
        <v>0</v>
      </c>
      <c r="LGU21" s="954">
        <f t="shared" si="129"/>
        <v>0</v>
      </c>
      <c r="LGV21" s="954">
        <f t="shared" si="129"/>
        <v>0</v>
      </c>
      <c r="LGW21" s="954">
        <f t="shared" si="129"/>
        <v>0</v>
      </c>
      <c r="LGX21" s="954">
        <f t="shared" si="129"/>
        <v>0</v>
      </c>
      <c r="LGY21" s="954">
        <f t="shared" si="129"/>
        <v>0</v>
      </c>
      <c r="LGZ21" s="954">
        <f t="shared" si="129"/>
        <v>0</v>
      </c>
      <c r="LHA21" s="954">
        <f t="shared" si="129"/>
        <v>0</v>
      </c>
      <c r="LHB21" s="954">
        <f t="shared" si="129"/>
        <v>0</v>
      </c>
      <c r="LHC21" s="954">
        <f t="shared" si="129"/>
        <v>0</v>
      </c>
      <c r="LHD21" s="954">
        <f t="shared" si="129"/>
        <v>0</v>
      </c>
      <c r="LHE21" s="954">
        <f t="shared" si="129"/>
        <v>0</v>
      </c>
      <c r="LHF21" s="954">
        <f t="shared" si="129"/>
        <v>0</v>
      </c>
      <c r="LHG21" s="954">
        <f t="shared" si="129"/>
        <v>0</v>
      </c>
      <c r="LHH21" s="954">
        <f t="shared" ref="LHH21:LJS21" si="130">IF(OR(LHH26&lt;$C$18,LHH26&gt;($C$18+9)),0,LHH27)</f>
        <v>0</v>
      </c>
      <c r="LHI21" s="954">
        <f t="shared" si="130"/>
        <v>0</v>
      </c>
      <c r="LHJ21" s="954">
        <f t="shared" si="130"/>
        <v>0</v>
      </c>
      <c r="LHK21" s="954">
        <f t="shared" si="130"/>
        <v>0</v>
      </c>
      <c r="LHL21" s="954">
        <f t="shared" si="130"/>
        <v>0</v>
      </c>
      <c r="LHM21" s="954">
        <f t="shared" si="130"/>
        <v>0</v>
      </c>
      <c r="LHN21" s="954">
        <f t="shared" si="130"/>
        <v>0</v>
      </c>
      <c r="LHO21" s="954">
        <f t="shared" si="130"/>
        <v>0</v>
      </c>
      <c r="LHP21" s="954">
        <f t="shared" si="130"/>
        <v>0</v>
      </c>
      <c r="LHQ21" s="954">
        <f t="shared" si="130"/>
        <v>0</v>
      </c>
      <c r="LHR21" s="954">
        <f t="shared" si="130"/>
        <v>0</v>
      </c>
      <c r="LHS21" s="954">
        <f t="shared" si="130"/>
        <v>0</v>
      </c>
      <c r="LHT21" s="954">
        <f t="shared" si="130"/>
        <v>0</v>
      </c>
      <c r="LHU21" s="954">
        <f t="shared" si="130"/>
        <v>0</v>
      </c>
      <c r="LHV21" s="954">
        <f t="shared" si="130"/>
        <v>0</v>
      </c>
      <c r="LHW21" s="954">
        <f t="shared" si="130"/>
        <v>0</v>
      </c>
      <c r="LHX21" s="954">
        <f t="shared" si="130"/>
        <v>0</v>
      </c>
      <c r="LHY21" s="954">
        <f t="shared" si="130"/>
        <v>0</v>
      </c>
      <c r="LHZ21" s="954">
        <f t="shared" si="130"/>
        <v>0</v>
      </c>
      <c r="LIA21" s="954">
        <f t="shared" si="130"/>
        <v>0</v>
      </c>
      <c r="LIB21" s="954">
        <f t="shared" si="130"/>
        <v>0</v>
      </c>
      <c r="LIC21" s="954">
        <f t="shared" si="130"/>
        <v>0</v>
      </c>
      <c r="LID21" s="954">
        <f t="shared" si="130"/>
        <v>0</v>
      </c>
      <c r="LIE21" s="954">
        <f t="shared" si="130"/>
        <v>0</v>
      </c>
      <c r="LIF21" s="954">
        <f t="shared" si="130"/>
        <v>0</v>
      </c>
      <c r="LIG21" s="954">
        <f t="shared" si="130"/>
        <v>0</v>
      </c>
      <c r="LIH21" s="954">
        <f t="shared" si="130"/>
        <v>0</v>
      </c>
      <c r="LII21" s="954">
        <f t="shared" si="130"/>
        <v>0</v>
      </c>
      <c r="LIJ21" s="954">
        <f t="shared" si="130"/>
        <v>0</v>
      </c>
      <c r="LIK21" s="954">
        <f t="shared" si="130"/>
        <v>0</v>
      </c>
      <c r="LIL21" s="954">
        <f t="shared" si="130"/>
        <v>0</v>
      </c>
      <c r="LIM21" s="954">
        <f t="shared" si="130"/>
        <v>0</v>
      </c>
      <c r="LIN21" s="954">
        <f t="shared" si="130"/>
        <v>0</v>
      </c>
      <c r="LIO21" s="954">
        <f t="shared" si="130"/>
        <v>0</v>
      </c>
      <c r="LIP21" s="954">
        <f t="shared" si="130"/>
        <v>0</v>
      </c>
      <c r="LIQ21" s="954">
        <f t="shared" si="130"/>
        <v>0</v>
      </c>
      <c r="LIR21" s="954">
        <f t="shared" si="130"/>
        <v>0</v>
      </c>
      <c r="LIS21" s="954">
        <f t="shared" si="130"/>
        <v>0</v>
      </c>
      <c r="LIT21" s="954">
        <f t="shared" si="130"/>
        <v>0</v>
      </c>
      <c r="LIU21" s="954">
        <f t="shared" si="130"/>
        <v>0</v>
      </c>
      <c r="LIV21" s="954">
        <f t="shared" si="130"/>
        <v>0</v>
      </c>
      <c r="LIW21" s="954">
        <f t="shared" si="130"/>
        <v>0</v>
      </c>
      <c r="LIX21" s="954">
        <f t="shared" si="130"/>
        <v>0</v>
      </c>
      <c r="LIY21" s="954">
        <f t="shared" si="130"/>
        <v>0</v>
      </c>
      <c r="LIZ21" s="954">
        <f t="shared" si="130"/>
        <v>0</v>
      </c>
      <c r="LJA21" s="954">
        <f t="shared" si="130"/>
        <v>0</v>
      </c>
      <c r="LJB21" s="954">
        <f t="shared" si="130"/>
        <v>0</v>
      </c>
      <c r="LJC21" s="954">
        <f t="shared" si="130"/>
        <v>0</v>
      </c>
      <c r="LJD21" s="954">
        <f t="shared" si="130"/>
        <v>0</v>
      </c>
      <c r="LJE21" s="954">
        <f t="shared" si="130"/>
        <v>0</v>
      </c>
      <c r="LJF21" s="954">
        <f t="shared" si="130"/>
        <v>0</v>
      </c>
      <c r="LJG21" s="954">
        <f t="shared" si="130"/>
        <v>0</v>
      </c>
      <c r="LJH21" s="954">
        <f t="shared" si="130"/>
        <v>0</v>
      </c>
      <c r="LJI21" s="954">
        <f t="shared" si="130"/>
        <v>0</v>
      </c>
      <c r="LJJ21" s="954">
        <f t="shared" si="130"/>
        <v>0</v>
      </c>
      <c r="LJK21" s="954">
        <f t="shared" si="130"/>
        <v>0</v>
      </c>
      <c r="LJL21" s="954">
        <f t="shared" si="130"/>
        <v>0</v>
      </c>
      <c r="LJM21" s="954">
        <f t="shared" si="130"/>
        <v>0</v>
      </c>
      <c r="LJN21" s="954">
        <f t="shared" si="130"/>
        <v>0</v>
      </c>
      <c r="LJO21" s="954">
        <f t="shared" si="130"/>
        <v>0</v>
      </c>
      <c r="LJP21" s="954">
        <f t="shared" si="130"/>
        <v>0</v>
      </c>
      <c r="LJQ21" s="954">
        <f t="shared" si="130"/>
        <v>0</v>
      </c>
      <c r="LJR21" s="954">
        <f t="shared" si="130"/>
        <v>0</v>
      </c>
      <c r="LJS21" s="954">
        <f t="shared" si="130"/>
        <v>0</v>
      </c>
      <c r="LJT21" s="954">
        <f t="shared" ref="LJT21:LME21" si="131">IF(OR(LJT26&lt;$C$18,LJT26&gt;($C$18+9)),0,LJT27)</f>
        <v>0</v>
      </c>
      <c r="LJU21" s="954">
        <f t="shared" si="131"/>
        <v>0</v>
      </c>
      <c r="LJV21" s="954">
        <f t="shared" si="131"/>
        <v>0</v>
      </c>
      <c r="LJW21" s="954">
        <f t="shared" si="131"/>
        <v>0</v>
      </c>
      <c r="LJX21" s="954">
        <f t="shared" si="131"/>
        <v>0</v>
      </c>
      <c r="LJY21" s="954">
        <f t="shared" si="131"/>
        <v>0</v>
      </c>
      <c r="LJZ21" s="954">
        <f t="shared" si="131"/>
        <v>0</v>
      </c>
      <c r="LKA21" s="954">
        <f t="shared" si="131"/>
        <v>0</v>
      </c>
      <c r="LKB21" s="954">
        <f t="shared" si="131"/>
        <v>0</v>
      </c>
      <c r="LKC21" s="954">
        <f t="shared" si="131"/>
        <v>0</v>
      </c>
      <c r="LKD21" s="954">
        <f t="shared" si="131"/>
        <v>0</v>
      </c>
      <c r="LKE21" s="954">
        <f t="shared" si="131"/>
        <v>0</v>
      </c>
      <c r="LKF21" s="954">
        <f t="shared" si="131"/>
        <v>0</v>
      </c>
      <c r="LKG21" s="954">
        <f t="shared" si="131"/>
        <v>0</v>
      </c>
      <c r="LKH21" s="954">
        <f t="shared" si="131"/>
        <v>0</v>
      </c>
      <c r="LKI21" s="954">
        <f t="shared" si="131"/>
        <v>0</v>
      </c>
      <c r="LKJ21" s="954">
        <f t="shared" si="131"/>
        <v>0</v>
      </c>
      <c r="LKK21" s="954">
        <f t="shared" si="131"/>
        <v>0</v>
      </c>
      <c r="LKL21" s="954">
        <f t="shared" si="131"/>
        <v>0</v>
      </c>
      <c r="LKM21" s="954">
        <f t="shared" si="131"/>
        <v>0</v>
      </c>
      <c r="LKN21" s="954">
        <f t="shared" si="131"/>
        <v>0</v>
      </c>
      <c r="LKO21" s="954">
        <f t="shared" si="131"/>
        <v>0</v>
      </c>
      <c r="LKP21" s="954">
        <f t="shared" si="131"/>
        <v>0</v>
      </c>
      <c r="LKQ21" s="954">
        <f t="shared" si="131"/>
        <v>0</v>
      </c>
      <c r="LKR21" s="954">
        <f t="shared" si="131"/>
        <v>0</v>
      </c>
      <c r="LKS21" s="954">
        <f t="shared" si="131"/>
        <v>0</v>
      </c>
      <c r="LKT21" s="954">
        <f t="shared" si="131"/>
        <v>0</v>
      </c>
      <c r="LKU21" s="954">
        <f t="shared" si="131"/>
        <v>0</v>
      </c>
      <c r="LKV21" s="954">
        <f t="shared" si="131"/>
        <v>0</v>
      </c>
      <c r="LKW21" s="954">
        <f t="shared" si="131"/>
        <v>0</v>
      </c>
      <c r="LKX21" s="954">
        <f t="shared" si="131"/>
        <v>0</v>
      </c>
      <c r="LKY21" s="954">
        <f t="shared" si="131"/>
        <v>0</v>
      </c>
      <c r="LKZ21" s="954">
        <f t="shared" si="131"/>
        <v>0</v>
      </c>
      <c r="LLA21" s="954">
        <f t="shared" si="131"/>
        <v>0</v>
      </c>
      <c r="LLB21" s="954">
        <f t="shared" si="131"/>
        <v>0</v>
      </c>
      <c r="LLC21" s="954">
        <f t="shared" si="131"/>
        <v>0</v>
      </c>
      <c r="LLD21" s="954">
        <f t="shared" si="131"/>
        <v>0</v>
      </c>
      <c r="LLE21" s="954">
        <f t="shared" si="131"/>
        <v>0</v>
      </c>
      <c r="LLF21" s="954">
        <f t="shared" si="131"/>
        <v>0</v>
      </c>
      <c r="LLG21" s="954">
        <f t="shared" si="131"/>
        <v>0</v>
      </c>
      <c r="LLH21" s="954">
        <f t="shared" si="131"/>
        <v>0</v>
      </c>
      <c r="LLI21" s="954">
        <f t="shared" si="131"/>
        <v>0</v>
      </c>
      <c r="LLJ21" s="954">
        <f t="shared" si="131"/>
        <v>0</v>
      </c>
      <c r="LLK21" s="954">
        <f t="shared" si="131"/>
        <v>0</v>
      </c>
      <c r="LLL21" s="954">
        <f t="shared" si="131"/>
        <v>0</v>
      </c>
      <c r="LLM21" s="954">
        <f t="shared" si="131"/>
        <v>0</v>
      </c>
      <c r="LLN21" s="954">
        <f t="shared" si="131"/>
        <v>0</v>
      </c>
      <c r="LLO21" s="954">
        <f t="shared" si="131"/>
        <v>0</v>
      </c>
      <c r="LLP21" s="954">
        <f t="shared" si="131"/>
        <v>0</v>
      </c>
      <c r="LLQ21" s="954">
        <f t="shared" si="131"/>
        <v>0</v>
      </c>
      <c r="LLR21" s="954">
        <f t="shared" si="131"/>
        <v>0</v>
      </c>
      <c r="LLS21" s="954">
        <f t="shared" si="131"/>
        <v>0</v>
      </c>
      <c r="LLT21" s="954">
        <f t="shared" si="131"/>
        <v>0</v>
      </c>
      <c r="LLU21" s="954">
        <f t="shared" si="131"/>
        <v>0</v>
      </c>
      <c r="LLV21" s="954">
        <f t="shared" si="131"/>
        <v>0</v>
      </c>
      <c r="LLW21" s="954">
        <f t="shared" si="131"/>
        <v>0</v>
      </c>
      <c r="LLX21" s="954">
        <f t="shared" si="131"/>
        <v>0</v>
      </c>
      <c r="LLY21" s="954">
        <f t="shared" si="131"/>
        <v>0</v>
      </c>
      <c r="LLZ21" s="954">
        <f t="shared" si="131"/>
        <v>0</v>
      </c>
      <c r="LMA21" s="954">
        <f t="shared" si="131"/>
        <v>0</v>
      </c>
      <c r="LMB21" s="954">
        <f t="shared" si="131"/>
        <v>0</v>
      </c>
      <c r="LMC21" s="954">
        <f t="shared" si="131"/>
        <v>0</v>
      </c>
      <c r="LMD21" s="954">
        <f t="shared" si="131"/>
        <v>0</v>
      </c>
      <c r="LME21" s="954">
        <f t="shared" si="131"/>
        <v>0</v>
      </c>
      <c r="LMF21" s="954">
        <f t="shared" ref="LMF21:LOQ21" si="132">IF(OR(LMF26&lt;$C$18,LMF26&gt;($C$18+9)),0,LMF27)</f>
        <v>0</v>
      </c>
      <c r="LMG21" s="954">
        <f t="shared" si="132"/>
        <v>0</v>
      </c>
      <c r="LMH21" s="954">
        <f t="shared" si="132"/>
        <v>0</v>
      </c>
      <c r="LMI21" s="954">
        <f t="shared" si="132"/>
        <v>0</v>
      </c>
      <c r="LMJ21" s="954">
        <f t="shared" si="132"/>
        <v>0</v>
      </c>
      <c r="LMK21" s="954">
        <f t="shared" si="132"/>
        <v>0</v>
      </c>
      <c r="LML21" s="954">
        <f t="shared" si="132"/>
        <v>0</v>
      </c>
      <c r="LMM21" s="954">
        <f t="shared" si="132"/>
        <v>0</v>
      </c>
      <c r="LMN21" s="954">
        <f t="shared" si="132"/>
        <v>0</v>
      </c>
      <c r="LMO21" s="954">
        <f t="shared" si="132"/>
        <v>0</v>
      </c>
      <c r="LMP21" s="954">
        <f t="shared" si="132"/>
        <v>0</v>
      </c>
      <c r="LMQ21" s="954">
        <f t="shared" si="132"/>
        <v>0</v>
      </c>
      <c r="LMR21" s="954">
        <f t="shared" si="132"/>
        <v>0</v>
      </c>
      <c r="LMS21" s="954">
        <f t="shared" si="132"/>
        <v>0</v>
      </c>
      <c r="LMT21" s="954">
        <f t="shared" si="132"/>
        <v>0</v>
      </c>
      <c r="LMU21" s="954">
        <f t="shared" si="132"/>
        <v>0</v>
      </c>
      <c r="LMV21" s="954">
        <f t="shared" si="132"/>
        <v>0</v>
      </c>
      <c r="LMW21" s="954">
        <f t="shared" si="132"/>
        <v>0</v>
      </c>
      <c r="LMX21" s="954">
        <f t="shared" si="132"/>
        <v>0</v>
      </c>
      <c r="LMY21" s="954">
        <f t="shared" si="132"/>
        <v>0</v>
      </c>
      <c r="LMZ21" s="954">
        <f t="shared" si="132"/>
        <v>0</v>
      </c>
      <c r="LNA21" s="954">
        <f t="shared" si="132"/>
        <v>0</v>
      </c>
      <c r="LNB21" s="954">
        <f t="shared" si="132"/>
        <v>0</v>
      </c>
      <c r="LNC21" s="954">
        <f t="shared" si="132"/>
        <v>0</v>
      </c>
      <c r="LND21" s="954">
        <f t="shared" si="132"/>
        <v>0</v>
      </c>
      <c r="LNE21" s="954">
        <f t="shared" si="132"/>
        <v>0</v>
      </c>
      <c r="LNF21" s="954">
        <f t="shared" si="132"/>
        <v>0</v>
      </c>
      <c r="LNG21" s="954">
        <f t="shared" si="132"/>
        <v>0</v>
      </c>
      <c r="LNH21" s="954">
        <f t="shared" si="132"/>
        <v>0</v>
      </c>
      <c r="LNI21" s="954">
        <f t="shared" si="132"/>
        <v>0</v>
      </c>
      <c r="LNJ21" s="954">
        <f t="shared" si="132"/>
        <v>0</v>
      </c>
      <c r="LNK21" s="954">
        <f t="shared" si="132"/>
        <v>0</v>
      </c>
      <c r="LNL21" s="954">
        <f t="shared" si="132"/>
        <v>0</v>
      </c>
      <c r="LNM21" s="954">
        <f t="shared" si="132"/>
        <v>0</v>
      </c>
      <c r="LNN21" s="954">
        <f t="shared" si="132"/>
        <v>0</v>
      </c>
      <c r="LNO21" s="954">
        <f t="shared" si="132"/>
        <v>0</v>
      </c>
      <c r="LNP21" s="954">
        <f t="shared" si="132"/>
        <v>0</v>
      </c>
      <c r="LNQ21" s="954">
        <f t="shared" si="132"/>
        <v>0</v>
      </c>
      <c r="LNR21" s="954">
        <f t="shared" si="132"/>
        <v>0</v>
      </c>
      <c r="LNS21" s="954">
        <f t="shared" si="132"/>
        <v>0</v>
      </c>
      <c r="LNT21" s="954">
        <f t="shared" si="132"/>
        <v>0</v>
      </c>
      <c r="LNU21" s="954">
        <f t="shared" si="132"/>
        <v>0</v>
      </c>
      <c r="LNV21" s="954">
        <f t="shared" si="132"/>
        <v>0</v>
      </c>
      <c r="LNW21" s="954">
        <f t="shared" si="132"/>
        <v>0</v>
      </c>
      <c r="LNX21" s="954">
        <f t="shared" si="132"/>
        <v>0</v>
      </c>
      <c r="LNY21" s="954">
        <f t="shared" si="132"/>
        <v>0</v>
      </c>
      <c r="LNZ21" s="954">
        <f t="shared" si="132"/>
        <v>0</v>
      </c>
      <c r="LOA21" s="954">
        <f t="shared" si="132"/>
        <v>0</v>
      </c>
      <c r="LOB21" s="954">
        <f t="shared" si="132"/>
        <v>0</v>
      </c>
      <c r="LOC21" s="954">
        <f t="shared" si="132"/>
        <v>0</v>
      </c>
      <c r="LOD21" s="954">
        <f t="shared" si="132"/>
        <v>0</v>
      </c>
      <c r="LOE21" s="954">
        <f t="shared" si="132"/>
        <v>0</v>
      </c>
      <c r="LOF21" s="954">
        <f t="shared" si="132"/>
        <v>0</v>
      </c>
      <c r="LOG21" s="954">
        <f t="shared" si="132"/>
        <v>0</v>
      </c>
      <c r="LOH21" s="954">
        <f t="shared" si="132"/>
        <v>0</v>
      </c>
      <c r="LOI21" s="954">
        <f t="shared" si="132"/>
        <v>0</v>
      </c>
      <c r="LOJ21" s="954">
        <f t="shared" si="132"/>
        <v>0</v>
      </c>
      <c r="LOK21" s="954">
        <f t="shared" si="132"/>
        <v>0</v>
      </c>
      <c r="LOL21" s="954">
        <f t="shared" si="132"/>
        <v>0</v>
      </c>
      <c r="LOM21" s="954">
        <f t="shared" si="132"/>
        <v>0</v>
      </c>
      <c r="LON21" s="954">
        <f t="shared" si="132"/>
        <v>0</v>
      </c>
      <c r="LOO21" s="954">
        <f t="shared" si="132"/>
        <v>0</v>
      </c>
      <c r="LOP21" s="954">
        <f t="shared" si="132"/>
        <v>0</v>
      </c>
      <c r="LOQ21" s="954">
        <f t="shared" si="132"/>
        <v>0</v>
      </c>
      <c r="LOR21" s="954">
        <f t="shared" ref="LOR21:LRC21" si="133">IF(OR(LOR26&lt;$C$18,LOR26&gt;($C$18+9)),0,LOR27)</f>
        <v>0</v>
      </c>
      <c r="LOS21" s="954">
        <f t="shared" si="133"/>
        <v>0</v>
      </c>
      <c r="LOT21" s="954">
        <f t="shared" si="133"/>
        <v>0</v>
      </c>
      <c r="LOU21" s="954">
        <f t="shared" si="133"/>
        <v>0</v>
      </c>
      <c r="LOV21" s="954">
        <f t="shared" si="133"/>
        <v>0</v>
      </c>
      <c r="LOW21" s="954">
        <f t="shared" si="133"/>
        <v>0</v>
      </c>
      <c r="LOX21" s="954">
        <f t="shared" si="133"/>
        <v>0</v>
      </c>
      <c r="LOY21" s="954">
        <f t="shared" si="133"/>
        <v>0</v>
      </c>
      <c r="LOZ21" s="954">
        <f t="shared" si="133"/>
        <v>0</v>
      </c>
      <c r="LPA21" s="954">
        <f t="shared" si="133"/>
        <v>0</v>
      </c>
      <c r="LPB21" s="954">
        <f t="shared" si="133"/>
        <v>0</v>
      </c>
      <c r="LPC21" s="954">
        <f t="shared" si="133"/>
        <v>0</v>
      </c>
      <c r="LPD21" s="954">
        <f t="shared" si="133"/>
        <v>0</v>
      </c>
      <c r="LPE21" s="954">
        <f t="shared" si="133"/>
        <v>0</v>
      </c>
      <c r="LPF21" s="954">
        <f t="shared" si="133"/>
        <v>0</v>
      </c>
      <c r="LPG21" s="954">
        <f t="shared" si="133"/>
        <v>0</v>
      </c>
      <c r="LPH21" s="954">
        <f t="shared" si="133"/>
        <v>0</v>
      </c>
      <c r="LPI21" s="954">
        <f t="shared" si="133"/>
        <v>0</v>
      </c>
      <c r="LPJ21" s="954">
        <f t="shared" si="133"/>
        <v>0</v>
      </c>
      <c r="LPK21" s="954">
        <f t="shared" si="133"/>
        <v>0</v>
      </c>
      <c r="LPL21" s="954">
        <f t="shared" si="133"/>
        <v>0</v>
      </c>
      <c r="LPM21" s="954">
        <f t="shared" si="133"/>
        <v>0</v>
      </c>
      <c r="LPN21" s="954">
        <f t="shared" si="133"/>
        <v>0</v>
      </c>
      <c r="LPO21" s="954">
        <f t="shared" si="133"/>
        <v>0</v>
      </c>
      <c r="LPP21" s="954">
        <f t="shared" si="133"/>
        <v>0</v>
      </c>
      <c r="LPQ21" s="954">
        <f t="shared" si="133"/>
        <v>0</v>
      </c>
      <c r="LPR21" s="954">
        <f t="shared" si="133"/>
        <v>0</v>
      </c>
      <c r="LPS21" s="954">
        <f t="shared" si="133"/>
        <v>0</v>
      </c>
      <c r="LPT21" s="954">
        <f t="shared" si="133"/>
        <v>0</v>
      </c>
      <c r="LPU21" s="954">
        <f t="shared" si="133"/>
        <v>0</v>
      </c>
      <c r="LPV21" s="954">
        <f t="shared" si="133"/>
        <v>0</v>
      </c>
      <c r="LPW21" s="954">
        <f t="shared" si="133"/>
        <v>0</v>
      </c>
      <c r="LPX21" s="954">
        <f t="shared" si="133"/>
        <v>0</v>
      </c>
      <c r="LPY21" s="954">
        <f t="shared" si="133"/>
        <v>0</v>
      </c>
      <c r="LPZ21" s="954">
        <f t="shared" si="133"/>
        <v>0</v>
      </c>
      <c r="LQA21" s="954">
        <f t="shared" si="133"/>
        <v>0</v>
      </c>
      <c r="LQB21" s="954">
        <f t="shared" si="133"/>
        <v>0</v>
      </c>
      <c r="LQC21" s="954">
        <f t="shared" si="133"/>
        <v>0</v>
      </c>
      <c r="LQD21" s="954">
        <f t="shared" si="133"/>
        <v>0</v>
      </c>
      <c r="LQE21" s="954">
        <f t="shared" si="133"/>
        <v>0</v>
      </c>
      <c r="LQF21" s="954">
        <f t="shared" si="133"/>
        <v>0</v>
      </c>
      <c r="LQG21" s="954">
        <f t="shared" si="133"/>
        <v>0</v>
      </c>
      <c r="LQH21" s="954">
        <f t="shared" si="133"/>
        <v>0</v>
      </c>
      <c r="LQI21" s="954">
        <f t="shared" si="133"/>
        <v>0</v>
      </c>
      <c r="LQJ21" s="954">
        <f t="shared" si="133"/>
        <v>0</v>
      </c>
      <c r="LQK21" s="954">
        <f t="shared" si="133"/>
        <v>0</v>
      </c>
      <c r="LQL21" s="954">
        <f t="shared" si="133"/>
        <v>0</v>
      </c>
      <c r="LQM21" s="954">
        <f t="shared" si="133"/>
        <v>0</v>
      </c>
      <c r="LQN21" s="954">
        <f t="shared" si="133"/>
        <v>0</v>
      </c>
      <c r="LQO21" s="954">
        <f t="shared" si="133"/>
        <v>0</v>
      </c>
      <c r="LQP21" s="954">
        <f t="shared" si="133"/>
        <v>0</v>
      </c>
      <c r="LQQ21" s="954">
        <f t="shared" si="133"/>
        <v>0</v>
      </c>
      <c r="LQR21" s="954">
        <f t="shared" si="133"/>
        <v>0</v>
      </c>
      <c r="LQS21" s="954">
        <f t="shared" si="133"/>
        <v>0</v>
      </c>
      <c r="LQT21" s="954">
        <f t="shared" si="133"/>
        <v>0</v>
      </c>
      <c r="LQU21" s="954">
        <f t="shared" si="133"/>
        <v>0</v>
      </c>
      <c r="LQV21" s="954">
        <f t="shared" si="133"/>
        <v>0</v>
      </c>
      <c r="LQW21" s="954">
        <f t="shared" si="133"/>
        <v>0</v>
      </c>
      <c r="LQX21" s="954">
        <f t="shared" si="133"/>
        <v>0</v>
      </c>
      <c r="LQY21" s="954">
        <f t="shared" si="133"/>
        <v>0</v>
      </c>
      <c r="LQZ21" s="954">
        <f t="shared" si="133"/>
        <v>0</v>
      </c>
      <c r="LRA21" s="954">
        <f t="shared" si="133"/>
        <v>0</v>
      </c>
      <c r="LRB21" s="954">
        <f t="shared" si="133"/>
        <v>0</v>
      </c>
      <c r="LRC21" s="954">
        <f t="shared" si="133"/>
        <v>0</v>
      </c>
      <c r="LRD21" s="954">
        <f t="shared" ref="LRD21:LTO21" si="134">IF(OR(LRD26&lt;$C$18,LRD26&gt;($C$18+9)),0,LRD27)</f>
        <v>0</v>
      </c>
      <c r="LRE21" s="954">
        <f t="shared" si="134"/>
        <v>0</v>
      </c>
      <c r="LRF21" s="954">
        <f t="shared" si="134"/>
        <v>0</v>
      </c>
      <c r="LRG21" s="954">
        <f t="shared" si="134"/>
        <v>0</v>
      </c>
      <c r="LRH21" s="954">
        <f t="shared" si="134"/>
        <v>0</v>
      </c>
      <c r="LRI21" s="954">
        <f t="shared" si="134"/>
        <v>0</v>
      </c>
      <c r="LRJ21" s="954">
        <f t="shared" si="134"/>
        <v>0</v>
      </c>
      <c r="LRK21" s="954">
        <f t="shared" si="134"/>
        <v>0</v>
      </c>
      <c r="LRL21" s="954">
        <f t="shared" si="134"/>
        <v>0</v>
      </c>
      <c r="LRM21" s="954">
        <f t="shared" si="134"/>
        <v>0</v>
      </c>
      <c r="LRN21" s="954">
        <f t="shared" si="134"/>
        <v>0</v>
      </c>
      <c r="LRO21" s="954">
        <f t="shared" si="134"/>
        <v>0</v>
      </c>
      <c r="LRP21" s="954">
        <f t="shared" si="134"/>
        <v>0</v>
      </c>
      <c r="LRQ21" s="954">
        <f t="shared" si="134"/>
        <v>0</v>
      </c>
      <c r="LRR21" s="954">
        <f t="shared" si="134"/>
        <v>0</v>
      </c>
      <c r="LRS21" s="954">
        <f t="shared" si="134"/>
        <v>0</v>
      </c>
      <c r="LRT21" s="954">
        <f t="shared" si="134"/>
        <v>0</v>
      </c>
      <c r="LRU21" s="954">
        <f t="shared" si="134"/>
        <v>0</v>
      </c>
      <c r="LRV21" s="954">
        <f t="shared" si="134"/>
        <v>0</v>
      </c>
      <c r="LRW21" s="954">
        <f t="shared" si="134"/>
        <v>0</v>
      </c>
      <c r="LRX21" s="954">
        <f t="shared" si="134"/>
        <v>0</v>
      </c>
      <c r="LRY21" s="954">
        <f t="shared" si="134"/>
        <v>0</v>
      </c>
      <c r="LRZ21" s="954">
        <f t="shared" si="134"/>
        <v>0</v>
      </c>
      <c r="LSA21" s="954">
        <f t="shared" si="134"/>
        <v>0</v>
      </c>
      <c r="LSB21" s="954">
        <f t="shared" si="134"/>
        <v>0</v>
      </c>
      <c r="LSC21" s="954">
        <f t="shared" si="134"/>
        <v>0</v>
      </c>
      <c r="LSD21" s="954">
        <f t="shared" si="134"/>
        <v>0</v>
      </c>
      <c r="LSE21" s="954">
        <f t="shared" si="134"/>
        <v>0</v>
      </c>
      <c r="LSF21" s="954">
        <f t="shared" si="134"/>
        <v>0</v>
      </c>
      <c r="LSG21" s="954">
        <f t="shared" si="134"/>
        <v>0</v>
      </c>
      <c r="LSH21" s="954">
        <f t="shared" si="134"/>
        <v>0</v>
      </c>
      <c r="LSI21" s="954">
        <f t="shared" si="134"/>
        <v>0</v>
      </c>
      <c r="LSJ21" s="954">
        <f t="shared" si="134"/>
        <v>0</v>
      </c>
      <c r="LSK21" s="954">
        <f t="shared" si="134"/>
        <v>0</v>
      </c>
      <c r="LSL21" s="954">
        <f t="shared" si="134"/>
        <v>0</v>
      </c>
      <c r="LSM21" s="954">
        <f t="shared" si="134"/>
        <v>0</v>
      </c>
      <c r="LSN21" s="954">
        <f t="shared" si="134"/>
        <v>0</v>
      </c>
      <c r="LSO21" s="954">
        <f t="shared" si="134"/>
        <v>0</v>
      </c>
      <c r="LSP21" s="954">
        <f t="shared" si="134"/>
        <v>0</v>
      </c>
      <c r="LSQ21" s="954">
        <f t="shared" si="134"/>
        <v>0</v>
      </c>
      <c r="LSR21" s="954">
        <f t="shared" si="134"/>
        <v>0</v>
      </c>
      <c r="LSS21" s="954">
        <f t="shared" si="134"/>
        <v>0</v>
      </c>
      <c r="LST21" s="954">
        <f t="shared" si="134"/>
        <v>0</v>
      </c>
      <c r="LSU21" s="954">
        <f t="shared" si="134"/>
        <v>0</v>
      </c>
      <c r="LSV21" s="954">
        <f t="shared" si="134"/>
        <v>0</v>
      </c>
      <c r="LSW21" s="954">
        <f t="shared" si="134"/>
        <v>0</v>
      </c>
      <c r="LSX21" s="954">
        <f t="shared" si="134"/>
        <v>0</v>
      </c>
      <c r="LSY21" s="954">
        <f t="shared" si="134"/>
        <v>0</v>
      </c>
      <c r="LSZ21" s="954">
        <f t="shared" si="134"/>
        <v>0</v>
      </c>
      <c r="LTA21" s="954">
        <f t="shared" si="134"/>
        <v>0</v>
      </c>
      <c r="LTB21" s="954">
        <f t="shared" si="134"/>
        <v>0</v>
      </c>
      <c r="LTC21" s="954">
        <f t="shared" si="134"/>
        <v>0</v>
      </c>
      <c r="LTD21" s="954">
        <f t="shared" si="134"/>
        <v>0</v>
      </c>
      <c r="LTE21" s="954">
        <f t="shared" si="134"/>
        <v>0</v>
      </c>
      <c r="LTF21" s="954">
        <f t="shared" si="134"/>
        <v>0</v>
      </c>
      <c r="LTG21" s="954">
        <f t="shared" si="134"/>
        <v>0</v>
      </c>
      <c r="LTH21" s="954">
        <f t="shared" si="134"/>
        <v>0</v>
      </c>
      <c r="LTI21" s="954">
        <f t="shared" si="134"/>
        <v>0</v>
      </c>
      <c r="LTJ21" s="954">
        <f t="shared" si="134"/>
        <v>0</v>
      </c>
      <c r="LTK21" s="954">
        <f t="shared" si="134"/>
        <v>0</v>
      </c>
      <c r="LTL21" s="954">
        <f t="shared" si="134"/>
        <v>0</v>
      </c>
      <c r="LTM21" s="954">
        <f t="shared" si="134"/>
        <v>0</v>
      </c>
      <c r="LTN21" s="954">
        <f t="shared" si="134"/>
        <v>0</v>
      </c>
      <c r="LTO21" s="954">
        <f t="shared" si="134"/>
        <v>0</v>
      </c>
      <c r="LTP21" s="954">
        <f t="shared" ref="LTP21:LWA21" si="135">IF(OR(LTP26&lt;$C$18,LTP26&gt;($C$18+9)),0,LTP27)</f>
        <v>0</v>
      </c>
      <c r="LTQ21" s="954">
        <f t="shared" si="135"/>
        <v>0</v>
      </c>
      <c r="LTR21" s="954">
        <f t="shared" si="135"/>
        <v>0</v>
      </c>
      <c r="LTS21" s="954">
        <f t="shared" si="135"/>
        <v>0</v>
      </c>
      <c r="LTT21" s="954">
        <f t="shared" si="135"/>
        <v>0</v>
      </c>
      <c r="LTU21" s="954">
        <f t="shared" si="135"/>
        <v>0</v>
      </c>
      <c r="LTV21" s="954">
        <f t="shared" si="135"/>
        <v>0</v>
      </c>
      <c r="LTW21" s="954">
        <f t="shared" si="135"/>
        <v>0</v>
      </c>
      <c r="LTX21" s="954">
        <f t="shared" si="135"/>
        <v>0</v>
      </c>
      <c r="LTY21" s="954">
        <f t="shared" si="135"/>
        <v>0</v>
      </c>
      <c r="LTZ21" s="954">
        <f t="shared" si="135"/>
        <v>0</v>
      </c>
      <c r="LUA21" s="954">
        <f t="shared" si="135"/>
        <v>0</v>
      </c>
      <c r="LUB21" s="954">
        <f t="shared" si="135"/>
        <v>0</v>
      </c>
      <c r="LUC21" s="954">
        <f t="shared" si="135"/>
        <v>0</v>
      </c>
      <c r="LUD21" s="954">
        <f t="shared" si="135"/>
        <v>0</v>
      </c>
      <c r="LUE21" s="954">
        <f t="shared" si="135"/>
        <v>0</v>
      </c>
      <c r="LUF21" s="954">
        <f t="shared" si="135"/>
        <v>0</v>
      </c>
      <c r="LUG21" s="954">
        <f t="shared" si="135"/>
        <v>0</v>
      </c>
      <c r="LUH21" s="954">
        <f t="shared" si="135"/>
        <v>0</v>
      </c>
      <c r="LUI21" s="954">
        <f t="shared" si="135"/>
        <v>0</v>
      </c>
      <c r="LUJ21" s="954">
        <f t="shared" si="135"/>
        <v>0</v>
      </c>
      <c r="LUK21" s="954">
        <f t="shared" si="135"/>
        <v>0</v>
      </c>
      <c r="LUL21" s="954">
        <f t="shared" si="135"/>
        <v>0</v>
      </c>
      <c r="LUM21" s="954">
        <f t="shared" si="135"/>
        <v>0</v>
      </c>
      <c r="LUN21" s="954">
        <f t="shared" si="135"/>
        <v>0</v>
      </c>
      <c r="LUO21" s="954">
        <f t="shared" si="135"/>
        <v>0</v>
      </c>
      <c r="LUP21" s="954">
        <f t="shared" si="135"/>
        <v>0</v>
      </c>
      <c r="LUQ21" s="954">
        <f t="shared" si="135"/>
        <v>0</v>
      </c>
      <c r="LUR21" s="954">
        <f t="shared" si="135"/>
        <v>0</v>
      </c>
      <c r="LUS21" s="954">
        <f t="shared" si="135"/>
        <v>0</v>
      </c>
      <c r="LUT21" s="954">
        <f t="shared" si="135"/>
        <v>0</v>
      </c>
      <c r="LUU21" s="954">
        <f t="shared" si="135"/>
        <v>0</v>
      </c>
      <c r="LUV21" s="954">
        <f t="shared" si="135"/>
        <v>0</v>
      </c>
      <c r="LUW21" s="954">
        <f t="shared" si="135"/>
        <v>0</v>
      </c>
      <c r="LUX21" s="954">
        <f t="shared" si="135"/>
        <v>0</v>
      </c>
      <c r="LUY21" s="954">
        <f t="shared" si="135"/>
        <v>0</v>
      </c>
      <c r="LUZ21" s="954">
        <f t="shared" si="135"/>
        <v>0</v>
      </c>
      <c r="LVA21" s="954">
        <f t="shared" si="135"/>
        <v>0</v>
      </c>
      <c r="LVB21" s="954">
        <f t="shared" si="135"/>
        <v>0</v>
      </c>
      <c r="LVC21" s="954">
        <f t="shared" si="135"/>
        <v>0</v>
      </c>
      <c r="LVD21" s="954">
        <f t="shared" si="135"/>
        <v>0</v>
      </c>
      <c r="LVE21" s="954">
        <f t="shared" si="135"/>
        <v>0</v>
      </c>
      <c r="LVF21" s="954">
        <f t="shared" si="135"/>
        <v>0</v>
      </c>
      <c r="LVG21" s="954">
        <f t="shared" si="135"/>
        <v>0</v>
      </c>
      <c r="LVH21" s="954">
        <f t="shared" si="135"/>
        <v>0</v>
      </c>
      <c r="LVI21" s="954">
        <f t="shared" si="135"/>
        <v>0</v>
      </c>
      <c r="LVJ21" s="954">
        <f t="shared" si="135"/>
        <v>0</v>
      </c>
      <c r="LVK21" s="954">
        <f t="shared" si="135"/>
        <v>0</v>
      </c>
      <c r="LVL21" s="954">
        <f t="shared" si="135"/>
        <v>0</v>
      </c>
      <c r="LVM21" s="954">
        <f t="shared" si="135"/>
        <v>0</v>
      </c>
      <c r="LVN21" s="954">
        <f t="shared" si="135"/>
        <v>0</v>
      </c>
      <c r="LVO21" s="954">
        <f t="shared" si="135"/>
        <v>0</v>
      </c>
      <c r="LVP21" s="954">
        <f t="shared" si="135"/>
        <v>0</v>
      </c>
      <c r="LVQ21" s="954">
        <f t="shared" si="135"/>
        <v>0</v>
      </c>
      <c r="LVR21" s="954">
        <f t="shared" si="135"/>
        <v>0</v>
      </c>
      <c r="LVS21" s="954">
        <f t="shared" si="135"/>
        <v>0</v>
      </c>
      <c r="LVT21" s="954">
        <f t="shared" si="135"/>
        <v>0</v>
      </c>
      <c r="LVU21" s="954">
        <f t="shared" si="135"/>
        <v>0</v>
      </c>
      <c r="LVV21" s="954">
        <f t="shared" si="135"/>
        <v>0</v>
      </c>
      <c r="LVW21" s="954">
        <f t="shared" si="135"/>
        <v>0</v>
      </c>
      <c r="LVX21" s="954">
        <f t="shared" si="135"/>
        <v>0</v>
      </c>
      <c r="LVY21" s="954">
        <f t="shared" si="135"/>
        <v>0</v>
      </c>
      <c r="LVZ21" s="954">
        <f t="shared" si="135"/>
        <v>0</v>
      </c>
      <c r="LWA21" s="954">
        <f t="shared" si="135"/>
        <v>0</v>
      </c>
      <c r="LWB21" s="954">
        <f t="shared" ref="LWB21:LYM21" si="136">IF(OR(LWB26&lt;$C$18,LWB26&gt;($C$18+9)),0,LWB27)</f>
        <v>0</v>
      </c>
      <c r="LWC21" s="954">
        <f t="shared" si="136"/>
        <v>0</v>
      </c>
      <c r="LWD21" s="954">
        <f t="shared" si="136"/>
        <v>0</v>
      </c>
      <c r="LWE21" s="954">
        <f t="shared" si="136"/>
        <v>0</v>
      </c>
      <c r="LWF21" s="954">
        <f t="shared" si="136"/>
        <v>0</v>
      </c>
      <c r="LWG21" s="954">
        <f t="shared" si="136"/>
        <v>0</v>
      </c>
      <c r="LWH21" s="954">
        <f t="shared" si="136"/>
        <v>0</v>
      </c>
      <c r="LWI21" s="954">
        <f t="shared" si="136"/>
        <v>0</v>
      </c>
      <c r="LWJ21" s="954">
        <f t="shared" si="136"/>
        <v>0</v>
      </c>
      <c r="LWK21" s="954">
        <f t="shared" si="136"/>
        <v>0</v>
      </c>
      <c r="LWL21" s="954">
        <f t="shared" si="136"/>
        <v>0</v>
      </c>
      <c r="LWM21" s="954">
        <f t="shared" si="136"/>
        <v>0</v>
      </c>
      <c r="LWN21" s="954">
        <f t="shared" si="136"/>
        <v>0</v>
      </c>
      <c r="LWO21" s="954">
        <f t="shared" si="136"/>
        <v>0</v>
      </c>
      <c r="LWP21" s="954">
        <f t="shared" si="136"/>
        <v>0</v>
      </c>
      <c r="LWQ21" s="954">
        <f t="shared" si="136"/>
        <v>0</v>
      </c>
      <c r="LWR21" s="954">
        <f t="shared" si="136"/>
        <v>0</v>
      </c>
      <c r="LWS21" s="954">
        <f t="shared" si="136"/>
        <v>0</v>
      </c>
      <c r="LWT21" s="954">
        <f t="shared" si="136"/>
        <v>0</v>
      </c>
      <c r="LWU21" s="954">
        <f t="shared" si="136"/>
        <v>0</v>
      </c>
      <c r="LWV21" s="954">
        <f t="shared" si="136"/>
        <v>0</v>
      </c>
      <c r="LWW21" s="954">
        <f t="shared" si="136"/>
        <v>0</v>
      </c>
      <c r="LWX21" s="954">
        <f t="shared" si="136"/>
        <v>0</v>
      </c>
      <c r="LWY21" s="954">
        <f t="shared" si="136"/>
        <v>0</v>
      </c>
      <c r="LWZ21" s="954">
        <f t="shared" si="136"/>
        <v>0</v>
      </c>
      <c r="LXA21" s="954">
        <f t="shared" si="136"/>
        <v>0</v>
      </c>
      <c r="LXB21" s="954">
        <f t="shared" si="136"/>
        <v>0</v>
      </c>
      <c r="LXC21" s="954">
        <f t="shared" si="136"/>
        <v>0</v>
      </c>
      <c r="LXD21" s="954">
        <f t="shared" si="136"/>
        <v>0</v>
      </c>
      <c r="LXE21" s="954">
        <f t="shared" si="136"/>
        <v>0</v>
      </c>
      <c r="LXF21" s="954">
        <f t="shared" si="136"/>
        <v>0</v>
      </c>
      <c r="LXG21" s="954">
        <f t="shared" si="136"/>
        <v>0</v>
      </c>
      <c r="LXH21" s="954">
        <f t="shared" si="136"/>
        <v>0</v>
      </c>
      <c r="LXI21" s="954">
        <f t="shared" si="136"/>
        <v>0</v>
      </c>
      <c r="LXJ21" s="954">
        <f t="shared" si="136"/>
        <v>0</v>
      </c>
      <c r="LXK21" s="954">
        <f t="shared" si="136"/>
        <v>0</v>
      </c>
      <c r="LXL21" s="954">
        <f t="shared" si="136"/>
        <v>0</v>
      </c>
      <c r="LXM21" s="954">
        <f t="shared" si="136"/>
        <v>0</v>
      </c>
      <c r="LXN21" s="954">
        <f t="shared" si="136"/>
        <v>0</v>
      </c>
      <c r="LXO21" s="954">
        <f t="shared" si="136"/>
        <v>0</v>
      </c>
      <c r="LXP21" s="954">
        <f t="shared" si="136"/>
        <v>0</v>
      </c>
      <c r="LXQ21" s="954">
        <f t="shared" si="136"/>
        <v>0</v>
      </c>
      <c r="LXR21" s="954">
        <f t="shared" si="136"/>
        <v>0</v>
      </c>
      <c r="LXS21" s="954">
        <f t="shared" si="136"/>
        <v>0</v>
      </c>
      <c r="LXT21" s="954">
        <f t="shared" si="136"/>
        <v>0</v>
      </c>
      <c r="LXU21" s="954">
        <f t="shared" si="136"/>
        <v>0</v>
      </c>
      <c r="LXV21" s="954">
        <f t="shared" si="136"/>
        <v>0</v>
      </c>
      <c r="LXW21" s="954">
        <f t="shared" si="136"/>
        <v>0</v>
      </c>
      <c r="LXX21" s="954">
        <f t="shared" si="136"/>
        <v>0</v>
      </c>
      <c r="LXY21" s="954">
        <f t="shared" si="136"/>
        <v>0</v>
      </c>
      <c r="LXZ21" s="954">
        <f t="shared" si="136"/>
        <v>0</v>
      </c>
      <c r="LYA21" s="954">
        <f t="shared" si="136"/>
        <v>0</v>
      </c>
      <c r="LYB21" s="954">
        <f t="shared" si="136"/>
        <v>0</v>
      </c>
      <c r="LYC21" s="954">
        <f t="shared" si="136"/>
        <v>0</v>
      </c>
      <c r="LYD21" s="954">
        <f t="shared" si="136"/>
        <v>0</v>
      </c>
      <c r="LYE21" s="954">
        <f t="shared" si="136"/>
        <v>0</v>
      </c>
      <c r="LYF21" s="954">
        <f t="shared" si="136"/>
        <v>0</v>
      </c>
      <c r="LYG21" s="954">
        <f t="shared" si="136"/>
        <v>0</v>
      </c>
      <c r="LYH21" s="954">
        <f t="shared" si="136"/>
        <v>0</v>
      </c>
      <c r="LYI21" s="954">
        <f t="shared" si="136"/>
        <v>0</v>
      </c>
      <c r="LYJ21" s="954">
        <f t="shared" si="136"/>
        <v>0</v>
      </c>
      <c r="LYK21" s="954">
        <f t="shared" si="136"/>
        <v>0</v>
      </c>
      <c r="LYL21" s="954">
        <f t="shared" si="136"/>
        <v>0</v>
      </c>
      <c r="LYM21" s="954">
        <f t="shared" si="136"/>
        <v>0</v>
      </c>
      <c r="LYN21" s="954">
        <f t="shared" ref="LYN21:MAY21" si="137">IF(OR(LYN26&lt;$C$18,LYN26&gt;($C$18+9)),0,LYN27)</f>
        <v>0</v>
      </c>
      <c r="LYO21" s="954">
        <f t="shared" si="137"/>
        <v>0</v>
      </c>
      <c r="LYP21" s="954">
        <f t="shared" si="137"/>
        <v>0</v>
      </c>
      <c r="LYQ21" s="954">
        <f t="shared" si="137"/>
        <v>0</v>
      </c>
      <c r="LYR21" s="954">
        <f t="shared" si="137"/>
        <v>0</v>
      </c>
      <c r="LYS21" s="954">
        <f t="shared" si="137"/>
        <v>0</v>
      </c>
      <c r="LYT21" s="954">
        <f t="shared" si="137"/>
        <v>0</v>
      </c>
      <c r="LYU21" s="954">
        <f t="shared" si="137"/>
        <v>0</v>
      </c>
      <c r="LYV21" s="954">
        <f t="shared" si="137"/>
        <v>0</v>
      </c>
      <c r="LYW21" s="954">
        <f t="shared" si="137"/>
        <v>0</v>
      </c>
      <c r="LYX21" s="954">
        <f t="shared" si="137"/>
        <v>0</v>
      </c>
      <c r="LYY21" s="954">
        <f t="shared" si="137"/>
        <v>0</v>
      </c>
      <c r="LYZ21" s="954">
        <f t="shared" si="137"/>
        <v>0</v>
      </c>
      <c r="LZA21" s="954">
        <f t="shared" si="137"/>
        <v>0</v>
      </c>
      <c r="LZB21" s="954">
        <f t="shared" si="137"/>
        <v>0</v>
      </c>
      <c r="LZC21" s="954">
        <f t="shared" si="137"/>
        <v>0</v>
      </c>
      <c r="LZD21" s="954">
        <f t="shared" si="137"/>
        <v>0</v>
      </c>
      <c r="LZE21" s="954">
        <f t="shared" si="137"/>
        <v>0</v>
      </c>
      <c r="LZF21" s="954">
        <f t="shared" si="137"/>
        <v>0</v>
      </c>
      <c r="LZG21" s="954">
        <f t="shared" si="137"/>
        <v>0</v>
      </c>
      <c r="LZH21" s="954">
        <f t="shared" si="137"/>
        <v>0</v>
      </c>
      <c r="LZI21" s="954">
        <f t="shared" si="137"/>
        <v>0</v>
      </c>
      <c r="LZJ21" s="954">
        <f t="shared" si="137"/>
        <v>0</v>
      </c>
      <c r="LZK21" s="954">
        <f t="shared" si="137"/>
        <v>0</v>
      </c>
      <c r="LZL21" s="954">
        <f t="shared" si="137"/>
        <v>0</v>
      </c>
      <c r="LZM21" s="954">
        <f t="shared" si="137"/>
        <v>0</v>
      </c>
      <c r="LZN21" s="954">
        <f t="shared" si="137"/>
        <v>0</v>
      </c>
      <c r="LZO21" s="954">
        <f t="shared" si="137"/>
        <v>0</v>
      </c>
      <c r="LZP21" s="954">
        <f t="shared" si="137"/>
        <v>0</v>
      </c>
      <c r="LZQ21" s="954">
        <f t="shared" si="137"/>
        <v>0</v>
      </c>
      <c r="LZR21" s="954">
        <f t="shared" si="137"/>
        <v>0</v>
      </c>
      <c r="LZS21" s="954">
        <f t="shared" si="137"/>
        <v>0</v>
      </c>
      <c r="LZT21" s="954">
        <f t="shared" si="137"/>
        <v>0</v>
      </c>
      <c r="LZU21" s="954">
        <f t="shared" si="137"/>
        <v>0</v>
      </c>
      <c r="LZV21" s="954">
        <f t="shared" si="137"/>
        <v>0</v>
      </c>
      <c r="LZW21" s="954">
        <f t="shared" si="137"/>
        <v>0</v>
      </c>
      <c r="LZX21" s="954">
        <f t="shared" si="137"/>
        <v>0</v>
      </c>
      <c r="LZY21" s="954">
        <f t="shared" si="137"/>
        <v>0</v>
      </c>
      <c r="LZZ21" s="954">
        <f t="shared" si="137"/>
        <v>0</v>
      </c>
      <c r="MAA21" s="954">
        <f t="shared" si="137"/>
        <v>0</v>
      </c>
      <c r="MAB21" s="954">
        <f t="shared" si="137"/>
        <v>0</v>
      </c>
      <c r="MAC21" s="954">
        <f t="shared" si="137"/>
        <v>0</v>
      </c>
      <c r="MAD21" s="954">
        <f t="shared" si="137"/>
        <v>0</v>
      </c>
      <c r="MAE21" s="954">
        <f t="shared" si="137"/>
        <v>0</v>
      </c>
      <c r="MAF21" s="954">
        <f t="shared" si="137"/>
        <v>0</v>
      </c>
      <c r="MAG21" s="954">
        <f t="shared" si="137"/>
        <v>0</v>
      </c>
      <c r="MAH21" s="954">
        <f t="shared" si="137"/>
        <v>0</v>
      </c>
      <c r="MAI21" s="954">
        <f t="shared" si="137"/>
        <v>0</v>
      </c>
      <c r="MAJ21" s="954">
        <f t="shared" si="137"/>
        <v>0</v>
      </c>
      <c r="MAK21" s="954">
        <f t="shared" si="137"/>
        <v>0</v>
      </c>
      <c r="MAL21" s="954">
        <f t="shared" si="137"/>
        <v>0</v>
      </c>
      <c r="MAM21" s="954">
        <f t="shared" si="137"/>
        <v>0</v>
      </c>
      <c r="MAN21" s="954">
        <f t="shared" si="137"/>
        <v>0</v>
      </c>
      <c r="MAO21" s="954">
        <f t="shared" si="137"/>
        <v>0</v>
      </c>
      <c r="MAP21" s="954">
        <f t="shared" si="137"/>
        <v>0</v>
      </c>
      <c r="MAQ21" s="954">
        <f t="shared" si="137"/>
        <v>0</v>
      </c>
      <c r="MAR21" s="954">
        <f t="shared" si="137"/>
        <v>0</v>
      </c>
      <c r="MAS21" s="954">
        <f t="shared" si="137"/>
        <v>0</v>
      </c>
      <c r="MAT21" s="954">
        <f t="shared" si="137"/>
        <v>0</v>
      </c>
      <c r="MAU21" s="954">
        <f t="shared" si="137"/>
        <v>0</v>
      </c>
      <c r="MAV21" s="954">
        <f t="shared" si="137"/>
        <v>0</v>
      </c>
      <c r="MAW21" s="954">
        <f t="shared" si="137"/>
        <v>0</v>
      </c>
      <c r="MAX21" s="954">
        <f t="shared" si="137"/>
        <v>0</v>
      </c>
      <c r="MAY21" s="954">
        <f t="shared" si="137"/>
        <v>0</v>
      </c>
      <c r="MAZ21" s="954">
        <f t="shared" ref="MAZ21:MDK21" si="138">IF(OR(MAZ26&lt;$C$18,MAZ26&gt;($C$18+9)),0,MAZ27)</f>
        <v>0</v>
      </c>
      <c r="MBA21" s="954">
        <f t="shared" si="138"/>
        <v>0</v>
      </c>
      <c r="MBB21" s="954">
        <f t="shared" si="138"/>
        <v>0</v>
      </c>
      <c r="MBC21" s="954">
        <f t="shared" si="138"/>
        <v>0</v>
      </c>
      <c r="MBD21" s="954">
        <f t="shared" si="138"/>
        <v>0</v>
      </c>
      <c r="MBE21" s="954">
        <f t="shared" si="138"/>
        <v>0</v>
      </c>
      <c r="MBF21" s="954">
        <f t="shared" si="138"/>
        <v>0</v>
      </c>
      <c r="MBG21" s="954">
        <f t="shared" si="138"/>
        <v>0</v>
      </c>
      <c r="MBH21" s="954">
        <f t="shared" si="138"/>
        <v>0</v>
      </c>
      <c r="MBI21" s="954">
        <f t="shared" si="138"/>
        <v>0</v>
      </c>
      <c r="MBJ21" s="954">
        <f t="shared" si="138"/>
        <v>0</v>
      </c>
      <c r="MBK21" s="954">
        <f t="shared" si="138"/>
        <v>0</v>
      </c>
      <c r="MBL21" s="954">
        <f t="shared" si="138"/>
        <v>0</v>
      </c>
      <c r="MBM21" s="954">
        <f t="shared" si="138"/>
        <v>0</v>
      </c>
      <c r="MBN21" s="954">
        <f t="shared" si="138"/>
        <v>0</v>
      </c>
      <c r="MBO21" s="954">
        <f t="shared" si="138"/>
        <v>0</v>
      </c>
      <c r="MBP21" s="954">
        <f t="shared" si="138"/>
        <v>0</v>
      </c>
      <c r="MBQ21" s="954">
        <f t="shared" si="138"/>
        <v>0</v>
      </c>
      <c r="MBR21" s="954">
        <f t="shared" si="138"/>
        <v>0</v>
      </c>
      <c r="MBS21" s="954">
        <f t="shared" si="138"/>
        <v>0</v>
      </c>
      <c r="MBT21" s="954">
        <f t="shared" si="138"/>
        <v>0</v>
      </c>
      <c r="MBU21" s="954">
        <f t="shared" si="138"/>
        <v>0</v>
      </c>
      <c r="MBV21" s="954">
        <f t="shared" si="138"/>
        <v>0</v>
      </c>
      <c r="MBW21" s="954">
        <f t="shared" si="138"/>
        <v>0</v>
      </c>
      <c r="MBX21" s="954">
        <f t="shared" si="138"/>
        <v>0</v>
      </c>
      <c r="MBY21" s="954">
        <f t="shared" si="138"/>
        <v>0</v>
      </c>
      <c r="MBZ21" s="954">
        <f t="shared" si="138"/>
        <v>0</v>
      </c>
      <c r="MCA21" s="954">
        <f t="shared" si="138"/>
        <v>0</v>
      </c>
      <c r="MCB21" s="954">
        <f t="shared" si="138"/>
        <v>0</v>
      </c>
      <c r="MCC21" s="954">
        <f t="shared" si="138"/>
        <v>0</v>
      </c>
      <c r="MCD21" s="954">
        <f t="shared" si="138"/>
        <v>0</v>
      </c>
      <c r="MCE21" s="954">
        <f t="shared" si="138"/>
        <v>0</v>
      </c>
      <c r="MCF21" s="954">
        <f t="shared" si="138"/>
        <v>0</v>
      </c>
      <c r="MCG21" s="954">
        <f t="shared" si="138"/>
        <v>0</v>
      </c>
      <c r="MCH21" s="954">
        <f t="shared" si="138"/>
        <v>0</v>
      </c>
      <c r="MCI21" s="954">
        <f t="shared" si="138"/>
        <v>0</v>
      </c>
      <c r="MCJ21" s="954">
        <f t="shared" si="138"/>
        <v>0</v>
      </c>
      <c r="MCK21" s="954">
        <f t="shared" si="138"/>
        <v>0</v>
      </c>
      <c r="MCL21" s="954">
        <f t="shared" si="138"/>
        <v>0</v>
      </c>
      <c r="MCM21" s="954">
        <f t="shared" si="138"/>
        <v>0</v>
      </c>
      <c r="MCN21" s="954">
        <f t="shared" si="138"/>
        <v>0</v>
      </c>
      <c r="MCO21" s="954">
        <f t="shared" si="138"/>
        <v>0</v>
      </c>
      <c r="MCP21" s="954">
        <f t="shared" si="138"/>
        <v>0</v>
      </c>
      <c r="MCQ21" s="954">
        <f t="shared" si="138"/>
        <v>0</v>
      </c>
      <c r="MCR21" s="954">
        <f t="shared" si="138"/>
        <v>0</v>
      </c>
      <c r="MCS21" s="954">
        <f t="shared" si="138"/>
        <v>0</v>
      </c>
      <c r="MCT21" s="954">
        <f t="shared" si="138"/>
        <v>0</v>
      </c>
      <c r="MCU21" s="954">
        <f t="shared" si="138"/>
        <v>0</v>
      </c>
      <c r="MCV21" s="954">
        <f t="shared" si="138"/>
        <v>0</v>
      </c>
      <c r="MCW21" s="954">
        <f t="shared" si="138"/>
        <v>0</v>
      </c>
      <c r="MCX21" s="954">
        <f t="shared" si="138"/>
        <v>0</v>
      </c>
      <c r="MCY21" s="954">
        <f t="shared" si="138"/>
        <v>0</v>
      </c>
      <c r="MCZ21" s="954">
        <f t="shared" si="138"/>
        <v>0</v>
      </c>
      <c r="MDA21" s="954">
        <f t="shared" si="138"/>
        <v>0</v>
      </c>
      <c r="MDB21" s="954">
        <f t="shared" si="138"/>
        <v>0</v>
      </c>
      <c r="MDC21" s="954">
        <f t="shared" si="138"/>
        <v>0</v>
      </c>
      <c r="MDD21" s="954">
        <f t="shared" si="138"/>
        <v>0</v>
      </c>
      <c r="MDE21" s="954">
        <f t="shared" si="138"/>
        <v>0</v>
      </c>
      <c r="MDF21" s="954">
        <f t="shared" si="138"/>
        <v>0</v>
      </c>
      <c r="MDG21" s="954">
        <f t="shared" si="138"/>
        <v>0</v>
      </c>
      <c r="MDH21" s="954">
        <f t="shared" si="138"/>
        <v>0</v>
      </c>
      <c r="MDI21" s="954">
        <f t="shared" si="138"/>
        <v>0</v>
      </c>
      <c r="MDJ21" s="954">
        <f t="shared" si="138"/>
        <v>0</v>
      </c>
      <c r="MDK21" s="954">
        <f t="shared" si="138"/>
        <v>0</v>
      </c>
      <c r="MDL21" s="954">
        <f t="shared" ref="MDL21:MFW21" si="139">IF(OR(MDL26&lt;$C$18,MDL26&gt;($C$18+9)),0,MDL27)</f>
        <v>0</v>
      </c>
      <c r="MDM21" s="954">
        <f t="shared" si="139"/>
        <v>0</v>
      </c>
      <c r="MDN21" s="954">
        <f t="shared" si="139"/>
        <v>0</v>
      </c>
      <c r="MDO21" s="954">
        <f t="shared" si="139"/>
        <v>0</v>
      </c>
      <c r="MDP21" s="954">
        <f t="shared" si="139"/>
        <v>0</v>
      </c>
      <c r="MDQ21" s="954">
        <f t="shared" si="139"/>
        <v>0</v>
      </c>
      <c r="MDR21" s="954">
        <f t="shared" si="139"/>
        <v>0</v>
      </c>
      <c r="MDS21" s="954">
        <f t="shared" si="139"/>
        <v>0</v>
      </c>
      <c r="MDT21" s="954">
        <f t="shared" si="139"/>
        <v>0</v>
      </c>
      <c r="MDU21" s="954">
        <f t="shared" si="139"/>
        <v>0</v>
      </c>
      <c r="MDV21" s="954">
        <f t="shared" si="139"/>
        <v>0</v>
      </c>
      <c r="MDW21" s="954">
        <f t="shared" si="139"/>
        <v>0</v>
      </c>
      <c r="MDX21" s="954">
        <f t="shared" si="139"/>
        <v>0</v>
      </c>
      <c r="MDY21" s="954">
        <f t="shared" si="139"/>
        <v>0</v>
      </c>
      <c r="MDZ21" s="954">
        <f t="shared" si="139"/>
        <v>0</v>
      </c>
      <c r="MEA21" s="954">
        <f t="shared" si="139"/>
        <v>0</v>
      </c>
      <c r="MEB21" s="954">
        <f t="shared" si="139"/>
        <v>0</v>
      </c>
      <c r="MEC21" s="954">
        <f t="shared" si="139"/>
        <v>0</v>
      </c>
      <c r="MED21" s="954">
        <f t="shared" si="139"/>
        <v>0</v>
      </c>
      <c r="MEE21" s="954">
        <f t="shared" si="139"/>
        <v>0</v>
      </c>
      <c r="MEF21" s="954">
        <f t="shared" si="139"/>
        <v>0</v>
      </c>
      <c r="MEG21" s="954">
        <f t="shared" si="139"/>
        <v>0</v>
      </c>
      <c r="MEH21" s="954">
        <f t="shared" si="139"/>
        <v>0</v>
      </c>
      <c r="MEI21" s="954">
        <f t="shared" si="139"/>
        <v>0</v>
      </c>
      <c r="MEJ21" s="954">
        <f t="shared" si="139"/>
        <v>0</v>
      </c>
      <c r="MEK21" s="954">
        <f t="shared" si="139"/>
        <v>0</v>
      </c>
      <c r="MEL21" s="954">
        <f t="shared" si="139"/>
        <v>0</v>
      </c>
      <c r="MEM21" s="954">
        <f t="shared" si="139"/>
        <v>0</v>
      </c>
      <c r="MEN21" s="954">
        <f t="shared" si="139"/>
        <v>0</v>
      </c>
      <c r="MEO21" s="954">
        <f t="shared" si="139"/>
        <v>0</v>
      </c>
      <c r="MEP21" s="954">
        <f t="shared" si="139"/>
        <v>0</v>
      </c>
      <c r="MEQ21" s="954">
        <f t="shared" si="139"/>
        <v>0</v>
      </c>
      <c r="MER21" s="954">
        <f t="shared" si="139"/>
        <v>0</v>
      </c>
      <c r="MES21" s="954">
        <f t="shared" si="139"/>
        <v>0</v>
      </c>
      <c r="MET21" s="954">
        <f t="shared" si="139"/>
        <v>0</v>
      </c>
      <c r="MEU21" s="954">
        <f t="shared" si="139"/>
        <v>0</v>
      </c>
      <c r="MEV21" s="954">
        <f t="shared" si="139"/>
        <v>0</v>
      </c>
      <c r="MEW21" s="954">
        <f t="shared" si="139"/>
        <v>0</v>
      </c>
      <c r="MEX21" s="954">
        <f t="shared" si="139"/>
        <v>0</v>
      </c>
      <c r="MEY21" s="954">
        <f t="shared" si="139"/>
        <v>0</v>
      </c>
      <c r="MEZ21" s="954">
        <f t="shared" si="139"/>
        <v>0</v>
      </c>
      <c r="MFA21" s="954">
        <f t="shared" si="139"/>
        <v>0</v>
      </c>
      <c r="MFB21" s="954">
        <f t="shared" si="139"/>
        <v>0</v>
      </c>
      <c r="MFC21" s="954">
        <f t="shared" si="139"/>
        <v>0</v>
      </c>
      <c r="MFD21" s="954">
        <f t="shared" si="139"/>
        <v>0</v>
      </c>
      <c r="MFE21" s="954">
        <f t="shared" si="139"/>
        <v>0</v>
      </c>
      <c r="MFF21" s="954">
        <f t="shared" si="139"/>
        <v>0</v>
      </c>
      <c r="MFG21" s="954">
        <f t="shared" si="139"/>
        <v>0</v>
      </c>
      <c r="MFH21" s="954">
        <f t="shared" si="139"/>
        <v>0</v>
      </c>
      <c r="MFI21" s="954">
        <f t="shared" si="139"/>
        <v>0</v>
      </c>
      <c r="MFJ21" s="954">
        <f t="shared" si="139"/>
        <v>0</v>
      </c>
      <c r="MFK21" s="954">
        <f t="shared" si="139"/>
        <v>0</v>
      </c>
      <c r="MFL21" s="954">
        <f t="shared" si="139"/>
        <v>0</v>
      </c>
      <c r="MFM21" s="954">
        <f t="shared" si="139"/>
        <v>0</v>
      </c>
      <c r="MFN21" s="954">
        <f t="shared" si="139"/>
        <v>0</v>
      </c>
      <c r="MFO21" s="954">
        <f t="shared" si="139"/>
        <v>0</v>
      </c>
      <c r="MFP21" s="954">
        <f t="shared" si="139"/>
        <v>0</v>
      </c>
      <c r="MFQ21" s="954">
        <f t="shared" si="139"/>
        <v>0</v>
      </c>
      <c r="MFR21" s="954">
        <f t="shared" si="139"/>
        <v>0</v>
      </c>
      <c r="MFS21" s="954">
        <f t="shared" si="139"/>
        <v>0</v>
      </c>
      <c r="MFT21" s="954">
        <f t="shared" si="139"/>
        <v>0</v>
      </c>
      <c r="MFU21" s="954">
        <f t="shared" si="139"/>
        <v>0</v>
      </c>
      <c r="MFV21" s="954">
        <f t="shared" si="139"/>
        <v>0</v>
      </c>
      <c r="MFW21" s="954">
        <f t="shared" si="139"/>
        <v>0</v>
      </c>
      <c r="MFX21" s="954">
        <f t="shared" ref="MFX21:MII21" si="140">IF(OR(MFX26&lt;$C$18,MFX26&gt;($C$18+9)),0,MFX27)</f>
        <v>0</v>
      </c>
      <c r="MFY21" s="954">
        <f t="shared" si="140"/>
        <v>0</v>
      </c>
      <c r="MFZ21" s="954">
        <f t="shared" si="140"/>
        <v>0</v>
      </c>
      <c r="MGA21" s="954">
        <f t="shared" si="140"/>
        <v>0</v>
      </c>
      <c r="MGB21" s="954">
        <f t="shared" si="140"/>
        <v>0</v>
      </c>
      <c r="MGC21" s="954">
        <f t="shared" si="140"/>
        <v>0</v>
      </c>
      <c r="MGD21" s="954">
        <f t="shared" si="140"/>
        <v>0</v>
      </c>
      <c r="MGE21" s="954">
        <f t="shared" si="140"/>
        <v>0</v>
      </c>
      <c r="MGF21" s="954">
        <f t="shared" si="140"/>
        <v>0</v>
      </c>
      <c r="MGG21" s="954">
        <f t="shared" si="140"/>
        <v>0</v>
      </c>
      <c r="MGH21" s="954">
        <f t="shared" si="140"/>
        <v>0</v>
      </c>
      <c r="MGI21" s="954">
        <f t="shared" si="140"/>
        <v>0</v>
      </c>
      <c r="MGJ21" s="954">
        <f t="shared" si="140"/>
        <v>0</v>
      </c>
      <c r="MGK21" s="954">
        <f t="shared" si="140"/>
        <v>0</v>
      </c>
      <c r="MGL21" s="954">
        <f t="shared" si="140"/>
        <v>0</v>
      </c>
      <c r="MGM21" s="954">
        <f t="shared" si="140"/>
        <v>0</v>
      </c>
      <c r="MGN21" s="954">
        <f t="shared" si="140"/>
        <v>0</v>
      </c>
      <c r="MGO21" s="954">
        <f t="shared" si="140"/>
        <v>0</v>
      </c>
      <c r="MGP21" s="954">
        <f t="shared" si="140"/>
        <v>0</v>
      </c>
      <c r="MGQ21" s="954">
        <f t="shared" si="140"/>
        <v>0</v>
      </c>
      <c r="MGR21" s="954">
        <f t="shared" si="140"/>
        <v>0</v>
      </c>
      <c r="MGS21" s="954">
        <f t="shared" si="140"/>
        <v>0</v>
      </c>
      <c r="MGT21" s="954">
        <f t="shared" si="140"/>
        <v>0</v>
      </c>
      <c r="MGU21" s="954">
        <f t="shared" si="140"/>
        <v>0</v>
      </c>
      <c r="MGV21" s="954">
        <f t="shared" si="140"/>
        <v>0</v>
      </c>
      <c r="MGW21" s="954">
        <f t="shared" si="140"/>
        <v>0</v>
      </c>
      <c r="MGX21" s="954">
        <f t="shared" si="140"/>
        <v>0</v>
      </c>
      <c r="MGY21" s="954">
        <f t="shared" si="140"/>
        <v>0</v>
      </c>
      <c r="MGZ21" s="954">
        <f t="shared" si="140"/>
        <v>0</v>
      </c>
      <c r="MHA21" s="954">
        <f t="shared" si="140"/>
        <v>0</v>
      </c>
      <c r="MHB21" s="954">
        <f t="shared" si="140"/>
        <v>0</v>
      </c>
      <c r="MHC21" s="954">
        <f t="shared" si="140"/>
        <v>0</v>
      </c>
      <c r="MHD21" s="954">
        <f t="shared" si="140"/>
        <v>0</v>
      </c>
      <c r="MHE21" s="954">
        <f t="shared" si="140"/>
        <v>0</v>
      </c>
      <c r="MHF21" s="954">
        <f t="shared" si="140"/>
        <v>0</v>
      </c>
      <c r="MHG21" s="954">
        <f t="shared" si="140"/>
        <v>0</v>
      </c>
      <c r="MHH21" s="954">
        <f t="shared" si="140"/>
        <v>0</v>
      </c>
      <c r="MHI21" s="954">
        <f t="shared" si="140"/>
        <v>0</v>
      </c>
      <c r="MHJ21" s="954">
        <f t="shared" si="140"/>
        <v>0</v>
      </c>
      <c r="MHK21" s="954">
        <f t="shared" si="140"/>
        <v>0</v>
      </c>
      <c r="MHL21" s="954">
        <f t="shared" si="140"/>
        <v>0</v>
      </c>
      <c r="MHM21" s="954">
        <f t="shared" si="140"/>
        <v>0</v>
      </c>
      <c r="MHN21" s="954">
        <f t="shared" si="140"/>
        <v>0</v>
      </c>
      <c r="MHO21" s="954">
        <f t="shared" si="140"/>
        <v>0</v>
      </c>
      <c r="MHP21" s="954">
        <f t="shared" si="140"/>
        <v>0</v>
      </c>
      <c r="MHQ21" s="954">
        <f t="shared" si="140"/>
        <v>0</v>
      </c>
      <c r="MHR21" s="954">
        <f t="shared" si="140"/>
        <v>0</v>
      </c>
      <c r="MHS21" s="954">
        <f t="shared" si="140"/>
        <v>0</v>
      </c>
      <c r="MHT21" s="954">
        <f t="shared" si="140"/>
        <v>0</v>
      </c>
      <c r="MHU21" s="954">
        <f t="shared" si="140"/>
        <v>0</v>
      </c>
      <c r="MHV21" s="954">
        <f t="shared" si="140"/>
        <v>0</v>
      </c>
      <c r="MHW21" s="954">
        <f t="shared" si="140"/>
        <v>0</v>
      </c>
      <c r="MHX21" s="954">
        <f t="shared" si="140"/>
        <v>0</v>
      </c>
      <c r="MHY21" s="954">
        <f t="shared" si="140"/>
        <v>0</v>
      </c>
      <c r="MHZ21" s="954">
        <f t="shared" si="140"/>
        <v>0</v>
      </c>
      <c r="MIA21" s="954">
        <f t="shared" si="140"/>
        <v>0</v>
      </c>
      <c r="MIB21" s="954">
        <f t="shared" si="140"/>
        <v>0</v>
      </c>
      <c r="MIC21" s="954">
        <f t="shared" si="140"/>
        <v>0</v>
      </c>
      <c r="MID21" s="954">
        <f t="shared" si="140"/>
        <v>0</v>
      </c>
      <c r="MIE21" s="954">
        <f t="shared" si="140"/>
        <v>0</v>
      </c>
      <c r="MIF21" s="954">
        <f t="shared" si="140"/>
        <v>0</v>
      </c>
      <c r="MIG21" s="954">
        <f t="shared" si="140"/>
        <v>0</v>
      </c>
      <c r="MIH21" s="954">
        <f t="shared" si="140"/>
        <v>0</v>
      </c>
      <c r="MII21" s="954">
        <f t="shared" si="140"/>
        <v>0</v>
      </c>
      <c r="MIJ21" s="954">
        <f t="shared" ref="MIJ21:MKU21" si="141">IF(OR(MIJ26&lt;$C$18,MIJ26&gt;($C$18+9)),0,MIJ27)</f>
        <v>0</v>
      </c>
      <c r="MIK21" s="954">
        <f t="shared" si="141"/>
        <v>0</v>
      </c>
      <c r="MIL21" s="954">
        <f t="shared" si="141"/>
        <v>0</v>
      </c>
      <c r="MIM21" s="954">
        <f t="shared" si="141"/>
        <v>0</v>
      </c>
      <c r="MIN21" s="954">
        <f t="shared" si="141"/>
        <v>0</v>
      </c>
      <c r="MIO21" s="954">
        <f t="shared" si="141"/>
        <v>0</v>
      </c>
      <c r="MIP21" s="954">
        <f t="shared" si="141"/>
        <v>0</v>
      </c>
      <c r="MIQ21" s="954">
        <f t="shared" si="141"/>
        <v>0</v>
      </c>
      <c r="MIR21" s="954">
        <f t="shared" si="141"/>
        <v>0</v>
      </c>
      <c r="MIS21" s="954">
        <f t="shared" si="141"/>
        <v>0</v>
      </c>
      <c r="MIT21" s="954">
        <f t="shared" si="141"/>
        <v>0</v>
      </c>
      <c r="MIU21" s="954">
        <f t="shared" si="141"/>
        <v>0</v>
      </c>
      <c r="MIV21" s="954">
        <f t="shared" si="141"/>
        <v>0</v>
      </c>
      <c r="MIW21" s="954">
        <f t="shared" si="141"/>
        <v>0</v>
      </c>
      <c r="MIX21" s="954">
        <f t="shared" si="141"/>
        <v>0</v>
      </c>
      <c r="MIY21" s="954">
        <f t="shared" si="141"/>
        <v>0</v>
      </c>
      <c r="MIZ21" s="954">
        <f t="shared" si="141"/>
        <v>0</v>
      </c>
      <c r="MJA21" s="954">
        <f t="shared" si="141"/>
        <v>0</v>
      </c>
      <c r="MJB21" s="954">
        <f t="shared" si="141"/>
        <v>0</v>
      </c>
      <c r="MJC21" s="954">
        <f t="shared" si="141"/>
        <v>0</v>
      </c>
      <c r="MJD21" s="954">
        <f t="shared" si="141"/>
        <v>0</v>
      </c>
      <c r="MJE21" s="954">
        <f t="shared" si="141"/>
        <v>0</v>
      </c>
      <c r="MJF21" s="954">
        <f t="shared" si="141"/>
        <v>0</v>
      </c>
      <c r="MJG21" s="954">
        <f t="shared" si="141"/>
        <v>0</v>
      </c>
      <c r="MJH21" s="954">
        <f t="shared" si="141"/>
        <v>0</v>
      </c>
      <c r="MJI21" s="954">
        <f t="shared" si="141"/>
        <v>0</v>
      </c>
      <c r="MJJ21" s="954">
        <f t="shared" si="141"/>
        <v>0</v>
      </c>
      <c r="MJK21" s="954">
        <f t="shared" si="141"/>
        <v>0</v>
      </c>
      <c r="MJL21" s="954">
        <f t="shared" si="141"/>
        <v>0</v>
      </c>
      <c r="MJM21" s="954">
        <f t="shared" si="141"/>
        <v>0</v>
      </c>
      <c r="MJN21" s="954">
        <f t="shared" si="141"/>
        <v>0</v>
      </c>
      <c r="MJO21" s="954">
        <f t="shared" si="141"/>
        <v>0</v>
      </c>
      <c r="MJP21" s="954">
        <f t="shared" si="141"/>
        <v>0</v>
      </c>
      <c r="MJQ21" s="954">
        <f t="shared" si="141"/>
        <v>0</v>
      </c>
      <c r="MJR21" s="954">
        <f t="shared" si="141"/>
        <v>0</v>
      </c>
      <c r="MJS21" s="954">
        <f t="shared" si="141"/>
        <v>0</v>
      </c>
      <c r="MJT21" s="954">
        <f t="shared" si="141"/>
        <v>0</v>
      </c>
      <c r="MJU21" s="954">
        <f t="shared" si="141"/>
        <v>0</v>
      </c>
      <c r="MJV21" s="954">
        <f t="shared" si="141"/>
        <v>0</v>
      </c>
      <c r="MJW21" s="954">
        <f t="shared" si="141"/>
        <v>0</v>
      </c>
      <c r="MJX21" s="954">
        <f t="shared" si="141"/>
        <v>0</v>
      </c>
      <c r="MJY21" s="954">
        <f t="shared" si="141"/>
        <v>0</v>
      </c>
      <c r="MJZ21" s="954">
        <f t="shared" si="141"/>
        <v>0</v>
      </c>
      <c r="MKA21" s="954">
        <f t="shared" si="141"/>
        <v>0</v>
      </c>
      <c r="MKB21" s="954">
        <f t="shared" si="141"/>
        <v>0</v>
      </c>
      <c r="MKC21" s="954">
        <f t="shared" si="141"/>
        <v>0</v>
      </c>
      <c r="MKD21" s="954">
        <f t="shared" si="141"/>
        <v>0</v>
      </c>
      <c r="MKE21" s="954">
        <f t="shared" si="141"/>
        <v>0</v>
      </c>
      <c r="MKF21" s="954">
        <f t="shared" si="141"/>
        <v>0</v>
      </c>
      <c r="MKG21" s="954">
        <f t="shared" si="141"/>
        <v>0</v>
      </c>
      <c r="MKH21" s="954">
        <f t="shared" si="141"/>
        <v>0</v>
      </c>
      <c r="MKI21" s="954">
        <f t="shared" si="141"/>
        <v>0</v>
      </c>
      <c r="MKJ21" s="954">
        <f t="shared" si="141"/>
        <v>0</v>
      </c>
      <c r="MKK21" s="954">
        <f t="shared" si="141"/>
        <v>0</v>
      </c>
      <c r="MKL21" s="954">
        <f t="shared" si="141"/>
        <v>0</v>
      </c>
      <c r="MKM21" s="954">
        <f t="shared" si="141"/>
        <v>0</v>
      </c>
      <c r="MKN21" s="954">
        <f t="shared" si="141"/>
        <v>0</v>
      </c>
      <c r="MKO21" s="954">
        <f t="shared" si="141"/>
        <v>0</v>
      </c>
      <c r="MKP21" s="954">
        <f t="shared" si="141"/>
        <v>0</v>
      </c>
      <c r="MKQ21" s="954">
        <f t="shared" si="141"/>
        <v>0</v>
      </c>
      <c r="MKR21" s="954">
        <f t="shared" si="141"/>
        <v>0</v>
      </c>
      <c r="MKS21" s="954">
        <f t="shared" si="141"/>
        <v>0</v>
      </c>
      <c r="MKT21" s="954">
        <f t="shared" si="141"/>
        <v>0</v>
      </c>
      <c r="MKU21" s="954">
        <f t="shared" si="141"/>
        <v>0</v>
      </c>
      <c r="MKV21" s="954">
        <f t="shared" ref="MKV21:MNG21" si="142">IF(OR(MKV26&lt;$C$18,MKV26&gt;($C$18+9)),0,MKV27)</f>
        <v>0</v>
      </c>
      <c r="MKW21" s="954">
        <f t="shared" si="142"/>
        <v>0</v>
      </c>
      <c r="MKX21" s="954">
        <f t="shared" si="142"/>
        <v>0</v>
      </c>
      <c r="MKY21" s="954">
        <f t="shared" si="142"/>
        <v>0</v>
      </c>
      <c r="MKZ21" s="954">
        <f t="shared" si="142"/>
        <v>0</v>
      </c>
      <c r="MLA21" s="954">
        <f t="shared" si="142"/>
        <v>0</v>
      </c>
      <c r="MLB21" s="954">
        <f t="shared" si="142"/>
        <v>0</v>
      </c>
      <c r="MLC21" s="954">
        <f t="shared" si="142"/>
        <v>0</v>
      </c>
      <c r="MLD21" s="954">
        <f t="shared" si="142"/>
        <v>0</v>
      </c>
      <c r="MLE21" s="954">
        <f t="shared" si="142"/>
        <v>0</v>
      </c>
      <c r="MLF21" s="954">
        <f t="shared" si="142"/>
        <v>0</v>
      </c>
      <c r="MLG21" s="954">
        <f t="shared" si="142"/>
        <v>0</v>
      </c>
      <c r="MLH21" s="954">
        <f t="shared" si="142"/>
        <v>0</v>
      </c>
      <c r="MLI21" s="954">
        <f t="shared" si="142"/>
        <v>0</v>
      </c>
      <c r="MLJ21" s="954">
        <f t="shared" si="142"/>
        <v>0</v>
      </c>
      <c r="MLK21" s="954">
        <f t="shared" si="142"/>
        <v>0</v>
      </c>
      <c r="MLL21" s="954">
        <f t="shared" si="142"/>
        <v>0</v>
      </c>
      <c r="MLM21" s="954">
        <f t="shared" si="142"/>
        <v>0</v>
      </c>
      <c r="MLN21" s="954">
        <f t="shared" si="142"/>
        <v>0</v>
      </c>
      <c r="MLO21" s="954">
        <f t="shared" si="142"/>
        <v>0</v>
      </c>
      <c r="MLP21" s="954">
        <f t="shared" si="142"/>
        <v>0</v>
      </c>
      <c r="MLQ21" s="954">
        <f t="shared" si="142"/>
        <v>0</v>
      </c>
      <c r="MLR21" s="954">
        <f t="shared" si="142"/>
        <v>0</v>
      </c>
      <c r="MLS21" s="954">
        <f t="shared" si="142"/>
        <v>0</v>
      </c>
      <c r="MLT21" s="954">
        <f t="shared" si="142"/>
        <v>0</v>
      </c>
      <c r="MLU21" s="954">
        <f t="shared" si="142"/>
        <v>0</v>
      </c>
      <c r="MLV21" s="954">
        <f t="shared" si="142"/>
        <v>0</v>
      </c>
      <c r="MLW21" s="954">
        <f t="shared" si="142"/>
        <v>0</v>
      </c>
      <c r="MLX21" s="954">
        <f t="shared" si="142"/>
        <v>0</v>
      </c>
      <c r="MLY21" s="954">
        <f t="shared" si="142"/>
        <v>0</v>
      </c>
      <c r="MLZ21" s="954">
        <f t="shared" si="142"/>
        <v>0</v>
      </c>
      <c r="MMA21" s="954">
        <f t="shared" si="142"/>
        <v>0</v>
      </c>
      <c r="MMB21" s="954">
        <f t="shared" si="142"/>
        <v>0</v>
      </c>
      <c r="MMC21" s="954">
        <f t="shared" si="142"/>
        <v>0</v>
      </c>
      <c r="MMD21" s="954">
        <f t="shared" si="142"/>
        <v>0</v>
      </c>
      <c r="MME21" s="954">
        <f t="shared" si="142"/>
        <v>0</v>
      </c>
      <c r="MMF21" s="954">
        <f t="shared" si="142"/>
        <v>0</v>
      </c>
      <c r="MMG21" s="954">
        <f t="shared" si="142"/>
        <v>0</v>
      </c>
      <c r="MMH21" s="954">
        <f t="shared" si="142"/>
        <v>0</v>
      </c>
      <c r="MMI21" s="954">
        <f t="shared" si="142"/>
        <v>0</v>
      </c>
      <c r="MMJ21" s="954">
        <f t="shared" si="142"/>
        <v>0</v>
      </c>
      <c r="MMK21" s="954">
        <f t="shared" si="142"/>
        <v>0</v>
      </c>
      <c r="MML21" s="954">
        <f t="shared" si="142"/>
        <v>0</v>
      </c>
      <c r="MMM21" s="954">
        <f t="shared" si="142"/>
        <v>0</v>
      </c>
      <c r="MMN21" s="954">
        <f t="shared" si="142"/>
        <v>0</v>
      </c>
      <c r="MMO21" s="954">
        <f t="shared" si="142"/>
        <v>0</v>
      </c>
      <c r="MMP21" s="954">
        <f t="shared" si="142"/>
        <v>0</v>
      </c>
      <c r="MMQ21" s="954">
        <f t="shared" si="142"/>
        <v>0</v>
      </c>
      <c r="MMR21" s="954">
        <f t="shared" si="142"/>
        <v>0</v>
      </c>
      <c r="MMS21" s="954">
        <f t="shared" si="142"/>
        <v>0</v>
      </c>
      <c r="MMT21" s="954">
        <f t="shared" si="142"/>
        <v>0</v>
      </c>
      <c r="MMU21" s="954">
        <f t="shared" si="142"/>
        <v>0</v>
      </c>
      <c r="MMV21" s="954">
        <f t="shared" si="142"/>
        <v>0</v>
      </c>
      <c r="MMW21" s="954">
        <f t="shared" si="142"/>
        <v>0</v>
      </c>
      <c r="MMX21" s="954">
        <f t="shared" si="142"/>
        <v>0</v>
      </c>
      <c r="MMY21" s="954">
        <f t="shared" si="142"/>
        <v>0</v>
      </c>
      <c r="MMZ21" s="954">
        <f t="shared" si="142"/>
        <v>0</v>
      </c>
      <c r="MNA21" s="954">
        <f t="shared" si="142"/>
        <v>0</v>
      </c>
      <c r="MNB21" s="954">
        <f t="shared" si="142"/>
        <v>0</v>
      </c>
      <c r="MNC21" s="954">
        <f t="shared" si="142"/>
        <v>0</v>
      </c>
      <c r="MND21" s="954">
        <f t="shared" si="142"/>
        <v>0</v>
      </c>
      <c r="MNE21" s="954">
        <f t="shared" si="142"/>
        <v>0</v>
      </c>
      <c r="MNF21" s="954">
        <f t="shared" si="142"/>
        <v>0</v>
      </c>
      <c r="MNG21" s="954">
        <f t="shared" si="142"/>
        <v>0</v>
      </c>
      <c r="MNH21" s="954">
        <f t="shared" ref="MNH21:MPS21" si="143">IF(OR(MNH26&lt;$C$18,MNH26&gt;($C$18+9)),0,MNH27)</f>
        <v>0</v>
      </c>
      <c r="MNI21" s="954">
        <f t="shared" si="143"/>
        <v>0</v>
      </c>
      <c r="MNJ21" s="954">
        <f t="shared" si="143"/>
        <v>0</v>
      </c>
      <c r="MNK21" s="954">
        <f t="shared" si="143"/>
        <v>0</v>
      </c>
      <c r="MNL21" s="954">
        <f t="shared" si="143"/>
        <v>0</v>
      </c>
      <c r="MNM21" s="954">
        <f t="shared" si="143"/>
        <v>0</v>
      </c>
      <c r="MNN21" s="954">
        <f t="shared" si="143"/>
        <v>0</v>
      </c>
      <c r="MNO21" s="954">
        <f t="shared" si="143"/>
        <v>0</v>
      </c>
      <c r="MNP21" s="954">
        <f t="shared" si="143"/>
        <v>0</v>
      </c>
      <c r="MNQ21" s="954">
        <f t="shared" si="143"/>
        <v>0</v>
      </c>
      <c r="MNR21" s="954">
        <f t="shared" si="143"/>
        <v>0</v>
      </c>
      <c r="MNS21" s="954">
        <f t="shared" si="143"/>
        <v>0</v>
      </c>
      <c r="MNT21" s="954">
        <f t="shared" si="143"/>
        <v>0</v>
      </c>
      <c r="MNU21" s="954">
        <f t="shared" si="143"/>
        <v>0</v>
      </c>
      <c r="MNV21" s="954">
        <f t="shared" si="143"/>
        <v>0</v>
      </c>
      <c r="MNW21" s="954">
        <f t="shared" si="143"/>
        <v>0</v>
      </c>
      <c r="MNX21" s="954">
        <f t="shared" si="143"/>
        <v>0</v>
      </c>
      <c r="MNY21" s="954">
        <f t="shared" si="143"/>
        <v>0</v>
      </c>
      <c r="MNZ21" s="954">
        <f t="shared" si="143"/>
        <v>0</v>
      </c>
      <c r="MOA21" s="954">
        <f t="shared" si="143"/>
        <v>0</v>
      </c>
      <c r="MOB21" s="954">
        <f t="shared" si="143"/>
        <v>0</v>
      </c>
      <c r="MOC21" s="954">
        <f t="shared" si="143"/>
        <v>0</v>
      </c>
      <c r="MOD21" s="954">
        <f t="shared" si="143"/>
        <v>0</v>
      </c>
      <c r="MOE21" s="954">
        <f t="shared" si="143"/>
        <v>0</v>
      </c>
      <c r="MOF21" s="954">
        <f t="shared" si="143"/>
        <v>0</v>
      </c>
      <c r="MOG21" s="954">
        <f t="shared" si="143"/>
        <v>0</v>
      </c>
      <c r="MOH21" s="954">
        <f t="shared" si="143"/>
        <v>0</v>
      </c>
      <c r="MOI21" s="954">
        <f t="shared" si="143"/>
        <v>0</v>
      </c>
      <c r="MOJ21" s="954">
        <f t="shared" si="143"/>
        <v>0</v>
      </c>
      <c r="MOK21" s="954">
        <f t="shared" si="143"/>
        <v>0</v>
      </c>
      <c r="MOL21" s="954">
        <f t="shared" si="143"/>
        <v>0</v>
      </c>
      <c r="MOM21" s="954">
        <f t="shared" si="143"/>
        <v>0</v>
      </c>
      <c r="MON21" s="954">
        <f t="shared" si="143"/>
        <v>0</v>
      </c>
      <c r="MOO21" s="954">
        <f t="shared" si="143"/>
        <v>0</v>
      </c>
      <c r="MOP21" s="954">
        <f t="shared" si="143"/>
        <v>0</v>
      </c>
      <c r="MOQ21" s="954">
        <f t="shared" si="143"/>
        <v>0</v>
      </c>
      <c r="MOR21" s="954">
        <f t="shared" si="143"/>
        <v>0</v>
      </c>
      <c r="MOS21" s="954">
        <f t="shared" si="143"/>
        <v>0</v>
      </c>
      <c r="MOT21" s="954">
        <f t="shared" si="143"/>
        <v>0</v>
      </c>
      <c r="MOU21" s="954">
        <f t="shared" si="143"/>
        <v>0</v>
      </c>
      <c r="MOV21" s="954">
        <f t="shared" si="143"/>
        <v>0</v>
      </c>
      <c r="MOW21" s="954">
        <f t="shared" si="143"/>
        <v>0</v>
      </c>
      <c r="MOX21" s="954">
        <f t="shared" si="143"/>
        <v>0</v>
      </c>
      <c r="MOY21" s="954">
        <f t="shared" si="143"/>
        <v>0</v>
      </c>
      <c r="MOZ21" s="954">
        <f t="shared" si="143"/>
        <v>0</v>
      </c>
      <c r="MPA21" s="954">
        <f t="shared" si="143"/>
        <v>0</v>
      </c>
      <c r="MPB21" s="954">
        <f t="shared" si="143"/>
        <v>0</v>
      </c>
      <c r="MPC21" s="954">
        <f t="shared" si="143"/>
        <v>0</v>
      </c>
      <c r="MPD21" s="954">
        <f t="shared" si="143"/>
        <v>0</v>
      </c>
      <c r="MPE21" s="954">
        <f t="shared" si="143"/>
        <v>0</v>
      </c>
      <c r="MPF21" s="954">
        <f t="shared" si="143"/>
        <v>0</v>
      </c>
      <c r="MPG21" s="954">
        <f t="shared" si="143"/>
        <v>0</v>
      </c>
      <c r="MPH21" s="954">
        <f t="shared" si="143"/>
        <v>0</v>
      </c>
      <c r="MPI21" s="954">
        <f t="shared" si="143"/>
        <v>0</v>
      </c>
      <c r="MPJ21" s="954">
        <f t="shared" si="143"/>
        <v>0</v>
      </c>
      <c r="MPK21" s="954">
        <f t="shared" si="143"/>
        <v>0</v>
      </c>
      <c r="MPL21" s="954">
        <f t="shared" si="143"/>
        <v>0</v>
      </c>
      <c r="MPM21" s="954">
        <f t="shared" si="143"/>
        <v>0</v>
      </c>
      <c r="MPN21" s="954">
        <f t="shared" si="143"/>
        <v>0</v>
      </c>
      <c r="MPO21" s="954">
        <f t="shared" si="143"/>
        <v>0</v>
      </c>
      <c r="MPP21" s="954">
        <f t="shared" si="143"/>
        <v>0</v>
      </c>
      <c r="MPQ21" s="954">
        <f t="shared" si="143"/>
        <v>0</v>
      </c>
      <c r="MPR21" s="954">
        <f t="shared" si="143"/>
        <v>0</v>
      </c>
      <c r="MPS21" s="954">
        <f t="shared" si="143"/>
        <v>0</v>
      </c>
      <c r="MPT21" s="954">
        <f t="shared" ref="MPT21:MSE21" si="144">IF(OR(MPT26&lt;$C$18,MPT26&gt;($C$18+9)),0,MPT27)</f>
        <v>0</v>
      </c>
      <c r="MPU21" s="954">
        <f t="shared" si="144"/>
        <v>0</v>
      </c>
      <c r="MPV21" s="954">
        <f t="shared" si="144"/>
        <v>0</v>
      </c>
      <c r="MPW21" s="954">
        <f t="shared" si="144"/>
        <v>0</v>
      </c>
      <c r="MPX21" s="954">
        <f t="shared" si="144"/>
        <v>0</v>
      </c>
      <c r="MPY21" s="954">
        <f t="shared" si="144"/>
        <v>0</v>
      </c>
      <c r="MPZ21" s="954">
        <f t="shared" si="144"/>
        <v>0</v>
      </c>
      <c r="MQA21" s="954">
        <f t="shared" si="144"/>
        <v>0</v>
      </c>
      <c r="MQB21" s="954">
        <f t="shared" si="144"/>
        <v>0</v>
      </c>
      <c r="MQC21" s="954">
        <f t="shared" si="144"/>
        <v>0</v>
      </c>
      <c r="MQD21" s="954">
        <f t="shared" si="144"/>
        <v>0</v>
      </c>
      <c r="MQE21" s="954">
        <f t="shared" si="144"/>
        <v>0</v>
      </c>
      <c r="MQF21" s="954">
        <f t="shared" si="144"/>
        <v>0</v>
      </c>
      <c r="MQG21" s="954">
        <f t="shared" si="144"/>
        <v>0</v>
      </c>
      <c r="MQH21" s="954">
        <f t="shared" si="144"/>
        <v>0</v>
      </c>
      <c r="MQI21" s="954">
        <f t="shared" si="144"/>
        <v>0</v>
      </c>
      <c r="MQJ21" s="954">
        <f t="shared" si="144"/>
        <v>0</v>
      </c>
      <c r="MQK21" s="954">
        <f t="shared" si="144"/>
        <v>0</v>
      </c>
      <c r="MQL21" s="954">
        <f t="shared" si="144"/>
        <v>0</v>
      </c>
      <c r="MQM21" s="954">
        <f t="shared" si="144"/>
        <v>0</v>
      </c>
      <c r="MQN21" s="954">
        <f t="shared" si="144"/>
        <v>0</v>
      </c>
      <c r="MQO21" s="954">
        <f t="shared" si="144"/>
        <v>0</v>
      </c>
      <c r="MQP21" s="954">
        <f t="shared" si="144"/>
        <v>0</v>
      </c>
      <c r="MQQ21" s="954">
        <f t="shared" si="144"/>
        <v>0</v>
      </c>
      <c r="MQR21" s="954">
        <f t="shared" si="144"/>
        <v>0</v>
      </c>
      <c r="MQS21" s="954">
        <f t="shared" si="144"/>
        <v>0</v>
      </c>
      <c r="MQT21" s="954">
        <f t="shared" si="144"/>
        <v>0</v>
      </c>
      <c r="MQU21" s="954">
        <f t="shared" si="144"/>
        <v>0</v>
      </c>
      <c r="MQV21" s="954">
        <f t="shared" si="144"/>
        <v>0</v>
      </c>
      <c r="MQW21" s="954">
        <f t="shared" si="144"/>
        <v>0</v>
      </c>
      <c r="MQX21" s="954">
        <f t="shared" si="144"/>
        <v>0</v>
      </c>
      <c r="MQY21" s="954">
        <f t="shared" si="144"/>
        <v>0</v>
      </c>
      <c r="MQZ21" s="954">
        <f t="shared" si="144"/>
        <v>0</v>
      </c>
      <c r="MRA21" s="954">
        <f t="shared" si="144"/>
        <v>0</v>
      </c>
      <c r="MRB21" s="954">
        <f t="shared" si="144"/>
        <v>0</v>
      </c>
      <c r="MRC21" s="954">
        <f t="shared" si="144"/>
        <v>0</v>
      </c>
      <c r="MRD21" s="954">
        <f t="shared" si="144"/>
        <v>0</v>
      </c>
      <c r="MRE21" s="954">
        <f t="shared" si="144"/>
        <v>0</v>
      </c>
      <c r="MRF21" s="954">
        <f t="shared" si="144"/>
        <v>0</v>
      </c>
      <c r="MRG21" s="954">
        <f t="shared" si="144"/>
        <v>0</v>
      </c>
      <c r="MRH21" s="954">
        <f t="shared" si="144"/>
        <v>0</v>
      </c>
      <c r="MRI21" s="954">
        <f t="shared" si="144"/>
        <v>0</v>
      </c>
      <c r="MRJ21" s="954">
        <f t="shared" si="144"/>
        <v>0</v>
      </c>
      <c r="MRK21" s="954">
        <f t="shared" si="144"/>
        <v>0</v>
      </c>
      <c r="MRL21" s="954">
        <f t="shared" si="144"/>
        <v>0</v>
      </c>
      <c r="MRM21" s="954">
        <f t="shared" si="144"/>
        <v>0</v>
      </c>
      <c r="MRN21" s="954">
        <f t="shared" si="144"/>
        <v>0</v>
      </c>
      <c r="MRO21" s="954">
        <f t="shared" si="144"/>
        <v>0</v>
      </c>
      <c r="MRP21" s="954">
        <f t="shared" si="144"/>
        <v>0</v>
      </c>
      <c r="MRQ21" s="954">
        <f t="shared" si="144"/>
        <v>0</v>
      </c>
      <c r="MRR21" s="954">
        <f t="shared" si="144"/>
        <v>0</v>
      </c>
      <c r="MRS21" s="954">
        <f t="shared" si="144"/>
        <v>0</v>
      </c>
      <c r="MRT21" s="954">
        <f t="shared" si="144"/>
        <v>0</v>
      </c>
      <c r="MRU21" s="954">
        <f t="shared" si="144"/>
        <v>0</v>
      </c>
      <c r="MRV21" s="954">
        <f t="shared" si="144"/>
        <v>0</v>
      </c>
      <c r="MRW21" s="954">
        <f t="shared" si="144"/>
        <v>0</v>
      </c>
      <c r="MRX21" s="954">
        <f t="shared" si="144"/>
        <v>0</v>
      </c>
      <c r="MRY21" s="954">
        <f t="shared" si="144"/>
        <v>0</v>
      </c>
      <c r="MRZ21" s="954">
        <f t="shared" si="144"/>
        <v>0</v>
      </c>
      <c r="MSA21" s="954">
        <f t="shared" si="144"/>
        <v>0</v>
      </c>
      <c r="MSB21" s="954">
        <f t="shared" si="144"/>
        <v>0</v>
      </c>
      <c r="MSC21" s="954">
        <f t="shared" si="144"/>
        <v>0</v>
      </c>
      <c r="MSD21" s="954">
        <f t="shared" si="144"/>
        <v>0</v>
      </c>
      <c r="MSE21" s="954">
        <f t="shared" si="144"/>
        <v>0</v>
      </c>
      <c r="MSF21" s="954">
        <f t="shared" ref="MSF21:MUQ21" si="145">IF(OR(MSF26&lt;$C$18,MSF26&gt;($C$18+9)),0,MSF27)</f>
        <v>0</v>
      </c>
      <c r="MSG21" s="954">
        <f t="shared" si="145"/>
        <v>0</v>
      </c>
      <c r="MSH21" s="954">
        <f t="shared" si="145"/>
        <v>0</v>
      </c>
      <c r="MSI21" s="954">
        <f t="shared" si="145"/>
        <v>0</v>
      </c>
      <c r="MSJ21" s="954">
        <f t="shared" si="145"/>
        <v>0</v>
      </c>
      <c r="MSK21" s="954">
        <f t="shared" si="145"/>
        <v>0</v>
      </c>
      <c r="MSL21" s="954">
        <f t="shared" si="145"/>
        <v>0</v>
      </c>
      <c r="MSM21" s="954">
        <f t="shared" si="145"/>
        <v>0</v>
      </c>
      <c r="MSN21" s="954">
        <f t="shared" si="145"/>
        <v>0</v>
      </c>
      <c r="MSO21" s="954">
        <f t="shared" si="145"/>
        <v>0</v>
      </c>
      <c r="MSP21" s="954">
        <f t="shared" si="145"/>
        <v>0</v>
      </c>
      <c r="MSQ21" s="954">
        <f t="shared" si="145"/>
        <v>0</v>
      </c>
      <c r="MSR21" s="954">
        <f t="shared" si="145"/>
        <v>0</v>
      </c>
      <c r="MSS21" s="954">
        <f t="shared" si="145"/>
        <v>0</v>
      </c>
      <c r="MST21" s="954">
        <f t="shared" si="145"/>
        <v>0</v>
      </c>
      <c r="MSU21" s="954">
        <f t="shared" si="145"/>
        <v>0</v>
      </c>
      <c r="MSV21" s="954">
        <f t="shared" si="145"/>
        <v>0</v>
      </c>
      <c r="MSW21" s="954">
        <f t="shared" si="145"/>
        <v>0</v>
      </c>
      <c r="MSX21" s="954">
        <f t="shared" si="145"/>
        <v>0</v>
      </c>
      <c r="MSY21" s="954">
        <f t="shared" si="145"/>
        <v>0</v>
      </c>
      <c r="MSZ21" s="954">
        <f t="shared" si="145"/>
        <v>0</v>
      </c>
      <c r="MTA21" s="954">
        <f t="shared" si="145"/>
        <v>0</v>
      </c>
      <c r="MTB21" s="954">
        <f t="shared" si="145"/>
        <v>0</v>
      </c>
      <c r="MTC21" s="954">
        <f t="shared" si="145"/>
        <v>0</v>
      </c>
      <c r="MTD21" s="954">
        <f t="shared" si="145"/>
        <v>0</v>
      </c>
      <c r="MTE21" s="954">
        <f t="shared" si="145"/>
        <v>0</v>
      </c>
      <c r="MTF21" s="954">
        <f t="shared" si="145"/>
        <v>0</v>
      </c>
      <c r="MTG21" s="954">
        <f t="shared" si="145"/>
        <v>0</v>
      </c>
      <c r="MTH21" s="954">
        <f t="shared" si="145"/>
        <v>0</v>
      </c>
      <c r="MTI21" s="954">
        <f t="shared" si="145"/>
        <v>0</v>
      </c>
      <c r="MTJ21" s="954">
        <f t="shared" si="145"/>
        <v>0</v>
      </c>
      <c r="MTK21" s="954">
        <f t="shared" si="145"/>
        <v>0</v>
      </c>
      <c r="MTL21" s="954">
        <f t="shared" si="145"/>
        <v>0</v>
      </c>
      <c r="MTM21" s="954">
        <f t="shared" si="145"/>
        <v>0</v>
      </c>
      <c r="MTN21" s="954">
        <f t="shared" si="145"/>
        <v>0</v>
      </c>
      <c r="MTO21" s="954">
        <f t="shared" si="145"/>
        <v>0</v>
      </c>
      <c r="MTP21" s="954">
        <f t="shared" si="145"/>
        <v>0</v>
      </c>
      <c r="MTQ21" s="954">
        <f t="shared" si="145"/>
        <v>0</v>
      </c>
      <c r="MTR21" s="954">
        <f t="shared" si="145"/>
        <v>0</v>
      </c>
      <c r="MTS21" s="954">
        <f t="shared" si="145"/>
        <v>0</v>
      </c>
      <c r="MTT21" s="954">
        <f t="shared" si="145"/>
        <v>0</v>
      </c>
      <c r="MTU21" s="954">
        <f t="shared" si="145"/>
        <v>0</v>
      </c>
      <c r="MTV21" s="954">
        <f t="shared" si="145"/>
        <v>0</v>
      </c>
      <c r="MTW21" s="954">
        <f t="shared" si="145"/>
        <v>0</v>
      </c>
      <c r="MTX21" s="954">
        <f t="shared" si="145"/>
        <v>0</v>
      </c>
      <c r="MTY21" s="954">
        <f t="shared" si="145"/>
        <v>0</v>
      </c>
      <c r="MTZ21" s="954">
        <f t="shared" si="145"/>
        <v>0</v>
      </c>
      <c r="MUA21" s="954">
        <f t="shared" si="145"/>
        <v>0</v>
      </c>
      <c r="MUB21" s="954">
        <f t="shared" si="145"/>
        <v>0</v>
      </c>
      <c r="MUC21" s="954">
        <f t="shared" si="145"/>
        <v>0</v>
      </c>
      <c r="MUD21" s="954">
        <f t="shared" si="145"/>
        <v>0</v>
      </c>
      <c r="MUE21" s="954">
        <f t="shared" si="145"/>
        <v>0</v>
      </c>
      <c r="MUF21" s="954">
        <f t="shared" si="145"/>
        <v>0</v>
      </c>
      <c r="MUG21" s="954">
        <f t="shared" si="145"/>
        <v>0</v>
      </c>
      <c r="MUH21" s="954">
        <f t="shared" si="145"/>
        <v>0</v>
      </c>
      <c r="MUI21" s="954">
        <f t="shared" si="145"/>
        <v>0</v>
      </c>
      <c r="MUJ21" s="954">
        <f t="shared" si="145"/>
        <v>0</v>
      </c>
      <c r="MUK21" s="954">
        <f t="shared" si="145"/>
        <v>0</v>
      </c>
      <c r="MUL21" s="954">
        <f t="shared" si="145"/>
        <v>0</v>
      </c>
      <c r="MUM21" s="954">
        <f t="shared" si="145"/>
        <v>0</v>
      </c>
      <c r="MUN21" s="954">
        <f t="shared" si="145"/>
        <v>0</v>
      </c>
      <c r="MUO21" s="954">
        <f t="shared" si="145"/>
        <v>0</v>
      </c>
      <c r="MUP21" s="954">
        <f t="shared" si="145"/>
        <v>0</v>
      </c>
      <c r="MUQ21" s="954">
        <f t="shared" si="145"/>
        <v>0</v>
      </c>
      <c r="MUR21" s="954">
        <f t="shared" ref="MUR21:MXC21" si="146">IF(OR(MUR26&lt;$C$18,MUR26&gt;($C$18+9)),0,MUR27)</f>
        <v>0</v>
      </c>
      <c r="MUS21" s="954">
        <f t="shared" si="146"/>
        <v>0</v>
      </c>
      <c r="MUT21" s="954">
        <f t="shared" si="146"/>
        <v>0</v>
      </c>
      <c r="MUU21" s="954">
        <f t="shared" si="146"/>
        <v>0</v>
      </c>
      <c r="MUV21" s="954">
        <f t="shared" si="146"/>
        <v>0</v>
      </c>
      <c r="MUW21" s="954">
        <f t="shared" si="146"/>
        <v>0</v>
      </c>
      <c r="MUX21" s="954">
        <f t="shared" si="146"/>
        <v>0</v>
      </c>
      <c r="MUY21" s="954">
        <f t="shared" si="146"/>
        <v>0</v>
      </c>
      <c r="MUZ21" s="954">
        <f t="shared" si="146"/>
        <v>0</v>
      </c>
      <c r="MVA21" s="954">
        <f t="shared" si="146"/>
        <v>0</v>
      </c>
      <c r="MVB21" s="954">
        <f t="shared" si="146"/>
        <v>0</v>
      </c>
      <c r="MVC21" s="954">
        <f t="shared" si="146"/>
        <v>0</v>
      </c>
      <c r="MVD21" s="954">
        <f t="shared" si="146"/>
        <v>0</v>
      </c>
      <c r="MVE21" s="954">
        <f t="shared" si="146"/>
        <v>0</v>
      </c>
      <c r="MVF21" s="954">
        <f t="shared" si="146"/>
        <v>0</v>
      </c>
      <c r="MVG21" s="954">
        <f t="shared" si="146"/>
        <v>0</v>
      </c>
      <c r="MVH21" s="954">
        <f t="shared" si="146"/>
        <v>0</v>
      </c>
      <c r="MVI21" s="954">
        <f t="shared" si="146"/>
        <v>0</v>
      </c>
      <c r="MVJ21" s="954">
        <f t="shared" si="146"/>
        <v>0</v>
      </c>
      <c r="MVK21" s="954">
        <f t="shared" si="146"/>
        <v>0</v>
      </c>
      <c r="MVL21" s="954">
        <f t="shared" si="146"/>
        <v>0</v>
      </c>
      <c r="MVM21" s="954">
        <f t="shared" si="146"/>
        <v>0</v>
      </c>
      <c r="MVN21" s="954">
        <f t="shared" si="146"/>
        <v>0</v>
      </c>
      <c r="MVO21" s="954">
        <f t="shared" si="146"/>
        <v>0</v>
      </c>
      <c r="MVP21" s="954">
        <f t="shared" si="146"/>
        <v>0</v>
      </c>
      <c r="MVQ21" s="954">
        <f t="shared" si="146"/>
        <v>0</v>
      </c>
      <c r="MVR21" s="954">
        <f t="shared" si="146"/>
        <v>0</v>
      </c>
      <c r="MVS21" s="954">
        <f t="shared" si="146"/>
        <v>0</v>
      </c>
      <c r="MVT21" s="954">
        <f t="shared" si="146"/>
        <v>0</v>
      </c>
      <c r="MVU21" s="954">
        <f t="shared" si="146"/>
        <v>0</v>
      </c>
      <c r="MVV21" s="954">
        <f t="shared" si="146"/>
        <v>0</v>
      </c>
      <c r="MVW21" s="954">
        <f t="shared" si="146"/>
        <v>0</v>
      </c>
      <c r="MVX21" s="954">
        <f t="shared" si="146"/>
        <v>0</v>
      </c>
      <c r="MVY21" s="954">
        <f t="shared" si="146"/>
        <v>0</v>
      </c>
      <c r="MVZ21" s="954">
        <f t="shared" si="146"/>
        <v>0</v>
      </c>
      <c r="MWA21" s="954">
        <f t="shared" si="146"/>
        <v>0</v>
      </c>
      <c r="MWB21" s="954">
        <f t="shared" si="146"/>
        <v>0</v>
      </c>
      <c r="MWC21" s="954">
        <f t="shared" si="146"/>
        <v>0</v>
      </c>
      <c r="MWD21" s="954">
        <f t="shared" si="146"/>
        <v>0</v>
      </c>
      <c r="MWE21" s="954">
        <f t="shared" si="146"/>
        <v>0</v>
      </c>
      <c r="MWF21" s="954">
        <f t="shared" si="146"/>
        <v>0</v>
      </c>
      <c r="MWG21" s="954">
        <f t="shared" si="146"/>
        <v>0</v>
      </c>
      <c r="MWH21" s="954">
        <f t="shared" si="146"/>
        <v>0</v>
      </c>
      <c r="MWI21" s="954">
        <f t="shared" si="146"/>
        <v>0</v>
      </c>
      <c r="MWJ21" s="954">
        <f t="shared" si="146"/>
        <v>0</v>
      </c>
      <c r="MWK21" s="954">
        <f t="shared" si="146"/>
        <v>0</v>
      </c>
      <c r="MWL21" s="954">
        <f t="shared" si="146"/>
        <v>0</v>
      </c>
      <c r="MWM21" s="954">
        <f t="shared" si="146"/>
        <v>0</v>
      </c>
      <c r="MWN21" s="954">
        <f t="shared" si="146"/>
        <v>0</v>
      </c>
      <c r="MWO21" s="954">
        <f t="shared" si="146"/>
        <v>0</v>
      </c>
      <c r="MWP21" s="954">
        <f t="shared" si="146"/>
        <v>0</v>
      </c>
      <c r="MWQ21" s="954">
        <f t="shared" si="146"/>
        <v>0</v>
      </c>
      <c r="MWR21" s="954">
        <f t="shared" si="146"/>
        <v>0</v>
      </c>
      <c r="MWS21" s="954">
        <f t="shared" si="146"/>
        <v>0</v>
      </c>
      <c r="MWT21" s="954">
        <f t="shared" si="146"/>
        <v>0</v>
      </c>
      <c r="MWU21" s="954">
        <f t="shared" si="146"/>
        <v>0</v>
      </c>
      <c r="MWV21" s="954">
        <f t="shared" si="146"/>
        <v>0</v>
      </c>
      <c r="MWW21" s="954">
        <f t="shared" si="146"/>
        <v>0</v>
      </c>
      <c r="MWX21" s="954">
        <f t="shared" si="146"/>
        <v>0</v>
      </c>
      <c r="MWY21" s="954">
        <f t="shared" si="146"/>
        <v>0</v>
      </c>
      <c r="MWZ21" s="954">
        <f t="shared" si="146"/>
        <v>0</v>
      </c>
      <c r="MXA21" s="954">
        <f t="shared" si="146"/>
        <v>0</v>
      </c>
      <c r="MXB21" s="954">
        <f t="shared" si="146"/>
        <v>0</v>
      </c>
      <c r="MXC21" s="954">
        <f t="shared" si="146"/>
        <v>0</v>
      </c>
      <c r="MXD21" s="954">
        <f t="shared" ref="MXD21:MZO21" si="147">IF(OR(MXD26&lt;$C$18,MXD26&gt;($C$18+9)),0,MXD27)</f>
        <v>0</v>
      </c>
      <c r="MXE21" s="954">
        <f t="shared" si="147"/>
        <v>0</v>
      </c>
      <c r="MXF21" s="954">
        <f t="shared" si="147"/>
        <v>0</v>
      </c>
      <c r="MXG21" s="954">
        <f t="shared" si="147"/>
        <v>0</v>
      </c>
      <c r="MXH21" s="954">
        <f t="shared" si="147"/>
        <v>0</v>
      </c>
      <c r="MXI21" s="954">
        <f t="shared" si="147"/>
        <v>0</v>
      </c>
      <c r="MXJ21" s="954">
        <f t="shared" si="147"/>
        <v>0</v>
      </c>
      <c r="MXK21" s="954">
        <f t="shared" si="147"/>
        <v>0</v>
      </c>
      <c r="MXL21" s="954">
        <f t="shared" si="147"/>
        <v>0</v>
      </c>
      <c r="MXM21" s="954">
        <f t="shared" si="147"/>
        <v>0</v>
      </c>
      <c r="MXN21" s="954">
        <f t="shared" si="147"/>
        <v>0</v>
      </c>
      <c r="MXO21" s="954">
        <f t="shared" si="147"/>
        <v>0</v>
      </c>
      <c r="MXP21" s="954">
        <f t="shared" si="147"/>
        <v>0</v>
      </c>
      <c r="MXQ21" s="954">
        <f t="shared" si="147"/>
        <v>0</v>
      </c>
      <c r="MXR21" s="954">
        <f t="shared" si="147"/>
        <v>0</v>
      </c>
      <c r="MXS21" s="954">
        <f t="shared" si="147"/>
        <v>0</v>
      </c>
      <c r="MXT21" s="954">
        <f t="shared" si="147"/>
        <v>0</v>
      </c>
      <c r="MXU21" s="954">
        <f t="shared" si="147"/>
        <v>0</v>
      </c>
      <c r="MXV21" s="954">
        <f t="shared" si="147"/>
        <v>0</v>
      </c>
      <c r="MXW21" s="954">
        <f t="shared" si="147"/>
        <v>0</v>
      </c>
      <c r="MXX21" s="954">
        <f t="shared" si="147"/>
        <v>0</v>
      </c>
      <c r="MXY21" s="954">
        <f t="shared" si="147"/>
        <v>0</v>
      </c>
      <c r="MXZ21" s="954">
        <f t="shared" si="147"/>
        <v>0</v>
      </c>
      <c r="MYA21" s="954">
        <f t="shared" si="147"/>
        <v>0</v>
      </c>
      <c r="MYB21" s="954">
        <f t="shared" si="147"/>
        <v>0</v>
      </c>
      <c r="MYC21" s="954">
        <f t="shared" si="147"/>
        <v>0</v>
      </c>
      <c r="MYD21" s="954">
        <f t="shared" si="147"/>
        <v>0</v>
      </c>
      <c r="MYE21" s="954">
        <f t="shared" si="147"/>
        <v>0</v>
      </c>
      <c r="MYF21" s="954">
        <f t="shared" si="147"/>
        <v>0</v>
      </c>
      <c r="MYG21" s="954">
        <f t="shared" si="147"/>
        <v>0</v>
      </c>
      <c r="MYH21" s="954">
        <f t="shared" si="147"/>
        <v>0</v>
      </c>
      <c r="MYI21" s="954">
        <f t="shared" si="147"/>
        <v>0</v>
      </c>
      <c r="MYJ21" s="954">
        <f t="shared" si="147"/>
        <v>0</v>
      </c>
      <c r="MYK21" s="954">
        <f t="shared" si="147"/>
        <v>0</v>
      </c>
      <c r="MYL21" s="954">
        <f t="shared" si="147"/>
        <v>0</v>
      </c>
      <c r="MYM21" s="954">
        <f t="shared" si="147"/>
        <v>0</v>
      </c>
      <c r="MYN21" s="954">
        <f t="shared" si="147"/>
        <v>0</v>
      </c>
      <c r="MYO21" s="954">
        <f t="shared" si="147"/>
        <v>0</v>
      </c>
      <c r="MYP21" s="954">
        <f t="shared" si="147"/>
        <v>0</v>
      </c>
      <c r="MYQ21" s="954">
        <f t="shared" si="147"/>
        <v>0</v>
      </c>
      <c r="MYR21" s="954">
        <f t="shared" si="147"/>
        <v>0</v>
      </c>
      <c r="MYS21" s="954">
        <f t="shared" si="147"/>
        <v>0</v>
      </c>
      <c r="MYT21" s="954">
        <f t="shared" si="147"/>
        <v>0</v>
      </c>
      <c r="MYU21" s="954">
        <f t="shared" si="147"/>
        <v>0</v>
      </c>
      <c r="MYV21" s="954">
        <f t="shared" si="147"/>
        <v>0</v>
      </c>
      <c r="MYW21" s="954">
        <f t="shared" si="147"/>
        <v>0</v>
      </c>
      <c r="MYX21" s="954">
        <f t="shared" si="147"/>
        <v>0</v>
      </c>
      <c r="MYY21" s="954">
        <f t="shared" si="147"/>
        <v>0</v>
      </c>
      <c r="MYZ21" s="954">
        <f t="shared" si="147"/>
        <v>0</v>
      </c>
      <c r="MZA21" s="954">
        <f t="shared" si="147"/>
        <v>0</v>
      </c>
      <c r="MZB21" s="954">
        <f t="shared" si="147"/>
        <v>0</v>
      </c>
      <c r="MZC21" s="954">
        <f t="shared" si="147"/>
        <v>0</v>
      </c>
      <c r="MZD21" s="954">
        <f t="shared" si="147"/>
        <v>0</v>
      </c>
      <c r="MZE21" s="954">
        <f t="shared" si="147"/>
        <v>0</v>
      </c>
      <c r="MZF21" s="954">
        <f t="shared" si="147"/>
        <v>0</v>
      </c>
      <c r="MZG21" s="954">
        <f t="shared" si="147"/>
        <v>0</v>
      </c>
      <c r="MZH21" s="954">
        <f t="shared" si="147"/>
        <v>0</v>
      </c>
      <c r="MZI21" s="954">
        <f t="shared" si="147"/>
        <v>0</v>
      </c>
      <c r="MZJ21" s="954">
        <f t="shared" si="147"/>
        <v>0</v>
      </c>
      <c r="MZK21" s="954">
        <f t="shared" si="147"/>
        <v>0</v>
      </c>
      <c r="MZL21" s="954">
        <f t="shared" si="147"/>
        <v>0</v>
      </c>
      <c r="MZM21" s="954">
        <f t="shared" si="147"/>
        <v>0</v>
      </c>
      <c r="MZN21" s="954">
        <f t="shared" si="147"/>
        <v>0</v>
      </c>
      <c r="MZO21" s="954">
        <f t="shared" si="147"/>
        <v>0</v>
      </c>
      <c r="MZP21" s="954">
        <f t="shared" ref="MZP21:NCA21" si="148">IF(OR(MZP26&lt;$C$18,MZP26&gt;($C$18+9)),0,MZP27)</f>
        <v>0</v>
      </c>
      <c r="MZQ21" s="954">
        <f t="shared" si="148"/>
        <v>0</v>
      </c>
      <c r="MZR21" s="954">
        <f t="shared" si="148"/>
        <v>0</v>
      </c>
      <c r="MZS21" s="954">
        <f t="shared" si="148"/>
        <v>0</v>
      </c>
      <c r="MZT21" s="954">
        <f t="shared" si="148"/>
        <v>0</v>
      </c>
      <c r="MZU21" s="954">
        <f t="shared" si="148"/>
        <v>0</v>
      </c>
      <c r="MZV21" s="954">
        <f t="shared" si="148"/>
        <v>0</v>
      </c>
      <c r="MZW21" s="954">
        <f t="shared" si="148"/>
        <v>0</v>
      </c>
      <c r="MZX21" s="954">
        <f t="shared" si="148"/>
        <v>0</v>
      </c>
      <c r="MZY21" s="954">
        <f t="shared" si="148"/>
        <v>0</v>
      </c>
      <c r="MZZ21" s="954">
        <f t="shared" si="148"/>
        <v>0</v>
      </c>
      <c r="NAA21" s="954">
        <f t="shared" si="148"/>
        <v>0</v>
      </c>
      <c r="NAB21" s="954">
        <f t="shared" si="148"/>
        <v>0</v>
      </c>
      <c r="NAC21" s="954">
        <f t="shared" si="148"/>
        <v>0</v>
      </c>
      <c r="NAD21" s="954">
        <f t="shared" si="148"/>
        <v>0</v>
      </c>
      <c r="NAE21" s="954">
        <f t="shared" si="148"/>
        <v>0</v>
      </c>
      <c r="NAF21" s="954">
        <f t="shared" si="148"/>
        <v>0</v>
      </c>
      <c r="NAG21" s="954">
        <f t="shared" si="148"/>
        <v>0</v>
      </c>
      <c r="NAH21" s="954">
        <f t="shared" si="148"/>
        <v>0</v>
      </c>
      <c r="NAI21" s="954">
        <f t="shared" si="148"/>
        <v>0</v>
      </c>
      <c r="NAJ21" s="954">
        <f t="shared" si="148"/>
        <v>0</v>
      </c>
      <c r="NAK21" s="954">
        <f t="shared" si="148"/>
        <v>0</v>
      </c>
      <c r="NAL21" s="954">
        <f t="shared" si="148"/>
        <v>0</v>
      </c>
      <c r="NAM21" s="954">
        <f t="shared" si="148"/>
        <v>0</v>
      </c>
      <c r="NAN21" s="954">
        <f t="shared" si="148"/>
        <v>0</v>
      </c>
      <c r="NAO21" s="954">
        <f t="shared" si="148"/>
        <v>0</v>
      </c>
      <c r="NAP21" s="954">
        <f t="shared" si="148"/>
        <v>0</v>
      </c>
      <c r="NAQ21" s="954">
        <f t="shared" si="148"/>
        <v>0</v>
      </c>
      <c r="NAR21" s="954">
        <f t="shared" si="148"/>
        <v>0</v>
      </c>
      <c r="NAS21" s="954">
        <f t="shared" si="148"/>
        <v>0</v>
      </c>
      <c r="NAT21" s="954">
        <f t="shared" si="148"/>
        <v>0</v>
      </c>
      <c r="NAU21" s="954">
        <f t="shared" si="148"/>
        <v>0</v>
      </c>
      <c r="NAV21" s="954">
        <f t="shared" si="148"/>
        <v>0</v>
      </c>
      <c r="NAW21" s="954">
        <f t="shared" si="148"/>
        <v>0</v>
      </c>
      <c r="NAX21" s="954">
        <f t="shared" si="148"/>
        <v>0</v>
      </c>
      <c r="NAY21" s="954">
        <f t="shared" si="148"/>
        <v>0</v>
      </c>
      <c r="NAZ21" s="954">
        <f t="shared" si="148"/>
        <v>0</v>
      </c>
      <c r="NBA21" s="954">
        <f t="shared" si="148"/>
        <v>0</v>
      </c>
      <c r="NBB21" s="954">
        <f t="shared" si="148"/>
        <v>0</v>
      </c>
      <c r="NBC21" s="954">
        <f t="shared" si="148"/>
        <v>0</v>
      </c>
      <c r="NBD21" s="954">
        <f t="shared" si="148"/>
        <v>0</v>
      </c>
      <c r="NBE21" s="954">
        <f t="shared" si="148"/>
        <v>0</v>
      </c>
      <c r="NBF21" s="954">
        <f t="shared" si="148"/>
        <v>0</v>
      </c>
      <c r="NBG21" s="954">
        <f t="shared" si="148"/>
        <v>0</v>
      </c>
      <c r="NBH21" s="954">
        <f t="shared" si="148"/>
        <v>0</v>
      </c>
      <c r="NBI21" s="954">
        <f t="shared" si="148"/>
        <v>0</v>
      </c>
      <c r="NBJ21" s="954">
        <f t="shared" si="148"/>
        <v>0</v>
      </c>
      <c r="NBK21" s="954">
        <f t="shared" si="148"/>
        <v>0</v>
      </c>
      <c r="NBL21" s="954">
        <f t="shared" si="148"/>
        <v>0</v>
      </c>
      <c r="NBM21" s="954">
        <f t="shared" si="148"/>
        <v>0</v>
      </c>
      <c r="NBN21" s="954">
        <f t="shared" si="148"/>
        <v>0</v>
      </c>
      <c r="NBO21" s="954">
        <f t="shared" si="148"/>
        <v>0</v>
      </c>
      <c r="NBP21" s="954">
        <f t="shared" si="148"/>
        <v>0</v>
      </c>
      <c r="NBQ21" s="954">
        <f t="shared" si="148"/>
        <v>0</v>
      </c>
      <c r="NBR21" s="954">
        <f t="shared" si="148"/>
        <v>0</v>
      </c>
      <c r="NBS21" s="954">
        <f t="shared" si="148"/>
        <v>0</v>
      </c>
      <c r="NBT21" s="954">
        <f t="shared" si="148"/>
        <v>0</v>
      </c>
      <c r="NBU21" s="954">
        <f t="shared" si="148"/>
        <v>0</v>
      </c>
      <c r="NBV21" s="954">
        <f t="shared" si="148"/>
        <v>0</v>
      </c>
      <c r="NBW21" s="954">
        <f t="shared" si="148"/>
        <v>0</v>
      </c>
      <c r="NBX21" s="954">
        <f t="shared" si="148"/>
        <v>0</v>
      </c>
      <c r="NBY21" s="954">
        <f t="shared" si="148"/>
        <v>0</v>
      </c>
      <c r="NBZ21" s="954">
        <f t="shared" si="148"/>
        <v>0</v>
      </c>
      <c r="NCA21" s="954">
        <f t="shared" si="148"/>
        <v>0</v>
      </c>
      <c r="NCB21" s="954">
        <f t="shared" ref="NCB21:NEM21" si="149">IF(OR(NCB26&lt;$C$18,NCB26&gt;($C$18+9)),0,NCB27)</f>
        <v>0</v>
      </c>
      <c r="NCC21" s="954">
        <f t="shared" si="149"/>
        <v>0</v>
      </c>
      <c r="NCD21" s="954">
        <f t="shared" si="149"/>
        <v>0</v>
      </c>
      <c r="NCE21" s="954">
        <f t="shared" si="149"/>
        <v>0</v>
      </c>
      <c r="NCF21" s="954">
        <f t="shared" si="149"/>
        <v>0</v>
      </c>
      <c r="NCG21" s="954">
        <f t="shared" si="149"/>
        <v>0</v>
      </c>
      <c r="NCH21" s="954">
        <f t="shared" si="149"/>
        <v>0</v>
      </c>
      <c r="NCI21" s="954">
        <f t="shared" si="149"/>
        <v>0</v>
      </c>
      <c r="NCJ21" s="954">
        <f t="shared" si="149"/>
        <v>0</v>
      </c>
      <c r="NCK21" s="954">
        <f t="shared" si="149"/>
        <v>0</v>
      </c>
      <c r="NCL21" s="954">
        <f t="shared" si="149"/>
        <v>0</v>
      </c>
      <c r="NCM21" s="954">
        <f t="shared" si="149"/>
        <v>0</v>
      </c>
      <c r="NCN21" s="954">
        <f t="shared" si="149"/>
        <v>0</v>
      </c>
      <c r="NCO21" s="954">
        <f t="shared" si="149"/>
        <v>0</v>
      </c>
      <c r="NCP21" s="954">
        <f t="shared" si="149"/>
        <v>0</v>
      </c>
      <c r="NCQ21" s="954">
        <f t="shared" si="149"/>
        <v>0</v>
      </c>
      <c r="NCR21" s="954">
        <f t="shared" si="149"/>
        <v>0</v>
      </c>
      <c r="NCS21" s="954">
        <f t="shared" si="149"/>
        <v>0</v>
      </c>
      <c r="NCT21" s="954">
        <f t="shared" si="149"/>
        <v>0</v>
      </c>
      <c r="NCU21" s="954">
        <f t="shared" si="149"/>
        <v>0</v>
      </c>
      <c r="NCV21" s="954">
        <f t="shared" si="149"/>
        <v>0</v>
      </c>
      <c r="NCW21" s="954">
        <f t="shared" si="149"/>
        <v>0</v>
      </c>
      <c r="NCX21" s="954">
        <f t="shared" si="149"/>
        <v>0</v>
      </c>
      <c r="NCY21" s="954">
        <f t="shared" si="149"/>
        <v>0</v>
      </c>
      <c r="NCZ21" s="954">
        <f t="shared" si="149"/>
        <v>0</v>
      </c>
      <c r="NDA21" s="954">
        <f t="shared" si="149"/>
        <v>0</v>
      </c>
      <c r="NDB21" s="954">
        <f t="shared" si="149"/>
        <v>0</v>
      </c>
      <c r="NDC21" s="954">
        <f t="shared" si="149"/>
        <v>0</v>
      </c>
      <c r="NDD21" s="954">
        <f t="shared" si="149"/>
        <v>0</v>
      </c>
      <c r="NDE21" s="954">
        <f t="shared" si="149"/>
        <v>0</v>
      </c>
      <c r="NDF21" s="954">
        <f t="shared" si="149"/>
        <v>0</v>
      </c>
      <c r="NDG21" s="954">
        <f t="shared" si="149"/>
        <v>0</v>
      </c>
      <c r="NDH21" s="954">
        <f t="shared" si="149"/>
        <v>0</v>
      </c>
      <c r="NDI21" s="954">
        <f t="shared" si="149"/>
        <v>0</v>
      </c>
      <c r="NDJ21" s="954">
        <f t="shared" si="149"/>
        <v>0</v>
      </c>
      <c r="NDK21" s="954">
        <f t="shared" si="149"/>
        <v>0</v>
      </c>
      <c r="NDL21" s="954">
        <f t="shared" si="149"/>
        <v>0</v>
      </c>
      <c r="NDM21" s="954">
        <f t="shared" si="149"/>
        <v>0</v>
      </c>
      <c r="NDN21" s="954">
        <f t="shared" si="149"/>
        <v>0</v>
      </c>
      <c r="NDO21" s="954">
        <f t="shared" si="149"/>
        <v>0</v>
      </c>
      <c r="NDP21" s="954">
        <f t="shared" si="149"/>
        <v>0</v>
      </c>
      <c r="NDQ21" s="954">
        <f t="shared" si="149"/>
        <v>0</v>
      </c>
      <c r="NDR21" s="954">
        <f t="shared" si="149"/>
        <v>0</v>
      </c>
      <c r="NDS21" s="954">
        <f t="shared" si="149"/>
        <v>0</v>
      </c>
      <c r="NDT21" s="954">
        <f t="shared" si="149"/>
        <v>0</v>
      </c>
      <c r="NDU21" s="954">
        <f t="shared" si="149"/>
        <v>0</v>
      </c>
      <c r="NDV21" s="954">
        <f t="shared" si="149"/>
        <v>0</v>
      </c>
      <c r="NDW21" s="954">
        <f t="shared" si="149"/>
        <v>0</v>
      </c>
      <c r="NDX21" s="954">
        <f t="shared" si="149"/>
        <v>0</v>
      </c>
      <c r="NDY21" s="954">
        <f t="shared" si="149"/>
        <v>0</v>
      </c>
      <c r="NDZ21" s="954">
        <f t="shared" si="149"/>
        <v>0</v>
      </c>
      <c r="NEA21" s="954">
        <f t="shared" si="149"/>
        <v>0</v>
      </c>
      <c r="NEB21" s="954">
        <f t="shared" si="149"/>
        <v>0</v>
      </c>
      <c r="NEC21" s="954">
        <f t="shared" si="149"/>
        <v>0</v>
      </c>
      <c r="NED21" s="954">
        <f t="shared" si="149"/>
        <v>0</v>
      </c>
      <c r="NEE21" s="954">
        <f t="shared" si="149"/>
        <v>0</v>
      </c>
      <c r="NEF21" s="954">
        <f t="shared" si="149"/>
        <v>0</v>
      </c>
      <c r="NEG21" s="954">
        <f t="shared" si="149"/>
        <v>0</v>
      </c>
      <c r="NEH21" s="954">
        <f t="shared" si="149"/>
        <v>0</v>
      </c>
      <c r="NEI21" s="954">
        <f t="shared" si="149"/>
        <v>0</v>
      </c>
      <c r="NEJ21" s="954">
        <f t="shared" si="149"/>
        <v>0</v>
      </c>
      <c r="NEK21" s="954">
        <f t="shared" si="149"/>
        <v>0</v>
      </c>
      <c r="NEL21" s="954">
        <f t="shared" si="149"/>
        <v>0</v>
      </c>
      <c r="NEM21" s="954">
        <f t="shared" si="149"/>
        <v>0</v>
      </c>
      <c r="NEN21" s="954">
        <f t="shared" ref="NEN21:NGY21" si="150">IF(OR(NEN26&lt;$C$18,NEN26&gt;($C$18+9)),0,NEN27)</f>
        <v>0</v>
      </c>
      <c r="NEO21" s="954">
        <f t="shared" si="150"/>
        <v>0</v>
      </c>
      <c r="NEP21" s="954">
        <f t="shared" si="150"/>
        <v>0</v>
      </c>
      <c r="NEQ21" s="954">
        <f t="shared" si="150"/>
        <v>0</v>
      </c>
      <c r="NER21" s="954">
        <f t="shared" si="150"/>
        <v>0</v>
      </c>
      <c r="NES21" s="954">
        <f t="shared" si="150"/>
        <v>0</v>
      </c>
      <c r="NET21" s="954">
        <f t="shared" si="150"/>
        <v>0</v>
      </c>
      <c r="NEU21" s="954">
        <f t="shared" si="150"/>
        <v>0</v>
      </c>
      <c r="NEV21" s="954">
        <f t="shared" si="150"/>
        <v>0</v>
      </c>
      <c r="NEW21" s="954">
        <f t="shared" si="150"/>
        <v>0</v>
      </c>
      <c r="NEX21" s="954">
        <f t="shared" si="150"/>
        <v>0</v>
      </c>
      <c r="NEY21" s="954">
        <f t="shared" si="150"/>
        <v>0</v>
      </c>
      <c r="NEZ21" s="954">
        <f t="shared" si="150"/>
        <v>0</v>
      </c>
      <c r="NFA21" s="954">
        <f t="shared" si="150"/>
        <v>0</v>
      </c>
      <c r="NFB21" s="954">
        <f t="shared" si="150"/>
        <v>0</v>
      </c>
      <c r="NFC21" s="954">
        <f t="shared" si="150"/>
        <v>0</v>
      </c>
      <c r="NFD21" s="954">
        <f t="shared" si="150"/>
        <v>0</v>
      </c>
      <c r="NFE21" s="954">
        <f t="shared" si="150"/>
        <v>0</v>
      </c>
      <c r="NFF21" s="954">
        <f t="shared" si="150"/>
        <v>0</v>
      </c>
      <c r="NFG21" s="954">
        <f t="shared" si="150"/>
        <v>0</v>
      </c>
      <c r="NFH21" s="954">
        <f t="shared" si="150"/>
        <v>0</v>
      </c>
      <c r="NFI21" s="954">
        <f t="shared" si="150"/>
        <v>0</v>
      </c>
      <c r="NFJ21" s="954">
        <f t="shared" si="150"/>
        <v>0</v>
      </c>
      <c r="NFK21" s="954">
        <f t="shared" si="150"/>
        <v>0</v>
      </c>
      <c r="NFL21" s="954">
        <f t="shared" si="150"/>
        <v>0</v>
      </c>
      <c r="NFM21" s="954">
        <f t="shared" si="150"/>
        <v>0</v>
      </c>
      <c r="NFN21" s="954">
        <f t="shared" si="150"/>
        <v>0</v>
      </c>
      <c r="NFO21" s="954">
        <f t="shared" si="150"/>
        <v>0</v>
      </c>
      <c r="NFP21" s="954">
        <f t="shared" si="150"/>
        <v>0</v>
      </c>
      <c r="NFQ21" s="954">
        <f t="shared" si="150"/>
        <v>0</v>
      </c>
      <c r="NFR21" s="954">
        <f t="shared" si="150"/>
        <v>0</v>
      </c>
      <c r="NFS21" s="954">
        <f t="shared" si="150"/>
        <v>0</v>
      </c>
      <c r="NFT21" s="954">
        <f t="shared" si="150"/>
        <v>0</v>
      </c>
      <c r="NFU21" s="954">
        <f t="shared" si="150"/>
        <v>0</v>
      </c>
      <c r="NFV21" s="954">
        <f t="shared" si="150"/>
        <v>0</v>
      </c>
      <c r="NFW21" s="954">
        <f t="shared" si="150"/>
        <v>0</v>
      </c>
      <c r="NFX21" s="954">
        <f t="shared" si="150"/>
        <v>0</v>
      </c>
      <c r="NFY21" s="954">
        <f t="shared" si="150"/>
        <v>0</v>
      </c>
      <c r="NFZ21" s="954">
        <f t="shared" si="150"/>
        <v>0</v>
      </c>
      <c r="NGA21" s="954">
        <f t="shared" si="150"/>
        <v>0</v>
      </c>
      <c r="NGB21" s="954">
        <f t="shared" si="150"/>
        <v>0</v>
      </c>
      <c r="NGC21" s="954">
        <f t="shared" si="150"/>
        <v>0</v>
      </c>
      <c r="NGD21" s="954">
        <f t="shared" si="150"/>
        <v>0</v>
      </c>
      <c r="NGE21" s="954">
        <f t="shared" si="150"/>
        <v>0</v>
      </c>
      <c r="NGF21" s="954">
        <f t="shared" si="150"/>
        <v>0</v>
      </c>
      <c r="NGG21" s="954">
        <f t="shared" si="150"/>
        <v>0</v>
      </c>
      <c r="NGH21" s="954">
        <f t="shared" si="150"/>
        <v>0</v>
      </c>
      <c r="NGI21" s="954">
        <f t="shared" si="150"/>
        <v>0</v>
      </c>
      <c r="NGJ21" s="954">
        <f t="shared" si="150"/>
        <v>0</v>
      </c>
      <c r="NGK21" s="954">
        <f t="shared" si="150"/>
        <v>0</v>
      </c>
      <c r="NGL21" s="954">
        <f t="shared" si="150"/>
        <v>0</v>
      </c>
      <c r="NGM21" s="954">
        <f t="shared" si="150"/>
        <v>0</v>
      </c>
      <c r="NGN21" s="954">
        <f t="shared" si="150"/>
        <v>0</v>
      </c>
      <c r="NGO21" s="954">
        <f t="shared" si="150"/>
        <v>0</v>
      </c>
      <c r="NGP21" s="954">
        <f t="shared" si="150"/>
        <v>0</v>
      </c>
      <c r="NGQ21" s="954">
        <f t="shared" si="150"/>
        <v>0</v>
      </c>
      <c r="NGR21" s="954">
        <f t="shared" si="150"/>
        <v>0</v>
      </c>
      <c r="NGS21" s="954">
        <f t="shared" si="150"/>
        <v>0</v>
      </c>
      <c r="NGT21" s="954">
        <f t="shared" si="150"/>
        <v>0</v>
      </c>
      <c r="NGU21" s="954">
        <f t="shared" si="150"/>
        <v>0</v>
      </c>
      <c r="NGV21" s="954">
        <f t="shared" si="150"/>
        <v>0</v>
      </c>
      <c r="NGW21" s="954">
        <f t="shared" si="150"/>
        <v>0</v>
      </c>
      <c r="NGX21" s="954">
        <f t="shared" si="150"/>
        <v>0</v>
      </c>
      <c r="NGY21" s="954">
        <f t="shared" si="150"/>
        <v>0</v>
      </c>
      <c r="NGZ21" s="954">
        <f t="shared" ref="NGZ21:NJK21" si="151">IF(OR(NGZ26&lt;$C$18,NGZ26&gt;($C$18+9)),0,NGZ27)</f>
        <v>0</v>
      </c>
      <c r="NHA21" s="954">
        <f t="shared" si="151"/>
        <v>0</v>
      </c>
      <c r="NHB21" s="954">
        <f t="shared" si="151"/>
        <v>0</v>
      </c>
      <c r="NHC21" s="954">
        <f t="shared" si="151"/>
        <v>0</v>
      </c>
      <c r="NHD21" s="954">
        <f t="shared" si="151"/>
        <v>0</v>
      </c>
      <c r="NHE21" s="954">
        <f t="shared" si="151"/>
        <v>0</v>
      </c>
      <c r="NHF21" s="954">
        <f t="shared" si="151"/>
        <v>0</v>
      </c>
      <c r="NHG21" s="954">
        <f t="shared" si="151"/>
        <v>0</v>
      </c>
      <c r="NHH21" s="954">
        <f t="shared" si="151"/>
        <v>0</v>
      </c>
      <c r="NHI21" s="954">
        <f t="shared" si="151"/>
        <v>0</v>
      </c>
      <c r="NHJ21" s="954">
        <f t="shared" si="151"/>
        <v>0</v>
      </c>
      <c r="NHK21" s="954">
        <f t="shared" si="151"/>
        <v>0</v>
      </c>
      <c r="NHL21" s="954">
        <f t="shared" si="151"/>
        <v>0</v>
      </c>
      <c r="NHM21" s="954">
        <f t="shared" si="151"/>
        <v>0</v>
      </c>
      <c r="NHN21" s="954">
        <f t="shared" si="151"/>
        <v>0</v>
      </c>
      <c r="NHO21" s="954">
        <f t="shared" si="151"/>
        <v>0</v>
      </c>
      <c r="NHP21" s="954">
        <f t="shared" si="151"/>
        <v>0</v>
      </c>
      <c r="NHQ21" s="954">
        <f t="shared" si="151"/>
        <v>0</v>
      </c>
      <c r="NHR21" s="954">
        <f t="shared" si="151"/>
        <v>0</v>
      </c>
      <c r="NHS21" s="954">
        <f t="shared" si="151"/>
        <v>0</v>
      </c>
      <c r="NHT21" s="954">
        <f t="shared" si="151"/>
        <v>0</v>
      </c>
      <c r="NHU21" s="954">
        <f t="shared" si="151"/>
        <v>0</v>
      </c>
      <c r="NHV21" s="954">
        <f t="shared" si="151"/>
        <v>0</v>
      </c>
      <c r="NHW21" s="954">
        <f t="shared" si="151"/>
        <v>0</v>
      </c>
      <c r="NHX21" s="954">
        <f t="shared" si="151"/>
        <v>0</v>
      </c>
      <c r="NHY21" s="954">
        <f t="shared" si="151"/>
        <v>0</v>
      </c>
      <c r="NHZ21" s="954">
        <f t="shared" si="151"/>
        <v>0</v>
      </c>
      <c r="NIA21" s="954">
        <f t="shared" si="151"/>
        <v>0</v>
      </c>
      <c r="NIB21" s="954">
        <f t="shared" si="151"/>
        <v>0</v>
      </c>
      <c r="NIC21" s="954">
        <f t="shared" si="151"/>
        <v>0</v>
      </c>
      <c r="NID21" s="954">
        <f t="shared" si="151"/>
        <v>0</v>
      </c>
      <c r="NIE21" s="954">
        <f t="shared" si="151"/>
        <v>0</v>
      </c>
      <c r="NIF21" s="954">
        <f t="shared" si="151"/>
        <v>0</v>
      </c>
      <c r="NIG21" s="954">
        <f t="shared" si="151"/>
        <v>0</v>
      </c>
      <c r="NIH21" s="954">
        <f t="shared" si="151"/>
        <v>0</v>
      </c>
      <c r="NII21" s="954">
        <f t="shared" si="151"/>
        <v>0</v>
      </c>
      <c r="NIJ21" s="954">
        <f t="shared" si="151"/>
        <v>0</v>
      </c>
      <c r="NIK21" s="954">
        <f t="shared" si="151"/>
        <v>0</v>
      </c>
      <c r="NIL21" s="954">
        <f t="shared" si="151"/>
        <v>0</v>
      </c>
      <c r="NIM21" s="954">
        <f t="shared" si="151"/>
        <v>0</v>
      </c>
      <c r="NIN21" s="954">
        <f t="shared" si="151"/>
        <v>0</v>
      </c>
      <c r="NIO21" s="954">
        <f t="shared" si="151"/>
        <v>0</v>
      </c>
      <c r="NIP21" s="954">
        <f t="shared" si="151"/>
        <v>0</v>
      </c>
      <c r="NIQ21" s="954">
        <f t="shared" si="151"/>
        <v>0</v>
      </c>
      <c r="NIR21" s="954">
        <f t="shared" si="151"/>
        <v>0</v>
      </c>
      <c r="NIS21" s="954">
        <f t="shared" si="151"/>
        <v>0</v>
      </c>
      <c r="NIT21" s="954">
        <f t="shared" si="151"/>
        <v>0</v>
      </c>
      <c r="NIU21" s="954">
        <f t="shared" si="151"/>
        <v>0</v>
      </c>
      <c r="NIV21" s="954">
        <f t="shared" si="151"/>
        <v>0</v>
      </c>
      <c r="NIW21" s="954">
        <f t="shared" si="151"/>
        <v>0</v>
      </c>
      <c r="NIX21" s="954">
        <f t="shared" si="151"/>
        <v>0</v>
      </c>
      <c r="NIY21" s="954">
        <f t="shared" si="151"/>
        <v>0</v>
      </c>
      <c r="NIZ21" s="954">
        <f t="shared" si="151"/>
        <v>0</v>
      </c>
      <c r="NJA21" s="954">
        <f t="shared" si="151"/>
        <v>0</v>
      </c>
      <c r="NJB21" s="954">
        <f t="shared" si="151"/>
        <v>0</v>
      </c>
      <c r="NJC21" s="954">
        <f t="shared" si="151"/>
        <v>0</v>
      </c>
      <c r="NJD21" s="954">
        <f t="shared" si="151"/>
        <v>0</v>
      </c>
      <c r="NJE21" s="954">
        <f t="shared" si="151"/>
        <v>0</v>
      </c>
      <c r="NJF21" s="954">
        <f t="shared" si="151"/>
        <v>0</v>
      </c>
      <c r="NJG21" s="954">
        <f t="shared" si="151"/>
        <v>0</v>
      </c>
      <c r="NJH21" s="954">
        <f t="shared" si="151"/>
        <v>0</v>
      </c>
      <c r="NJI21" s="954">
        <f t="shared" si="151"/>
        <v>0</v>
      </c>
      <c r="NJJ21" s="954">
        <f t="shared" si="151"/>
        <v>0</v>
      </c>
      <c r="NJK21" s="954">
        <f t="shared" si="151"/>
        <v>0</v>
      </c>
      <c r="NJL21" s="954">
        <f t="shared" ref="NJL21:NLW21" si="152">IF(OR(NJL26&lt;$C$18,NJL26&gt;($C$18+9)),0,NJL27)</f>
        <v>0</v>
      </c>
      <c r="NJM21" s="954">
        <f t="shared" si="152"/>
        <v>0</v>
      </c>
      <c r="NJN21" s="954">
        <f t="shared" si="152"/>
        <v>0</v>
      </c>
      <c r="NJO21" s="954">
        <f t="shared" si="152"/>
        <v>0</v>
      </c>
      <c r="NJP21" s="954">
        <f t="shared" si="152"/>
        <v>0</v>
      </c>
      <c r="NJQ21" s="954">
        <f t="shared" si="152"/>
        <v>0</v>
      </c>
      <c r="NJR21" s="954">
        <f t="shared" si="152"/>
        <v>0</v>
      </c>
      <c r="NJS21" s="954">
        <f t="shared" si="152"/>
        <v>0</v>
      </c>
      <c r="NJT21" s="954">
        <f t="shared" si="152"/>
        <v>0</v>
      </c>
      <c r="NJU21" s="954">
        <f t="shared" si="152"/>
        <v>0</v>
      </c>
      <c r="NJV21" s="954">
        <f t="shared" si="152"/>
        <v>0</v>
      </c>
      <c r="NJW21" s="954">
        <f t="shared" si="152"/>
        <v>0</v>
      </c>
      <c r="NJX21" s="954">
        <f t="shared" si="152"/>
        <v>0</v>
      </c>
      <c r="NJY21" s="954">
        <f t="shared" si="152"/>
        <v>0</v>
      </c>
      <c r="NJZ21" s="954">
        <f t="shared" si="152"/>
        <v>0</v>
      </c>
      <c r="NKA21" s="954">
        <f t="shared" si="152"/>
        <v>0</v>
      </c>
      <c r="NKB21" s="954">
        <f t="shared" si="152"/>
        <v>0</v>
      </c>
      <c r="NKC21" s="954">
        <f t="shared" si="152"/>
        <v>0</v>
      </c>
      <c r="NKD21" s="954">
        <f t="shared" si="152"/>
        <v>0</v>
      </c>
      <c r="NKE21" s="954">
        <f t="shared" si="152"/>
        <v>0</v>
      </c>
      <c r="NKF21" s="954">
        <f t="shared" si="152"/>
        <v>0</v>
      </c>
      <c r="NKG21" s="954">
        <f t="shared" si="152"/>
        <v>0</v>
      </c>
      <c r="NKH21" s="954">
        <f t="shared" si="152"/>
        <v>0</v>
      </c>
      <c r="NKI21" s="954">
        <f t="shared" si="152"/>
        <v>0</v>
      </c>
      <c r="NKJ21" s="954">
        <f t="shared" si="152"/>
        <v>0</v>
      </c>
      <c r="NKK21" s="954">
        <f t="shared" si="152"/>
        <v>0</v>
      </c>
      <c r="NKL21" s="954">
        <f t="shared" si="152"/>
        <v>0</v>
      </c>
      <c r="NKM21" s="954">
        <f t="shared" si="152"/>
        <v>0</v>
      </c>
      <c r="NKN21" s="954">
        <f t="shared" si="152"/>
        <v>0</v>
      </c>
      <c r="NKO21" s="954">
        <f t="shared" si="152"/>
        <v>0</v>
      </c>
      <c r="NKP21" s="954">
        <f t="shared" si="152"/>
        <v>0</v>
      </c>
      <c r="NKQ21" s="954">
        <f t="shared" si="152"/>
        <v>0</v>
      </c>
      <c r="NKR21" s="954">
        <f t="shared" si="152"/>
        <v>0</v>
      </c>
      <c r="NKS21" s="954">
        <f t="shared" si="152"/>
        <v>0</v>
      </c>
      <c r="NKT21" s="954">
        <f t="shared" si="152"/>
        <v>0</v>
      </c>
      <c r="NKU21" s="954">
        <f t="shared" si="152"/>
        <v>0</v>
      </c>
      <c r="NKV21" s="954">
        <f t="shared" si="152"/>
        <v>0</v>
      </c>
      <c r="NKW21" s="954">
        <f t="shared" si="152"/>
        <v>0</v>
      </c>
      <c r="NKX21" s="954">
        <f t="shared" si="152"/>
        <v>0</v>
      </c>
      <c r="NKY21" s="954">
        <f t="shared" si="152"/>
        <v>0</v>
      </c>
      <c r="NKZ21" s="954">
        <f t="shared" si="152"/>
        <v>0</v>
      </c>
      <c r="NLA21" s="954">
        <f t="shared" si="152"/>
        <v>0</v>
      </c>
      <c r="NLB21" s="954">
        <f t="shared" si="152"/>
        <v>0</v>
      </c>
      <c r="NLC21" s="954">
        <f t="shared" si="152"/>
        <v>0</v>
      </c>
      <c r="NLD21" s="954">
        <f t="shared" si="152"/>
        <v>0</v>
      </c>
      <c r="NLE21" s="954">
        <f t="shared" si="152"/>
        <v>0</v>
      </c>
      <c r="NLF21" s="954">
        <f t="shared" si="152"/>
        <v>0</v>
      </c>
      <c r="NLG21" s="954">
        <f t="shared" si="152"/>
        <v>0</v>
      </c>
      <c r="NLH21" s="954">
        <f t="shared" si="152"/>
        <v>0</v>
      </c>
      <c r="NLI21" s="954">
        <f t="shared" si="152"/>
        <v>0</v>
      </c>
      <c r="NLJ21" s="954">
        <f t="shared" si="152"/>
        <v>0</v>
      </c>
      <c r="NLK21" s="954">
        <f t="shared" si="152"/>
        <v>0</v>
      </c>
      <c r="NLL21" s="954">
        <f t="shared" si="152"/>
        <v>0</v>
      </c>
      <c r="NLM21" s="954">
        <f t="shared" si="152"/>
        <v>0</v>
      </c>
      <c r="NLN21" s="954">
        <f t="shared" si="152"/>
        <v>0</v>
      </c>
      <c r="NLO21" s="954">
        <f t="shared" si="152"/>
        <v>0</v>
      </c>
      <c r="NLP21" s="954">
        <f t="shared" si="152"/>
        <v>0</v>
      </c>
      <c r="NLQ21" s="954">
        <f t="shared" si="152"/>
        <v>0</v>
      </c>
      <c r="NLR21" s="954">
        <f t="shared" si="152"/>
        <v>0</v>
      </c>
      <c r="NLS21" s="954">
        <f t="shared" si="152"/>
        <v>0</v>
      </c>
      <c r="NLT21" s="954">
        <f t="shared" si="152"/>
        <v>0</v>
      </c>
      <c r="NLU21" s="954">
        <f t="shared" si="152"/>
        <v>0</v>
      </c>
      <c r="NLV21" s="954">
        <f t="shared" si="152"/>
        <v>0</v>
      </c>
      <c r="NLW21" s="954">
        <f t="shared" si="152"/>
        <v>0</v>
      </c>
      <c r="NLX21" s="954">
        <f t="shared" ref="NLX21:NOI21" si="153">IF(OR(NLX26&lt;$C$18,NLX26&gt;($C$18+9)),0,NLX27)</f>
        <v>0</v>
      </c>
      <c r="NLY21" s="954">
        <f t="shared" si="153"/>
        <v>0</v>
      </c>
      <c r="NLZ21" s="954">
        <f t="shared" si="153"/>
        <v>0</v>
      </c>
      <c r="NMA21" s="954">
        <f t="shared" si="153"/>
        <v>0</v>
      </c>
      <c r="NMB21" s="954">
        <f t="shared" si="153"/>
        <v>0</v>
      </c>
      <c r="NMC21" s="954">
        <f t="shared" si="153"/>
        <v>0</v>
      </c>
      <c r="NMD21" s="954">
        <f t="shared" si="153"/>
        <v>0</v>
      </c>
      <c r="NME21" s="954">
        <f t="shared" si="153"/>
        <v>0</v>
      </c>
      <c r="NMF21" s="954">
        <f t="shared" si="153"/>
        <v>0</v>
      </c>
      <c r="NMG21" s="954">
        <f t="shared" si="153"/>
        <v>0</v>
      </c>
      <c r="NMH21" s="954">
        <f t="shared" si="153"/>
        <v>0</v>
      </c>
      <c r="NMI21" s="954">
        <f t="shared" si="153"/>
        <v>0</v>
      </c>
      <c r="NMJ21" s="954">
        <f t="shared" si="153"/>
        <v>0</v>
      </c>
      <c r="NMK21" s="954">
        <f t="shared" si="153"/>
        <v>0</v>
      </c>
      <c r="NML21" s="954">
        <f t="shared" si="153"/>
        <v>0</v>
      </c>
      <c r="NMM21" s="954">
        <f t="shared" si="153"/>
        <v>0</v>
      </c>
      <c r="NMN21" s="954">
        <f t="shared" si="153"/>
        <v>0</v>
      </c>
      <c r="NMO21" s="954">
        <f t="shared" si="153"/>
        <v>0</v>
      </c>
      <c r="NMP21" s="954">
        <f t="shared" si="153"/>
        <v>0</v>
      </c>
      <c r="NMQ21" s="954">
        <f t="shared" si="153"/>
        <v>0</v>
      </c>
      <c r="NMR21" s="954">
        <f t="shared" si="153"/>
        <v>0</v>
      </c>
      <c r="NMS21" s="954">
        <f t="shared" si="153"/>
        <v>0</v>
      </c>
      <c r="NMT21" s="954">
        <f t="shared" si="153"/>
        <v>0</v>
      </c>
      <c r="NMU21" s="954">
        <f t="shared" si="153"/>
        <v>0</v>
      </c>
      <c r="NMV21" s="954">
        <f t="shared" si="153"/>
        <v>0</v>
      </c>
      <c r="NMW21" s="954">
        <f t="shared" si="153"/>
        <v>0</v>
      </c>
      <c r="NMX21" s="954">
        <f t="shared" si="153"/>
        <v>0</v>
      </c>
      <c r="NMY21" s="954">
        <f t="shared" si="153"/>
        <v>0</v>
      </c>
      <c r="NMZ21" s="954">
        <f t="shared" si="153"/>
        <v>0</v>
      </c>
      <c r="NNA21" s="954">
        <f t="shared" si="153"/>
        <v>0</v>
      </c>
      <c r="NNB21" s="954">
        <f t="shared" si="153"/>
        <v>0</v>
      </c>
      <c r="NNC21" s="954">
        <f t="shared" si="153"/>
        <v>0</v>
      </c>
      <c r="NND21" s="954">
        <f t="shared" si="153"/>
        <v>0</v>
      </c>
      <c r="NNE21" s="954">
        <f t="shared" si="153"/>
        <v>0</v>
      </c>
      <c r="NNF21" s="954">
        <f t="shared" si="153"/>
        <v>0</v>
      </c>
      <c r="NNG21" s="954">
        <f t="shared" si="153"/>
        <v>0</v>
      </c>
      <c r="NNH21" s="954">
        <f t="shared" si="153"/>
        <v>0</v>
      </c>
      <c r="NNI21" s="954">
        <f t="shared" si="153"/>
        <v>0</v>
      </c>
      <c r="NNJ21" s="954">
        <f t="shared" si="153"/>
        <v>0</v>
      </c>
      <c r="NNK21" s="954">
        <f t="shared" si="153"/>
        <v>0</v>
      </c>
      <c r="NNL21" s="954">
        <f t="shared" si="153"/>
        <v>0</v>
      </c>
      <c r="NNM21" s="954">
        <f t="shared" si="153"/>
        <v>0</v>
      </c>
      <c r="NNN21" s="954">
        <f t="shared" si="153"/>
        <v>0</v>
      </c>
      <c r="NNO21" s="954">
        <f t="shared" si="153"/>
        <v>0</v>
      </c>
      <c r="NNP21" s="954">
        <f t="shared" si="153"/>
        <v>0</v>
      </c>
      <c r="NNQ21" s="954">
        <f t="shared" si="153"/>
        <v>0</v>
      </c>
      <c r="NNR21" s="954">
        <f t="shared" si="153"/>
        <v>0</v>
      </c>
      <c r="NNS21" s="954">
        <f t="shared" si="153"/>
        <v>0</v>
      </c>
      <c r="NNT21" s="954">
        <f t="shared" si="153"/>
        <v>0</v>
      </c>
      <c r="NNU21" s="954">
        <f t="shared" si="153"/>
        <v>0</v>
      </c>
      <c r="NNV21" s="954">
        <f t="shared" si="153"/>
        <v>0</v>
      </c>
      <c r="NNW21" s="954">
        <f t="shared" si="153"/>
        <v>0</v>
      </c>
      <c r="NNX21" s="954">
        <f t="shared" si="153"/>
        <v>0</v>
      </c>
      <c r="NNY21" s="954">
        <f t="shared" si="153"/>
        <v>0</v>
      </c>
      <c r="NNZ21" s="954">
        <f t="shared" si="153"/>
        <v>0</v>
      </c>
      <c r="NOA21" s="954">
        <f t="shared" si="153"/>
        <v>0</v>
      </c>
      <c r="NOB21" s="954">
        <f t="shared" si="153"/>
        <v>0</v>
      </c>
      <c r="NOC21" s="954">
        <f t="shared" si="153"/>
        <v>0</v>
      </c>
      <c r="NOD21" s="954">
        <f t="shared" si="153"/>
        <v>0</v>
      </c>
      <c r="NOE21" s="954">
        <f t="shared" si="153"/>
        <v>0</v>
      </c>
      <c r="NOF21" s="954">
        <f t="shared" si="153"/>
        <v>0</v>
      </c>
      <c r="NOG21" s="954">
        <f t="shared" si="153"/>
        <v>0</v>
      </c>
      <c r="NOH21" s="954">
        <f t="shared" si="153"/>
        <v>0</v>
      </c>
      <c r="NOI21" s="954">
        <f t="shared" si="153"/>
        <v>0</v>
      </c>
      <c r="NOJ21" s="954">
        <f t="shared" ref="NOJ21:NQU21" si="154">IF(OR(NOJ26&lt;$C$18,NOJ26&gt;($C$18+9)),0,NOJ27)</f>
        <v>0</v>
      </c>
      <c r="NOK21" s="954">
        <f t="shared" si="154"/>
        <v>0</v>
      </c>
      <c r="NOL21" s="954">
        <f t="shared" si="154"/>
        <v>0</v>
      </c>
      <c r="NOM21" s="954">
        <f t="shared" si="154"/>
        <v>0</v>
      </c>
      <c r="NON21" s="954">
        <f t="shared" si="154"/>
        <v>0</v>
      </c>
      <c r="NOO21" s="954">
        <f t="shared" si="154"/>
        <v>0</v>
      </c>
      <c r="NOP21" s="954">
        <f t="shared" si="154"/>
        <v>0</v>
      </c>
      <c r="NOQ21" s="954">
        <f t="shared" si="154"/>
        <v>0</v>
      </c>
      <c r="NOR21" s="954">
        <f t="shared" si="154"/>
        <v>0</v>
      </c>
      <c r="NOS21" s="954">
        <f t="shared" si="154"/>
        <v>0</v>
      </c>
      <c r="NOT21" s="954">
        <f t="shared" si="154"/>
        <v>0</v>
      </c>
      <c r="NOU21" s="954">
        <f t="shared" si="154"/>
        <v>0</v>
      </c>
      <c r="NOV21" s="954">
        <f t="shared" si="154"/>
        <v>0</v>
      </c>
      <c r="NOW21" s="954">
        <f t="shared" si="154"/>
        <v>0</v>
      </c>
      <c r="NOX21" s="954">
        <f t="shared" si="154"/>
        <v>0</v>
      </c>
      <c r="NOY21" s="954">
        <f t="shared" si="154"/>
        <v>0</v>
      </c>
      <c r="NOZ21" s="954">
        <f t="shared" si="154"/>
        <v>0</v>
      </c>
      <c r="NPA21" s="954">
        <f t="shared" si="154"/>
        <v>0</v>
      </c>
      <c r="NPB21" s="954">
        <f t="shared" si="154"/>
        <v>0</v>
      </c>
      <c r="NPC21" s="954">
        <f t="shared" si="154"/>
        <v>0</v>
      </c>
      <c r="NPD21" s="954">
        <f t="shared" si="154"/>
        <v>0</v>
      </c>
      <c r="NPE21" s="954">
        <f t="shared" si="154"/>
        <v>0</v>
      </c>
      <c r="NPF21" s="954">
        <f t="shared" si="154"/>
        <v>0</v>
      </c>
      <c r="NPG21" s="954">
        <f t="shared" si="154"/>
        <v>0</v>
      </c>
      <c r="NPH21" s="954">
        <f t="shared" si="154"/>
        <v>0</v>
      </c>
      <c r="NPI21" s="954">
        <f t="shared" si="154"/>
        <v>0</v>
      </c>
      <c r="NPJ21" s="954">
        <f t="shared" si="154"/>
        <v>0</v>
      </c>
      <c r="NPK21" s="954">
        <f t="shared" si="154"/>
        <v>0</v>
      </c>
      <c r="NPL21" s="954">
        <f t="shared" si="154"/>
        <v>0</v>
      </c>
      <c r="NPM21" s="954">
        <f t="shared" si="154"/>
        <v>0</v>
      </c>
      <c r="NPN21" s="954">
        <f t="shared" si="154"/>
        <v>0</v>
      </c>
      <c r="NPO21" s="954">
        <f t="shared" si="154"/>
        <v>0</v>
      </c>
      <c r="NPP21" s="954">
        <f t="shared" si="154"/>
        <v>0</v>
      </c>
      <c r="NPQ21" s="954">
        <f t="shared" si="154"/>
        <v>0</v>
      </c>
      <c r="NPR21" s="954">
        <f t="shared" si="154"/>
        <v>0</v>
      </c>
      <c r="NPS21" s="954">
        <f t="shared" si="154"/>
        <v>0</v>
      </c>
      <c r="NPT21" s="954">
        <f t="shared" si="154"/>
        <v>0</v>
      </c>
      <c r="NPU21" s="954">
        <f t="shared" si="154"/>
        <v>0</v>
      </c>
      <c r="NPV21" s="954">
        <f t="shared" si="154"/>
        <v>0</v>
      </c>
      <c r="NPW21" s="954">
        <f t="shared" si="154"/>
        <v>0</v>
      </c>
      <c r="NPX21" s="954">
        <f t="shared" si="154"/>
        <v>0</v>
      </c>
      <c r="NPY21" s="954">
        <f t="shared" si="154"/>
        <v>0</v>
      </c>
      <c r="NPZ21" s="954">
        <f t="shared" si="154"/>
        <v>0</v>
      </c>
      <c r="NQA21" s="954">
        <f t="shared" si="154"/>
        <v>0</v>
      </c>
      <c r="NQB21" s="954">
        <f t="shared" si="154"/>
        <v>0</v>
      </c>
      <c r="NQC21" s="954">
        <f t="shared" si="154"/>
        <v>0</v>
      </c>
      <c r="NQD21" s="954">
        <f t="shared" si="154"/>
        <v>0</v>
      </c>
      <c r="NQE21" s="954">
        <f t="shared" si="154"/>
        <v>0</v>
      </c>
      <c r="NQF21" s="954">
        <f t="shared" si="154"/>
        <v>0</v>
      </c>
      <c r="NQG21" s="954">
        <f t="shared" si="154"/>
        <v>0</v>
      </c>
      <c r="NQH21" s="954">
        <f t="shared" si="154"/>
        <v>0</v>
      </c>
      <c r="NQI21" s="954">
        <f t="shared" si="154"/>
        <v>0</v>
      </c>
      <c r="NQJ21" s="954">
        <f t="shared" si="154"/>
        <v>0</v>
      </c>
      <c r="NQK21" s="954">
        <f t="shared" si="154"/>
        <v>0</v>
      </c>
      <c r="NQL21" s="954">
        <f t="shared" si="154"/>
        <v>0</v>
      </c>
      <c r="NQM21" s="954">
        <f t="shared" si="154"/>
        <v>0</v>
      </c>
      <c r="NQN21" s="954">
        <f t="shared" si="154"/>
        <v>0</v>
      </c>
      <c r="NQO21" s="954">
        <f t="shared" si="154"/>
        <v>0</v>
      </c>
      <c r="NQP21" s="954">
        <f t="shared" si="154"/>
        <v>0</v>
      </c>
      <c r="NQQ21" s="954">
        <f t="shared" si="154"/>
        <v>0</v>
      </c>
      <c r="NQR21" s="954">
        <f t="shared" si="154"/>
        <v>0</v>
      </c>
      <c r="NQS21" s="954">
        <f t="shared" si="154"/>
        <v>0</v>
      </c>
      <c r="NQT21" s="954">
        <f t="shared" si="154"/>
        <v>0</v>
      </c>
      <c r="NQU21" s="954">
        <f t="shared" si="154"/>
        <v>0</v>
      </c>
      <c r="NQV21" s="954">
        <f t="shared" ref="NQV21:NTG21" si="155">IF(OR(NQV26&lt;$C$18,NQV26&gt;($C$18+9)),0,NQV27)</f>
        <v>0</v>
      </c>
      <c r="NQW21" s="954">
        <f t="shared" si="155"/>
        <v>0</v>
      </c>
      <c r="NQX21" s="954">
        <f t="shared" si="155"/>
        <v>0</v>
      </c>
      <c r="NQY21" s="954">
        <f t="shared" si="155"/>
        <v>0</v>
      </c>
      <c r="NQZ21" s="954">
        <f t="shared" si="155"/>
        <v>0</v>
      </c>
      <c r="NRA21" s="954">
        <f t="shared" si="155"/>
        <v>0</v>
      </c>
      <c r="NRB21" s="954">
        <f t="shared" si="155"/>
        <v>0</v>
      </c>
      <c r="NRC21" s="954">
        <f t="shared" si="155"/>
        <v>0</v>
      </c>
      <c r="NRD21" s="954">
        <f t="shared" si="155"/>
        <v>0</v>
      </c>
      <c r="NRE21" s="954">
        <f t="shared" si="155"/>
        <v>0</v>
      </c>
      <c r="NRF21" s="954">
        <f t="shared" si="155"/>
        <v>0</v>
      </c>
      <c r="NRG21" s="954">
        <f t="shared" si="155"/>
        <v>0</v>
      </c>
      <c r="NRH21" s="954">
        <f t="shared" si="155"/>
        <v>0</v>
      </c>
      <c r="NRI21" s="954">
        <f t="shared" si="155"/>
        <v>0</v>
      </c>
      <c r="NRJ21" s="954">
        <f t="shared" si="155"/>
        <v>0</v>
      </c>
      <c r="NRK21" s="954">
        <f t="shared" si="155"/>
        <v>0</v>
      </c>
      <c r="NRL21" s="954">
        <f t="shared" si="155"/>
        <v>0</v>
      </c>
      <c r="NRM21" s="954">
        <f t="shared" si="155"/>
        <v>0</v>
      </c>
      <c r="NRN21" s="954">
        <f t="shared" si="155"/>
        <v>0</v>
      </c>
      <c r="NRO21" s="954">
        <f t="shared" si="155"/>
        <v>0</v>
      </c>
      <c r="NRP21" s="954">
        <f t="shared" si="155"/>
        <v>0</v>
      </c>
      <c r="NRQ21" s="954">
        <f t="shared" si="155"/>
        <v>0</v>
      </c>
      <c r="NRR21" s="954">
        <f t="shared" si="155"/>
        <v>0</v>
      </c>
      <c r="NRS21" s="954">
        <f t="shared" si="155"/>
        <v>0</v>
      </c>
      <c r="NRT21" s="954">
        <f t="shared" si="155"/>
        <v>0</v>
      </c>
      <c r="NRU21" s="954">
        <f t="shared" si="155"/>
        <v>0</v>
      </c>
      <c r="NRV21" s="954">
        <f t="shared" si="155"/>
        <v>0</v>
      </c>
      <c r="NRW21" s="954">
        <f t="shared" si="155"/>
        <v>0</v>
      </c>
      <c r="NRX21" s="954">
        <f t="shared" si="155"/>
        <v>0</v>
      </c>
      <c r="NRY21" s="954">
        <f t="shared" si="155"/>
        <v>0</v>
      </c>
      <c r="NRZ21" s="954">
        <f t="shared" si="155"/>
        <v>0</v>
      </c>
      <c r="NSA21" s="954">
        <f t="shared" si="155"/>
        <v>0</v>
      </c>
      <c r="NSB21" s="954">
        <f t="shared" si="155"/>
        <v>0</v>
      </c>
      <c r="NSC21" s="954">
        <f t="shared" si="155"/>
        <v>0</v>
      </c>
      <c r="NSD21" s="954">
        <f t="shared" si="155"/>
        <v>0</v>
      </c>
      <c r="NSE21" s="954">
        <f t="shared" si="155"/>
        <v>0</v>
      </c>
      <c r="NSF21" s="954">
        <f t="shared" si="155"/>
        <v>0</v>
      </c>
      <c r="NSG21" s="954">
        <f t="shared" si="155"/>
        <v>0</v>
      </c>
      <c r="NSH21" s="954">
        <f t="shared" si="155"/>
        <v>0</v>
      </c>
      <c r="NSI21" s="954">
        <f t="shared" si="155"/>
        <v>0</v>
      </c>
      <c r="NSJ21" s="954">
        <f t="shared" si="155"/>
        <v>0</v>
      </c>
      <c r="NSK21" s="954">
        <f t="shared" si="155"/>
        <v>0</v>
      </c>
      <c r="NSL21" s="954">
        <f t="shared" si="155"/>
        <v>0</v>
      </c>
      <c r="NSM21" s="954">
        <f t="shared" si="155"/>
        <v>0</v>
      </c>
      <c r="NSN21" s="954">
        <f t="shared" si="155"/>
        <v>0</v>
      </c>
      <c r="NSO21" s="954">
        <f t="shared" si="155"/>
        <v>0</v>
      </c>
      <c r="NSP21" s="954">
        <f t="shared" si="155"/>
        <v>0</v>
      </c>
      <c r="NSQ21" s="954">
        <f t="shared" si="155"/>
        <v>0</v>
      </c>
      <c r="NSR21" s="954">
        <f t="shared" si="155"/>
        <v>0</v>
      </c>
      <c r="NSS21" s="954">
        <f t="shared" si="155"/>
        <v>0</v>
      </c>
      <c r="NST21" s="954">
        <f t="shared" si="155"/>
        <v>0</v>
      </c>
      <c r="NSU21" s="954">
        <f t="shared" si="155"/>
        <v>0</v>
      </c>
      <c r="NSV21" s="954">
        <f t="shared" si="155"/>
        <v>0</v>
      </c>
      <c r="NSW21" s="954">
        <f t="shared" si="155"/>
        <v>0</v>
      </c>
      <c r="NSX21" s="954">
        <f t="shared" si="155"/>
        <v>0</v>
      </c>
      <c r="NSY21" s="954">
        <f t="shared" si="155"/>
        <v>0</v>
      </c>
      <c r="NSZ21" s="954">
        <f t="shared" si="155"/>
        <v>0</v>
      </c>
      <c r="NTA21" s="954">
        <f t="shared" si="155"/>
        <v>0</v>
      </c>
      <c r="NTB21" s="954">
        <f t="shared" si="155"/>
        <v>0</v>
      </c>
      <c r="NTC21" s="954">
        <f t="shared" si="155"/>
        <v>0</v>
      </c>
      <c r="NTD21" s="954">
        <f t="shared" si="155"/>
        <v>0</v>
      </c>
      <c r="NTE21" s="954">
        <f t="shared" si="155"/>
        <v>0</v>
      </c>
      <c r="NTF21" s="954">
        <f t="shared" si="155"/>
        <v>0</v>
      </c>
      <c r="NTG21" s="954">
        <f t="shared" si="155"/>
        <v>0</v>
      </c>
      <c r="NTH21" s="954">
        <f t="shared" ref="NTH21:NVS21" si="156">IF(OR(NTH26&lt;$C$18,NTH26&gt;($C$18+9)),0,NTH27)</f>
        <v>0</v>
      </c>
      <c r="NTI21" s="954">
        <f t="shared" si="156"/>
        <v>0</v>
      </c>
      <c r="NTJ21" s="954">
        <f t="shared" si="156"/>
        <v>0</v>
      </c>
      <c r="NTK21" s="954">
        <f t="shared" si="156"/>
        <v>0</v>
      </c>
      <c r="NTL21" s="954">
        <f t="shared" si="156"/>
        <v>0</v>
      </c>
      <c r="NTM21" s="954">
        <f t="shared" si="156"/>
        <v>0</v>
      </c>
      <c r="NTN21" s="954">
        <f t="shared" si="156"/>
        <v>0</v>
      </c>
      <c r="NTO21" s="954">
        <f t="shared" si="156"/>
        <v>0</v>
      </c>
      <c r="NTP21" s="954">
        <f t="shared" si="156"/>
        <v>0</v>
      </c>
      <c r="NTQ21" s="954">
        <f t="shared" si="156"/>
        <v>0</v>
      </c>
      <c r="NTR21" s="954">
        <f t="shared" si="156"/>
        <v>0</v>
      </c>
      <c r="NTS21" s="954">
        <f t="shared" si="156"/>
        <v>0</v>
      </c>
      <c r="NTT21" s="954">
        <f t="shared" si="156"/>
        <v>0</v>
      </c>
      <c r="NTU21" s="954">
        <f t="shared" si="156"/>
        <v>0</v>
      </c>
      <c r="NTV21" s="954">
        <f t="shared" si="156"/>
        <v>0</v>
      </c>
      <c r="NTW21" s="954">
        <f t="shared" si="156"/>
        <v>0</v>
      </c>
      <c r="NTX21" s="954">
        <f t="shared" si="156"/>
        <v>0</v>
      </c>
      <c r="NTY21" s="954">
        <f t="shared" si="156"/>
        <v>0</v>
      </c>
      <c r="NTZ21" s="954">
        <f t="shared" si="156"/>
        <v>0</v>
      </c>
      <c r="NUA21" s="954">
        <f t="shared" si="156"/>
        <v>0</v>
      </c>
      <c r="NUB21" s="954">
        <f t="shared" si="156"/>
        <v>0</v>
      </c>
      <c r="NUC21" s="954">
        <f t="shared" si="156"/>
        <v>0</v>
      </c>
      <c r="NUD21" s="954">
        <f t="shared" si="156"/>
        <v>0</v>
      </c>
      <c r="NUE21" s="954">
        <f t="shared" si="156"/>
        <v>0</v>
      </c>
      <c r="NUF21" s="954">
        <f t="shared" si="156"/>
        <v>0</v>
      </c>
      <c r="NUG21" s="954">
        <f t="shared" si="156"/>
        <v>0</v>
      </c>
      <c r="NUH21" s="954">
        <f t="shared" si="156"/>
        <v>0</v>
      </c>
      <c r="NUI21" s="954">
        <f t="shared" si="156"/>
        <v>0</v>
      </c>
      <c r="NUJ21" s="954">
        <f t="shared" si="156"/>
        <v>0</v>
      </c>
      <c r="NUK21" s="954">
        <f t="shared" si="156"/>
        <v>0</v>
      </c>
      <c r="NUL21" s="954">
        <f t="shared" si="156"/>
        <v>0</v>
      </c>
      <c r="NUM21" s="954">
        <f t="shared" si="156"/>
        <v>0</v>
      </c>
      <c r="NUN21" s="954">
        <f t="shared" si="156"/>
        <v>0</v>
      </c>
      <c r="NUO21" s="954">
        <f t="shared" si="156"/>
        <v>0</v>
      </c>
      <c r="NUP21" s="954">
        <f t="shared" si="156"/>
        <v>0</v>
      </c>
      <c r="NUQ21" s="954">
        <f t="shared" si="156"/>
        <v>0</v>
      </c>
      <c r="NUR21" s="954">
        <f t="shared" si="156"/>
        <v>0</v>
      </c>
      <c r="NUS21" s="954">
        <f t="shared" si="156"/>
        <v>0</v>
      </c>
      <c r="NUT21" s="954">
        <f t="shared" si="156"/>
        <v>0</v>
      </c>
      <c r="NUU21" s="954">
        <f t="shared" si="156"/>
        <v>0</v>
      </c>
      <c r="NUV21" s="954">
        <f t="shared" si="156"/>
        <v>0</v>
      </c>
      <c r="NUW21" s="954">
        <f t="shared" si="156"/>
        <v>0</v>
      </c>
      <c r="NUX21" s="954">
        <f t="shared" si="156"/>
        <v>0</v>
      </c>
      <c r="NUY21" s="954">
        <f t="shared" si="156"/>
        <v>0</v>
      </c>
      <c r="NUZ21" s="954">
        <f t="shared" si="156"/>
        <v>0</v>
      </c>
      <c r="NVA21" s="954">
        <f t="shared" si="156"/>
        <v>0</v>
      </c>
      <c r="NVB21" s="954">
        <f t="shared" si="156"/>
        <v>0</v>
      </c>
      <c r="NVC21" s="954">
        <f t="shared" si="156"/>
        <v>0</v>
      </c>
      <c r="NVD21" s="954">
        <f t="shared" si="156"/>
        <v>0</v>
      </c>
      <c r="NVE21" s="954">
        <f t="shared" si="156"/>
        <v>0</v>
      </c>
      <c r="NVF21" s="954">
        <f t="shared" si="156"/>
        <v>0</v>
      </c>
      <c r="NVG21" s="954">
        <f t="shared" si="156"/>
        <v>0</v>
      </c>
      <c r="NVH21" s="954">
        <f t="shared" si="156"/>
        <v>0</v>
      </c>
      <c r="NVI21" s="954">
        <f t="shared" si="156"/>
        <v>0</v>
      </c>
      <c r="NVJ21" s="954">
        <f t="shared" si="156"/>
        <v>0</v>
      </c>
      <c r="NVK21" s="954">
        <f t="shared" si="156"/>
        <v>0</v>
      </c>
      <c r="NVL21" s="954">
        <f t="shared" si="156"/>
        <v>0</v>
      </c>
      <c r="NVM21" s="954">
        <f t="shared" si="156"/>
        <v>0</v>
      </c>
      <c r="NVN21" s="954">
        <f t="shared" si="156"/>
        <v>0</v>
      </c>
      <c r="NVO21" s="954">
        <f t="shared" si="156"/>
        <v>0</v>
      </c>
      <c r="NVP21" s="954">
        <f t="shared" si="156"/>
        <v>0</v>
      </c>
      <c r="NVQ21" s="954">
        <f t="shared" si="156"/>
        <v>0</v>
      </c>
      <c r="NVR21" s="954">
        <f t="shared" si="156"/>
        <v>0</v>
      </c>
      <c r="NVS21" s="954">
        <f t="shared" si="156"/>
        <v>0</v>
      </c>
      <c r="NVT21" s="954">
        <f t="shared" ref="NVT21:NYE21" si="157">IF(OR(NVT26&lt;$C$18,NVT26&gt;($C$18+9)),0,NVT27)</f>
        <v>0</v>
      </c>
      <c r="NVU21" s="954">
        <f t="shared" si="157"/>
        <v>0</v>
      </c>
      <c r="NVV21" s="954">
        <f t="shared" si="157"/>
        <v>0</v>
      </c>
      <c r="NVW21" s="954">
        <f t="shared" si="157"/>
        <v>0</v>
      </c>
      <c r="NVX21" s="954">
        <f t="shared" si="157"/>
        <v>0</v>
      </c>
      <c r="NVY21" s="954">
        <f t="shared" si="157"/>
        <v>0</v>
      </c>
      <c r="NVZ21" s="954">
        <f t="shared" si="157"/>
        <v>0</v>
      </c>
      <c r="NWA21" s="954">
        <f t="shared" si="157"/>
        <v>0</v>
      </c>
      <c r="NWB21" s="954">
        <f t="shared" si="157"/>
        <v>0</v>
      </c>
      <c r="NWC21" s="954">
        <f t="shared" si="157"/>
        <v>0</v>
      </c>
      <c r="NWD21" s="954">
        <f t="shared" si="157"/>
        <v>0</v>
      </c>
      <c r="NWE21" s="954">
        <f t="shared" si="157"/>
        <v>0</v>
      </c>
      <c r="NWF21" s="954">
        <f t="shared" si="157"/>
        <v>0</v>
      </c>
      <c r="NWG21" s="954">
        <f t="shared" si="157"/>
        <v>0</v>
      </c>
      <c r="NWH21" s="954">
        <f t="shared" si="157"/>
        <v>0</v>
      </c>
      <c r="NWI21" s="954">
        <f t="shared" si="157"/>
        <v>0</v>
      </c>
      <c r="NWJ21" s="954">
        <f t="shared" si="157"/>
        <v>0</v>
      </c>
      <c r="NWK21" s="954">
        <f t="shared" si="157"/>
        <v>0</v>
      </c>
      <c r="NWL21" s="954">
        <f t="shared" si="157"/>
        <v>0</v>
      </c>
      <c r="NWM21" s="954">
        <f t="shared" si="157"/>
        <v>0</v>
      </c>
      <c r="NWN21" s="954">
        <f t="shared" si="157"/>
        <v>0</v>
      </c>
      <c r="NWO21" s="954">
        <f t="shared" si="157"/>
        <v>0</v>
      </c>
      <c r="NWP21" s="954">
        <f t="shared" si="157"/>
        <v>0</v>
      </c>
      <c r="NWQ21" s="954">
        <f t="shared" si="157"/>
        <v>0</v>
      </c>
      <c r="NWR21" s="954">
        <f t="shared" si="157"/>
        <v>0</v>
      </c>
      <c r="NWS21" s="954">
        <f t="shared" si="157"/>
        <v>0</v>
      </c>
      <c r="NWT21" s="954">
        <f t="shared" si="157"/>
        <v>0</v>
      </c>
      <c r="NWU21" s="954">
        <f t="shared" si="157"/>
        <v>0</v>
      </c>
      <c r="NWV21" s="954">
        <f t="shared" si="157"/>
        <v>0</v>
      </c>
      <c r="NWW21" s="954">
        <f t="shared" si="157"/>
        <v>0</v>
      </c>
      <c r="NWX21" s="954">
        <f t="shared" si="157"/>
        <v>0</v>
      </c>
      <c r="NWY21" s="954">
        <f t="shared" si="157"/>
        <v>0</v>
      </c>
      <c r="NWZ21" s="954">
        <f t="shared" si="157"/>
        <v>0</v>
      </c>
      <c r="NXA21" s="954">
        <f t="shared" si="157"/>
        <v>0</v>
      </c>
      <c r="NXB21" s="954">
        <f t="shared" si="157"/>
        <v>0</v>
      </c>
      <c r="NXC21" s="954">
        <f t="shared" si="157"/>
        <v>0</v>
      </c>
      <c r="NXD21" s="954">
        <f t="shared" si="157"/>
        <v>0</v>
      </c>
      <c r="NXE21" s="954">
        <f t="shared" si="157"/>
        <v>0</v>
      </c>
      <c r="NXF21" s="954">
        <f t="shared" si="157"/>
        <v>0</v>
      </c>
      <c r="NXG21" s="954">
        <f t="shared" si="157"/>
        <v>0</v>
      </c>
      <c r="NXH21" s="954">
        <f t="shared" si="157"/>
        <v>0</v>
      </c>
      <c r="NXI21" s="954">
        <f t="shared" si="157"/>
        <v>0</v>
      </c>
      <c r="NXJ21" s="954">
        <f t="shared" si="157"/>
        <v>0</v>
      </c>
      <c r="NXK21" s="954">
        <f t="shared" si="157"/>
        <v>0</v>
      </c>
      <c r="NXL21" s="954">
        <f t="shared" si="157"/>
        <v>0</v>
      </c>
      <c r="NXM21" s="954">
        <f t="shared" si="157"/>
        <v>0</v>
      </c>
      <c r="NXN21" s="954">
        <f t="shared" si="157"/>
        <v>0</v>
      </c>
      <c r="NXO21" s="954">
        <f t="shared" si="157"/>
        <v>0</v>
      </c>
      <c r="NXP21" s="954">
        <f t="shared" si="157"/>
        <v>0</v>
      </c>
      <c r="NXQ21" s="954">
        <f t="shared" si="157"/>
        <v>0</v>
      </c>
      <c r="NXR21" s="954">
        <f t="shared" si="157"/>
        <v>0</v>
      </c>
      <c r="NXS21" s="954">
        <f t="shared" si="157"/>
        <v>0</v>
      </c>
      <c r="NXT21" s="954">
        <f t="shared" si="157"/>
        <v>0</v>
      </c>
      <c r="NXU21" s="954">
        <f t="shared" si="157"/>
        <v>0</v>
      </c>
      <c r="NXV21" s="954">
        <f t="shared" si="157"/>
        <v>0</v>
      </c>
      <c r="NXW21" s="954">
        <f t="shared" si="157"/>
        <v>0</v>
      </c>
      <c r="NXX21" s="954">
        <f t="shared" si="157"/>
        <v>0</v>
      </c>
      <c r="NXY21" s="954">
        <f t="shared" si="157"/>
        <v>0</v>
      </c>
      <c r="NXZ21" s="954">
        <f t="shared" si="157"/>
        <v>0</v>
      </c>
      <c r="NYA21" s="954">
        <f t="shared" si="157"/>
        <v>0</v>
      </c>
      <c r="NYB21" s="954">
        <f t="shared" si="157"/>
        <v>0</v>
      </c>
      <c r="NYC21" s="954">
        <f t="shared" si="157"/>
        <v>0</v>
      </c>
      <c r="NYD21" s="954">
        <f t="shared" si="157"/>
        <v>0</v>
      </c>
      <c r="NYE21" s="954">
        <f t="shared" si="157"/>
        <v>0</v>
      </c>
      <c r="NYF21" s="954">
        <f t="shared" ref="NYF21:OAQ21" si="158">IF(OR(NYF26&lt;$C$18,NYF26&gt;($C$18+9)),0,NYF27)</f>
        <v>0</v>
      </c>
      <c r="NYG21" s="954">
        <f t="shared" si="158"/>
        <v>0</v>
      </c>
      <c r="NYH21" s="954">
        <f t="shared" si="158"/>
        <v>0</v>
      </c>
      <c r="NYI21" s="954">
        <f t="shared" si="158"/>
        <v>0</v>
      </c>
      <c r="NYJ21" s="954">
        <f t="shared" si="158"/>
        <v>0</v>
      </c>
      <c r="NYK21" s="954">
        <f t="shared" si="158"/>
        <v>0</v>
      </c>
      <c r="NYL21" s="954">
        <f t="shared" si="158"/>
        <v>0</v>
      </c>
      <c r="NYM21" s="954">
        <f t="shared" si="158"/>
        <v>0</v>
      </c>
      <c r="NYN21" s="954">
        <f t="shared" si="158"/>
        <v>0</v>
      </c>
      <c r="NYO21" s="954">
        <f t="shared" si="158"/>
        <v>0</v>
      </c>
      <c r="NYP21" s="954">
        <f t="shared" si="158"/>
        <v>0</v>
      </c>
      <c r="NYQ21" s="954">
        <f t="shared" si="158"/>
        <v>0</v>
      </c>
      <c r="NYR21" s="954">
        <f t="shared" si="158"/>
        <v>0</v>
      </c>
      <c r="NYS21" s="954">
        <f t="shared" si="158"/>
        <v>0</v>
      </c>
      <c r="NYT21" s="954">
        <f t="shared" si="158"/>
        <v>0</v>
      </c>
      <c r="NYU21" s="954">
        <f t="shared" si="158"/>
        <v>0</v>
      </c>
      <c r="NYV21" s="954">
        <f t="shared" si="158"/>
        <v>0</v>
      </c>
      <c r="NYW21" s="954">
        <f t="shared" si="158"/>
        <v>0</v>
      </c>
      <c r="NYX21" s="954">
        <f t="shared" si="158"/>
        <v>0</v>
      </c>
      <c r="NYY21" s="954">
        <f t="shared" si="158"/>
        <v>0</v>
      </c>
      <c r="NYZ21" s="954">
        <f t="shared" si="158"/>
        <v>0</v>
      </c>
      <c r="NZA21" s="954">
        <f t="shared" si="158"/>
        <v>0</v>
      </c>
      <c r="NZB21" s="954">
        <f t="shared" si="158"/>
        <v>0</v>
      </c>
      <c r="NZC21" s="954">
        <f t="shared" si="158"/>
        <v>0</v>
      </c>
      <c r="NZD21" s="954">
        <f t="shared" si="158"/>
        <v>0</v>
      </c>
      <c r="NZE21" s="954">
        <f t="shared" si="158"/>
        <v>0</v>
      </c>
      <c r="NZF21" s="954">
        <f t="shared" si="158"/>
        <v>0</v>
      </c>
      <c r="NZG21" s="954">
        <f t="shared" si="158"/>
        <v>0</v>
      </c>
      <c r="NZH21" s="954">
        <f t="shared" si="158"/>
        <v>0</v>
      </c>
      <c r="NZI21" s="954">
        <f t="shared" si="158"/>
        <v>0</v>
      </c>
      <c r="NZJ21" s="954">
        <f t="shared" si="158"/>
        <v>0</v>
      </c>
      <c r="NZK21" s="954">
        <f t="shared" si="158"/>
        <v>0</v>
      </c>
      <c r="NZL21" s="954">
        <f t="shared" si="158"/>
        <v>0</v>
      </c>
      <c r="NZM21" s="954">
        <f t="shared" si="158"/>
        <v>0</v>
      </c>
      <c r="NZN21" s="954">
        <f t="shared" si="158"/>
        <v>0</v>
      </c>
      <c r="NZO21" s="954">
        <f t="shared" si="158"/>
        <v>0</v>
      </c>
      <c r="NZP21" s="954">
        <f t="shared" si="158"/>
        <v>0</v>
      </c>
      <c r="NZQ21" s="954">
        <f t="shared" si="158"/>
        <v>0</v>
      </c>
      <c r="NZR21" s="954">
        <f t="shared" si="158"/>
        <v>0</v>
      </c>
      <c r="NZS21" s="954">
        <f t="shared" si="158"/>
        <v>0</v>
      </c>
      <c r="NZT21" s="954">
        <f t="shared" si="158"/>
        <v>0</v>
      </c>
      <c r="NZU21" s="954">
        <f t="shared" si="158"/>
        <v>0</v>
      </c>
      <c r="NZV21" s="954">
        <f t="shared" si="158"/>
        <v>0</v>
      </c>
      <c r="NZW21" s="954">
        <f t="shared" si="158"/>
        <v>0</v>
      </c>
      <c r="NZX21" s="954">
        <f t="shared" si="158"/>
        <v>0</v>
      </c>
      <c r="NZY21" s="954">
        <f t="shared" si="158"/>
        <v>0</v>
      </c>
      <c r="NZZ21" s="954">
        <f t="shared" si="158"/>
        <v>0</v>
      </c>
      <c r="OAA21" s="954">
        <f t="shared" si="158"/>
        <v>0</v>
      </c>
      <c r="OAB21" s="954">
        <f t="shared" si="158"/>
        <v>0</v>
      </c>
      <c r="OAC21" s="954">
        <f t="shared" si="158"/>
        <v>0</v>
      </c>
      <c r="OAD21" s="954">
        <f t="shared" si="158"/>
        <v>0</v>
      </c>
      <c r="OAE21" s="954">
        <f t="shared" si="158"/>
        <v>0</v>
      </c>
      <c r="OAF21" s="954">
        <f t="shared" si="158"/>
        <v>0</v>
      </c>
      <c r="OAG21" s="954">
        <f t="shared" si="158"/>
        <v>0</v>
      </c>
      <c r="OAH21" s="954">
        <f t="shared" si="158"/>
        <v>0</v>
      </c>
      <c r="OAI21" s="954">
        <f t="shared" si="158"/>
        <v>0</v>
      </c>
      <c r="OAJ21" s="954">
        <f t="shared" si="158"/>
        <v>0</v>
      </c>
      <c r="OAK21" s="954">
        <f t="shared" si="158"/>
        <v>0</v>
      </c>
      <c r="OAL21" s="954">
        <f t="shared" si="158"/>
        <v>0</v>
      </c>
      <c r="OAM21" s="954">
        <f t="shared" si="158"/>
        <v>0</v>
      </c>
      <c r="OAN21" s="954">
        <f t="shared" si="158"/>
        <v>0</v>
      </c>
      <c r="OAO21" s="954">
        <f t="shared" si="158"/>
        <v>0</v>
      </c>
      <c r="OAP21" s="954">
        <f t="shared" si="158"/>
        <v>0</v>
      </c>
      <c r="OAQ21" s="954">
        <f t="shared" si="158"/>
        <v>0</v>
      </c>
      <c r="OAR21" s="954">
        <f t="shared" ref="OAR21:ODC21" si="159">IF(OR(OAR26&lt;$C$18,OAR26&gt;($C$18+9)),0,OAR27)</f>
        <v>0</v>
      </c>
      <c r="OAS21" s="954">
        <f t="shared" si="159"/>
        <v>0</v>
      </c>
      <c r="OAT21" s="954">
        <f t="shared" si="159"/>
        <v>0</v>
      </c>
      <c r="OAU21" s="954">
        <f t="shared" si="159"/>
        <v>0</v>
      </c>
      <c r="OAV21" s="954">
        <f t="shared" si="159"/>
        <v>0</v>
      </c>
      <c r="OAW21" s="954">
        <f t="shared" si="159"/>
        <v>0</v>
      </c>
      <c r="OAX21" s="954">
        <f t="shared" si="159"/>
        <v>0</v>
      </c>
      <c r="OAY21" s="954">
        <f t="shared" si="159"/>
        <v>0</v>
      </c>
      <c r="OAZ21" s="954">
        <f t="shared" si="159"/>
        <v>0</v>
      </c>
      <c r="OBA21" s="954">
        <f t="shared" si="159"/>
        <v>0</v>
      </c>
      <c r="OBB21" s="954">
        <f t="shared" si="159"/>
        <v>0</v>
      </c>
      <c r="OBC21" s="954">
        <f t="shared" si="159"/>
        <v>0</v>
      </c>
      <c r="OBD21" s="954">
        <f t="shared" si="159"/>
        <v>0</v>
      </c>
      <c r="OBE21" s="954">
        <f t="shared" si="159"/>
        <v>0</v>
      </c>
      <c r="OBF21" s="954">
        <f t="shared" si="159"/>
        <v>0</v>
      </c>
      <c r="OBG21" s="954">
        <f t="shared" si="159"/>
        <v>0</v>
      </c>
      <c r="OBH21" s="954">
        <f t="shared" si="159"/>
        <v>0</v>
      </c>
      <c r="OBI21" s="954">
        <f t="shared" si="159"/>
        <v>0</v>
      </c>
      <c r="OBJ21" s="954">
        <f t="shared" si="159"/>
        <v>0</v>
      </c>
      <c r="OBK21" s="954">
        <f t="shared" si="159"/>
        <v>0</v>
      </c>
      <c r="OBL21" s="954">
        <f t="shared" si="159"/>
        <v>0</v>
      </c>
      <c r="OBM21" s="954">
        <f t="shared" si="159"/>
        <v>0</v>
      </c>
      <c r="OBN21" s="954">
        <f t="shared" si="159"/>
        <v>0</v>
      </c>
      <c r="OBO21" s="954">
        <f t="shared" si="159"/>
        <v>0</v>
      </c>
      <c r="OBP21" s="954">
        <f t="shared" si="159"/>
        <v>0</v>
      </c>
      <c r="OBQ21" s="954">
        <f t="shared" si="159"/>
        <v>0</v>
      </c>
      <c r="OBR21" s="954">
        <f t="shared" si="159"/>
        <v>0</v>
      </c>
      <c r="OBS21" s="954">
        <f t="shared" si="159"/>
        <v>0</v>
      </c>
      <c r="OBT21" s="954">
        <f t="shared" si="159"/>
        <v>0</v>
      </c>
      <c r="OBU21" s="954">
        <f t="shared" si="159"/>
        <v>0</v>
      </c>
      <c r="OBV21" s="954">
        <f t="shared" si="159"/>
        <v>0</v>
      </c>
      <c r="OBW21" s="954">
        <f t="shared" si="159"/>
        <v>0</v>
      </c>
      <c r="OBX21" s="954">
        <f t="shared" si="159"/>
        <v>0</v>
      </c>
      <c r="OBY21" s="954">
        <f t="shared" si="159"/>
        <v>0</v>
      </c>
      <c r="OBZ21" s="954">
        <f t="shared" si="159"/>
        <v>0</v>
      </c>
      <c r="OCA21" s="954">
        <f t="shared" si="159"/>
        <v>0</v>
      </c>
      <c r="OCB21" s="954">
        <f t="shared" si="159"/>
        <v>0</v>
      </c>
      <c r="OCC21" s="954">
        <f t="shared" si="159"/>
        <v>0</v>
      </c>
      <c r="OCD21" s="954">
        <f t="shared" si="159"/>
        <v>0</v>
      </c>
      <c r="OCE21" s="954">
        <f t="shared" si="159"/>
        <v>0</v>
      </c>
      <c r="OCF21" s="954">
        <f t="shared" si="159"/>
        <v>0</v>
      </c>
      <c r="OCG21" s="954">
        <f t="shared" si="159"/>
        <v>0</v>
      </c>
      <c r="OCH21" s="954">
        <f t="shared" si="159"/>
        <v>0</v>
      </c>
      <c r="OCI21" s="954">
        <f t="shared" si="159"/>
        <v>0</v>
      </c>
      <c r="OCJ21" s="954">
        <f t="shared" si="159"/>
        <v>0</v>
      </c>
      <c r="OCK21" s="954">
        <f t="shared" si="159"/>
        <v>0</v>
      </c>
      <c r="OCL21" s="954">
        <f t="shared" si="159"/>
        <v>0</v>
      </c>
      <c r="OCM21" s="954">
        <f t="shared" si="159"/>
        <v>0</v>
      </c>
      <c r="OCN21" s="954">
        <f t="shared" si="159"/>
        <v>0</v>
      </c>
      <c r="OCO21" s="954">
        <f t="shared" si="159"/>
        <v>0</v>
      </c>
      <c r="OCP21" s="954">
        <f t="shared" si="159"/>
        <v>0</v>
      </c>
      <c r="OCQ21" s="954">
        <f t="shared" si="159"/>
        <v>0</v>
      </c>
      <c r="OCR21" s="954">
        <f t="shared" si="159"/>
        <v>0</v>
      </c>
      <c r="OCS21" s="954">
        <f t="shared" si="159"/>
        <v>0</v>
      </c>
      <c r="OCT21" s="954">
        <f t="shared" si="159"/>
        <v>0</v>
      </c>
      <c r="OCU21" s="954">
        <f t="shared" si="159"/>
        <v>0</v>
      </c>
      <c r="OCV21" s="954">
        <f t="shared" si="159"/>
        <v>0</v>
      </c>
      <c r="OCW21" s="954">
        <f t="shared" si="159"/>
        <v>0</v>
      </c>
      <c r="OCX21" s="954">
        <f t="shared" si="159"/>
        <v>0</v>
      </c>
      <c r="OCY21" s="954">
        <f t="shared" si="159"/>
        <v>0</v>
      </c>
      <c r="OCZ21" s="954">
        <f t="shared" si="159"/>
        <v>0</v>
      </c>
      <c r="ODA21" s="954">
        <f t="shared" si="159"/>
        <v>0</v>
      </c>
      <c r="ODB21" s="954">
        <f t="shared" si="159"/>
        <v>0</v>
      </c>
      <c r="ODC21" s="954">
        <f t="shared" si="159"/>
        <v>0</v>
      </c>
      <c r="ODD21" s="954">
        <f t="shared" ref="ODD21:OFO21" si="160">IF(OR(ODD26&lt;$C$18,ODD26&gt;($C$18+9)),0,ODD27)</f>
        <v>0</v>
      </c>
      <c r="ODE21" s="954">
        <f t="shared" si="160"/>
        <v>0</v>
      </c>
      <c r="ODF21" s="954">
        <f t="shared" si="160"/>
        <v>0</v>
      </c>
      <c r="ODG21" s="954">
        <f t="shared" si="160"/>
        <v>0</v>
      </c>
      <c r="ODH21" s="954">
        <f t="shared" si="160"/>
        <v>0</v>
      </c>
      <c r="ODI21" s="954">
        <f t="shared" si="160"/>
        <v>0</v>
      </c>
      <c r="ODJ21" s="954">
        <f t="shared" si="160"/>
        <v>0</v>
      </c>
      <c r="ODK21" s="954">
        <f t="shared" si="160"/>
        <v>0</v>
      </c>
      <c r="ODL21" s="954">
        <f t="shared" si="160"/>
        <v>0</v>
      </c>
      <c r="ODM21" s="954">
        <f t="shared" si="160"/>
        <v>0</v>
      </c>
      <c r="ODN21" s="954">
        <f t="shared" si="160"/>
        <v>0</v>
      </c>
      <c r="ODO21" s="954">
        <f t="shared" si="160"/>
        <v>0</v>
      </c>
      <c r="ODP21" s="954">
        <f t="shared" si="160"/>
        <v>0</v>
      </c>
      <c r="ODQ21" s="954">
        <f t="shared" si="160"/>
        <v>0</v>
      </c>
      <c r="ODR21" s="954">
        <f t="shared" si="160"/>
        <v>0</v>
      </c>
      <c r="ODS21" s="954">
        <f t="shared" si="160"/>
        <v>0</v>
      </c>
      <c r="ODT21" s="954">
        <f t="shared" si="160"/>
        <v>0</v>
      </c>
      <c r="ODU21" s="954">
        <f t="shared" si="160"/>
        <v>0</v>
      </c>
      <c r="ODV21" s="954">
        <f t="shared" si="160"/>
        <v>0</v>
      </c>
      <c r="ODW21" s="954">
        <f t="shared" si="160"/>
        <v>0</v>
      </c>
      <c r="ODX21" s="954">
        <f t="shared" si="160"/>
        <v>0</v>
      </c>
      <c r="ODY21" s="954">
        <f t="shared" si="160"/>
        <v>0</v>
      </c>
      <c r="ODZ21" s="954">
        <f t="shared" si="160"/>
        <v>0</v>
      </c>
      <c r="OEA21" s="954">
        <f t="shared" si="160"/>
        <v>0</v>
      </c>
      <c r="OEB21" s="954">
        <f t="shared" si="160"/>
        <v>0</v>
      </c>
      <c r="OEC21" s="954">
        <f t="shared" si="160"/>
        <v>0</v>
      </c>
      <c r="OED21" s="954">
        <f t="shared" si="160"/>
        <v>0</v>
      </c>
      <c r="OEE21" s="954">
        <f t="shared" si="160"/>
        <v>0</v>
      </c>
      <c r="OEF21" s="954">
        <f t="shared" si="160"/>
        <v>0</v>
      </c>
      <c r="OEG21" s="954">
        <f t="shared" si="160"/>
        <v>0</v>
      </c>
      <c r="OEH21" s="954">
        <f t="shared" si="160"/>
        <v>0</v>
      </c>
      <c r="OEI21" s="954">
        <f t="shared" si="160"/>
        <v>0</v>
      </c>
      <c r="OEJ21" s="954">
        <f t="shared" si="160"/>
        <v>0</v>
      </c>
      <c r="OEK21" s="954">
        <f t="shared" si="160"/>
        <v>0</v>
      </c>
      <c r="OEL21" s="954">
        <f t="shared" si="160"/>
        <v>0</v>
      </c>
      <c r="OEM21" s="954">
        <f t="shared" si="160"/>
        <v>0</v>
      </c>
      <c r="OEN21" s="954">
        <f t="shared" si="160"/>
        <v>0</v>
      </c>
      <c r="OEO21" s="954">
        <f t="shared" si="160"/>
        <v>0</v>
      </c>
      <c r="OEP21" s="954">
        <f t="shared" si="160"/>
        <v>0</v>
      </c>
      <c r="OEQ21" s="954">
        <f t="shared" si="160"/>
        <v>0</v>
      </c>
      <c r="OER21" s="954">
        <f t="shared" si="160"/>
        <v>0</v>
      </c>
      <c r="OES21" s="954">
        <f t="shared" si="160"/>
        <v>0</v>
      </c>
      <c r="OET21" s="954">
        <f t="shared" si="160"/>
        <v>0</v>
      </c>
      <c r="OEU21" s="954">
        <f t="shared" si="160"/>
        <v>0</v>
      </c>
      <c r="OEV21" s="954">
        <f t="shared" si="160"/>
        <v>0</v>
      </c>
      <c r="OEW21" s="954">
        <f t="shared" si="160"/>
        <v>0</v>
      </c>
      <c r="OEX21" s="954">
        <f t="shared" si="160"/>
        <v>0</v>
      </c>
      <c r="OEY21" s="954">
        <f t="shared" si="160"/>
        <v>0</v>
      </c>
      <c r="OEZ21" s="954">
        <f t="shared" si="160"/>
        <v>0</v>
      </c>
      <c r="OFA21" s="954">
        <f t="shared" si="160"/>
        <v>0</v>
      </c>
      <c r="OFB21" s="954">
        <f t="shared" si="160"/>
        <v>0</v>
      </c>
      <c r="OFC21" s="954">
        <f t="shared" si="160"/>
        <v>0</v>
      </c>
      <c r="OFD21" s="954">
        <f t="shared" si="160"/>
        <v>0</v>
      </c>
      <c r="OFE21" s="954">
        <f t="shared" si="160"/>
        <v>0</v>
      </c>
      <c r="OFF21" s="954">
        <f t="shared" si="160"/>
        <v>0</v>
      </c>
      <c r="OFG21" s="954">
        <f t="shared" si="160"/>
        <v>0</v>
      </c>
      <c r="OFH21" s="954">
        <f t="shared" si="160"/>
        <v>0</v>
      </c>
      <c r="OFI21" s="954">
        <f t="shared" si="160"/>
        <v>0</v>
      </c>
      <c r="OFJ21" s="954">
        <f t="shared" si="160"/>
        <v>0</v>
      </c>
      <c r="OFK21" s="954">
        <f t="shared" si="160"/>
        <v>0</v>
      </c>
      <c r="OFL21" s="954">
        <f t="shared" si="160"/>
        <v>0</v>
      </c>
      <c r="OFM21" s="954">
        <f t="shared" si="160"/>
        <v>0</v>
      </c>
      <c r="OFN21" s="954">
        <f t="shared" si="160"/>
        <v>0</v>
      </c>
      <c r="OFO21" s="954">
        <f t="shared" si="160"/>
        <v>0</v>
      </c>
      <c r="OFP21" s="954">
        <f t="shared" ref="OFP21:OIA21" si="161">IF(OR(OFP26&lt;$C$18,OFP26&gt;($C$18+9)),0,OFP27)</f>
        <v>0</v>
      </c>
      <c r="OFQ21" s="954">
        <f t="shared" si="161"/>
        <v>0</v>
      </c>
      <c r="OFR21" s="954">
        <f t="shared" si="161"/>
        <v>0</v>
      </c>
      <c r="OFS21" s="954">
        <f t="shared" si="161"/>
        <v>0</v>
      </c>
      <c r="OFT21" s="954">
        <f t="shared" si="161"/>
        <v>0</v>
      </c>
      <c r="OFU21" s="954">
        <f t="shared" si="161"/>
        <v>0</v>
      </c>
      <c r="OFV21" s="954">
        <f t="shared" si="161"/>
        <v>0</v>
      </c>
      <c r="OFW21" s="954">
        <f t="shared" si="161"/>
        <v>0</v>
      </c>
      <c r="OFX21" s="954">
        <f t="shared" si="161"/>
        <v>0</v>
      </c>
      <c r="OFY21" s="954">
        <f t="shared" si="161"/>
        <v>0</v>
      </c>
      <c r="OFZ21" s="954">
        <f t="shared" si="161"/>
        <v>0</v>
      </c>
      <c r="OGA21" s="954">
        <f t="shared" si="161"/>
        <v>0</v>
      </c>
      <c r="OGB21" s="954">
        <f t="shared" si="161"/>
        <v>0</v>
      </c>
      <c r="OGC21" s="954">
        <f t="shared" si="161"/>
        <v>0</v>
      </c>
      <c r="OGD21" s="954">
        <f t="shared" si="161"/>
        <v>0</v>
      </c>
      <c r="OGE21" s="954">
        <f t="shared" si="161"/>
        <v>0</v>
      </c>
      <c r="OGF21" s="954">
        <f t="shared" si="161"/>
        <v>0</v>
      </c>
      <c r="OGG21" s="954">
        <f t="shared" si="161"/>
        <v>0</v>
      </c>
      <c r="OGH21" s="954">
        <f t="shared" si="161"/>
        <v>0</v>
      </c>
      <c r="OGI21" s="954">
        <f t="shared" si="161"/>
        <v>0</v>
      </c>
      <c r="OGJ21" s="954">
        <f t="shared" si="161"/>
        <v>0</v>
      </c>
      <c r="OGK21" s="954">
        <f t="shared" si="161"/>
        <v>0</v>
      </c>
      <c r="OGL21" s="954">
        <f t="shared" si="161"/>
        <v>0</v>
      </c>
      <c r="OGM21" s="954">
        <f t="shared" si="161"/>
        <v>0</v>
      </c>
      <c r="OGN21" s="954">
        <f t="shared" si="161"/>
        <v>0</v>
      </c>
      <c r="OGO21" s="954">
        <f t="shared" si="161"/>
        <v>0</v>
      </c>
      <c r="OGP21" s="954">
        <f t="shared" si="161"/>
        <v>0</v>
      </c>
      <c r="OGQ21" s="954">
        <f t="shared" si="161"/>
        <v>0</v>
      </c>
      <c r="OGR21" s="954">
        <f t="shared" si="161"/>
        <v>0</v>
      </c>
      <c r="OGS21" s="954">
        <f t="shared" si="161"/>
        <v>0</v>
      </c>
      <c r="OGT21" s="954">
        <f t="shared" si="161"/>
        <v>0</v>
      </c>
      <c r="OGU21" s="954">
        <f t="shared" si="161"/>
        <v>0</v>
      </c>
      <c r="OGV21" s="954">
        <f t="shared" si="161"/>
        <v>0</v>
      </c>
      <c r="OGW21" s="954">
        <f t="shared" si="161"/>
        <v>0</v>
      </c>
      <c r="OGX21" s="954">
        <f t="shared" si="161"/>
        <v>0</v>
      </c>
      <c r="OGY21" s="954">
        <f t="shared" si="161"/>
        <v>0</v>
      </c>
      <c r="OGZ21" s="954">
        <f t="shared" si="161"/>
        <v>0</v>
      </c>
      <c r="OHA21" s="954">
        <f t="shared" si="161"/>
        <v>0</v>
      </c>
      <c r="OHB21" s="954">
        <f t="shared" si="161"/>
        <v>0</v>
      </c>
      <c r="OHC21" s="954">
        <f t="shared" si="161"/>
        <v>0</v>
      </c>
      <c r="OHD21" s="954">
        <f t="shared" si="161"/>
        <v>0</v>
      </c>
      <c r="OHE21" s="954">
        <f t="shared" si="161"/>
        <v>0</v>
      </c>
      <c r="OHF21" s="954">
        <f t="shared" si="161"/>
        <v>0</v>
      </c>
      <c r="OHG21" s="954">
        <f t="shared" si="161"/>
        <v>0</v>
      </c>
      <c r="OHH21" s="954">
        <f t="shared" si="161"/>
        <v>0</v>
      </c>
      <c r="OHI21" s="954">
        <f t="shared" si="161"/>
        <v>0</v>
      </c>
      <c r="OHJ21" s="954">
        <f t="shared" si="161"/>
        <v>0</v>
      </c>
      <c r="OHK21" s="954">
        <f t="shared" si="161"/>
        <v>0</v>
      </c>
      <c r="OHL21" s="954">
        <f t="shared" si="161"/>
        <v>0</v>
      </c>
      <c r="OHM21" s="954">
        <f t="shared" si="161"/>
        <v>0</v>
      </c>
      <c r="OHN21" s="954">
        <f t="shared" si="161"/>
        <v>0</v>
      </c>
      <c r="OHO21" s="954">
        <f t="shared" si="161"/>
        <v>0</v>
      </c>
      <c r="OHP21" s="954">
        <f t="shared" si="161"/>
        <v>0</v>
      </c>
      <c r="OHQ21" s="954">
        <f t="shared" si="161"/>
        <v>0</v>
      </c>
      <c r="OHR21" s="954">
        <f t="shared" si="161"/>
        <v>0</v>
      </c>
      <c r="OHS21" s="954">
        <f t="shared" si="161"/>
        <v>0</v>
      </c>
      <c r="OHT21" s="954">
        <f t="shared" si="161"/>
        <v>0</v>
      </c>
      <c r="OHU21" s="954">
        <f t="shared" si="161"/>
        <v>0</v>
      </c>
      <c r="OHV21" s="954">
        <f t="shared" si="161"/>
        <v>0</v>
      </c>
      <c r="OHW21" s="954">
        <f t="shared" si="161"/>
        <v>0</v>
      </c>
      <c r="OHX21" s="954">
        <f t="shared" si="161"/>
        <v>0</v>
      </c>
      <c r="OHY21" s="954">
        <f t="shared" si="161"/>
        <v>0</v>
      </c>
      <c r="OHZ21" s="954">
        <f t="shared" si="161"/>
        <v>0</v>
      </c>
      <c r="OIA21" s="954">
        <f t="shared" si="161"/>
        <v>0</v>
      </c>
      <c r="OIB21" s="954">
        <f t="shared" ref="OIB21:OKM21" si="162">IF(OR(OIB26&lt;$C$18,OIB26&gt;($C$18+9)),0,OIB27)</f>
        <v>0</v>
      </c>
      <c r="OIC21" s="954">
        <f t="shared" si="162"/>
        <v>0</v>
      </c>
      <c r="OID21" s="954">
        <f t="shared" si="162"/>
        <v>0</v>
      </c>
      <c r="OIE21" s="954">
        <f t="shared" si="162"/>
        <v>0</v>
      </c>
      <c r="OIF21" s="954">
        <f t="shared" si="162"/>
        <v>0</v>
      </c>
      <c r="OIG21" s="954">
        <f t="shared" si="162"/>
        <v>0</v>
      </c>
      <c r="OIH21" s="954">
        <f t="shared" si="162"/>
        <v>0</v>
      </c>
      <c r="OII21" s="954">
        <f t="shared" si="162"/>
        <v>0</v>
      </c>
      <c r="OIJ21" s="954">
        <f t="shared" si="162"/>
        <v>0</v>
      </c>
      <c r="OIK21" s="954">
        <f t="shared" si="162"/>
        <v>0</v>
      </c>
      <c r="OIL21" s="954">
        <f t="shared" si="162"/>
        <v>0</v>
      </c>
      <c r="OIM21" s="954">
        <f t="shared" si="162"/>
        <v>0</v>
      </c>
      <c r="OIN21" s="954">
        <f t="shared" si="162"/>
        <v>0</v>
      </c>
      <c r="OIO21" s="954">
        <f t="shared" si="162"/>
        <v>0</v>
      </c>
      <c r="OIP21" s="954">
        <f t="shared" si="162"/>
        <v>0</v>
      </c>
      <c r="OIQ21" s="954">
        <f t="shared" si="162"/>
        <v>0</v>
      </c>
      <c r="OIR21" s="954">
        <f t="shared" si="162"/>
        <v>0</v>
      </c>
      <c r="OIS21" s="954">
        <f t="shared" si="162"/>
        <v>0</v>
      </c>
      <c r="OIT21" s="954">
        <f t="shared" si="162"/>
        <v>0</v>
      </c>
      <c r="OIU21" s="954">
        <f t="shared" si="162"/>
        <v>0</v>
      </c>
      <c r="OIV21" s="954">
        <f t="shared" si="162"/>
        <v>0</v>
      </c>
      <c r="OIW21" s="954">
        <f t="shared" si="162"/>
        <v>0</v>
      </c>
      <c r="OIX21" s="954">
        <f t="shared" si="162"/>
        <v>0</v>
      </c>
      <c r="OIY21" s="954">
        <f t="shared" si="162"/>
        <v>0</v>
      </c>
      <c r="OIZ21" s="954">
        <f t="shared" si="162"/>
        <v>0</v>
      </c>
      <c r="OJA21" s="954">
        <f t="shared" si="162"/>
        <v>0</v>
      </c>
      <c r="OJB21" s="954">
        <f t="shared" si="162"/>
        <v>0</v>
      </c>
      <c r="OJC21" s="954">
        <f t="shared" si="162"/>
        <v>0</v>
      </c>
      <c r="OJD21" s="954">
        <f t="shared" si="162"/>
        <v>0</v>
      </c>
      <c r="OJE21" s="954">
        <f t="shared" si="162"/>
        <v>0</v>
      </c>
      <c r="OJF21" s="954">
        <f t="shared" si="162"/>
        <v>0</v>
      </c>
      <c r="OJG21" s="954">
        <f t="shared" si="162"/>
        <v>0</v>
      </c>
      <c r="OJH21" s="954">
        <f t="shared" si="162"/>
        <v>0</v>
      </c>
      <c r="OJI21" s="954">
        <f t="shared" si="162"/>
        <v>0</v>
      </c>
      <c r="OJJ21" s="954">
        <f t="shared" si="162"/>
        <v>0</v>
      </c>
      <c r="OJK21" s="954">
        <f t="shared" si="162"/>
        <v>0</v>
      </c>
      <c r="OJL21" s="954">
        <f t="shared" si="162"/>
        <v>0</v>
      </c>
      <c r="OJM21" s="954">
        <f t="shared" si="162"/>
        <v>0</v>
      </c>
      <c r="OJN21" s="954">
        <f t="shared" si="162"/>
        <v>0</v>
      </c>
      <c r="OJO21" s="954">
        <f t="shared" si="162"/>
        <v>0</v>
      </c>
      <c r="OJP21" s="954">
        <f t="shared" si="162"/>
        <v>0</v>
      </c>
      <c r="OJQ21" s="954">
        <f t="shared" si="162"/>
        <v>0</v>
      </c>
      <c r="OJR21" s="954">
        <f t="shared" si="162"/>
        <v>0</v>
      </c>
      <c r="OJS21" s="954">
        <f t="shared" si="162"/>
        <v>0</v>
      </c>
      <c r="OJT21" s="954">
        <f t="shared" si="162"/>
        <v>0</v>
      </c>
      <c r="OJU21" s="954">
        <f t="shared" si="162"/>
        <v>0</v>
      </c>
      <c r="OJV21" s="954">
        <f t="shared" si="162"/>
        <v>0</v>
      </c>
      <c r="OJW21" s="954">
        <f t="shared" si="162"/>
        <v>0</v>
      </c>
      <c r="OJX21" s="954">
        <f t="shared" si="162"/>
        <v>0</v>
      </c>
      <c r="OJY21" s="954">
        <f t="shared" si="162"/>
        <v>0</v>
      </c>
      <c r="OJZ21" s="954">
        <f t="shared" si="162"/>
        <v>0</v>
      </c>
      <c r="OKA21" s="954">
        <f t="shared" si="162"/>
        <v>0</v>
      </c>
      <c r="OKB21" s="954">
        <f t="shared" si="162"/>
        <v>0</v>
      </c>
      <c r="OKC21" s="954">
        <f t="shared" si="162"/>
        <v>0</v>
      </c>
      <c r="OKD21" s="954">
        <f t="shared" si="162"/>
        <v>0</v>
      </c>
      <c r="OKE21" s="954">
        <f t="shared" si="162"/>
        <v>0</v>
      </c>
      <c r="OKF21" s="954">
        <f t="shared" si="162"/>
        <v>0</v>
      </c>
      <c r="OKG21" s="954">
        <f t="shared" si="162"/>
        <v>0</v>
      </c>
      <c r="OKH21" s="954">
        <f t="shared" si="162"/>
        <v>0</v>
      </c>
      <c r="OKI21" s="954">
        <f t="shared" si="162"/>
        <v>0</v>
      </c>
      <c r="OKJ21" s="954">
        <f t="shared" si="162"/>
        <v>0</v>
      </c>
      <c r="OKK21" s="954">
        <f t="shared" si="162"/>
        <v>0</v>
      </c>
      <c r="OKL21" s="954">
        <f t="shared" si="162"/>
        <v>0</v>
      </c>
      <c r="OKM21" s="954">
        <f t="shared" si="162"/>
        <v>0</v>
      </c>
      <c r="OKN21" s="954">
        <f t="shared" ref="OKN21:OMY21" si="163">IF(OR(OKN26&lt;$C$18,OKN26&gt;($C$18+9)),0,OKN27)</f>
        <v>0</v>
      </c>
      <c r="OKO21" s="954">
        <f t="shared" si="163"/>
        <v>0</v>
      </c>
      <c r="OKP21" s="954">
        <f t="shared" si="163"/>
        <v>0</v>
      </c>
      <c r="OKQ21" s="954">
        <f t="shared" si="163"/>
        <v>0</v>
      </c>
      <c r="OKR21" s="954">
        <f t="shared" si="163"/>
        <v>0</v>
      </c>
      <c r="OKS21" s="954">
        <f t="shared" si="163"/>
        <v>0</v>
      </c>
      <c r="OKT21" s="954">
        <f t="shared" si="163"/>
        <v>0</v>
      </c>
      <c r="OKU21" s="954">
        <f t="shared" si="163"/>
        <v>0</v>
      </c>
      <c r="OKV21" s="954">
        <f t="shared" si="163"/>
        <v>0</v>
      </c>
      <c r="OKW21" s="954">
        <f t="shared" si="163"/>
        <v>0</v>
      </c>
      <c r="OKX21" s="954">
        <f t="shared" si="163"/>
        <v>0</v>
      </c>
      <c r="OKY21" s="954">
        <f t="shared" si="163"/>
        <v>0</v>
      </c>
      <c r="OKZ21" s="954">
        <f t="shared" si="163"/>
        <v>0</v>
      </c>
      <c r="OLA21" s="954">
        <f t="shared" si="163"/>
        <v>0</v>
      </c>
      <c r="OLB21" s="954">
        <f t="shared" si="163"/>
        <v>0</v>
      </c>
      <c r="OLC21" s="954">
        <f t="shared" si="163"/>
        <v>0</v>
      </c>
      <c r="OLD21" s="954">
        <f t="shared" si="163"/>
        <v>0</v>
      </c>
      <c r="OLE21" s="954">
        <f t="shared" si="163"/>
        <v>0</v>
      </c>
      <c r="OLF21" s="954">
        <f t="shared" si="163"/>
        <v>0</v>
      </c>
      <c r="OLG21" s="954">
        <f t="shared" si="163"/>
        <v>0</v>
      </c>
      <c r="OLH21" s="954">
        <f t="shared" si="163"/>
        <v>0</v>
      </c>
      <c r="OLI21" s="954">
        <f t="shared" si="163"/>
        <v>0</v>
      </c>
      <c r="OLJ21" s="954">
        <f t="shared" si="163"/>
        <v>0</v>
      </c>
      <c r="OLK21" s="954">
        <f t="shared" si="163"/>
        <v>0</v>
      </c>
      <c r="OLL21" s="954">
        <f t="shared" si="163"/>
        <v>0</v>
      </c>
      <c r="OLM21" s="954">
        <f t="shared" si="163"/>
        <v>0</v>
      </c>
      <c r="OLN21" s="954">
        <f t="shared" si="163"/>
        <v>0</v>
      </c>
      <c r="OLO21" s="954">
        <f t="shared" si="163"/>
        <v>0</v>
      </c>
      <c r="OLP21" s="954">
        <f t="shared" si="163"/>
        <v>0</v>
      </c>
      <c r="OLQ21" s="954">
        <f t="shared" si="163"/>
        <v>0</v>
      </c>
      <c r="OLR21" s="954">
        <f t="shared" si="163"/>
        <v>0</v>
      </c>
      <c r="OLS21" s="954">
        <f t="shared" si="163"/>
        <v>0</v>
      </c>
      <c r="OLT21" s="954">
        <f t="shared" si="163"/>
        <v>0</v>
      </c>
      <c r="OLU21" s="954">
        <f t="shared" si="163"/>
        <v>0</v>
      </c>
      <c r="OLV21" s="954">
        <f t="shared" si="163"/>
        <v>0</v>
      </c>
      <c r="OLW21" s="954">
        <f t="shared" si="163"/>
        <v>0</v>
      </c>
      <c r="OLX21" s="954">
        <f t="shared" si="163"/>
        <v>0</v>
      </c>
      <c r="OLY21" s="954">
        <f t="shared" si="163"/>
        <v>0</v>
      </c>
      <c r="OLZ21" s="954">
        <f t="shared" si="163"/>
        <v>0</v>
      </c>
      <c r="OMA21" s="954">
        <f t="shared" si="163"/>
        <v>0</v>
      </c>
      <c r="OMB21" s="954">
        <f t="shared" si="163"/>
        <v>0</v>
      </c>
      <c r="OMC21" s="954">
        <f t="shared" si="163"/>
        <v>0</v>
      </c>
      <c r="OMD21" s="954">
        <f t="shared" si="163"/>
        <v>0</v>
      </c>
      <c r="OME21" s="954">
        <f t="shared" si="163"/>
        <v>0</v>
      </c>
      <c r="OMF21" s="954">
        <f t="shared" si="163"/>
        <v>0</v>
      </c>
      <c r="OMG21" s="954">
        <f t="shared" si="163"/>
        <v>0</v>
      </c>
      <c r="OMH21" s="954">
        <f t="shared" si="163"/>
        <v>0</v>
      </c>
      <c r="OMI21" s="954">
        <f t="shared" si="163"/>
        <v>0</v>
      </c>
      <c r="OMJ21" s="954">
        <f t="shared" si="163"/>
        <v>0</v>
      </c>
      <c r="OMK21" s="954">
        <f t="shared" si="163"/>
        <v>0</v>
      </c>
      <c r="OML21" s="954">
        <f t="shared" si="163"/>
        <v>0</v>
      </c>
      <c r="OMM21" s="954">
        <f t="shared" si="163"/>
        <v>0</v>
      </c>
      <c r="OMN21" s="954">
        <f t="shared" si="163"/>
        <v>0</v>
      </c>
      <c r="OMO21" s="954">
        <f t="shared" si="163"/>
        <v>0</v>
      </c>
      <c r="OMP21" s="954">
        <f t="shared" si="163"/>
        <v>0</v>
      </c>
      <c r="OMQ21" s="954">
        <f t="shared" si="163"/>
        <v>0</v>
      </c>
      <c r="OMR21" s="954">
        <f t="shared" si="163"/>
        <v>0</v>
      </c>
      <c r="OMS21" s="954">
        <f t="shared" si="163"/>
        <v>0</v>
      </c>
      <c r="OMT21" s="954">
        <f t="shared" si="163"/>
        <v>0</v>
      </c>
      <c r="OMU21" s="954">
        <f t="shared" si="163"/>
        <v>0</v>
      </c>
      <c r="OMV21" s="954">
        <f t="shared" si="163"/>
        <v>0</v>
      </c>
      <c r="OMW21" s="954">
        <f t="shared" si="163"/>
        <v>0</v>
      </c>
      <c r="OMX21" s="954">
        <f t="shared" si="163"/>
        <v>0</v>
      </c>
      <c r="OMY21" s="954">
        <f t="shared" si="163"/>
        <v>0</v>
      </c>
      <c r="OMZ21" s="954">
        <f t="shared" ref="OMZ21:OPK21" si="164">IF(OR(OMZ26&lt;$C$18,OMZ26&gt;($C$18+9)),0,OMZ27)</f>
        <v>0</v>
      </c>
      <c r="ONA21" s="954">
        <f t="shared" si="164"/>
        <v>0</v>
      </c>
      <c r="ONB21" s="954">
        <f t="shared" si="164"/>
        <v>0</v>
      </c>
      <c r="ONC21" s="954">
        <f t="shared" si="164"/>
        <v>0</v>
      </c>
      <c r="OND21" s="954">
        <f t="shared" si="164"/>
        <v>0</v>
      </c>
      <c r="ONE21" s="954">
        <f t="shared" si="164"/>
        <v>0</v>
      </c>
      <c r="ONF21" s="954">
        <f t="shared" si="164"/>
        <v>0</v>
      </c>
      <c r="ONG21" s="954">
        <f t="shared" si="164"/>
        <v>0</v>
      </c>
      <c r="ONH21" s="954">
        <f t="shared" si="164"/>
        <v>0</v>
      </c>
      <c r="ONI21" s="954">
        <f t="shared" si="164"/>
        <v>0</v>
      </c>
      <c r="ONJ21" s="954">
        <f t="shared" si="164"/>
        <v>0</v>
      </c>
      <c r="ONK21" s="954">
        <f t="shared" si="164"/>
        <v>0</v>
      </c>
      <c r="ONL21" s="954">
        <f t="shared" si="164"/>
        <v>0</v>
      </c>
      <c r="ONM21" s="954">
        <f t="shared" si="164"/>
        <v>0</v>
      </c>
      <c r="ONN21" s="954">
        <f t="shared" si="164"/>
        <v>0</v>
      </c>
      <c r="ONO21" s="954">
        <f t="shared" si="164"/>
        <v>0</v>
      </c>
      <c r="ONP21" s="954">
        <f t="shared" si="164"/>
        <v>0</v>
      </c>
      <c r="ONQ21" s="954">
        <f t="shared" si="164"/>
        <v>0</v>
      </c>
      <c r="ONR21" s="954">
        <f t="shared" si="164"/>
        <v>0</v>
      </c>
      <c r="ONS21" s="954">
        <f t="shared" si="164"/>
        <v>0</v>
      </c>
      <c r="ONT21" s="954">
        <f t="shared" si="164"/>
        <v>0</v>
      </c>
      <c r="ONU21" s="954">
        <f t="shared" si="164"/>
        <v>0</v>
      </c>
      <c r="ONV21" s="954">
        <f t="shared" si="164"/>
        <v>0</v>
      </c>
      <c r="ONW21" s="954">
        <f t="shared" si="164"/>
        <v>0</v>
      </c>
      <c r="ONX21" s="954">
        <f t="shared" si="164"/>
        <v>0</v>
      </c>
      <c r="ONY21" s="954">
        <f t="shared" si="164"/>
        <v>0</v>
      </c>
      <c r="ONZ21" s="954">
        <f t="shared" si="164"/>
        <v>0</v>
      </c>
      <c r="OOA21" s="954">
        <f t="shared" si="164"/>
        <v>0</v>
      </c>
      <c r="OOB21" s="954">
        <f t="shared" si="164"/>
        <v>0</v>
      </c>
      <c r="OOC21" s="954">
        <f t="shared" si="164"/>
        <v>0</v>
      </c>
      <c r="OOD21" s="954">
        <f t="shared" si="164"/>
        <v>0</v>
      </c>
      <c r="OOE21" s="954">
        <f t="shared" si="164"/>
        <v>0</v>
      </c>
      <c r="OOF21" s="954">
        <f t="shared" si="164"/>
        <v>0</v>
      </c>
      <c r="OOG21" s="954">
        <f t="shared" si="164"/>
        <v>0</v>
      </c>
      <c r="OOH21" s="954">
        <f t="shared" si="164"/>
        <v>0</v>
      </c>
      <c r="OOI21" s="954">
        <f t="shared" si="164"/>
        <v>0</v>
      </c>
      <c r="OOJ21" s="954">
        <f t="shared" si="164"/>
        <v>0</v>
      </c>
      <c r="OOK21" s="954">
        <f t="shared" si="164"/>
        <v>0</v>
      </c>
      <c r="OOL21" s="954">
        <f t="shared" si="164"/>
        <v>0</v>
      </c>
      <c r="OOM21" s="954">
        <f t="shared" si="164"/>
        <v>0</v>
      </c>
      <c r="OON21" s="954">
        <f t="shared" si="164"/>
        <v>0</v>
      </c>
      <c r="OOO21" s="954">
        <f t="shared" si="164"/>
        <v>0</v>
      </c>
      <c r="OOP21" s="954">
        <f t="shared" si="164"/>
        <v>0</v>
      </c>
      <c r="OOQ21" s="954">
        <f t="shared" si="164"/>
        <v>0</v>
      </c>
      <c r="OOR21" s="954">
        <f t="shared" si="164"/>
        <v>0</v>
      </c>
      <c r="OOS21" s="954">
        <f t="shared" si="164"/>
        <v>0</v>
      </c>
      <c r="OOT21" s="954">
        <f t="shared" si="164"/>
        <v>0</v>
      </c>
      <c r="OOU21" s="954">
        <f t="shared" si="164"/>
        <v>0</v>
      </c>
      <c r="OOV21" s="954">
        <f t="shared" si="164"/>
        <v>0</v>
      </c>
      <c r="OOW21" s="954">
        <f t="shared" si="164"/>
        <v>0</v>
      </c>
      <c r="OOX21" s="954">
        <f t="shared" si="164"/>
        <v>0</v>
      </c>
      <c r="OOY21" s="954">
        <f t="shared" si="164"/>
        <v>0</v>
      </c>
      <c r="OOZ21" s="954">
        <f t="shared" si="164"/>
        <v>0</v>
      </c>
      <c r="OPA21" s="954">
        <f t="shared" si="164"/>
        <v>0</v>
      </c>
      <c r="OPB21" s="954">
        <f t="shared" si="164"/>
        <v>0</v>
      </c>
      <c r="OPC21" s="954">
        <f t="shared" si="164"/>
        <v>0</v>
      </c>
      <c r="OPD21" s="954">
        <f t="shared" si="164"/>
        <v>0</v>
      </c>
      <c r="OPE21" s="954">
        <f t="shared" si="164"/>
        <v>0</v>
      </c>
      <c r="OPF21" s="954">
        <f t="shared" si="164"/>
        <v>0</v>
      </c>
      <c r="OPG21" s="954">
        <f t="shared" si="164"/>
        <v>0</v>
      </c>
      <c r="OPH21" s="954">
        <f t="shared" si="164"/>
        <v>0</v>
      </c>
      <c r="OPI21" s="954">
        <f t="shared" si="164"/>
        <v>0</v>
      </c>
      <c r="OPJ21" s="954">
        <f t="shared" si="164"/>
        <v>0</v>
      </c>
      <c r="OPK21" s="954">
        <f t="shared" si="164"/>
        <v>0</v>
      </c>
      <c r="OPL21" s="954">
        <f t="shared" ref="OPL21:ORW21" si="165">IF(OR(OPL26&lt;$C$18,OPL26&gt;($C$18+9)),0,OPL27)</f>
        <v>0</v>
      </c>
      <c r="OPM21" s="954">
        <f t="shared" si="165"/>
        <v>0</v>
      </c>
      <c r="OPN21" s="954">
        <f t="shared" si="165"/>
        <v>0</v>
      </c>
      <c r="OPO21" s="954">
        <f t="shared" si="165"/>
        <v>0</v>
      </c>
      <c r="OPP21" s="954">
        <f t="shared" si="165"/>
        <v>0</v>
      </c>
      <c r="OPQ21" s="954">
        <f t="shared" si="165"/>
        <v>0</v>
      </c>
      <c r="OPR21" s="954">
        <f t="shared" si="165"/>
        <v>0</v>
      </c>
      <c r="OPS21" s="954">
        <f t="shared" si="165"/>
        <v>0</v>
      </c>
      <c r="OPT21" s="954">
        <f t="shared" si="165"/>
        <v>0</v>
      </c>
      <c r="OPU21" s="954">
        <f t="shared" si="165"/>
        <v>0</v>
      </c>
      <c r="OPV21" s="954">
        <f t="shared" si="165"/>
        <v>0</v>
      </c>
      <c r="OPW21" s="954">
        <f t="shared" si="165"/>
        <v>0</v>
      </c>
      <c r="OPX21" s="954">
        <f t="shared" si="165"/>
        <v>0</v>
      </c>
      <c r="OPY21" s="954">
        <f t="shared" si="165"/>
        <v>0</v>
      </c>
      <c r="OPZ21" s="954">
        <f t="shared" si="165"/>
        <v>0</v>
      </c>
      <c r="OQA21" s="954">
        <f t="shared" si="165"/>
        <v>0</v>
      </c>
      <c r="OQB21" s="954">
        <f t="shared" si="165"/>
        <v>0</v>
      </c>
      <c r="OQC21" s="954">
        <f t="shared" si="165"/>
        <v>0</v>
      </c>
      <c r="OQD21" s="954">
        <f t="shared" si="165"/>
        <v>0</v>
      </c>
      <c r="OQE21" s="954">
        <f t="shared" si="165"/>
        <v>0</v>
      </c>
      <c r="OQF21" s="954">
        <f t="shared" si="165"/>
        <v>0</v>
      </c>
      <c r="OQG21" s="954">
        <f t="shared" si="165"/>
        <v>0</v>
      </c>
      <c r="OQH21" s="954">
        <f t="shared" si="165"/>
        <v>0</v>
      </c>
      <c r="OQI21" s="954">
        <f t="shared" si="165"/>
        <v>0</v>
      </c>
      <c r="OQJ21" s="954">
        <f t="shared" si="165"/>
        <v>0</v>
      </c>
      <c r="OQK21" s="954">
        <f t="shared" si="165"/>
        <v>0</v>
      </c>
      <c r="OQL21" s="954">
        <f t="shared" si="165"/>
        <v>0</v>
      </c>
      <c r="OQM21" s="954">
        <f t="shared" si="165"/>
        <v>0</v>
      </c>
      <c r="OQN21" s="954">
        <f t="shared" si="165"/>
        <v>0</v>
      </c>
      <c r="OQO21" s="954">
        <f t="shared" si="165"/>
        <v>0</v>
      </c>
      <c r="OQP21" s="954">
        <f t="shared" si="165"/>
        <v>0</v>
      </c>
      <c r="OQQ21" s="954">
        <f t="shared" si="165"/>
        <v>0</v>
      </c>
      <c r="OQR21" s="954">
        <f t="shared" si="165"/>
        <v>0</v>
      </c>
      <c r="OQS21" s="954">
        <f t="shared" si="165"/>
        <v>0</v>
      </c>
      <c r="OQT21" s="954">
        <f t="shared" si="165"/>
        <v>0</v>
      </c>
      <c r="OQU21" s="954">
        <f t="shared" si="165"/>
        <v>0</v>
      </c>
      <c r="OQV21" s="954">
        <f t="shared" si="165"/>
        <v>0</v>
      </c>
      <c r="OQW21" s="954">
        <f t="shared" si="165"/>
        <v>0</v>
      </c>
      <c r="OQX21" s="954">
        <f t="shared" si="165"/>
        <v>0</v>
      </c>
      <c r="OQY21" s="954">
        <f t="shared" si="165"/>
        <v>0</v>
      </c>
      <c r="OQZ21" s="954">
        <f t="shared" si="165"/>
        <v>0</v>
      </c>
      <c r="ORA21" s="954">
        <f t="shared" si="165"/>
        <v>0</v>
      </c>
      <c r="ORB21" s="954">
        <f t="shared" si="165"/>
        <v>0</v>
      </c>
      <c r="ORC21" s="954">
        <f t="shared" si="165"/>
        <v>0</v>
      </c>
      <c r="ORD21" s="954">
        <f t="shared" si="165"/>
        <v>0</v>
      </c>
      <c r="ORE21" s="954">
        <f t="shared" si="165"/>
        <v>0</v>
      </c>
      <c r="ORF21" s="954">
        <f t="shared" si="165"/>
        <v>0</v>
      </c>
      <c r="ORG21" s="954">
        <f t="shared" si="165"/>
        <v>0</v>
      </c>
      <c r="ORH21" s="954">
        <f t="shared" si="165"/>
        <v>0</v>
      </c>
      <c r="ORI21" s="954">
        <f t="shared" si="165"/>
        <v>0</v>
      </c>
      <c r="ORJ21" s="954">
        <f t="shared" si="165"/>
        <v>0</v>
      </c>
      <c r="ORK21" s="954">
        <f t="shared" si="165"/>
        <v>0</v>
      </c>
      <c r="ORL21" s="954">
        <f t="shared" si="165"/>
        <v>0</v>
      </c>
      <c r="ORM21" s="954">
        <f t="shared" si="165"/>
        <v>0</v>
      </c>
      <c r="ORN21" s="954">
        <f t="shared" si="165"/>
        <v>0</v>
      </c>
      <c r="ORO21" s="954">
        <f t="shared" si="165"/>
        <v>0</v>
      </c>
      <c r="ORP21" s="954">
        <f t="shared" si="165"/>
        <v>0</v>
      </c>
      <c r="ORQ21" s="954">
        <f t="shared" si="165"/>
        <v>0</v>
      </c>
      <c r="ORR21" s="954">
        <f t="shared" si="165"/>
        <v>0</v>
      </c>
      <c r="ORS21" s="954">
        <f t="shared" si="165"/>
        <v>0</v>
      </c>
      <c r="ORT21" s="954">
        <f t="shared" si="165"/>
        <v>0</v>
      </c>
      <c r="ORU21" s="954">
        <f t="shared" si="165"/>
        <v>0</v>
      </c>
      <c r="ORV21" s="954">
        <f t="shared" si="165"/>
        <v>0</v>
      </c>
      <c r="ORW21" s="954">
        <f t="shared" si="165"/>
        <v>0</v>
      </c>
      <c r="ORX21" s="954">
        <f t="shared" ref="ORX21:OUI21" si="166">IF(OR(ORX26&lt;$C$18,ORX26&gt;($C$18+9)),0,ORX27)</f>
        <v>0</v>
      </c>
      <c r="ORY21" s="954">
        <f t="shared" si="166"/>
        <v>0</v>
      </c>
      <c r="ORZ21" s="954">
        <f t="shared" si="166"/>
        <v>0</v>
      </c>
      <c r="OSA21" s="954">
        <f t="shared" si="166"/>
        <v>0</v>
      </c>
      <c r="OSB21" s="954">
        <f t="shared" si="166"/>
        <v>0</v>
      </c>
      <c r="OSC21" s="954">
        <f t="shared" si="166"/>
        <v>0</v>
      </c>
      <c r="OSD21" s="954">
        <f t="shared" si="166"/>
        <v>0</v>
      </c>
      <c r="OSE21" s="954">
        <f t="shared" si="166"/>
        <v>0</v>
      </c>
      <c r="OSF21" s="954">
        <f t="shared" si="166"/>
        <v>0</v>
      </c>
      <c r="OSG21" s="954">
        <f t="shared" si="166"/>
        <v>0</v>
      </c>
      <c r="OSH21" s="954">
        <f t="shared" si="166"/>
        <v>0</v>
      </c>
      <c r="OSI21" s="954">
        <f t="shared" si="166"/>
        <v>0</v>
      </c>
      <c r="OSJ21" s="954">
        <f t="shared" si="166"/>
        <v>0</v>
      </c>
      <c r="OSK21" s="954">
        <f t="shared" si="166"/>
        <v>0</v>
      </c>
      <c r="OSL21" s="954">
        <f t="shared" si="166"/>
        <v>0</v>
      </c>
      <c r="OSM21" s="954">
        <f t="shared" si="166"/>
        <v>0</v>
      </c>
      <c r="OSN21" s="954">
        <f t="shared" si="166"/>
        <v>0</v>
      </c>
      <c r="OSO21" s="954">
        <f t="shared" si="166"/>
        <v>0</v>
      </c>
      <c r="OSP21" s="954">
        <f t="shared" si="166"/>
        <v>0</v>
      </c>
      <c r="OSQ21" s="954">
        <f t="shared" si="166"/>
        <v>0</v>
      </c>
      <c r="OSR21" s="954">
        <f t="shared" si="166"/>
        <v>0</v>
      </c>
      <c r="OSS21" s="954">
        <f t="shared" si="166"/>
        <v>0</v>
      </c>
      <c r="OST21" s="954">
        <f t="shared" si="166"/>
        <v>0</v>
      </c>
      <c r="OSU21" s="954">
        <f t="shared" si="166"/>
        <v>0</v>
      </c>
      <c r="OSV21" s="954">
        <f t="shared" si="166"/>
        <v>0</v>
      </c>
      <c r="OSW21" s="954">
        <f t="shared" si="166"/>
        <v>0</v>
      </c>
      <c r="OSX21" s="954">
        <f t="shared" si="166"/>
        <v>0</v>
      </c>
      <c r="OSY21" s="954">
        <f t="shared" si="166"/>
        <v>0</v>
      </c>
      <c r="OSZ21" s="954">
        <f t="shared" si="166"/>
        <v>0</v>
      </c>
      <c r="OTA21" s="954">
        <f t="shared" si="166"/>
        <v>0</v>
      </c>
      <c r="OTB21" s="954">
        <f t="shared" si="166"/>
        <v>0</v>
      </c>
      <c r="OTC21" s="954">
        <f t="shared" si="166"/>
        <v>0</v>
      </c>
      <c r="OTD21" s="954">
        <f t="shared" si="166"/>
        <v>0</v>
      </c>
      <c r="OTE21" s="954">
        <f t="shared" si="166"/>
        <v>0</v>
      </c>
      <c r="OTF21" s="954">
        <f t="shared" si="166"/>
        <v>0</v>
      </c>
      <c r="OTG21" s="954">
        <f t="shared" si="166"/>
        <v>0</v>
      </c>
      <c r="OTH21" s="954">
        <f t="shared" si="166"/>
        <v>0</v>
      </c>
      <c r="OTI21" s="954">
        <f t="shared" si="166"/>
        <v>0</v>
      </c>
      <c r="OTJ21" s="954">
        <f t="shared" si="166"/>
        <v>0</v>
      </c>
      <c r="OTK21" s="954">
        <f t="shared" si="166"/>
        <v>0</v>
      </c>
      <c r="OTL21" s="954">
        <f t="shared" si="166"/>
        <v>0</v>
      </c>
      <c r="OTM21" s="954">
        <f t="shared" si="166"/>
        <v>0</v>
      </c>
      <c r="OTN21" s="954">
        <f t="shared" si="166"/>
        <v>0</v>
      </c>
      <c r="OTO21" s="954">
        <f t="shared" si="166"/>
        <v>0</v>
      </c>
      <c r="OTP21" s="954">
        <f t="shared" si="166"/>
        <v>0</v>
      </c>
      <c r="OTQ21" s="954">
        <f t="shared" si="166"/>
        <v>0</v>
      </c>
      <c r="OTR21" s="954">
        <f t="shared" si="166"/>
        <v>0</v>
      </c>
      <c r="OTS21" s="954">
        <f t="shared" si="166"/>
        <v>0</v>
      </c>
      <c r="OTT21" s="954">
        <f t="shared" si="166"/>
        <v>0</v>
      </c>
      <c r="OTU21" s="954">
        <f t="shared" si="166"/>
        <v>0</v>
      </c>
      <c r="OTV21" s="954">
        <f t="shared" si="166"/>
        <v>0</v>
      </c>
      <c r="OTW21" s="954">
        <f t="shared" si="166"/>
        <v>0</v>
      </c>
      <c r="OTX21" s="954">
        <f t="shared" si="166"/>
        <v>0</v>
      </c>
      <c r="OTY21" s="954">
        <f t="shared" si="166"/>
        <v>0</v>
      </c>
      <c r="OTZ21" s="954">
        <f t="shared" si="166"/>
        <v>0</v>
      </c>
      <c r="OUA21" s="954">
        <f t="shared" si="166"/>
        <v>0</v>
      </c>
      <c r="OUB21" s="954">
        <f t="shared" si="166"/>
        <v>0</v>
      </c>
      <c r="OUC21" s="954">
        <f t="shared" si="166"/>
        <v>0</v>
      </c>
      <c r="OUD21" s="954">
        <f t="shared" si="166"/>
        <v>0</v>
      </c>
      <c r="OUE21" s="954">
        <f t="shared" si="166"/>
        <v>0</v>
      </c>
      <c r="OUF21" s="954">
        <f t="shared" si="166"/>
        <v>0</v>
      </c>
      <c r="OUG21" s="954">
        <f t="shared" si="166"/>
        <v>0</v>
      </c>
      <c r="OUH21" s="954">
        <f t="shared" si="166"/>
        <v>0</v>
      </c>
      <c r="OUI21" s="954">
        <f t="shared" si="166"/>
        <v>0</v>
      </c>
      <c r="OUJ21" s="954">
        <f t="shared" ref="OUJ21:OWU21" si="167">IF(OR(OUJ26&lt;$C$18,OUJ26&gt;($C$18+9)),0,OUJ27)</f>
        <v>0</v>
      </c>
      <c r="OUK21" s="954">
        <f t="shared" si="167"/>
        <v>0</v>
      </c>
      <c r="OUL21" s="954">
        <f t="shared" si="167"/>
        <v>0</v>
      </c>
      <c r="OUM21" s="954">
        <f t="shared" si="167"/>
        <v>0</v>
      </c>
      <c r="OUN21" s="954">
        <f t="shared" si="167"/>
        <v>0</v>
      </c>
      <c r="OUO21" s="954">
        <f t="shared" si="167"/>
        <v>0</v>
      </c>
      <c r="OUP21" s="954">
        <f t="shared" si="167"/>
        <v>0</v>
      </c>
      <c r="OUQ21" s="954">
        <f t="shared" si="167"/>
        <v>0</v>
      </c>
      <c r="OUR21" s="954">
        <f t="shared" si="167"/>
        <v>0</v>
      </c>
      <c r="OUS21" s="954">
        <f t="shared" si="167"/>
        <v>0</v>
      </c>
      <c r="OUT21" s="954">
        <f t="shared" si="167"/>
        <v>0</v>
      </c>
      <c r="OUU21" s="954">
        <f t="shared" si="167"/>
        <v>0</v>
      </c>
      <c r="OUV21" s="954">
        <f t="shared" si="167"/>
        <v>0</v>
      </c>
      <c r="OUW21" s="954">
        <f t="shared" si="167"/>
        <v>0</v>
      </c>
      <c r="OUX21" s="954">
        <f t="shared" si="167"/>
        <v>0</v>
      </c>
      <c r="OUY21" s="954">
        <f t="shared" si="167"/>
        <v>0</v>
      </c>
      <c r="OUZ21" s="954">
        <f t="shared" si="167"/>
        <v>0</v>
      </c>
      <c r="OVA21" s="954">
        <f t="shared" si="167"/>
        <v>0</v>
      </c>
      <c r="OVB21" s="954">
        <f t="shared" si="167"/>
        <v>0</v>
      </c>
      <c r="OVC21" s="954">
        <f t="shared" si="167"/>
        <v>0</v>
      </c>
      <c r="OVD21" s="954">
        <f t="shared" si="167"/>
        <v>0</v>
      </c>
      <c r="OVE21" s="954">
        <f t="shared" si="167"/>
        <v>0</v>
      </c>
      <c r="OVF21" s="954">
        <f t="shared" si="167"/>
        <v>0</v>
      </c>
      <c r="OVG21" s="954">
        <f t="shared" si="167"/>
        <v>0</v>
      </c>
      <c r="OVH21" s="954">
        <f t="shared" si="167"/>
        <v>0</v>
      </c>
      <c r="OVI21" s="954">
        <f t="shared" si="167"/>
        <v>0</v>
      </c>
      <c r="OVJ21" s="954">
        <f t="shared" si="167"/>
        <v>0</v>
      </c>
      <c r="OVK21" s="954">
        <f t="shared" si="167"/>
        <v>0</v>
      </c>
      <c r="OVL21" s="954">
        <f t="shared" si="167"/>
        <v>0</v>
      </c>
      <c r="OVM21" s="954">
        <f t="shared" si="167"/>
        <v>0</v>
      </c>
      <c r="OVN21" s="954">
        <f t="shared" si="167"/>
        <v>0</v>
      </c>
      <c r="OVO21" s="954">
        <f t="shared" si="167"/>
        <v>0</v>
      </c>
      <c r="OVP21" s="954">
        <f t="shared" si="167"/>
        <v>0</v>
      </c>
      <c r="OVQ21" s="954">
        <f t="shared" si="167"/>
        <v>0</v>
      </c>
      <c r="OVR21" s="954">
        <f t="shared" si="167"/>
        <v>0</v>
      </c>
      <c r="OVS21" s="954">
        <f t="shared" si="167"/>
        <v>0</v>
      </c>
      <c r="OVT21" s="954">
        <f t="shared" si="167"/>
        <v>0</v>
      </c>
      <c r="OVU21" s="954">
        <f t="shared" si="167"/>
        <v>0</v>
      </c>
      <c r="OVV21" s="954">
        <f t="shared" si="167"/>
        <v>0</v>
      </c>
      <c r="OVW21" s="954">
        <f t="shared" si="167"/>
        <v>0</v>
      </c>
      <c r="OVX21" s="954">
        <f t="shared" si="167"/>
        <v>0</v>
      </c>
      <c r="OVY21" s="954">
        <f t="shared" si="167"/>
        <v>0</v>
      </c>
      <c r="OVZ21" s="954">
        <f t="shared" si="167"/>
        <v>0</v>
      </c>
      <c r="OWA21" s="954">
        <f t="shared" si="167"/>
        <v>0</v>
      </c>
      <c r="OWB21" s="954">
        <f t="shared" si="167"/>
        <v>0</v>
      </c>
      <c r="OWC21" s="954">
        <f t="shared" si="167"/>
        <v>0</v>
      </c>
      <c r="OWD21" s="954">
        <f t="shared" si="167"/>
        <v>0</v>
      </c>
      <c r="OWE21" s="954">
        <f t="shared" si="167"/>
        <v>0</v>
      </c>
      <c r="OWF21" s="954">
        <f t="shared" si="167"/>
        <v>0</v>
      </c>
      <c r="OWG21" s="954">
        <f t="shared" si="167"/>
        <v>0</v>
      </c>
      <c r="OWH21" s="954">
        <f t="shared" si="167"/>
        <v>0</v>
      </c>
      <c r="OWI21" s="954">
        <f t="shared" si="167"/>
        <v>0</v>
      </c>
      <c r="OWJ21" s="954">
        <f t="shared" si="167"/>
        <v>0</v>
      </c>
      <c r="OWK21" s="954">
        <f t="shared" si="167"/>
        <v>0</v>
      </c>
      <c r="OWL21" s="954">
        <f t="shared" si="167"/>
        <v>0</v>
      </c>
      <c r="OWM21" s="954">
        <f t="shared" si="167"/>
        <v>0</v>
      </c>
      <c r="OWN21" s="954">
        <f t="shared" si="167"/>
        <v>0</v>
      </c>
      <c r="OWO21" s="954">
        <f t="shared" si="167"/>
        <v>0</v>
      </c>
      <c r="OWP21" s="954">
        <f t="shared" si="167"/>
        <v>0</v>
      </c>
      <c r="OWQ21" s="954">
        <f t="shared" si="167"/>
        <v>0</v>
      </c>
      <c r="OWR21" s="954">
        <f t="shared" si="167"/>
        <v>0</v>
      </c>
      <c r="OWS21" s="954">
        <f t="shared" si="167"/>
        <v>0</v>
      </c>
      <c r="OWT21" s="954">
        <f t="shared" si="167"/>
        <v>0</v>
      </c>
      <c r="OWU21" s="954">
        <f t="shared" si="167"/>
        <v>0</v>
      </c>
      <c r="OWV21" s="954">
        <f t="shared" ref="OWV21:OZG21" si="168">IF(OR(OWV26&lt;$C$18,OWV26&gt;($C$18+9)),0,OWV27)</f>
        <v>0</v>
      </c>
      <c r="OWW21" s="954">
        <f t="shared" si="168"/>
        <v>0</v>
      </c>
      <c r="OWX21" s="954">
        <f t="shared" si="168"/>
        <v>0</v>
      </c>
      <c r="OWY21" s="954">
        <f t="shared" si="168"/>
        <v>0</v>
      </c>
      <c r="OWZ21" s="954">
        <f t="shared" si="168"/>
        <v>0</v>
      </c>
      <c r="OXA21" s="954">
        <f t="shared" si="168"/>
        <v>0</v>
      </c>
      <c r="OXB21" s="954">
        <f t="shared" si="168"/>
        <v>0</v>
      </c>
      <c r="OXC21" s="954">
        <f t="shared" si="168"/>
        <v>0</v>
      </c>
      <c r="OXD21" s="954">
        <f t="shared" si="168"/>
        <v>0</v>
      </c>
      <c r="OXE21" s="954">
        <f t="shared" si="168"/>
        <v>0</v>
      </c>
      <c r="OXF21" s="954">
        <f t="shared" si="168"/>
        <v>0</v>
      </c>
      <c r="OXG21" s="954">
        <f t="shared" si="168"/>
        <v>0</v>
      </c>
      <c r="OXH21" s="954">
        <f t="shared" si="168"/>
        <v>0</v>
      </c>
      <c r="OXI21" s="954">
        <f t="shared" si="168"/>
        <v>0</v>
      </c>
      <c r="OXJ21" s="954">
        <f t="shared" si="168"/>
        <v>0</v>
      </c>
      <c r="OXK21" s="954">
        <f t="shared" si="168"/>
        <v>0</v>
      </c>
      <c r="OXL21" s="954">
        <f t="shared" si="168"/>
        <v>0</v>
      </c>
      <c r="OXM21" s="954">
        <f t="shared" si="168"/>
        <v>0</v>
      </c>
      <c r="OXN21" s="954">
        <f t="shared" si="168"/>
        <v>0</v>
      </c>
      <c r="OXO21" s="954">
        <f t="shared" si="168"/>
        <v>0</v>
      </c>
      <c r="OXP21" s="954">
        <f t="shared" si="168"/>
        <v>0</v>
      </c>
      <c r="OXQ21" s="954">
        <f t="shared" si="168"/>
        <v>0</v>
      </c>
      <c r="OXR21" s="954">
        <f t="shared" si="168"/>
        <v>0</v>
      </c>
      <c r="OXS21" s="954">
        <f t="shared" si="168"/>
        <v>0</v>
      </c>
      <c r="OXT21" s="954">
        <f t="shared" si="168"/>
        <v>0</v>
      </c>
      <c r="OXU21" s="954">
        <f t="shared" si="168"/>
        <v>0</v>
      </c>
      <c r="OXV21" s="954">
        <f t="shared" si="168"/>
        <v>0</v>
      </c>
      <c r="OXW21" s="954">
        <f t="shared" si="168"/>
        <v>0</v>
      </c>
      <c r="OXX21" s="954">
        <f t="shared" si="168"/>
        <v>0</v>
      </c>
      <c r="OXY21" s="954">
        <f t="shared" si="168"/>
        <v>0</v>
      </c>
      <c r="OXZ21" s="954">
        <f t="shared" si="168"/>
        <v>0</v>
      </c>
      <c r="OYA21" s="954">
        <f t="shared" si="168"/>
        <v>0</v>
      </c>
      <c r="OYB21" s="954">
        <f t="shared" si="168"/>
        <v>0</v>
      </c>
      <c r="OYC21" s="954">
        <f t="shared" si="168"/>
        <v>0</v>
      </c>
      <c r="OYD21" s="954">
        <f t="shared" si="168"/>
        <v>0</v>
      </c>
      <c r="OYE21" s="954">
        <f t="shared" si="168"/>
        <v>0</v>
      </c>
      <c r="OYF21" s="954">
        <f t="shared" si="168"/>
        <v>0</v>
      </c>
      <c r="OYG21" s="954">
        <f t="shared" si="168"/>
        <v>0</v>
      </c>
      <c r="OYH21" s="954">
        <f t="shared" si="168"/>
        <v>0</v>
      </c>
      <c r="OYI21" s="954">
        <f t="shared" si="168"/>
        <v>0</v>
      </c>
      <c r="OYJ21" s="954">
        <f t="shared" si="168"/>
        <v>0</v>
      </c>
      <c r="OYK21" s="954">
        <f t="shared" si="168"/>
        <v>0</v>
      </c>
      <c r="OYL21" s="954">
        <f t="shared" si="168"/>
        <v>0</v>
      </c>
      <c r="OYM21" s="954">
        <f t="shared" si="168"/>
        <v>0</v>
      </c>
      <c r="OYN21" s="954">
        <f t="shared" si="168"/>
        <v>0</v>
      </c>
      <c r="OYO21" s="954">
        <f t="shared" si="168"/>
        <v>0</v>
      </c>
      <c r="OYP21" s="954">
        <f t="shared" si="168"/>
        <v>0</v>
      </c>
      <c r="OYQ21" s="954">
        <f t="shared" si="168"/>
        <v>0</v>
      </c>
      <c r="OYR21" s="954">
        <f t="shared" si="168"/>
        <v>0</v>
      </c>
      <c r="OYS21" s="954">
        <f t="shared" si="168"/>
        <v>0</v>
      </c>
      <c r="OYT21" s="954">
        <f t="shared" si="168"/>
        <v>0</v>
      </c>
      <c r="OYU21" s="954">
        <f t="shared" si="168"/>
        <v>0</v>
      </c>
      <c r="OYV21" s="954">
        <f t="shared" si="168"/>
        <v>0</v>
      </c>
      <c r="OYW21" s="954">
        <f t="shared" si="168"/>
        <v>0</v>
      </c>
      <c r="OYX21" s="954">
        <f t="shared" si="168"/>
        <v>0</v>
      </c>
      <c r="OYY21" s="954">
        <f t="shared" si="168"/>
        <v>0</v>
      </c>
      <c r="OYZ21" s="954">
        <f t="shared" si="168"/>
        <v>0</v>
      </c>
      <c r="OZA21" s="954">
        <f t="shared" si="168"/>
        <v>0</v>
      </c>
      <c r="OZB21" s="954">
        <f t="shared" si="168"/>
        <v>0</v>
      </c>
      <c r="OZC21" s="954">
        <f t="shared" si="168"/>
        <v>0</v>
      </c>
      <c r="OZD21" s="954">
        <f t="shared" si="168"/>
        <v>0</v>
      </c>
      <c r="OZE21" s="954">
        <f t="shared" si="168"/>
        <v>0</v>
      </c>
      <c r="OZF21" s="954">
        <f t="shared" si="168"/>
        <v>0</v>
      </c>
      <c r="OZG21" s="954">
        <f t="shared" si="168"/>
        <v>0</v>
      </c>
      <c r="OZH21" s="954">
        <f t="shared" ref="OZH21:PBS21" si="169">IF(OR(OZH26&lt;$C$18,OZH26&gt;($C$18+9)),0,OZH27)</f>
        <v>0</v>
      </c>
      <c r="OZI21" s="954">
        <f t="shared" si="169"/>
        <v>0</v>
      </c>
      <c r="OZJ21" s="954">
        <f t="shared" si="169"/>
        <v>0</v>
      </c>
      <c r="OZK21" s="954">
        <f t="shared" si="169"/>
        <v>0</v>
      </c>
      <c r="OZL21" s="954">
        <f t="shared" si="169"/>
        <v>0</v>
      </c>
      <c r="OZM21" s="954">
        <f t="shared" si="169"/>
        <v>0</v>
      </c>
      <c r="OZN21" s="954">
        <f t="shared" si="169"/>
        <v>0</v>
      </c>
      <c r="OZO21" s="954">
        <f t="shared" si="169"/>
        <v>0</v>
      </c>
      <c r="OZP21" s="954">
        <f t="shared" si="169"/>
        <v>0</v>
      </c>
      <c r="OZQ21" s="954">
        <f t="shared" si="169"/>
        <v>0</v>
      </c>
      <c r="OZR21" s="954">
        <f t="shared" si="169"/>
        <v>0</v>
      </c>
      <c r="OZS21" s="954">
        <f t="shared" si="169"/>
        <v>0</v>
      </c>
      <c r="OZT21" s="954">
        <f t="shared" si="169"/>
        <v>0</v>
      </c>
      <c r="OZU21" s="954">
        <f t="shared" si="169"/>
        <v>0</v>
      </c>
      <c r="OZV21" s="954">
        <f t="shared" si="169"/>
        <v>0</v>
      </c>
      <c r="OZW21" s="954">
        <f t="shared" si="169"/>
        <v>0</v>
      </c>
      <c r="OZX21" s="954">
        <f t="shared" si="169"/>
        <v>0</v>
      </c>
      <c r="OZY21" s="954">
        <f t="shared" si="169"/>
        <v>0</v>
      </c>
      <c r="OZZ21" s="954">
        <f t="shared" si="169"/>
        <v>0</v>
      </c>
      <c r="PAA21" s="954">
        <f t="shared" si="169"/>
        <v>0</v>
      </c>
      <c r="PAB21" s="954">
        <f t="shared" si="169"/>
        <v>0</v>
      </c>
      <c r="PAC21" s="954">
        <f t="shared" si="169"/>
        <v>0</v>
      </c>
      <c r="PAD21" s="954">
        <f t="shared" si="169"/>
        <v>0</v>
      </c>
      <c r="PAE21" s="954">
        <f t="shared" si="169"/>
        <v>0</v>
      </c>
      <c r="PAF21" s="954">
        <f t="shared" si="169"/>
        <v>0</v>
      </c>
      <c r="PAG21" s="954">
        <f t="shared" si="169"/>
        <v>0</v>
      </c>
      <c r="PAH21" s="954">
        <f t="shared" si="169"/>
        <v>0</v>
      </c>
      <c r="PAI21" s="954">
        <f t="shared" si="169"/>
        <v>0</v>
      </c>
      <c r="PAJ21" s="954">
        <f t="shared" si="169"/>
        <v>0</v>
      </c>
      <c r="PAK21" s="954">
        <f t="shared" si="169"/>
        <v>0</v>
      </c>
      <c r="PAL21" s="954">
        <f t="shared" si="169"/>
        <v>0</v>
      </c>
      <c r="PAM21" s="954">
        <f t="shared" si="169"/>
        <v>0</v>
      </c>
      <c r="PAN21" s="954">
        <f t="shared" si="169"/>
        <v>0</v>
      </c>
      <c r="PAO21" s="954">
        <f t="shared" si="169"/>
        <v>0</v>
      </c>
      <c r="PAP21" s="954">
        <f t="shared" si="169"/>
        <v>0</v>
      </c>
      <c r="PAQ21" s="954">
        <f t="shared" si="169"/>
        <v>0</v>
      </c>
      <c r="PAR21" s="954">
        <f t="shared" si="169"/>
        <v>0</v>
      </c>
      <c r="PAS21" s="954">
        <f t="shared" si="169"/>
        <v>0</v>
      </c>
      <c r="PAT21" s="954">
        <f t="shared" si="169"/>
        <v>0</v>
      </c>
      <c r="PAU21" s="954">
        <f t="shared" si="169"/>
        <v>0</v>
      </c>
      <c r="PAV21" s="954">
        <f t="shared" si="169"/>
        <v>0</v>
      </c>
      <c r="PAW21" s="954">
        <f t="shared" si="169"/>
        <v>0</v>
      </c>
      <c r="PAX21" s="954">
        <f t="shared" si="169"/>
        <v>0</v>
      </c>
      <c r="PAY21" s="954">
        <f t="shared" si="169"/>
        <v>0</v>
      </c>
      <c r="PAZ21" s="954">
        <f t="shared" si="169"/>
        <v>0</v>
      </c>
      <c r="PBA21" s="954">
        <f t="shared" si="169"/>
        <v>0</v>
      </c>
      <c r="PBB21" s="954">
        <f t="shared" si="169"/>
        <v>0</v>
      </c>
      <c r="PBC21" s="954">
        <f t="shared" si="169"/>
        <v>0</v>
      </c>
      <c r="PBD21" s="954">
        <f t="shared" si="169"/>
        <v>0</v>
      </c>
      <c r="PBE21" s="954">
        <f t="shared" si="169"/>
        <v>0</v>
      </c>
      <c r="PBF21" s="954">
        <f t="shared" si="169"/>
        <v>0</v>
      </c>
      <c r="PBG21" s="954">
        <f t="shared" si="169"/>
        <v>0</v>
      </c>
      <c r="PBH21" s="954">
        <f t="shared" si="169"/>
        <v>0</v>
      </c>
      <c r="PBI21" s="954">
        <f t="shared" si="169"/>
        <v>0</v>
      </c>
      <c r="PBJ21" s="954">
        <f t="shared" si="169"/>
        <v>0</v>
      </c>
      <c r="PBK21" s="954">
        <f t="shared" si="169"/>
        <v>0</v>
      </c>
      <c r="PBL21" s="954">
        <f t="shared" si="169"/>
        <v>0</v>
      </c>
      <c r="PBM21" s="954">
        <f t="shared" si="169"/>
        <v>0</v>
      </c>
      <c r="PBN21" s="954">
        <f t="shared" si="169"/>
        <v>0</v>
      </c>
      <c r="PBO21" s="954">
        <f t="shared" si="169"/>
        <v>0</v>
      </c>
      <c r="PBP21" s="954">
        <f t="shared" si="169"/>
        <v>0</v>
      </c>
      <c r="PBQ21" s="954">
        <f t="shared" si="169"/>
        <v>0</v>
      </c>
      <c r="PBR21" s="954">
        <f t="shared" si="169"/>
        <v>0</v>
      </c>
      <c r="PBS21" s="954">
        <f t="shared" si="169"/>
        <v>0</v>
      </c>
      <c r="PBT21" s="954">
        <f t="shared" ref="PBT21:PEE21" si="170">IF(OR(PBT26&lt;$C$18,PBT26&gt;($C$18+9)),0,PBT27)</f>
        <v>0</v>
      </c>
      <c r="PBU21" s="954">
        <f t="shared" si="170"/>
        <v>0</v>
      </c>
      <c r="PBV21" s="954">
        <f t="shared" si="170"/>
        <v>0</v>
      </c>
      <c r="PBW21" s="954">
        <f t="shared" si="170"/>
        <v>0</v>
      </c>
      <c r="PBX21" s="954">
        <f t="shared" si="170"/>
        <v>0</v>
      </c>
      <c r="PBY21" s="954">
        <f t="shared" si="170"/>
        <v>0</v>
      </c>
      <c r="PBZ21" s="954">
        <f t="shared" si="170"/>
        <v>0</v>
      </c>
      <c r="PCA21" s="954">
        <f t="shared" si="170"/>
        <v>0</v>
      </c>
      <c r="PCB21" s="954">
        <f t="shared" si="170"/>
        <v>0</v>
      </c>
      <c r="PCC21" s="954">
        <f t="shared" si="170"/>
        <v>0</v>
      </c>
      <c r="PCD21" s="954">
        <f t="shared" si="170"/>
        <v>0</v>
      </c>
      <c r="PCE21" s="954">
        <f t="shared" si="170"/>
        <v>0</v>
      </c>
      <c r="PCF21" s="954">
        <f t="shared" si="170"/>
        <v>0</v>
      </c>
      <c r="PCG21" s="954">
        <f t="shared" si="170"/>
        <v>0</v>
      </c>
      <c r="PCH21" s="954">
        <f t="shared" si="170"/>
        <v>0</v>
      </c>
      <c r="PCI21" s="954">
        <f t="shared" si="170"/>
        <v>0</v>
      </c>
      <c r="PCJ21" s="954">
        <f t="shared" si="170"/>
        <v>0</v>
      </c>
      <c r="PCK21" s="954">
        <f t="shared" si="170"/>
        <v>0</v>
      </c>
      <c r="PCL21" s="954">
        <f t="shared" si="170"/>
        <v>0</v>
      </c>
      <c r="PCM21" s="954">
        <f t="shared" si="170"/>
        <v>0</v>
      </c>
      <c r="PCN21" s="954">
        <f t="shared" si="170"/>
        <v>0</v>
      </c>
      <c r="PCO21" s="954">
        <f t="shared" si="170"/>
        <v>0</v>
      </c>
      <c r="PCP21" s="954">
        <f t="shared" si="170"/>
        <v>0</v>
      </c>
      <c r="PCQ21" s="954">
        <f t="shared" si="170"/>
        <v>0</v>
      </c>
      <c r="PCR21" s="954">
        <f t="shared" si="170"/>
        <v>0</v>
      </c>
      <c r="PCS21" s="954">
        <f t="shared" si="170"/>
        <v>0</v>
      </c>
      <c r="PCT21" s="954">
        <f t="shared" si="170"/>
        <v>0</v>
      </c>
      <c r="PCU21" s="954">
        <f t="shared" si="170"/>
        <v>0</v>
      </c>
      <c r="PCV21" s="954">
        <f t="shared" si="170"/>
        <v>0</v>
      </c>
      <c r="PCW21" s="954">
        <f t="shared" si="170"/>
        <v>0</v>
      </c>
      <c r="PCX21" s="954">
        <f t="shared" si="170"/>
        <v>0</v>
      </c>
      <c r="PCY21" s="954">
        <f t="shared" si="170"/>
        <v>0</v>
      </c>
      <c r="PCZ21" s="954">
        <f t="shared" si="170"/>
        <v>0</v>
      </c>
      <c r="PDA21" s="954">
        <f t="shared" si="170"/>
        <v>0</v>
      </c>
      <c r="PDB21" s="954">
        <f t="shared" si="170"/>
        <v>0</v>
      </c>
      <c r="PDC21" s="954">
        <f t="shared" si="170"/>
        <v>0</v>
      </c>
      <c r="PDD21" s="954">
        <f t="shared" si="170"/>
        <v>0</v>
      </c>
      <c r="PDE21" s="954">
        <f t="shared" si="170"/>
        <v>0</v>
      </c>
      <c r="PDF21" s="954">
        <f t="shared" si="170"/>
        <v>0</v>
      </c>
      <c r="PDG21" s="954">
        <f t="shared" si="170"/>
        <v>0</v>
      </c>
      <c r="PDH21" s="954">
        <f t="shared" si="170"/>
        <v>0</v>
      </c>
      <c r="PDI21" s="954">
        <f t="shared" si="170"/>
        <v>0</v>
      </c>
      <c r="PDJ21" s="954">
        <f t="shared" si="170"/>
        <v>0</v>
      </c>
      <c r="PDK21" s="954">
        <f t="shared" si="170"/>
        <v>0</v>
      </c>
      <c r="PDL21" s="954">
        <f t="shared" si="170"/>
        <v>0</v>
      </c>
      <c r="PDM21" s="954">
        <f t="shared" si="170"/>
        <v>0</v>
      </c>
      <c r="PDN21" s="954">
        <f t="shared" si="170"/>
        <v>0</v>
      </c>
      <c r="PDO21" s="954">
        <f t="shared" si="170"/>
        <v>0</v>
      </c>
      <c r="PDP21" s="954">
        <f t="shared" si="170"/>
        <v>0</v>
      </c>
      <c r="PDQ21" s="954">
        <f t="shared" si="170"/>
        <v>0</v>
      </c>
      <c r="PDR21" s="954">
        <f t="shared" si="170"/>
        <v>0</v>
      </c>
      <c r="PDS21" s="954">
        <f t="shared" si="170"/>
        <v>0</v>
      </c>
      <c r="PDT21" s="954">
        <f t="shared" si="170"/>
        <v>0</v>
      </c>
      <c r="PDU21" s="954">
        <f t="shared" si="170"/>
        <v>0</v>
      </c>
      <c r="PDV21" s="954">
        <f t="shared" si="170"/>
        <v>0</v>
      </c>
      <c r="PDW21" s="954">
        <f t="shared" si="170"/>
        <v>0</v>
      </c>
      <c r="PDX21" s="954">
        <f t="shared" si="170"/>
        <v>0</v>
      </c>
      <c r="PDY21" s="954">
        <f t="shared" si="170"/>
        <v>0</v>
      </c>
      <c r="PDZ21" s="954">
        <f t="shared" si="170"/>
        <v>0</v>
      </c>
      <c r="PEA21" s="954">
        <f t="shared" si="170"/>
        <v>0</v>
      </c>
      <c r="PEB21" s="954">
        <f t="shared" si="170"/>
        <v>0</v>
      </c>
      <c r="PEC21" s="954">
        <f t="shared" si="170"/>
        <v>0</v>
      </c>
      <c r="PED21" s="954">
        <f t="shared" si="170"/>
        <v>0</v>
      </c>
      <c r="PEE21" s="954">
        <f t="shared" si="170"/>
        <v>0</v>
      </c>
      <c r="PEF21" s="954">
        <f t="shared" ref="PEF21:PGQ21" si="171">IF(OR(PEF26&lt;$C$18,PEF26&gt;($C$18+9)),0,PEF27)</f>
        <v>0</v>
      </c>
      <c r="PEG21" s="954">
        <f t="shared" si="171"/>
        <v>0</v>
      </c>
      <c r="PEH21" s="954">
        <f t="shared" si="171"/>
        <v>0</v>
      </c>
      <c r="PEI21" s="954">
        <f t="shared" si="171"/>
        <v>0</v>
      </c>
      <c r="PEJ21" s="954">
        <f t="shared" si="171"/>
        <v>0</v>
      </c>
      <c r="PEK21" s="954">
        <f t="shared" si="171"/>
        <v>0</v>
      </c>
      <c r="PEL21" s="954">
        <f t="shared" si="171"/>
        <v>0</v>
      </c>
      <c r="PEM21" s="954">
        <f t="shared" si="171"/>
        <v>0</v>
      </c>
      <c r="PEN21" s="954">
        <f t="shared" si="171"/>
        <v>0</v>
      </c>
      <c r="PEO21" s="954">
        <f t="shared" si="171"/>
        <v>0</v>
      </c>
      <c r="PEP21" s="954">
        <f t="shared" si="171"/>
        <v>0</v>
      </c>
      <c r="PEQ21" s="954">
        <f t="shared" si="171"/>
        <v>0</v>
      </c>
      <c r="PER21" s="954">
        <f t="shared" si="171"/>
        <v>0</v>
      </c>
      <c r="PES21" s="954">
        <f t="shared" si="171"/>
        <v>0</v>
      </c>
      <c r="PET21" s="954">
        <f t="shared" si="171"/>
        <v>0</v>
      </c>
      <c r="PEU21" s="954">
        <f t="shared" si="171"/>
        <v>0</v>
      </c>
      <c r="PEV21" s="954">
        <f t="shared" si="171"/>
        <v>0</v>
      </c>
      <c r="PEW21" s="954">
        <f t="shared" si="171"/>
        <v>0</v>
      </c>
      <c r="PEX21" s="954">
        <f t="shared" si="171"/>
        <v>0</v>
      </c>
      <c r="PEY21" s="954">
        <f t="shared" si="171"/>
        <v>0</v>
      </c>
      <c r="PEZ21" s="954">
        <f t="shared" si="171"/>
        <v>0</v>
      </c>
      <c r="PFA21" s="954">
        <f t="shared" si="171"/>
        <v>0</v>
      </c>
      <c r="PFB21" s="954">
        <f t="shared" si="171"/>
        <v>0</v>
      </c>
      <c r="PFC21" s="954">
        <f t="shared" si="171"/>
        <v>0</v>
      </c>
      <c r="PFD21" s="954">
        <f t="shared" si="171"/>
        <v>0</v>
      </c>
      <c r="PFE21" s="954">
        <f t="shared" si="171"/>
        <v>0</v>
      </c>
      <c r="PFF21" s="954">
        <f t="shared" si="171"/>
        <v>0</v>
      </c>
      <c r="PFG21" s="954">
        <f t="shared" si="171"/>
        <v>0</v>
      </c>
      <c r="PFH21" s="954">
        <f t="shared" si="171"/>
        <v>0</v>
      </c>
      <c r="PFI21" s="954">
        <f t="shared" si="171"/>
        <v>0</v>
      </c>
      <c r="PFJ21" s="954">
        <f t="shared" si="171"/>
        <v>0</v>
      </c>
      <c r="PFK21" s="954">
        <f t="shared" si="171"/>
        <v>0</v>
      </c>
      <c r="PFL21" s="954">
        <f t="shared" si="171"/>
        <v>0</v>
      </c>
      <c r="PFM21" s="954">
        <f t="shared" si="171"/>
        <v>0</v>
      </c>
      <c r="PFN21" s="954">
        <f t="shared" si="171"/>
        <v>0</v>
      </c>
      <c r="PFO21" s="954">
        <f t="shared" si="171"/>
        <v>0</v>
      </c>
      <c r="PFP21" s="954">
        <f t="shared" si="171"/>
        <v>0</v>
      </c>
      <c r="PFQ21" s="954">
        <f t="shared" si="171"/>
        <v>0</v>
      </c>
      <c r="PFR21" s="954">
        <f t="shared" si="171"/>
        <v>0</v>
      </c>
      <c r="PFS21" s="954">
        <f t="shared" si="171"/>
        <v>0</v>
      </c>
      <c r="PFT21" s="954">
        <f t="shared" si="171"/>
        <v>0</v>
      </c>
      <c r="PFU21" s="954">
        <f t="shared" si="171"/>
        <v>0</v>
      </c>
      <c r="PFV21" s="954">
        <f t="shared" si="171"/>
        <v>0</v>
      </c>
      <c r="PFW21" s="954">
        <f t="shared" si="171"/>
        <v>0</v>
      </c>
      <c r="PFX21" s="954">
        <f t="shared" si="171"/>
        <v>0</v>
      </c>
      <c r="PFY21" s="954">
        <f t="shared" si="171"/>
        <v>0</v>
      </c>
      <c r="PFZ21" s="954">
        <f t="shared" si="171"/>
        <v>0</v>
      </c>
      <c r="PGA21" s="954">
        <f t="shared" si="171"/>
        <v>0</v>
      </c>
      <c r="PGB21" s="954">
        <f t="shared" si="171"/>
        <v>0</v>
      </c>
      <c r="PGC21" s="954">
        <f t="shared" si="171"/>
        <v>0</v>
      </c>
      <c r="PGD21" s="954">
        <f t="shared" si="171"/>
        <v>0</v>
      </c>
      <c r="PGE21" s="954">
        <f t="shared" si="171"/>
        <v>0</v>
      </c>
      <c r="PGF21" s="954">
        <f t="shared" si="171"/>
        <v>0</v>
      </c>
      <c r="PGG21" s="954">
        <f t="shared" si="171"/>
        <v>0</v>
      </c>
      <c r="PGH21" s="954">
        <f t="shared" si="171"/>
        <v>0</v>
      </c>
      <c r="PGI21" s="954">
        <f t="shared" si="171"/>
        <v>0</v>
      </c>
      <c r="PGJ21" s="954">
        <f t="shared" si="171"/>
        <v>0</v>
      </c>
      <c r="PGK21" s="954">
        <f t="shared" si="171"/>
        <v>0</v>
      </c>
      <c r="PGL21" s="954">
        <f t="shared" si="171"/>
        <v>0</v>
      </c>
      <c r="PGM21" s="954">
        <f t="shared" si="171"/>
        <v>0</v>
      </c>
      <c r="PGN21" s="954">
        <f t="shared" si="171"/>
        <v>0</v>
      </c>
      <c r="PGO21" s="954">
        <f t="shared" si="171"/>
        <v>0</v>
      </c>
      <c r="PGP21" s="954">
        <f t="shared" si="171"/>
        <v>0</v>
      </c>
      <c r="PGQ21" s="954">
        <f t="shared" si="171"/>
        <v>0</v>
      </c>
      <c r="PGR21" s="954">
        <f t="shared" ref="PGR21:PJC21" si="172">IF(OR(PGR26&lt;$C$18,PGR26&gt;($C$18+9)),0,PGR27)</f>
        <v>0</v>
      </c>
      <c r="PGS21" s="954">
        <f t="shared" si="172"/>
        <v>0</v>
      </c>
      <c r="PGT21" s="954">
        <f t="shared" si="172"/>
        <v>0</v>
      </c>
      <c r="PGU21" s="954">
        <f t="shared" si="172"/>
        <v>0</v>
      </c>
      <c r="PGV21" s="954">
        <f t="shared" si="172"/>
        <v>0</v>
      </c>
      <c r="PGW21" s="954">
        <f t="shared" si="172"/>
        <v>0</v>
      </c>
      <c r="PGX21" s="954">
        <f t="shared" si="172"/>
        <v>0</v>
      </c>
      <c r="PGY21" s="954">
        <f t="shared" si="172"/>
        <v>0</v>
      </c>
      <c r="PGZ21" s="954">
        <f t="shared" si="172"/>
        <v>0</v>
      </c>
      <c r="PHA21" s="954">
        <f t="shared" si="172"/>
        <v>0</v>
      </c>
      <c r="PHB21" s="954">
        <f t="shared" si="172"/>
        <v>0</v>
      </c>
      <c r="PHC21" s="954">
        <f t="shared" si="172"/>
        <v>0</v>
      </c>
      <c r="PHD21" s="954">
        <f t="shared" si="172"/>
        <v>0</v>
      </c>
      <c r="PHE21" s="954">
        <f t="shared" si="172"/>
        <v>0</v>
      </c>
      <c r="PHF21" s="954">
        <f t="shared" si="172"/>
        <v>0</v>
      </c>
      <c r="PHG21" s="954">
        <f t="shared" si="172"/>
        <v>0</v>
      </c>
      <c r="PHH21" s="954">
        <f t="shared" si="172"/>
        <v>0</v>
      </c>
      <c r="PHI21" s="954">
        <f t="shared" si="172"/>
        <v>0</v>
      </c>
      <c r="PHJ21" s="954">
        <f t="shared" si="172"/>
        <v>0</v>
      </c>
      <c r="PHK21" s="954">
        <f t="shared" si="172"/>
        <v>0</v>
      </c>
      <c r="PHL21" s="954">
        <f t="shared" si="172"/>
        <v>0</v>
      </c>
      <c r="PHM21" s="954">
        <f t="shared" si="172"/>
        <v>0</v>
      </c>
      <c r="PHN21" s="954">
        <f t="shared" si="172"/>
        <v>0</v>
      </c>
      <c r="PHO21" s="954">
        <f t="shared" si="172"/>
        <v>0</v>
      </c>
      <c r="PHP21" s="954">
        <f t="shared" si="172"/>
        <v>0</v>
      </c>
      <c r="PHQ21" s="954">
        <f t="shared" si="172"/>
        <v>0</v>
      </c>
      <c r="PHR21" s="954">
        <f t="shared" si="172"/>
        <v>0</v>
      </c>
      <c r="PHS21" s="954">
        <f t="shared" si="172"/>
        <v>0</v>
      </c>
      <c r="PHT21" s="954">
        <f t="shared" si="172"/>
        <v>0</v>
      </c>
      <c r="PHU21" s="954">
        <f t="shared" si="172"/>
        <v>0</v>
      </c>
      <c r="PHV21" s="954">
        <f t="shared" si="172"/>
        <v>0</v>
      </c>
      <c r="PHW21" s="954">
        <f t="shared" si="172"/>
        <v>0</v>
      </c>
      <c r="PHX21" s="954">
        <f t="shared" si="172"/>
        <v>0</v>
      </c>
      <c r="PHY21" s="954">
        <f t="shared" si="172"/>
        <v>0</v>
      </c>
      <c r="PHZ21" s="954">
        <f t="shared" si="172"/>
        <v>0</v>
      </c>
      <c r="PIA21" s="954">
        <f t="shared" si="172"/>
        <v>0</v>
      </c>
      <c r="PIB21" s="954">
        <f t="shared" si="172"/>
        <v>0</v>
      </c>
      <c r="PIC21" s="954">
        <f t="shared" si="172"/>
        <v>0</v>
      </c>
      <c r="PID21" s="954">
        <f t="shared" si="172"/>
        <v>0</v>
      </c>
      <c r="PIE21" s="954">
        <f t="shared" si="172"/>
        <v>0</v>
      </c>
      <c r="PIF21" s="954">
        <f t="shared" si="172"/>
        <v>0</v>
      </c>
      <c r="PIG21" s="954">
        <f t="shared" si="172"/>
        <v>0</v>
      </c>
      <c r="PIH21" s="954">
        <f t="shared" si="172"/>
        <v>0</v>
      </c>
      <c r="PII21" s="954">
        <f t="shared" si="172"/>
        <v>0</v>
      </c>
      <c r="PIJ21" s="954">
        <f t="shared" si="172"/>
        <v>0</v>
      </c>
      <c r="PIK21" s="954">
        <f t="shared" si="172"/>
        <v>0</v>
      </c>
      <c r="PIL21" s="954">
        <f t="shared" si="172"/>
        <v>0</v>
      </c>
      <c r="PIM21" s="954">
        <f t="shared" si="172"/>
        <v>0</v>
      </c>
      <c r="PIN21" s="954">
        <f t="shared" si="172"/>
        <v>0</v>
      </c>
      <c r="PIO21" s="954">
        <f t="shared" si="172"/>
        <v>0</v>
      </c>
      <c r="PIP21" s="954">
        <f t="shared" si="172"/>
        <v>0</v>
      </c>
      <c r="PIQ21" s="954">
        <f t="shared" si="172"/>
        <v>0</v>
      </c>
      <c r="PIR21" s="954">
        <f t="shared" si="172"/>
        <v>0</v>
      </c>
      <c r="PIS21" s="954">
        <f t="shared" si="172"/>
        <v>0</v>
      </c>
      <c r="PIT21" s="954">
        <f t="shared" si="172"/>
        <v>0</v>
      </c>
      <c r="PIU21" s="954">
        <f t="shared" si="172"/>
        <v>0</v>
      </c>
      <c r="PIV21" s="954">
        <f t="shared" si="172"/>
        <v>0</v>
      </c>
      <c r="PIW21" s="954">
        <f t="shared" si="172"/>
        <v>0</v>
      </c>
      <c r="PIX21" s="954">
        <f t="shared" si="172"/>
        <v>0</v>
      </c>
      <c r="PIY21" s="954">
        <f t="shared" si="172"/>
        <v>0</v>
      </c>
      <c r="PIZ21" s="954">
        <f t="shared" si="172"/>
        <v>0</v>
      </c>
      <c r="PJA21" s="954">
        <f t="shared" si="172"/>
        <v>0</v>
      </c>
      <c r="PJB21" s="954">
        <f t="shared" si="172"/>
        <v>0</v>
      </c>
      <c r="PJC21" s="954">
        <f t="shared" si="172"/>
        <v>0</v>
      </c>
      <c r="PJD21" s="954">
        <f t="shared" ref="PJD21:PLO21" si="173">IF(OR(PJD26&lt;$C$18,PJD26&gt;($C$18+9)),0,PJD27)</f>
        <v>0</v>
      </c>
      <c r="PJE21" s="954">
        <f t="shared" si="173"/>
        <v>0</v>
      </c>
      <c r="PJF21" s="954">
        <f t="shared" si="173"/>
        <v>0</v>
      </c>
      <c r="PJG21" s="954">
        <f t="shared" si="173"/>
        <v>0</v>
      </c>
      <c r="PJH21" s="954">
        <f t="shared" si="173"/>
        <v>0</v>
      </c>
      <c r="PJI21" s="954">
        <f t="shared" si="173"/>
        <v>0</v>
      </c>
      <c r="PJJ21" s="954">
        <f t="shared" si="173"/>
        <v>0</v>
      </c>
      <c r="PJK21" s="954">
        <f t="shared" si="173"/>
        <v>0</v>
      </c>
      <c r="PJL21" s="954">
        <f t="shared" si="173"/>
        <v>0</v>
      </c>
      <c r="PJM21" s="954">
        <f t="shared" si="173"/>
        <v>0</v>
      </c>
      <c r="PJN21" s="954">
        <f t="shared" si="173"/>
        <v>0</v>
      </c>
      <c r="PJO21" s="954">
        <f t="shared" si="173"/>
        <v>0</v>
      </c>
      <c r="PJP21" s="954">
        <f t="shared" si="173"/>
        <v>0</v>
      </c>
      <c r="PJQ21" s="954">
        <f t="shared" si="173"/>
        <v>0</v>
      </c>
      <c r="PJR21" s="954">
        <f t="shared" si="173"/>
        <v>0</v>
      </c>
      <c r="PJS21" s="954">
        <f t="shared" si="173"/>
        <v>0</v>
      </c>
      <c r="PJT21" s="954">
        <f t="shared" si="173"/>
        <v>0</v>
      </c>
      <c r="PJU21" s="954">
        <f t="shared" si="173"/>
        <v>0</v>
      </c>
      <c r="PJV21" s="954">
        <f t="shared" si="173"/>
        <v>0</v>
      </c>
      <c r="PJW21" s="954">
        <f t="shared" si="173"/>
        <v>0</v>
      </c>
      <c r="PJX21" s="954">
        <f t="shared" si="173"/>
        <v>0</v>
      </c>
      <c r="PJY21" s="954">
        <f t="shared" si="173"/>
        <v>0</v>
      </c>
      <c r="PJZ21" s="954">
        <f t="shared" si="173"/>
        <v>0</v>
      </c>
      <c r="PKA21" s="954">
        <f t="shared" si="173"/>
        <v>0</v>
      </c>
      <c r="PKB21" s="954">
        <f t="shared" si="173"/>
        <v>0</v>
      </c>
      <c r="PKC21" s="954">
        <f t="shared" si="173"/>
        <v>0</v>
      </c>
      <c r="PKD21" s="954">
        <f t="shared" si="173"/>
        <v>0</v>
      </c>
      <c r="PKE21" s="954">
        <f t="shared" si="173"/>
        <v>0</v>
      </c>
      <c r="PKF21" s="954">
        <f t="shared" si="173"/>
        <v>0</v>
      </c>
      <c r="PKG21" s="954">
        <f t="shared" si="173"/>
        <v>0</v>
      </c>
      <c r="PKH21" s="954">
        <f t="shared" si="173"/>
        <v>0</v>
      </c>
      <c r="PKI21" s="954">
        <f t="shared" si="173"/>
        <v>0</v>
      </c>
      <c r="PKJ21" s="954">
        <f t="shared" si="173"/>
        <v>0</v>
      </c>
      <c r="PKK21" s="954">
        <f t="shared" si="173"/>
        <v>0</v>
      </c>
      <c r="PKL21" s="954">
        <f t="shared" si="173"/>
        <v>0</v>
      </c>
      <c r="PKM21" s="954">
        <f t="shared" si="173"/>
        <v>0</v>
      </c>
      <c r="PKN21" s="954">
        <f t="shared" si="173"/>
        <v>0</v>
      </c>
      <c r="PKO21" s="954">
        <f t="shared" si="173"/>
        <v>0</v>
      </c>
      <c r="PKP21" s="954">
        <f t="shared" si="173"/>
        <v>0</v>
      </c>
      <c r="PKQ21" s="954">
        <f t="shared" si="173"/>
        <v>0</v>
      </c>
      <c r="PKR21" s="954">
        <f t="shared" si="173"/>
        <v>0</v>
      </c>
      <c r="PKS21" s="954">
        <f t="shared" si="173"/>
        <v>0</v>
      </c>
      <c r="PKT21" s="954">
        <f t="shared" si="173"/>
        <v>0</v>
      </c>
      <c r="PKU21" s="954">
        <f t="shared" si="173"/>
        <v>0</v>
      </c>
      <c r="PKV21" s="954">
        <f t="shared" si="173"/>
        <v>0</v>
      </c>
      <c r="PKW21" s="954">
        <f t="shared" si="173"/>
        <v>0</v>
      </c>
      <c r="PKX21" s="954">
        <f t="shared" si="173"/>
        <v>0</v>
      </c>
      <c r="PKY21" s="954">
        <f t="shared" si="173"/>
        <v>0</v>
      </c>
      <c r="PKZ21" s="954">
        <f t="shared" si="173"/>
        <v>0</v>
      </c>
      <c r="PLA21" s="954">
        <f t="shared" si="173"/>
        <v>0</v>
      </c>
      <c r="PLB21" s="954">
        <f t="shared" si="173"/>
        <v>0</v>
      </c>
      <c r="PLC21" s="954">
        <f t="shared" si="173"/>
        <v>0</v>
      </c>
      <c r="PLD21" s="954">
        <f t="shared" si="173"/>
        <v>0</v>
      </c>
      <c r="PLE21" s="954">
        <f t="shared" si="173"/>
        <v>0</v>
      </c>
      <c r="PLF21" s="954">
        <f t="shared" si="173"/>
        <v>0</v>
      </c>
      <c r="PLG21" s="954">
        <f t="shared" si="173"/>
        <v>0</v>
      </c>
      <c r="PLH21" s="954">
        <f t="shared" si="173"/>
        <v>0</v>
      </c>
      <c r="PLI21" s="954">
        <f t="shared" si="173"/>
        <v>0</v>
      </c>
      <c r="PLJ21" s="954">
        <f t="shared" si="173"/>
        <v>0</v>
      </c>
      <c r="PLK21" s="954">
        <f t="shared" si="173"/>
        <v>0</v>
      </c>
      <c r="PLL21" s="954">
        <f t="shared" si="173"/>
        <v>0</v>
      </c>
      <c r="PLM21" s="954">
        <f t="shared" si="173"/>
        <v>0</v>
      </c>
      <c r="PLN21" s="954">
        <f t="shared" si="173"/>
        <v>0</v>
      </c>
      <c r="PLO21" s="954">
        <f t="shared" si="173"/>
        <v>0</v>
      </c>
      <c r="PLP21" s="954">
        <f t="shared" ref="PLP21:POA21" si="174">IF(OR(PLP26&lt;$C$18,PLP26&gt;($C$18+9)),0,PLP27)</f>
        <v>0</v>
      </c>
      <c r="PLQ21" s="954">
        <f t="shared" si="174"/>
        <v>0</v>
      </c>
      <c r="PLR21" s="954">
        <f t="shared" si="174"/>
        <v>0</v>
      </c>
      <c r="PLS21" s="954">
        <f t="shared" si="174"/>
        <v>0</v>
      </c>
      <c r="PLT21" s="954">
        <f t="shared" si="174"/>
        <v>0</v>
      </c>
      <c r="PLU21" s="954">
        <f t="shared" si="174"/>
        <v>0</v>
      </c>
      <c r="PLV21" s="954">
        <f t="shared" si="174"/>
        <v>0</v>
      </c>
      <c r="PLW21" s="954">
        <f t="shared" si="174"/>
        <v>0</v>
      </c>
      <c r="PLX21" s="954">
        <f t="shared" si="174"/>
        <v>0</v>
      </c>
      <c r="PLY21" s="954">
        <f t="shared" si="174"/>
        <v>0</v>
      </c>
      <c r="PLZ21" s="954">
        <f t="shared" si="174"/>
        <v>0</v>
      </c>
      <c r="PMA21" s="954">
        <f t="shared" si="174"/>
        <v>0</v>
      </c>
      <c r="PMB21" s="954">
        <f t="shared" si="174"/>
        <v>0</v>
      </c>
      <c r="PMC21" s="954">
        <f t="shared" si="174"/>
        <v>0</v>
      </c>
      <c r="PMD21" s="954">
        <f t="shared" si="174"/>
        <v>0</v>
      </c>
      <c r="PME21" s="954">
        <f t="shared" si="174"/>
        <v>0</v>
      </c>
      <c r="PMF21" s="954">
        <f t="shared" si="174"/>
        <v>0</v>
      </c>
      <c r="PMG21" s="954">
        <f t="shared" si="174"/>
        <v>0</v>
      </c>
      <c r="PMH21" s="954">
        <f t="shared" si="174"/>
        <v>0</v>
      </c>
      <c r="PMI21" s="954">
        <f t="shared" si="174"/>
        <v>0</v>
      </c>
      <c r="PMJ21" s="954">
        <f t="shared" si="174"/>
        <v>0</v>
      </c>
      <c r="PMK21" s="954">
        <f t="shared" si="174"/>
        <v>0</v>
      </c>
      <c r="PML21" s="954">
        <f t="shared" si="174"/>
        <v>0</v>
      </c>
      <c r="PMM21" s="954">
        <f t="shared" si="174"/>
        <v>0</v>
      </c>
      <c r="PMN21" s="954">
        <f t="shared" si="174"/>
        <v>0</v>
      </c>
      <c r="PMO21" s="954">
        <f t="shared" si="174"/>
        <v>0</v>
      </c>
      <c r="PMP21" s="954">
        <f t="shared" si="174"/>
        <v>0</v>
      </c>
      <c r="PMQ21" s="954">
        <f t="shared" si="174"/>
        <v>0</v>
      </c>
      <c r="PMR21" s="954">
        <f t="shared" si="174"/>
        <v>0</v>
      </c>
      <c r="PMS21" s="954">
        <f t="shared" si="174"/>
        <v>0</v>
      </c>
      <c r="PMT21" s="954">
        <f t="shared" si="174"/>
        <v>0</v>
      </c>
      <c r="PMU21" s="954">
        <f t="shared" si="174"/>
        <v>0</v>
      </c>
      <c r="PMV21" s="954">
        <f t="shared" si="174"/>
        <v>0</v>
      </c>
      <c r="PMW21" s="954">
        <f t="shared" si="174"/>
        <v>0</v>
      </c>
      <c r="PMX21" s="954">
        <f t="shared" si="174"/>
        <v>0</v>
      </c>
      <c r="PMY21" s="954">
        <f t="shared" si="174"/>
        <v>0</v>
      </c>
      <c r="PMZ21" s="954">
        <f t="shared" si="174"/>
        <v>0</v>
      </c>
      <c r="PNA21" s="954">
        <f t="shared" si="174"/>
        <v>0</v>
      </c>
      <c r="PNB21" s="954">
        <f t="shared" si="174"/>
        <v>0</v>
      </c>
      <c r="PNC21" s="954">
        <f t="shared" si="174"/>
        <v>0</v>
      </c>
      <c r="PND21" s="954">
        <f t="shared" si="174"/>
        <v>0</v>
      </c>
      <c r="PNE21" s="954">
        <f t="shared" si="174"/>
        <v>0</v>
      </c>
      <c r="PNF21" s="954">
        <f t="shared" si="174"/>
        <v>0</v>
      </c>
      <c r="PNG21" s="954">
        <f t="shared" si="174"/>
        <v>0</v>
      </c>
      <c r="PNH21" s="954">
        <f t="shared" si="174"/>
        <v>0</v>
      </c>
      <c r="PNI21" s="954">
        <f t="shared" si="174"/>
        <v>0</v>
      </c>
      <c r="PNJ21" s="954">
        <f t="shared" si="174"/>
        <v>0</v>
      </c>
      <c r="PNK21" s="954">
        <f t="shared" si="174"/>
        <v>0</v>
      </c>
      <c r="PNL21" s="954">
        <f t="shared" si="174"/>
        <v>0</v>
      </c>
      <c r="PNM21" s="954">
        <f t="shared" si="174"/>
        <v>0</v>
      </c>
      <c r="PNN21" s="954">
        <f t="shared" si="174"/>
        <v>0</v>
      </c>
      <c r="PNO21" s="954">
        <f t="shared" si="174"/>
        <v>0</v>
      </c>
      <c r="PNP21" s="954">
        <f t="shared" si="174"/>
        <v>0</v>
      </c>
      <c r="PNQ21" s="954">
        <f t="shared" si="174"/>
        <v>0</v>
      </c>
      <c r="PNR21" s="954">
        <f t="shared" si="174"/>
        <v>0</v>
      </c>
      <c r="PNS21" s="954">
        <f t="shared" si="174"/>
        <v>0</v>
      </c>
      <c r="PNT21" s="954">
        <f t="shared" si="174"/>
        <v>0</v>
      </c>
      <c r="PNU21" s="954">
        <f t="shared" si="174"/>
        <v>0</v>
      </c>
      <c r="PNV21" s="954">
        <f t="shared" si="174"/>
        <v>0</v>
      </c>
      <c r="PNW21" s="954">
        <f t="shared" si="174"/>
        <v>0</v>
      </c>
      <c r="PNX21" s="954">
        <f t="shared" si="174"/>
        <v>0</v>
      </c>
      <c r="PNY21" s="954">
        <f t="shared" si="174"/>
        <v>0</v>
      </c>
      <c r="PNZ21" s="954">
        <f t="shared" si="174"/>
        <v>0</v>
      </c>
      <c r="POA21" s="954">
        <f t="shared" si="174"/>
        <v>0</v>
      </c>
      <c r="POB21" s="954">
        <f t="shared" ref="POB21:PQM21" si="175">IF(OR(POB26&lt;$C$18,POB26&gt;($C$18+9)),0,POB27)</f>
        <v>0</v>
      </c>
      <c r="POC21" s="954">
        <f t="shared" si="175"/>
        <v>0</v>
      </c>
      <c r="POD21" s="954">
        <f t="shared" si="175"/>
        <v>0</v>
      </c>
      <c r="POE21" s="954">
        <f t="shared" si="175"/>
        <v>0</v>
      </c>
      <c r="POF21" s="954">
        <f t="shared" si="175"/>
        <v>0</v>
      </c>
      <c r="POG21" s="954">
        <f t="shared" si="175"/>
        <v>0</v>
      </c>
      <c r="POH21" s="954">
        <f t="shared" si="175"/>
        <v>0</v>
      </c>
      <c r="POI21" s="954">
        <f t="shared" si="175"/>
        <v>0</v>
      </c>
      <c r="POJ21" s="954">
        <f t="shared" si="175"/>
        <v>0</v>
      </c>
      <c r="POK21" s="954">
        <f t="shared" si="175"/>
        <v>0</v>
      </c>
      <c r="POL21" s="954">
        <f t="shared" si="175"/>
        <v>0</v>
      </c>
      <c r="POM21" s="954">
        <f t="shared" si="175"/>
        <v>0</v>
      </c>
      <c r="PON21" s="954">
        <f t="shared" si="175"/>
        <v>0</v>
      </c>
      <c r="POO21" s="954">
        <f t="shared" si="175"/>
        <v>0</v>
      </c>
      <c r="POP21" s="954">
        <f t="shared" si="175"/>
        <v>0</v>
      </c>
      <c r="POQ21" s="954">
        <f t="shared" si="175"/>
        <v>0</v>
      </c>
      <c r="POR21" s="954">
        <f t="shared" si="175"/>
        <v>0</v>
      </c>
      <c r="POS21" s="954">
        <f t="shared" si="175"/>
        <v>0</v>
      </c>
      <c r="POT21" s="954">
        <f t="shared" si="175"/>
        <v>0</v>
      </c>
      <c r="POU21" s="954">
        <f t="shared" si="175"/>
        <v>0</v>
      </c>
      <c r="POV21" s="954">
        <f t="shared" si="175"/>
        <v>0</v>
      </c>
      <c r="POW21" s="954">
        <f t="shared" si="175"/>
        <v>0</v>
      </c>
      <c r="POX21" s="954">
        <f t="shared" si="175"/>
        <v>0</v>
      </c>
      <c r="POY21" s="954">
        <f t="shared" si="175"/>
        <v>0</v>
      </c>
      <c r="POZ21" s="954">
        <f t="shared" si="175"/>
        <v>0</v>
      </c>
      <c r="PPA21" s="954">
        <f t="shared" si="175"/>
        <v>0</v>
      </c>
      <c r="PPB21" s="954">
        <f t="shared" si="175"/>
        <v>0</v>
      </c>
      <c r="PPC21" s="954">
        <f t="shared" si="175"/>
        <v>0</v>
      </c>
      <c r="PPD21" s="954">
        <f t="shared" si="175"/>
        <v>0</v>
      </c>
      <c r="PPE21" s="954">
        <f t="shared" si="175"/>
        <v>0</v>
      </c>
      <c r="PPF21" s="954">
        <f t="shared" si="175"/>
        <v>0</v>
      </c>
      <c r="PPG21" s="954">
        <f t="shared" si="175"/>
        <v>0</v>
      </c>
      <c r="PPH21" s="954">
        <f t="shared" si="175"/>
        <v>0</v>
      </c>
      <c r="PPI21" s="954">
        <f t="shared" si="175"/>
        <v>0</v>
      </c>
      <c r="PPJ21" s="954">
        <f t="shared" si="175"/>
        <v>0</v>
      </c>
      <c r="PPK21" s="954">
        <f t="shared" si="175"/>
        <v>0</v>
      </c>
      <c r="PPL21" s="954">
        <f t="shared" si="175"/>
        <v>0</v>
      </c>
      <c r="PPM21" s="954">
        <f t="shared" si="175"/>
        <v>0</v>
      </c>
      <c r="PPN21" s="954">
        <f t="shared" si="175"/>
        <v>0</v>
      </c>
      <c r="PPO21" s="954">
        <f t="shared" si="175"/>
        <v>0</v>
      </c>
      <c r="PPP21" s="954">
        <f t="shared" si="175"/>
        <v>0</v>
      </c>
      <c r="PPQ21" s="954">
        <f t="shared" si="175"/>
        <v>0</v>
      </c>
      <c r="PPR21" s="954">
        <f t="shared" si="175"/>
        <v>0</v>
      </c>
      <c r="PPS21" s="954">
        <f t="shared" si="175"/>
        <v>0</v>
      </c>
      <c r="PPT21" s="954">
        <f t="shared" si="175"/>
        <v>0</v>
      </c>
      <c r="PPU21" s="954">
        <f t="shared" si="175"/>
        <v>0</v>
      </c>
      <c r="PPV21" s="954">
        <f t="shared" si="175"/>
        <v>0</v>
      </c>
      <c r="PPW21" s="954">
        <f t="shared" si="175"/>
        <v>0</v>
      </c>
      <c r="PPX21" s="954">
        <f t="shared" si="175"/>
        <v>0</v>
      </c>
      <c r="PPY21" s="954">
        <f t="shared" si="175"/>
        <v>0</v>
      </c>
      <c r="PPZ21" s="954">
        <f t="shared" si="175"/>
        <v>0</v>
      </c>
      <c r="PQA21" s="954">
        <f t="shared" si="175"/>
        <v>0</v>
      </c>
      <c r="PQB21" s="954">
        <f t="shared" si="175"/>
        <v>0</v>
      </c>
      <c r="PQC21" s="954">
        <f t="shared" si="175"/>
        <v>0</v>
      </c>
      <c r="PQD21" s="954">
        <f t="shared" si="175"/>
        <v>0</v>
      </c>
      <c r="PQE21" s="954">
        <f t="shared" si="175"/>
        <v>0</v>
      </c>
      <c r="PQF21" s="954">
        <f t="shared" si="175"/>
        <v>0</v>
      </c>
      <c r="PQG21" s="954">
        <f t="shared" si="175"/>
        <v>0</v>
      </c>
      <c r="PQH21" s="954">
        <f t="shared" si="175"/>
        <v>0</v>
      </c>
      <c r="PQI21" s="954">
        <f t="shared" si="175"/>
        <v>0</v>
      </c>
      <c r="PQJ21" s="954">
        <f t="shared" si="175"/>
        <v>0</v>
      </c>
      <c r="PQK21" s="954">
        <f t="shared" si="175"/>
        <v>0</v>
      </c>
      <c r="PQL21" s="954">
        <f t="shared" si="175"/>
        <v>0</v>
      </c>
      <c r="PQM21" s="954">
        <f t="shared" si="175"/>
        <v>0</v>
      </c>
      <c r="PQN21" s="954">
        <f t="shared" ref="PQN21:PSY21" si="176">IF(OR(PQN26&lt;$C$18,PQN26&gt;($C$18+9)),0,PQN27)</f>
        <v>0</v>
      </c>
      <c r="PQO21" s="954">
        <f t="shared" si="176"/>
        <v>0</v>
      </c>
      <c r="PQP21" s="954">
        <f t="shared" si="176"/>
        <v>0</v>
      </c>
      <c r="PQQ21" s="954">
        <f t="shared" si="176"/>
        <v>0</v>
      </c>
      <c r="PQR21" s="954">
        <f t="shared" si="176"/>
        <v>0</v>
      </c>
      <c r="PQS21" s="954">
        <f t="shared" si="176"/>
        <v>0</v>
      </c>
      <c r="PQT21" s="954">
        <f t="shared" si="176"/>
        <v>0</v>
      </c>
      <c r="PQU21" s="954">
        <f t="shared" si="176"/>
        <v>0</v>
      </c>
      <c r="PQV21" s="954">
        <f t="shared" si="176"/>
        <v>0</v>
      </c>
      <c r="PQW21" s="954">
        <f t="shared" si="176"/>
        <v>0</v>
      </c>
      <c r="PQX21" s="954">
        <f t="shared" si="176"/>
        <v>0</v>
      </c>
      <c r="PQY21" s="954">
        <f t="shared" si="176"/>
        <v>0</v>
      </c>
      <c r="PQZ21" s="954">
        <f t="shared" si="176"/>
        <v>0</v>
      </c>
      <c r="PRA21" s="954">
        <f t="shared" si="176"/>
        <v>0</v>
      </c>
      <c r="PRB21" s="954">
        <f t="shared" si="176"/>
        <v>0</v>
      </c>
      <c r="PRC21" s="954">
        <f t="shared" si="176"/>
        <v>0</v>
      </c>
      <c r="PRD21" s="954">
        <f t="shared" si="176"/>
        <v>0</v>
      </c>
      <c r="PRE21" s="954">
        <f t="shared" si="176"/>
        <v>0</v>
      </c>
      <c r="PRF21" s="954">
        <f t="shared" si="176"/>
        <v>0</v>
      </c>
      <c r="PRG21" s="954">
        <f t="shared" si="176"/>
        <v>0</v>
      </c>
      <c r="PRH21" s="954">
        <f t="shared" si="176"/>
        <v>0</v>
      </c>
      <c r="PRI21" s="954">
        <f t="shared" si="176"/>
        <v>0</v>
      </c>
      <c r="PRJ21" s="954">
        <f t="shared" si="176"/>
        <v>0</v>
      </c>
      <c r="PRK21" s="954">
        <f t="shared" si="176"/>
        <v>0</v>
      </c>
      <c r="PRL21" s="954">
        <f t="shared" si="176"/>
        <v>0</v>
      </c>
      <c r="PRM21" s="954">
        <f t="shared" si="176"/>
        <v>0</v>
      </c>
      <c r="PRN21" s="954">
        <f t="shared" si="176"/>
        <v>0</v>
      </c>
      <c r="PRO21" s="954">
        <f t="shared" si="176"/>
        <v>0</v>
      </c>
      <c r="PRP21" s="954">
        <f t="shared" si="176"/>
        <v>0</v>
      </c>
      <c r="PRQ21" s="954">
        <f t="shared" si="176"/>
        <v>0</v>
      </c>
      <c r="PRR21" s="954">
        <f t="shared" si="176"/>
        <v>0</v>
      </c>
      <c r="PRS21" s="954">
        <f t="shared" si="176"/>
        <v>0</v>
      </c>
      <c r="PRT21" s="954">
        <f t="shared" si="176"/>
        <v>0</v>
      </c>
      <c r="PRU21" s="954">
        <f t="shared" si="176"/>
        <v>0</v>
      </c>
      <c r="PRV21" s="954">
        <f t="shared" si="176"/>
        <v>0</v>
      </c>
      <c r="PRW21" s="954">
        <f t="shared" si="176"/>
        <v>0</v>
      </c>
      <c r="PRX21" s="954">
        <f t="shared" si="176"/>
        <v>0</v>
      </c>
      <c r="PRY21" s="954">
        <f t="shared" si="176"/>
        <v>0</v>
      </c>
      <c r="PRZ21" s="954">
        <f t="shared" si="176"/>
        <v>0</v>
      </c>
      <c r="PSA21" s="954">
        <f t="shared" si="176"/>
        <v>0</v>
      </c>
      <c r="PSB21" s="954">
        <f t="shared" si="176"/>
        <v>0</v>
      </c>
      <c r="PSC21" s="954">
        <f t="shared" si="176"/>
        <v>0</v>
      </c>
      <c r="PSD21" s="954">
        <f t="shared" si="176"/>
        <v>0</v>
      </c>
      <c r="PSE21" s="954">
        <f t="shared" si="176"/>
        <v>0</v>
      </c>
      <c r="PSF21" s="954">
        <f t="shared" si="176"/>
        <v>0</v>
      </c>
      <c r="PSG21" s="954">
        <f t="shared" si="176"/>
        <v>0</v>
      </c>
      <c r="PSH21" s="954">
        <f t="shared" si="176"/>
        <v>0</v>
      </c>
      <c r="PSI21" s="954">
        <f t="shared" si="176"/>
        <v>0</v>
      </c>
      <c r="PSJ21" s="954">
        <f t="shared" si="176"/>
        <v>0</v>
      </c>
      <c r="PSK21" s="954">
        <f t="shared" si="176"/>
        <v>0</v>
      </c>
      <c r="PSL21" s="954">
        <f t="shared" si="176"/>
        <v>0</v>
      </c>
      <c r="PSM21" s="954">
        <f t="shared" si="176"/>
        <v>0</v>
      </c>
      <c r="PSN21" s="954">
        <f t="shared" si="176"/>
        <v>0</v>
      </c>
      <c r="PSO21" s="954">
        <f t="shared" si="176"/>
        <v>0</v>
      </c>
      <c r="PSP21" s="954">
        <f t="shared" si="176"/>
        <v>0</v>
      </c>
      <c r="PSQ21" s="954">
        <f t="shared" si="176"/>
        <v>0</v>
      </c>
      <c r="PSR21" s="954">
        <f t="shared" si="176"/>
        <v>0</v>
      </c>
      <c r="PSS21" s="954">
        <f t="shared" si="176"/>
        <v>0</v>
      </c>
      <c r="PST21" s="954">
        <f t="shared" si="176"/>
        <v>0</v>
      </c>
      <c r="PSU21" s="954">
        <f t="shared" si="176"/>
        <v>0</v>
      </c>
      <c r="PSV21" s="954">
        <f t="shared" si="176"/>
        <v>0</v>
      </c>
      <c r="PSW21" s="954">
        <f t="shared" si="176"/>
        <v>0</v>
      </c>
      <c r="PSX21" s="954">
        <f t="shared" si="176"/>
        <v>0</v>
      </c>
      <c r="PSY21" s="954">
        <f t="shared" si="176"/>
        <v>0</v>
      </c>
      <c r="PSZ21" s="954">
        <f t="shared" ref="PSZ21:PVK21" si="177">IF(OR(PSZ26&lt;$C$18,PSZ26&gt;($C$18+9)),0,PSZ27)</f>
        <v>0</v>
      </c>
      <c r="PTA21" s="954">
        <f t="shared" si="177"/>
        <v>0</v>
      </c>
      <c r="PTB21" s="954">
        <f t="shared" si="177"/>
        <v>0</v>
      </c>
      <c r="PTC21" s="954">
        <f t="shared" si="177"/>
        <v>0</v>
      </c>
      <c r="PTD21" s="954">
        <f t="shared" si="177"/>
        <v>0</v>
      </c>
      <c r="PTE21" s="954">
        <f t="shared" si="177"/>
        <v>0</v>
      </c>
      <c r="PTF21" s="954">
        <f t="shared" si="177"/>
        <v>0</v>
      </c>
      <c r="PTG21" s="954">
        <f t="shared" si="177"/>
        <v>0</v>
      </c>
      <c r="PTH21" s="954">
        <f t="shared" si="177"/>
        <v>0</v>
      </c>
      <c r="PTI21" s="954">
        <f t="shared" si="177"/>
        <v>0</v>
      </c>
      <c r="PTJ21" s="954">
        <f t="shared" si="177"/>
        <v>0</v>
      </c>
      <c r="PTK21" s="954">
        <f t="shared" si="177"/>
        <v>0</v>
      </c>
      <c r="PTL21" s="954">
        <f t="shared" si="177"/>
        <v>0</v>
      </c>
      <c r="PTM21" s="954">
        <f t="shared" si="177"/>
        <v>0</v>
      </c>
      <c r="PTN21" s="954">
        <f t="shared" si="177"/>
        <v>0</v>
      </c>
      <c r="PTO21" s="954">
        <f t="shared" si="177"/>
        <v>0</v>
      </c>
      <c r="PTP21" s="954">
        <f t="shared" si="177"/>
        <v>0</v>
      </c>
      <c r="PTQ21" s="954">
        <f t="shared" si="177"/>
        <v>0</v>
      </c>
      <c r="PTR21" s="954">
        <f t="shared" si="177"/>
        <v>0</v>
      </c>
      <c r="PTS21" s="954">
        <f t="shared" si="177"/>
        <v>0</v>
      </c>
      <c r="PTT21" s="954">
        <f t="shared" si="177"/>
        <v>0</v>
      </c>
      <c r="PTU21" s="954">
        <f t="shared" si="177"/>
        <v>0</v>
      </c>
      <c r="PTV21" s="954">
        <f t="shared" si="177"/>
        <v>0</v>
      </c>
      <c r="PTW21" s="954">
        <f t="shared" si="177"/>
        <v>0</v>
      </c>
      <c r="PTX21" s="954">
        <f t="shared" si="177"/>
        <v>0</v>
      </c>
      <c r="PTY21" s="954">
        <f t="shared" si="177"/>
        <v>0</v>
      </c>
      <c r="PTZ21" s="954">
        <f t="shared" si="177"/>
        <v>0</v>
      </c>
      <c r="PUA21" s="954">
        <f t="shared" si="177"/>
        <v>0</v>
      </c>
      <c r="PUB21" s="954">
        <f t="shared" si="177"/>
        <v>0</v>
      </c>
      <c r="PUC21" s="954">
        <f t="shared" si="177"/>
        <v>0</v>
      </c>
      <c r="PUD21" s="954">
        <f t="shared" si="177"/>
        <v>0</v>
      </c>
      <c r="PUE21" s="954">
        <f t="shared" si="177"/>
        <v>0</v>
      </c>
      <c r="PUF21" s="954">
        <f t="shared" si="177"/>
        <v>0</v>
      </c>
      <c r="PUG21" s="954">
        <f t="shared" si="177"/>
        <v>0</v>
      </c>
      <c r="PUH21" s="954">
        <f t="shared" si="177"/>
        <v>0</v>
      </c>
      <c r="PUI21" s="954">
        <f t="shared" si="177"/>
        <v>0</v>
      </c>
      <c r="PUJ21" s="954">
        <f t="shared" si="177"/>
        <v>0</v>
      </c>
      <c r="PUK21" s="954">
        <f t="shared" si="177"/>
        <v>0</v>
      </c>
      <c r="PUL21" s="954">
        <f t="shared" si="177"/>
        <v>0</v>
      </c>
      <c r="PUM21" s="954">
        <f t="shared" si="177"/>
        <v>0</v>
      </c>
      <c r="PUN21" s="954">
        <f t="shared" si="177"/>
        <v>0</v>
      </c>
      <c r="PUO21" s="954">
        <f t="shared" si="177"/>
        <v>0</v>
      </c>
      <c r="PUP21" s="954">
        <f t="shared" si="177"/>
        <v>0</v>
      </c>
      <c r="PUQ21" s="954">
        <f t="shared" si="177"/>
        <v>0</v>
      </c>
      <c r="PUR21" s="954">
        <f t="shared" si="177"/>
        <v>0</v>
      </c>
      <c r="PUS21" s="954">
        <f t="shared" si="177"/>
        <v>0</v>
      </c>
      <c r="PUT21" s="954">
        <f t="shared" si="177"/>
        <v>0</v>
      </c>
      <c r="PUU21" s="954">
        <f t="shared" si="177"/>
        <v>0</v>
      </c>
      <c r="PUV21" s="954">
        <f t="shared" si="177"/>
        <v>0</v>
      </c>
      <c r="PUW21" s="954">
        <f t="shared" si="177"/>
        <v>0</v>
      </c>
      <c r="PUX21" s="954">
        <f t="shared" si="177"/>
        <v>0</v>
      </c>
      <c r="PUY21" s="954">
        <f t="shared" si="177"/>
        <v>0</v>
      </c>
      <c r="PUZ21" s="954">
        <f t="shared" si="177"/>
        <v>0</v>
      </c>
      <c r="PVA21" s="954">
        <f t="shared" si="177"/>
        <v>0</v>
      </c>
      <c r="PVB21" s="954">
        <f t="shared" si="177"/>
        <v>0</v>
      </c>
      <c r="PVC21" s="954">
        <f t="shared" si="177"/>
        <v>0</v>
      </c>
      <c r="PVD21" s="954">
        <f t="shared" si="177"/>
        <v>0</v>
      </c>
      <c r="PVE21" s="954">
        <f t="shared" si="177"/>
        <v>0</v>
      </c>
      <c r="PVF21" s="954">
        <f t="shared" si="177"/>
        <v>0</v>
      </c>
      <c r="PVG21" s="954">
        <f t="shared" si="177"/>
        <v>0</v>
      </c>
      <c r="PVH21" s="954">
        <f t="shared" si="177"/>
        <v>0</v>
      </c>
      <c r="PVI21" s="954">
        <f t="shared" si="177"/>
        <v>0</v>
      </c>
      <c r="PVJ21" s="954">
        <f t="shared" si="177"/>
        <v>0</v>
      </c>
      <c r="PVK21" s="954">
        <f t="shared" si="177"/>
        <v>0</v>
      </c>
      <c r="PVL21" s="954">
        <f t="shared" ref="PVL21:PXW21" si="178">IF(OR(PVL26&lt;$C$18,PVL26&gt;($C$18+9)),0,PVL27)</f>
        <v>0</v>
      </c>
      <c r="PVM21" s="954">
        <f t="shared" si="178"/>
        <v>0</v>
      </c>
      <c r="PVN21" s="954">
        <f t="shared" si="178"/>
        <v>0</v>
      </c>
      <c r="PVO21" s="954">
        <f t="shared" si="178"/>
        <v>0</v>
      </c>
      <c r="PVP21" s="954">
        <f t="shared" si="178"/>
        <v>0</v>
      </c>
      <c r="PVQ21" s="954">
        <f t="shared" si="178"/>
        <v>0</v>
      </c>
      <c r="PVR21" s="954">
        <f t="shared" si="178"/>
        <v>0</v>
      </c>
      <c r="PVS21" s="954">
        <f t="shared" si="178"/>
        <v>0</v>
      </c>
      <c r="PVT21" s="954">
        <f t="shared" si="178"/>
        <v>0</v>
      </c>
      <c r="PVU21" s="954">
        <f t="shared" si="178"/>
        <v>0</v>
      </c>
      <c r="PVV21" s="954">
        <f t="shared" si="178"/>
        <v>0</v>
      </c>
      <c r="PVW21" s="954">
        <f t="shared" si="178"/>
        <v>0</v>
      </c>
      <c r="PVX21" s="954">
        <f t="shared" si="178"/>
        <v>0</v>
      </c>
      <c r="PVY21" s="954">
        <f t="shared" si="178"/>
        <v>0</v>
      </c>
      <c r="PVZ21" s="954">
        <f t="shared" si="178"/>
        <v>0</v>
      </c>
      <c r="PWA21" s="954">
        <f t="shared" si="178"/>
        <v>0</v>
      </c>
      <c r="PWB21" s="954">
        <f t="shared" si="178"/>
        <v>0</v>
      </c>
      <c r="PWC21" s="954">
        <f t="shared" si="178"/>
        <v>0</v>
      </c>
      <c r="PWD21" s="954">
        <f t="shared" si="178"/>
        <v>0</v>
      </c>
      <c r="PWE21" s="954">
        <f t="shared" si="178"/>
        <v>0</v>
      </c>
      <c r="PWF21" s="954">
        <f t="shared" si="178"/>
        <v>0</v>
      </c>
      <c r="PWG21" s="954">
        <f t="shared" si="178"/>
        <v>0</v>
      </c>
      <c r="PWH21" s="954">
        <f t="shared" si="178"/>
        <v>0</v>
      </c>
      <c r="PWI21" s="954">
        <f t="shared" si="178"/>
        <v>0</v>
      </c>
      <c r="PWJ21" s="954">
        <f t="shared" si="178"/>
        <v>0</v>
      </c>
      <c r="PWK21" s="954">
        <f t="shared" si="178"/>
        <v>0</v>
      </c>
      <c r="PWL21" s="954">
        <f t="shared" si="178"/>
        <v>0</v>
      </c>
      <c r="PWM21" s="954">
        <f t="shared" si="178"/>
        <v>0</v>
      </c>
      <c r="PWN21" s="954">
        <f t="shared" si="178"/>
        <v>0</v>
      </c>
      <c r="PWO21" s="954">
        <f t="shared" si="178"/>
        <v>0</v>
      </c>
      <c r="PWP21" s="954">
        <f t="shared" si="178"/>
        <v>0</v>
      </c>
      <c r="PWQ21" s="954">
        <f t="shared" si="178"/>
        <v>0</v>
      </c>
      <c r="PWR21" s="954">
        <f t="shared" si="178"/>
        <v>0</v>
      </c>
      <c r="PWS21" s="954">
        <f t="shared" si="178"/>
        <v>0</v>
      </c>
      <c r="PWT21" s="954">
        <f t="shared" si="178"/>
        <v>0</v>
      </c>
      <c r="PWU21" s="954">
        <f t="shared" si="178"/>
        <v>0</v>
      </c>
      <c r="PWV21" s="954">
        <f t="shared" si="178"/>
        <v>0</v>
      </c>
      <c r="PWW21" s="954">
        <f t="shared" si="178"/>
        <v>0</v>
      </c>
      <c r="PWX21" s="954">
        <f t="shared" si="178"/>
        <v>0</v>
      </c>
      <c r="PWY21" s="954">
        <f t="shared" si="178"/>
        <v>0</v>
      </c>
      <c r="PWZ21" s="954">
        <f t="shared" si="178"/>
        <v>0</v>
      </c>
      <c r="PXA21" s="954">
        <f t="shared" si="178"/>
        <v>0</v>
      </c>
      <c r="PXB21" s="954">
        <f t="shared" si="178"/>
        <v>0</v>
      </c>
      <c r="PXC21" s="954">
        <f t="shared" si="178"/>
        <v>0</v>
      </c>
      <c r="PXD21" s="954">
        <f t="shared" si="178"/>
        <v>0</v>
      </c>
      <c r="PXE21" s="954">
        <f t="shared" si="178"/>
        <v>0</v>
      </c>
      <c r="PXF21" s="954">
        <f t="shared" si="178"/>
        <v>0</v>
      </c>
      <c r="PXG21" s="954">
        <f t="shared" si="178"/>
        <v>0</v>
      </c>
      <c r="PXH21" s="954">
        <f t="shared" si="178"/>
        <v>0</v>
      </c>
      <c r="PXI21" s="954">
        <f t="shared" si="178"/>
        <v>0</v>
      </c>
      <c r="PXJ21" s="954">
        <f t="shared" si="178"/>
        <v>0</v>
      </c>
      <c r="PXK21" s="954">
        <f t="shared" si="178"/>
        <v>0</v>
      </c>
      <c r="PXL21" s="954">
        <f t="shared" si="178"/>
        <v>0</v>
      </c>
      <c r="PXM21" s="954">
        <f t="shared" si="178"/>
        <v>0</v>
      </c>
      <c r="PXN21" s="954">
        <f t="shared" si="178"/>
        <v>0</v>
      </c>
      <c r="PXO21" s="954">
        <f t="shared" si="178"/>
        <v>0</v>
      </c>
      <c r="PXP21" s="954">
        <f t="shared" si="178"/>
        <v>0</v>
      </c>
      <c r="PXQ21" s="954">
        <f t="shared" si="178"/>
        <v>0</v>
      </c>
      <c r="PXR21" s="954">
        <f t="shared" si="178"/>
        <v>0</v>
      </c>
      <c r="PXS21" s="954">
        <f t="shared" si="178"/>
        <v>0</v>
      </c>
      <c r="PXT21" s="954">
        <f t="shared" si="178"/>
        <v>0</v>
      </c>
      <c r="PXU21" s="954">
        <f t="shared" si="178"/>
        <v>0</v>
      </c>
      <c r="PXV21" s="954">
        <f t="shared" si="178"/>
        <v>0</v>
      </c>
      <c r="PXW21" s="954">
        <f t="shared" si="178"/>
        <v>0</v>
      </c>
      <c r="PXX21" s="954">
        <f t="shared" ref="PXX21:QAI21" si="179">IF(OR(PXX26&lt;$C$18,PXX26&gt;($C$18+9)),0,PXX27)</f>
        <v>0</v>
      </c>
      <c r="PXY21" s="954">
        <f t="shared" si="179"/>
        <v>0</v>
      </c>
      <c r="PXZ21" s="954">
        <f t="shared" si="179"/>
        <v>0</v>
      </c>
      <c r="PYA21" s="954">
        <f t="shared" si="179"/>
        <v>0</v>
      </c>
      <c r="PYB21" s="954">
        <f t="shared" si="179"/>
        <v>0</v>
      </c>
      <c r="PYC21" s="954">
        <f t="shared" si="179"/>
        <v>0</v>
      </c>
      <c r="PYD21" s="954">
        <f t="shared" si="179"/>
        <v>0</v>
      </c>
      <c r="PYE21" s="954">
        <f t="shared" si="179"/>
        <v>0</v>
      </c>
      <c r="PYF21" s="954">
        <f t="shared" si="179"/>
        <v>0</v>
      </c>
      <c r="PYG21" s="954">
        <f t="shared" si="179"/>
        <v>0</v>
      </c>
      <c r="PYH21" s="954">
        <f t="shared" si="179"/>
        <v>0</v>
      </c>
      <c r="PYI21" s="954">
        <f t="shared" si="179"/>
        <v>0</v>
      </c>
      <c r="PYJ21" s="954">
        <f t="shared" si="179"/>
        <v>0</v>
      </c>
      <c r="PYK21" s="954">
        <f t="shared" si="179"/>
        <v>0</v>
      </c>
      <c r="PYL21" s="954">
        <f t="shared" si="179"/>
        <v>0</v>
      </c>
      <c r="PYM21" s="954">
        <f t="shared" si="179"/>
        <v>0</v>
      </c>
      <c r="PYN21" s="954">
        <f t="shared" si="179"/>
        <v>0</v>
      </c>
      <c r="PYO21" s="954">
        <f t="shared" si="179"/>
        <v>0</v>
      </c>
      <c r="PYP21" s="954">
        <f t="shared" si="179"/>
        <v>0</v>
      </c>
      <c r="PYQ21" s="954">
        <f t="shared" si="179"/>
        <v>0</v>
      </c>
      <c r="PYR21" s="954">
        <f t="shared" si="179"/>
        <v>0</v>
      </c>
      <c r="PYS21" s="954">
        <f t="shared" si="179"/>
        <v>0</v>
      </c>
      <c r="PYT21" s="954">
        <f t="shared" si="179"/>
        <v>0</v>
      </c>
      <c r="PYU21" s="954">
        <f t="shared" si="179"/>
        <v>0</v>
      </c>
      <c r="PYV21" s="954">
        <f t="shared" si="179"/>
        <v>0</v>
      </c>
      <c r="PYW21" s="954">
        <f t="shared" si="179"/>
        <v>0</v>
      </c>
      <c r="PYX21" s="954">
        <f t="shared" si="179"/>
        <v>0</v>
      </c>
      <c r="PYY21" s="954">
        <f t="shared" si="179"/>
        <v>0</v>
      </c>
      <c r="PYZ21" s="954">
        <f t="shared" si="179"/>
        <v>0</v>
      </c>
      <c r="PZA21" s="954">
        <f t="shared" si="179"/>
        <v>0</v>
      </c>
      <c r="PZB21" s="954">
        <f t="shared" si="179"/>
        <v>0</v>
      </c>
      <c r="PZC21" s="954">
        <f t="shared" si="179"/>
        <v>0</v>
      </c>
      <c r="PZD21" s="954">
        <f t="shared" si="179"/>
        <v>0</v>
      </c>
      <c r="PZE21" s="954">
        <f t="shared" si="179"/>
        <v>0</v>
      </c>
      <c r="PZF21" s="954">
        <f t="shared" si="179"/>
        <v>0</v>
      </c>
      <c r="PZG21" s="954">
        <f t="shared" si="179"/>
        <v>0</v>
      </c>
      <c r="PZH21" s="954">
        <f t="shared" si="179"/>
        <v>0</v>
      </c>
      <c r="PZI21" s="954">
        <f t="shared" si="179"/>
        <v>0</v>
      </c>
      <c r="PZJ21" s="954">
        <f t="shared" si="179"/>
        <v>0</v>
      </c>
      <c r="PZK21" s="954">
        <f t="shared" si="179"/>
        <v>0</v>
      </c>
      <c r="PZL21" s="954">
        <f t="shared" si="179"/>
        <v>0</v>
      </c>
      <c r="PZM21" s="954">
        <f t="shared" si="179"/>
        <v>0</v>
      </c>
      <c r="PZN21" s="954">
        <f t="shared" si="179"/>
        <v>0</v>
      </c>
      <c r="PZO21" s="954">
        <f t="shared" si="179"/>
        <v>0</v>
      </c>
      <c r="PZP21" s="954">
        <f t="shared" si="179"/>
        <v>0</v>
      </c>
      <c r="PZQ21" s="954">
        <f t="shared" si="179"/>
        <v>0</v>
      </c>
      <c r="PZR21" s="954">
        <f t="shared" si="179"/>
        <v>0</v>
      </c>
      <c r="PZS21" s="954">
        <f t="shared" si="179"/>
        <v>0</v>
      </c>
      <c r="PZT21" s="954">
        <f t="shared" si="179"/>
        <v>0</v>
      </c>
      <c r="PZU21" s="954">
        <f t="shared" si="179"/>
        <v>0</v>
      </c>
      <c r="PZV21" s="954">
        <f t="shared" si="179"/>
        <v>0</v>
      </c>
      <c r="PZW21" s="954">
        <f t="shared" si="179"/>
        <v>0</v>
      </c>
      <c r="PZX21" s="954">
        <f t="shared" si="179"/>
        <v>0</v>
      </c>
      <c r="PZY21" s="954">
        <f t="shared" si="179"/>
        <v>0</v>
      </c>
      <c r="PZZ21" s="954">
        <f t="shared" si="179"/>
        <v>0</v>
      </c>
      <c r="QAA21" s="954">
        <f t="shared" si="179"/>
        <v>0</v>
      </c>
      <c r="QAB21" s="954">
        <f t="shared" si="179"/>
        <v>0</v>
      </c>
      <c r="QAC21" s="954">
        <f t="shared" si="179"/>
        <v>0</v>
      </c>
      <c r="QAD21" s="954">
        <f t="shared" si="179"/>
        <v>0</v>
      </c>
      <c r="QAE21" s="954">
        <f t="shared" si="179"/>
        <v>0</v>
      </c>
      <c r="QAF21" s="954">
        <f t="shared" si="179"/>
        <v>0</v>
      </c>
      <c r="QAG21" s="954">
        <f t="shared" si="179"/>
        <v>0</v>
      </c>
      <c r="QAH21" s="954">
        <f t="shared" si="179"/>
        <v>0</v>
      </c>
      <c r="QAI21" s="954">
        <f t="shared" si="179"/>
        <v>0</v>
      </c>
      <c r="QAJ21" s="954">
        <f t="shared" ref="QAJ21:QCU21" si="180">IF(OR(QAJ26&lt;$C$18,QAJ26&gt;($C$18+9)),0,QAJ27)</f>
        <v>0</v>
      </c>
      <c r="QAK21" s="954">
        <f t="shared" si="180"/>
        <v>0</v>
      </c>
      <c r="QAL21" s="954">
        <f t="shared" si="180"/>
        <v>0</v>
      </c>
      <c r="QAM21" s="954">
        <f t="shared" si="180"/>
        <v>0</v>
      </c>
      <c r="QAN21" s="954">
        <f t="shared" si="180"/>
        <v>0</v>
      </c>
      <c r="QAO21" s="954">
        <f t="shared" si="180"/>
        <v>0</v>
      </c>
      <c r="QAP21" s="954">
        <f t="shared" si="180"/>
        <v>0</v>
      </c>
      <c r="QAQ21" s="954">
        <f t="shared" si="180"/>
        <v>0</v>
      </c>
      <c r="QAR21" s="954">
        <f t="shared" si="180"/>
        <v>0</v>
      </c>
      <c r="QAS21" s="954">
        <f t="shared" si="180"/>
        <v>0</v>
      </c>
      <c r="QAT21" s="954">
        <f t="shared" si="180"/>
        <v>0</v>
      </c>
      <c r="QAU21" s="954">
        <f t="shared" si="180"/>
        <v>0</v>
      </c>
      <c r="QAV21" s="954">
        <f t="shared" si="180"/>
        <v>0</v>
      </c>
      <c r="QAW21" s="954">
        <f t="shared" si="180"/>
        <v>0</v>
      </c>
      <c r="QAX21" s="954">
        <f t="shared" si="180"/>
        <v>0</v>
      </c>
      <c r="QAY21" s="954">
        <f t="shared" si="180"/>
        <v>0</v>
      </c>
      <c r="QAZ21" s="954">
        <f t="shared" si="180"/>
        <v>0</v>
      </c>
      <c r="QBA21" s="954">
        <f t="shared" si="180"/>
        <v>0</v>
      </c>
      <c r="QBB21" s="954">
        <f t="shared" si="180"/>
        <v>0</v>
      </c>
      <c r="QBC21" s="954">
        <f t="shared" si="180"/>
        <v>0</v>
      </c>
      <c r="QBD21" s="954">
        <f t="shared" si="180"/>
        <v>0</v>
      </c>
      <c r="QBE21" s="954">
        <f t="shared" si="180"/>
        <v>0</v>
      </c>
      <c r="QBF21" s="954">
        <f t="shared" si="180"/>
        <v>0</v>
      </c>
      <c r="QBG21" s="954">
        <f t="shared" si="180"/>
        <v>0</v>
      </c>
      <c r="QBH21" s="954">
        <f t="shared" si="180"/>
        <v>0</v>
      </c>
      <c r="QBI21" s="954">
        <f t="shared" si="180"/>
        <v>0</v>
      </c>
      <c r="QBJ21" s="954">
        <f t="shared" si="180"/>
        <v>0</v>
      </c>
      <c r="QBK21" s="954">
        <f t="shared" si="180"/>
        <v>0</v>
      </c>
      <c r="QBL21" s="954">
        <f t="shared" si="180"/>
        <v>0</v>
      </c>
      <c r="QBM21" s="954">
        <f t="shared" si="180"/>
        <v>0</v>
      </c>
      <c r="QBN21" s="954">
        <f t="shared" si="180"/>
        <v>0</v>
      </c>
      <c r="QBO21" s="954">
        <f t="shared" si="180"/>
        <v>0</v>
      </c>
      <c r="QBP21" s="954">
        <f t="shared" si="180"/>
        <v>0</v>
      </c>
      <c r="QBQ21" s="954">
        <f t="shared" si="180"/>
        <v>0</v>
      </c>
      <c r="QBR21" s="954">
        <f t="shared" si="180"/>
        <v>0</v>
      </c>
      <c r="QBS21" s="954">
        <f t="shared" si="180"/>
        <v>0</v>
      </c>
      <c r="QBT21" s="954">
        <f t="shared" si="180"/>
        <v>0</v>
      </c>
      <c r="QBU21" s="954">
        <f t="shared" si="180"/>
        <v>0</v>
      </c>
      <c r="QBV21" s="954">
        <f t="shared" si="180"/>
        <v>0</v>
      </c>
      <c r="QBW21" s="954">
        <f t="shared" si="180"/>
        <v>0</v>
      </c>
      <c r="QBX21" s="954">
        <f t="shared" si="180"/>
        <v>0</v>
      </c>
      <c r="QBY21" s="954">
        <f t="shared" si="180"/>
        <v>0</v>
      </c>
      <c r="QBZ21" s="954">
        <f t="shared" si="180"/>
        <v>0</v>
      </c>
      <c r="QCA21" s="954">
        <f t="shared" si="180"/>
        <v>0</v>
      </c>
      <c r="QCB21" s="954">
        <f t="shared" si="180"/>
        <v>0</v>
      </c>
      <c r="QCC21" s="954">
        <f t="shared" si="180"/>
        <v>0</v>
      </c>
      <c r="QCD21" s="954">
        <f t="shared" si="180"/>
        <v>0</v>
      </c>
      <c r="QCE21" s="954">
        <f t="shared" si="180"/>
        <v>0</v>
      </c>
      <c r="QCF21" s="954">
        <f t="shared" si="180"/>
        <v>0</v>
      </c>
      <c r="QCG21" s="954">
        <f t="shared" si="180"/>
        <v>0</v>
      </c>
      <c r="QCH21" s="954">
        <f t="shared" si="180"/>
        <v>0</v>
      </c>
      <c r="QCI21" s="954">
        <f t="shared" si="180"/>
        <v>0</v>
      </c>
      <c r="QCJ21" s="954">
        <f t="shared" si="180"/>
        <v>0</v>
      </c>
      <c r="QCK21" s="954">
        <f t="shared" si="180"/>
        <v>0</v>
      </c>
      <c r="QCL21" s="954">
        <f t="shared" si="180"/>
        <v>0</v>
      </c>
      <c r="QCM21" s="954">
        <f t="shared" si="180"/>
        <v>0</v>
      </c>
      <c r="QCN21" s="954">
        <f t="shared" si="180"/>
        <v>0</v>
      </c>
      <c r="QCO21" s="954">
        <f t="shared" si="180"/>
        <v>0</v>
      </c>
      <c r="QCP21" s="954">
        <f t="shared" si="180"/>
        <v>0</v>
      </c>
      <c r="QCQ21" s="954">
        <f t="shared" si="180"/>
        <v>0</v>
      </c>
      <c r="QCR21" s="954">
        <f t="shared" si="180"/>
        <v>0</v>
      </c>
      <c r="QCS21" s="954">
        <f t="shared" si="180"/>
        <v>0</v>
      </c>
      <c r="QCT21" s="954">
        <f t="shared" si="180"/>
        <v>0</v>
      </c>
      <c r="QCU21" s="954">
        <f t="shared" si="180"/>
        <v>0</v>
      </c>
      <c r="QCV21" s="954">
        <f t="shared" ref="QCV21:QFG21" si="181">IF(OR(QCV26&lt;$C$18,QCV26&gt;($C$18+9)),0,QCV27)</f>
        <v>0</v>
      </c>
      <c r="QCW21" s="954">
        <f t="shared" si="181"/>
        <v>0</v>
      </c>
      <c r="QCX21" s="954">
        <f t="shared" si="181"/>
        <v>0</v>
      </c>
      <c r="QCY21" s="954">
        <f t="shared" si="181"/>
        <v>0</v>
      </c>
      <c r="QCZ21" s="954">
        <f t="shared" si="181"/>
        <v>0</v>
      </c>
      <c r="QDA21" s="954">
        <f t="shared" si="181"/>
        <v>0</v>
      </c>
      <c r="QDB21" s="954">
        <f t="shared" si="181"/>
        <v>0</v>
      </c>
      <c r="QDC21" s="954">
        <f t="shared" si="181"/>
        <v>0</v>
      </c>
      <c r="QDD21" s="954">
        <f t="shared" si="181"/>
        <v>0</v>
      </c>
      <c r="QDE21" s="954">
        <f t="shared" si="181"/>
        <v>0</v>
      </c>
      <c r="QDF21" s="954">
        <f t="shared" si="181"/>
        <v>0</v>
      </c>
      <c r="QDG21" s="954">
        <f t="shared" si="181"/>
        <v>0</v>
      </c>
      <c r="QDH21" s="954">
        <f t="shared" si="181"/>
        <v>0</v>
      </c>
      <c r="QDI21" s="954">
        <f t="shared" si="181"/>
        <v>0</v>
      </c>
      <c r="QDJ21" s="954">
        <f t="shared" si="181"/>
        <v>0</v>
      </c>
      <c r="QDK21" s="954">
        <f t="shared" si="181"/>
        <v>0</v>
      </c>
      <c r="QDL21" s="954">
        <f t="shared" si="181"/>
        <v>0</v>
      </c>
      <c r="QDM21" s="954">
        <f t="shared" si="181"/>
        <v>0</v>
      </c>
      <c r="QDN21" s="954">
        <f t="shared" si="181"/>
        <v>0</v>
      </c>
      <c r="QDO21" s="954">
        <f t="shared" si="181"/>
        <v>0</v>
      </c>
      <c r="QDP21" s="954">
        <f t="shared" si="181"/>
        <v>0</v>
      </c>
      <c r="QDQ21" s="954">
        <f t="shared" si="181"/>
        <v>0</v>
      </c>
      <c r="QDR21" s="954">
        <f t="shared" si="181"/>
        <v>0</v>
      </c>
      <c r="QDS21" s="954">
        <f t="shared" si="181"/>
        <v>0</v>
      </c>
      <c r="QDT21" s="954">
        <f t="shared" si="181"/>
        <v>0</v>
      </c>
      <c r="QDU21" s="954">
        <f t="shared" si="181"/>
        <v>0</v>
      </c>
      <c r="QDV21" s="954">
        <f t="shared" si="181"/>
        <v>0</v>
      </c>
      <c r="QDW21" s="954">
        <f t="shared" si="181"/>
        <v>0</v>
      </c>
      <c r="QDX21" s="954">
        <f t="shared" si="181"/>
        <v>0</v>
      </c>
      <c r="QDY21" s="954">
        <f t="shared" si="181"/>
        <v>0</v>
      </c>
      <c r="QDZ21" s="954">
        <f t="shared" si="181"/>
        <v>0</v>
      </c>
      <c r="QEA21" s="954">
        <f t="shared" si="181"/>
        <v>0</v>
      </c>
      <c r="QEB21" s="954">
        <f t="shared" si="181"/>
        <v>0</v>
      </c>
      <c r="QEC21" s="954">
        <f t="shared" si="181"/>
        <v>0</v>
      </c>
      <c r="QED21" s="954">
        <f t="shared" si="181"/>
        <v>0</v>
      </c>
      <c r="QEE21" s="954">
        <f t="shared" si="181"/>
        <v>0</v>
      </c>
      <c r="QEF21" s="954">
        <f t="shared" si="181"/>
        <v>0</v>
      </c>
      <c r="QEG21" s="954">
        <f t="shared" si="181"/>
        <v>0</v>
      </c>
      <c r="QEH21" s="954">
        <f t="shared" si="181"/>
        <v>0</v>
      </c>
      <c r="QEI21" s="954">
        <f t="shared" si="181"/>
        <v>0</v>
      </c>
      <c r="QEJ21" s="954">
        <f t="shared" si="181"/>
        <v>0</v>
      </c>
      <c r="QEK21" s="954">
        <f t="shared" si="181"/>
        <v>0</v>
      </c>
      <c r="QEL21" s="954">
        <f t="shared" si="181"/>
        <v>0</v>
      </c>
      <c r="QEM21" s="954">
        <f t="shared" si="181"/>
        <v>0</v>
      </c>
      <c r="QEN21" s="954">
        <f t="shared" si="181"/>
        <v>0</v>
      </c>
      <c r="QEO21" s="954">
        <f t="shared" si="181"/>
        <v>0</v>
      </c>
      <c r="QEP21" s="954">
        <f t="shared" si="181"/>
        <v>0</v>
      </c>
      <c r="QEQ21" s="954">
        <f t="shared" si="181"/>
        <v>0</v>
      </c>
      <c r="QER21" s="954">
        <f t="shared" si="181"/>
        <v>0</v>
      </c>
      <c r="QES21" s="954">
        <f t="shared" si="181"/>
        <v>0</v>
      </c>
      <c r="QET21" s="954">
        <f t="shared" si="181"/>
        <v>0</v>
      </c>
      <c r="QEU21" s="954">
        <f t="shared" si="181"/>
        <v>0</v>
      </c>
      <c r="QEV21" s="954">
        <f t="shared" si="181"/>
        <v>0</v>
      </c>
      <c r="QEW21" s="954">
        <f t="shared" si="181"/>
        <v>0</v>
      </c>
      <c r="QEX21" s="954">
        <f t="shared" si="181"/>
        <v>0</v>
      </c>
      <c r="QEY21" s="954">
        <f t="shared" si="181"/>
        <v>0</v>
      </c>
      <c r="QEZ21" s="954">
        <f t="shared" si="181"/>
        <v>0</v>
      </c>
      <c r="QFA21" s="954">
        <f t="shared" si="181"/>
        <v>0</v>
      </c>
      <c r="QFB21" s="954">
        <f t="shared" si="181"/>
        <v>0</v>
      </c>
      <c r="QFC21" s="954">
        <f t="shared" si="181"/>
        <v>0</v>
      </c>
      <c r="QFD21" s="954">
        <f t="shared" si="181"/>
        <v>0</v>
      </c>
      <c r="QFE21" s="954">
        <f t="shared" si="181"/>
        <v>0</v>
      </c>
      <c r="QFF21" s="954">
        <f t="shared" si="181"/>
        <v>0</v>
      </c>
      <c r="QFG21" s="954">
        <f t="shared" si="181"/>
        <v>0</v>
      </c>
      <c r="QFH21" s="954">
        <f t="shared" ref="QFH21:QHS21" si="182">IF(OR(QFH26&lt;$C$18,QFH26&gt;($C$18+9)),0,QFH27)</f>
        <v>0</v>
      </c>
      <c r="QFI21" s="954">
        <f t="shared" si="182"/>
        <v>0</v>
      </c>
      <c r="QFJ21" s="954">
        <f t="shared" si="182"/>
        <v>0</v>
      </c>
      <c r="QFK21" s="954">
        <f t="shared" si="182"/>
        <v>0</v>
      </c>
      <c r="QFL21" s="954">
        <f t="shared" si="182"/>
        <v>0</v>
      </c>
      <c r="QFM21" s="954">
        <f t="shared" si="182"/>
        <v>0</v>
      </c>
      <c r="QFN21" s="954">
        <f t="shared" si="182"/>
        <v>0</v>
      </c>
      <c r="QFO21" s="954">
        <f t="shared" si="182"/>
        <v>0</v>
      </c>
      <c r="QFP21" s="954">
        <f t="shared" si="182"/>
        <v>0</v>
      </c>
      <c r="QFQ21" s="954">
        <f t="shared" si="182"/>
        <v>0</v>
      </c>
      <c r="QFR21" s="954">
        <f t="shared" si="182"/>
        <v>0</v>
      </c>
      <c r="QFS21" s="954">
        <f t="shared" si="182"/>
        <v>0</v>
      </c>
      <c r="QFT21" s="954">
        <f t="shared" si="182"/>
        <v>0</v>
      </c>
      <c r="QFU21" s="954">
        <f t="shared" si="182"/>
        <v>0</v>
      </c>
      <c r="QFV21" s="954">
        <f t="shared" si="182"/>
        <v>0</v>
      </c>
      <c r="QFW21" s="954">
        <f t="shared" si="182"/>
        <v>0</v>
      </c>
      <c r="QFX21" s="954">
        <f t="shared" si="182"/>
        <v>0</v>
      </c>
      <c r="QFY21" s="954">
        <f t="shared" si="182"/>
        <v>0</v>
      </c>
      <c r="QFZ21" s="954">
        <f t="shared" si="182"/>
        <v>0</v>
      </c>
      <c r="QGA21" s="954">
        <f t="shared" si="182"/>
        <v>0</v>
      </c>
      <c r="QGB21" s="954">
        <f t="shared" si="182"/>
        <v>0</v>
      </c>
      <c r="QGC21" s="954">
        <f t="shared" si="182"/>
        <v>0</v>
      </c>
      <c r="QGD21" s="954">
        <f t="shared" si="182"/>
        <v>0</v>
      </c>
      <c r="QGE21" s="954">
        <f t="shared" si="182"/>
        <v>0</v>
      </c>
      <c r="QGF21" s="954">
        <f t="shared" si="182"/>
        <v>0</v>
      </c>
      <c r="QGG21" s="954">
        <f t="shared" si="182"/>
        <v>0</v>
      </c>
      <c r="QGH21" s="954">
        <f t="shared" si="182"/>
        <v>0</v>
      </c>
      <c r="QGI21" s="954">
        <f t="shared" si="182"/>
        <v>0</v>
      </c>
      <c r="QGJ21" s="954">
        <f t="shared" si="182"/>
        <v>0</v>
      </c>
      <c r="QGK21" s="954">
        <f t="shared" si="182"/>
        <v>0</v>
      </c>
      <c r="QGL21" s="954">
        <f t="shared" si="182"/>
        <v>0</v>
      </c>
      <c r="QGM21" s="954">
        <f t="shared" si="182"/>
        <v>0</v>
      </c>
      <c r="QGN21" s="954">
        <f t="shared" si="182"/>
        <v>0</v>
      </c>
      <c r="QGO21" s="954">
        <f t="shared" si="182"/>
        <v>0</v>
      </c>
      <c r="QGP21" s="954">
        <f t="shared" si="182"/>
        <v>0</v>
      </c>
      <c r="QGQ21" s="954">
        <f t="shared" si="182"/>
        <v>0</v>
      </c>
      <c r="QGR21" s="954">
        <f t="shared" si="182"/>
        <v>0</v>
      </c>
      <c r="QGS21" s="954">
        <f t="shared" si="182"/>
        <v>0</v>
      </c>
      <c r="QGT21" s="954">
        <f t="shared" si="182"/>
        <v>0</v>
      </c>
      <c r="QGU21" s="954">
        <f t="shared" si="182"/>
        <v>0</v>
      </c>
      <c r="QGV21" s="954">
        <f t="shared" si="182"/>
        <v>0</v>
      </c>
      <c r="QGW21" s="954">
        <f t="shared" si="182"/>
        <v>0</v>
      </c>
      <c r="QGX21" s="954">
        <f t="shared" si="182"/>
        <v>0</v>
      </c>
      <c r="QGY21" s="954">
        <f t="shared" si="182"/>
        <v>0</v>
      </c>
      <c r="QGZ21" s="954">
        <f t="shared" si="182"/>
        <v>0</v>
      </c>
      <c r="QHA21" s="954">
        <f t="shared" si="182"/>
        <v>0</v>
      </c>
      <c r="QHB21" s="954">
        <f t="shared" si="182"/>
        <v>0</v>
      </c>
      <c r="QHC21" s="954">
        <f t="shared" si="182"/>
        <v>0</v>
      </c>
      <c r="QHD21" s="954">
        <f t="shared" si="182"/>
        <v>0</v>
      </c>
      <c r="QHE21" s="954">
        <f t="shared" si="182"/>
        <v>0</v>
      </c>
      <c r="QHF21" s="954">
        <f t="shared" si="182"/>
        <v>0</v>
      </c>
      <c r="QHG21" s="954">
        <f t="shared" si="182"/>
        <v>0</v>
      </c>
      <c r="QHH21" s="954">
        <f t="shared" si="182"/>
        <v>0</v>
      </c>
      <c r="QHI21" s="954">
        <f t="shared" si="182"/>
        <v>0</v>
      </c>
      <c r="QHJ21" s="954">
        <f t="shared" si="182"/>
        <v>0</v>
      </c>
      <c r="QHK21" s="954">
        <f t="shared" si="182"/>
        <v>0</v>
      </c>
      <c r="QHL21" s="954">
        <f t="shared" si="182"/>
        <v>0</v>
      </c>
      <c r="QHM21" s="954">
        <f t="shared" si="182"/>
        <v>0</v>
      </c>
      <c r="QHN21" s="954">
        <f t="shared" si="182"/>
        <v>0</v>
      </c>
      <c r="QHO21" s="954">
        <f t="shared" si="182"/>
        <v>0</v>
      </c>
      <c r="QHP21" s="954">
        <f t="shared" si="182"/>
        <v>0</v>
      </c>
      <c r="QHQ21" s="954">
        <f t="shared" si="182"/>
        <v>0</v>
      </c>
      <c r="QHR21" s="954">
        <f t="shared" si="182"/>
        <v>0</v>
      </c>
      <c r="QHS21" s="954">
        <f t="shared" si="182"/>
        <v>0</v>
      </c>
      <c r="QHT21" s="954">
        <f t="shared" ref="QHT21:QKE21" si="183">IF(OR(QHT26&lt;$C$18,QHT26&gt;($C$18+9)),0,QHT27)</f>
        <v>0</v>
      </c>
      <c r="QHU21" s="954">
        <f t="shared" si="183"/>
        <v>0</v>
      </c>
      <c r="QHV21" s="954">
        <f t="shared" si="183"/>
        <v>0</v>
      </c>
      <c r="QHW21" s="954">
        <f t="shared" si="183"/>
        <v>0</v>
      </c>
      <c r="QHX21" s="954">
        <f t="shared" si="183"/>
        <v>0</v>
      </c>
      <c r="QHY21" s="954">
        <f t="shared" si="183"/>
        <v>0</v>
      </c>
      <c r="QHZ21" s="954">
        <f t="shared" si="183"/>
        <v>0</v>
      </c>
      <c r="QIA21" s="954">
        <f t="shared" si="183"/>
        <v>0</v>
      </c>
      <c r="QIB21" s="954">
        <f t="shared" si="183"/>
        <v>0</v>
      </c>
      <c r="QIC21" s="954">
        <f t="shared" si="183"/>
        <v>0</v>
      </c>
      <c r="QID21" s="954">
        <f t="shared" si="183"/>
        <v>0</v>
      </c>
      <c r="QIE21" s="954">
        <f t="shared" si="183"/>
        <v>0</v>
      </c>
      <c r="QIF21" s="954">
        <f t="shared" si="183"/>
        <v>0</v>
      </c>
      <c r="QIG21" s="954">
        <f t="shared" si="183"/>
        <v>0</v>
      </c>
      <c r="QIH21" s="954">
        <f t="shared" si="183"/>
        <v>0</v>
      </c>
      <c r="QII21" s="954">
        <f t="shared" si="183"/>
        <v>0</v>
      </c>
      <c r="QIJ21" s="954">
        <f t="shared" si="183"/>
        <v>0</v>
      </c>
      <c r="QIK21" s="954">
        <f t="shared" si="183"/>
        <v>0</v>
      </c>
      <c r="QIL21" s="954">
        <f t="shared" si="183"/>
        <v>0</v>
      </c>
      <c r="QIM21" s="954">
        <f t="shared" si="183"/>
        <v>0</v>
      </c>
      <c r="QIN21" s="954">
        <f t="shared" si="183"/>
        <v>0</v>
      </c>
      <c r="QIO21" s="954">
        <f t="shared" si="183"/>
        <v>0</v>
      </c>
      <c r="QIP21" s="954">
        <f t="shared" si="183"/>
        <v>0</v>
      </c>
      <c r="QIQ21" s="954">
        <f t="shared" si="183"/>
        <v>0</v>
      </c>
      <c r="QIR21" s="954">
        <f t="shared" si="183"/>
        <v>0</v>
      </c>
      <c r="QIS21" s="954">
        <f t="shared" si="183"/>
        <v>0</v>
      </c>
      <c r="QIT21" s="954">
        <f t="shared" si="183"/>
        <v>0</v>
      </c>
      <c r="QIU21" s="954">
        <f t="shared" si="183"/>
        <v>0</v>
      </c>
      <c r="QIV21" s="954">
        <f t="shared" si="183"/>
        <v>0</v>
      </c>
      <c r="QIW21" s="954">
        <f t="shared" si="183"/>
        <v>0</v>
      </c>
      <c r="QIX21" s="954">
        <f t="shared" si="183"/>
        <v>0</v>
      </c>
      <c r="QIY21" s="954">
        <f t="shared" si="183"/>
        <v>0</v>
      </c>
      <c r="QIZ21" s="954">
        <f t="shared" si="183"/>
        <v>0</v>
      </c>
      <c r="QJA21" s="954">
        <f t="shared" si="183"/>
        <v>0</v>
      </c>
      <c r="QJB21" s="954">
        <f t="shared" si="183"/>
        <v>0</v>
      </c>
      <c r="QJC21" s="954">
        <f t="shared" si="183"/>
        <v>0</v>
      </c>
      <c r="QJD21" s="954">
        <f t="shared" si="183"/>
        <v>0</v>
      </c>
      <c r="QJE21" s="954">
        <f t="shared" si="183"/>
        <v>0</v>
      </c>
      <c r="QJF21" s="954">
        <f t="shared" si="183"/>
        <v>0</v>
      </c>
      <c r="QJG21" s="954">
        <f t="shared" si="183"/>
        <v>0</v>
      </c>
      <c r="QJH21" s="954">
        <f t="shared" si="183"/>
        <v>0</v>
      </c>
      <c r="QJI21" s="954">
        <f t="shared" si="183"/>
        <v>0</v>
      </c>
      <c r="QJJ21" s="954">
        <f t="shared" si="183"/>
        <v>0</v>
      </c>
      <c r="QJK21" s="954">
        <f t="shared" si="183"/>
        <v>0</v>
      </c>
      <c r="QJL21" s="954">
        <f t="shared" si="183"/>
        <v>0</v>
      </c>
      <c r="QJM21" s="954">
        <f t="shared" si="183"/>
        <v>0</v>
      </c>
      <c r="QJN21" s="954">
        <f t="shared" si="183"/>
        <v>0</v>
      </c>
      <c r="QJO21" s="954">
        <f t="shared" si="183"/>
        <v>0</v>
      </c>
      <c r="QJP21" s="954">
        <f t="shared" si="183"/>
        <v>0</v>
      </c>
      <c r="QJQ21" s="954">
        <f t="shared" si="183"/>
        <v>0</v>
      </c>
      <c r="QJR21" s="954">
        <f t="shared" si="183"/>
        <v>0</v>
      </c>
      <c r="QJS21" s="954">
        <f t="shared" si="183"/>
        <v>0</v>
      </c>
      <c r="QJT21" s="954">
        <f t="shared" si="183"/>
        <v>0</v>
      </c>
      <c r="QJU21" s="954">
        <f t="shared" si="183"/>
        <v>0</v>
      </c>
      <c r="QJV21" s="954">
        <f t="shared" si="183"/>
        <v>0</v>
      </c>
      <c r="QJW21" s="954">
        <f t="shared" si="183"/>
        <v>0</v>
      </c>
      <c r="QJX21" s="954">
        <f t="shared" si="183"/>
        <v>0</v>
      </c>
      <c r="QJY21" s="954">
        <f t="shared" si="183"/>
        <v>0</v>
      </c>
      <c r="QJZ21" s="954">
        <f t="shared" si="183"/>
        <v>0</v>
      </c>
      <c r="QKA21" s="954">
        <f t="shared" si="183"/>
        <v>0</v>
      </c>
      <c r="QKB21" s="954">
        <f t="shared" si="183"/>
        <v>0</v>
      </c>
      <c r="QKC21" s="954">
        <f t="shared" si="183"/>
        <v>0</v>
      </c>
      <c r="QKD21" s="954">
        <f t="shared" si="183"/>
        <v>0</v>
      </c>
      <c r="QKE21" s="954">
        <f t="shared" si="183"/>
        <v>0</v>
      </c>
      <c r="QKF21" s="954">
        <f t="shared" ref="QKF21:QMQ21" si="184">IF(OR(QKF26&lt;$C$18,QKF26&gt;($C$18+9)),0,QKF27)</f>
        <v>0</v>
      </c>
      <c r="QKG21" s="954">
        <f t="shared" si="184"/>
        <v>0</v>
      </c>
      <c r="QKH21" s="954">
        <f t="shared" si="184"/>
        <v>0</v>
      </c>
      <c r="QKI21" s="954">
        <f t="shared" si="184"/>
        <v>0</v>
      </c>
      <c r="QKJ21" s="954">
        <f t="shared" si="184"/>
        <v>0</v>
      </c>
      <c r="QKK21" s="954">
        <f t="shared" si="184"/>
        <v>0</v>
      </c>
      <c r="QKL21" s="954">
        <f t="shared" si="184"/>
        <v>0</v>
      </c>
      <c r="QKM21" s="954">
        <f t="shared" si="184"/>
        <v>0</v>
      </c>
      <c r="QKN21" s="954">
        <f t="shared" si="184"/>
        <v>0</v>
      </c>
      <c r="QKO21" s="954">
        <f t="shared" si="184"/>
        <v>0</v>
      </c>
      <c r="QKP21" s="954">
        <f t="shared" si="184"/>
        <v>0</v>
      </c>
      <c r="QKQ21" s="954">
        <f t="shared" si="184"/>
        <v>0</v>
      </c>
      <c r="QKR21" s="954">
        <f t="shared" si="184"/>
        <v>0</v>
      </c>
      <c r="QKS21" s="954">
        <f t="shared" si="184"/>
        <v>0</v>
      </c>
      <c r="QKT21" s="954">
        <f t="shared" si="184"/>
        <v>0</v>
      </c>
      <c r="QKU21" s="954">
        <f t="shared" si="184"/>
        <v>0</v>
      </c>
      <c r="QKV21" s="954">
        <f t="shared" si="184"/>
        <v>0</v>
      </c>
      <c r="QKW21" s="954">
        <f t="shared" si="184"/>
        <v>0</v>
      </c>
      <c r="QKX21" s="954">
        <f t="shared" si="184"/>
        <v>0</v>
      </c>
      <c r="QKY21" s="954">
        <f t="shared" si="184"/>
        <v>0</v>
      </c>
      <c r="QKZ21" s="954">
        <f t="shared" si="184"/>
        <v>0</v>
      </c>
      <c r="QLA21" s="954">
        <f t="shared" si="184"/>
        <v>0</v>
      </c>
      <c r="QLB21" s="954">
        <f t="shared" si="184"/>
        <v>0</v>
      </c>
      <c r="QLC21" s="954">
        <f t="shared" si="184"/>
        <v>0</v>
      </c>
      <c r="QLD21" s="954">
        <f t="shared" si="184"/>
        <v>0</v>
      </c>
      <c r="QLE21" s="954">
        <f t="shared" si="184"/>
        <v>0</v>
      </c>
      <c r="QLF21" s="954">
        <f t="shared" si="184"/>
        <v>0</v>
      </c>
      <c r="QLG21" s="954">
        <f t="shared" si="184"/>
        <v>0</v>
      </c>
      <c r="QLH21" s="954">
        <f t="shared" si="184"/>
        <v>0</v>
      </c>
      <c r="QLI21" s="954">
        <f t="shared" si="184"/>
        <v>0</v>
      </c>
      <c r="QLJ21" s="954">
        <f t="shared" si="184"/>
        <v>0</v>
      </c>
      <c r="QLK21" s="954">
        <f t="shared" si="184"/>
        <v>0</v>
      </c>
      <c r="QLL21" s="954">
        <f t="shared" si="184"/>
        <v>0</v>
      </c>
      <c r="QLM21" s="954">
        <f t="shared" si="184"/>
        <v>0</v>
      </c>
      <c r="QLN21" s="954">
        <f t="shared" si="184"/>
        <v>0</v>
      </c>
      <c r="QLO21" s="954">
        <f t="shared" si="184"/>
        <v>0</v>
      </c>
      <c r="QLP21" s="954">
        <f t="shared" si="184"/>
        <v>0</v>
      </c>
      <c r="QLQ21" s="954">
        <f t="shared" si="184"/>
        <v>0</v>
      </c>
      <c r="QLR21" s="954">
        <f t="shared" si="184"/>
        <v>0</v>
      </c>
      <c r="QLS21" s="954">
        <f t="shared" si="184"/>
        <v>0</v>
      </c>
      <c r="QLT21" s="954">
        <f t="shared" si="184"/>
        <v>0</v>
      </c>
      <c r="QLU21" s="954">
        <f t="shared" si="184"/>
        <v>0</v>
      </c>
      <c r="QLV21" s="954">
        <f t="shared" si="184"/>
        <v>0</v>
      </c>
      <c r="QLW21" s="954">
        <f t="shared" si="184"/>
        <v>0</v>
      </c>
      <c r="QLX21" s="954">
        <f t="shared" si="184"/>
        <v>0</v>
      </c>
      <c r="QLY21" s="954">
        <f t="shared" si="184"/>
        <v>0</v>
      </c>
      <c r="QLZ21" s="954">
        <f t="shared" si="184"/>
        <v>0</v>
      </c>
      <c r="QMA21" s="954">
        <f t="shared" si="184"/>
        <v>0</v>
      </c>
      <c r="QMB21" s="954">
        <f t="shared" si="184"/>
        <v>0</v>
      </c>
      <c r="QMC21" s="954">
        <f t="shared" si="184"/>
        <v>0</v>
      </c>
      <c r="QMD21" s="954">
        <f t="shared" si="184"/>
        <v>0</v>
      </c>
      <c r="QME21" s="954">
        <f t="shared" si="184"/>
        <v>0</v>
      </c>
      <c r="QMF21" s="954">
        <f t="shared" si="184"/>
        <v>0</v>
      </c>
      <c r="QMG21" s="954">
        <f t="shared" si="184"/>
        <v>0</v>
      </c>
      <c r="QMH21" s="954">
        <f t="shared" si="184"/>
        <v>0</v>
      </c>
      <c r="QMI21" s="954">
        <f t="shared" si="184"/>
        <v>0</v>
      </c>
      <c r="QMJ21" s="954">
        <f t="shared" si="184"/>
        <v>0</v>
      </c>
      <c r="QMK21" s="954">
        <f t="shared" si="184"/>
        <v>0</v>
      </c>
      <c r="QML21" s="954">
        <f t="shared" si="184"/>
        <v>0</v>
      </c>
      <c r="QMM21" s="954">
        <f t="shared" si="184"/>
        <v>0</v>
      </c>
      <c r="QMN21" s="954">
        <f t="shared" si="184"/>
        <v>0</v>
      </c>
      <c r="QMO21" s="954">
        <f t="shared" si="184"/>
        <v>0</v>
      </c>
      <c r="QMP21" s="954">
        <f t="shared" si="184"/>
        <v>0</v>
      </c>
      <c r="QMQ21" s="954">
        <f t="shared" si="184"/>
        <v>0</v>
      </c>
      <c r="QMR21" s="954">
        <f t="shared" ref="QMR21:QPC21" si="185">IF(OR(QMR26&lt;$C$18,QMR26&gt;($C$18+9)),0,QMR27)</f>
        <v>0</v>
      </c>
      <c r="QMS21" s="954">
        <f t="shared" si="185"/>
        <v>0</v>
      </c>
      <c r="QMT21" s="954">
        <f t="shared" si="185"/>
        <v>0</v>
      </c>
      <c r="QMU21" s="954">
        <f t="shared" si="185"/>
        <v>0</v>
      </c>
      <c r="QMV21" s="954">
        <f t="shared" si="185"/>
        <v>0</v>
      </c>
      <c r="QMW21" s="954">
        <f t="shared" si="185"/>
        <v>0</v>
      </c>
      <c r="QMX21" s="954">
        <f t="shared" si="185"/>
        <v>0</v>
      </c>
      <c r="QMY21" s="954">
        <f t="shared" si="185"/>
        <v>0</v>
      </c>
      <c r="QMZ21" s="954">
        <f t="shared" si="185"/>
        <v>0</v>
      </c>
      <c r="QNA21" s="954">
        <f t="shared" si="185"/>
        <v>0</v>
      </c>
      <c r="QNB21" s="954">
        <f t="shared" si="185"/>
        <v>0</v>
      </c>
      <c r="QNC21" s="954">
        <f t="shared" si="185"/>
        <v>0</v>
      </c>
      <c r="QND21" s="954">
        <f t="shared" si="185"/>
        <v>0</v>
      </c>
      <c r="QNE21" s="954">
        <f t="shared" si="185"/>
        <v>0</v>
      </c>
      <c r="QNF21" s="954">
        <f t="shared" si="185"/>
        <v>0</v>
      </c>
      <c r="QNG21" s="954">
        <f t="shared" si="185"/>
        <v>0</v>
      </c>
      <c r="QNH21" s="954">
        <f t="shared" si="185"/>
        <v>0</v>
      </c>
      <c r="QNI21" s="954">
        <f t="shared" si="185"/>
        <v>0</v>
      </c>
      <c r="QNJ21" s="954">
        <f t="shared" si="185"/>
        <v>0</v>
      </c>
      <c r="QNK21" s="954">
        <f t="shared" si="185"/>
        <v>0</v>
      </c>
      <c r="QNL21" s="954">
        <f t="shared" si="185"/>
        <v>0</v>
      </c>
      <c r="QNM21" s="954">
        <f t="shared" si="185"/>
        <v>0</v>
      </c>
      <c r="QNN21" s="954">
        <f t="shared" si="185"/>
        <v>0</v>
      </c>
      <c r="QNO21" s="954">
        <f t="shared" si="185"/>
        <v>0</v>
      </c>
      <c r="QNP21" s="954">
        <f t="shared" si="185"/>
        <v>0</v>
      </c>
      <c r="QNQ21" s="954">
        <f t="shared" si="185"/>
        <v>0</v>
      </c>
      <c r="QNR21" s="954">
        <f t="shared" si="185"/>
        <v>0</v>
      </c>
      <c r="QNS21" s="954">
        <f t="shared" si="185"/>
        <v>0</v>
      </c>
      <c r="QNT21" s="954">
        <f t="shared" si="185"/>
        <v>0</v>
      </c>
      <c r="QNU21" s="954">
        <f t="shared" si="185"/>
        <v>0</v>
      </c>
      <c r="QNV21" s="954">
        <f t="shared" si="185"/>
        <v>0</v>
      </c>
      <c r="QNW21" s="954">
        <f t="shared" si="185"/>
        <v>0</v>
      </c>
      <c r="QNX21" s="954">
        <f t="shared" si="185"/>
        <v>0</v>
      </c>
      <c r="QNY21" s="954">
        <f t="shared" si="185"/>
        <v>0</v>
      </c>
      <c r="QNZ21" s="954">
        <f t="shared" si="185"/>
        <v>0</v>
      </c>
      <c r="QOA21" s="954">
        <f t="shared" si="185"/>
        <v>0</v>
      </c>
      <c r="QOB21" s="954">
        <f t="shared" si="185"/>
        <v>0</v>
      </c>
      <c r="QOC21" s="954">
        <f t="shared" si="185"/>
        <v>0</v>
      </c>
      <c r="QOD21" s="954">
        <f t="shared" si="185"/>
        <v>0</v>
      </c>
      <c r="QOE21" s="954">
        <f t="shared" si="185"/>
        <v>0</v>
      </c>
      <c r="QOF21" s="954">
        <f t="shared" si="185"/>
        <v>0</v>
      </c>
      <c r="QOG21" s="954">
        <f t="shared" si="185"/>
        <v>0</v>
      </c>
      <c r="QOH21" s="954">
        <f t="shared" si="185"/>
        <v>0</v>
      </c>
      <c r="QOI21" s="954">
        <f t="shared" si="185"/>
        <v>0</v>
      </c>
      <c r="QOJ21" s="954">
        <f t="shared" si="185"/>
        <v>0</v>
      </c>
      <c r="QOK21" s="954">
        <f t="shared" si="185"/>
        <v>0</v>
      </c>
      <c r="QOL21" s="954">
        <f t="shared" si="185"/>
        <v>0</v>
      </c>
      <c r="QOM21" s="954">
        <f t="shared" si="185"/>
        <v>0</v>
      </c>
      <c r="QON21" s="954">
        <f t="shared" si="185"/>
        <v>0</v>
      </c>
      <c r="QOO21" s="954">
        <f t="shared" si="185"/>
        <v>0</v>
      </c>
      <c r="QOP21" s="954">
        <f t="shared" si="185"/>
        <v>0</v>
      </c>
      <c r="QOQ21" s="954">
        <f t="shared" si="185"/>
        <v>0</v>
      </c>
      <c r="QOR21" s="954">
        <f t="shared" si="185"/>
        <v>0</v>
      </c>
      <c r="QOS21" s="954">
        <f t="shared" si="185"/>
        <v>0</v>
      </c>
      <c r="QOT21" s="954">
        <f t="shared" si="185"/>
        <v>0</v>
      </c>
      <c r="QOU21" s="954">
        <f t="shared" si="185"/>
        <v>0</v>
      </c>
      <c r="QOV21" s="954">
        <f t="shared" si="185"/>
        <v>0</v>
      </c>
      <c r="QOW21" s="954">
        <f t="shared" si="185"/>
        <v>0</v>
      </c>
      <c r="QOX21" s="954">
        <f t="shared" si="185"/>
        <v>0</v>
      </c>
      <c r="QOY21" s="954">
        <f t="shared" si="185"/>
        <v>0</v>
      </c>
      <c r="QOZ21" s="954">
        <f t="shared" si="185"/>
        <v>0</v>
      </c>
      <c r="QPA21" s="954">
        <f t="shared" si="185"/>
        <v>0</v>
      </c>
      <c r="QPB21" s="954">
        <f t="shared" si="185"/>
        <v>0</v>
      </c>
      <c r="QPC21" s="954">
        <f t="shared" si="185"/>
        <v>0</v>
      </c>
      <c r="QPD21" s="954">
        <f t="shared" ref="QPD21:QRO21" si="186">IF(OR(QPD26&lt;$C$18,QPD26&gt;($C$18+9)),0,QPD27)</f>
        <v>0</v>
      </c>
      <c r="QPE21" s="954">
        <f t="shared" si="186"/>
        <v>0</v>
      </c>
      <c r="QPF21" s="954">
        <f t="shared" si="186"/>
        <v>0</v>
      </c>
      <c r="QPG21" s="954">
        <f t="shared" si="186"/>
        <v>0</v>
      </c>
      <c r="QPH21" s="954">
        <f t="shared" si="186"/>
        <v>0</v>
      </c>
      <c r="QPI21" s="954">
        <f t="shared" si="186"/>
        <v>0</v>
      </c>
      <c r="QPJ21" s="954">
        <f t="shared" si="186"/>
        <v>0</v>
      </c>
      <c r="QPK21" s="954">
        <f t="shared" si="186"/>
        <v>0</v>
      </c>
      <c r="QPL21" s="954">
        <f t="shared" si="186"/>
        <v>0</v>
      </c>
      <c r="QPM21" s="954">
        <f t="shared" si="186"/>
        <v>0</v>
      </c>
      <c r="QPN21" s="954">
        <f t="shared" si="186"/>
        <v>0</v>
      </c>
      <c r="QPO21" s="954">
        <f t="shared" si="186"/>
        <v>0</v>
      </c>
      <c r="QPP21" s="954">
        <f t="shared" si="186"/>
        <v>0</v>
      </c>
      <c r="QPQ21" s="954">
        <f t="shared" si="186"/>
        <v>0</v>
      </c>
      <c r="QPR21" s="954">
        <f t="shared" si="186"/>
        <v>0</v>
      </c>
      <c r="QPS21" s="954">
        <f t="shared" si="186"/>
        <v>0</v>
      </c>
      <c r="QPT21" s="954">
        <f t="shared" si="186"/>
        <v>0</v>
      </c>
      <c r="QPU21" s="954">
        <f t="shared" si="186"/>
        <v>0</v>
      </c>
      <c r="QPV21" s="954">
        <f t="shared" si="186"/>
        <v>0</v>
      </c>
      <c r="QPW21" s="954">
        <f t="shared" si="186"/>
        <v>0</v>
      </c>
      <c r="QPX21" s="954">
        <f t="shared" si="186"/>
        <v>0</v>
      </c>
      <c r="QPY21" s="954">
        <f t="shared" si="186"/>
        <v>0</v>
      </c>
      <c r="QPZ21" s="954">
        <f t="shared" si="186"/>
        <v>0</v>
      </c>
      <c r="QQA21" s="954">
        <f t="shared" si="186"/>
        <v>0</v>
      </c>
      <c r="QQB21" s="954">
        <f t="shared" si="186"/>
        <v>0</v>
      </c>
      <c r="QQC21" s="954">
        <f t="shared" si="186"/>
        <v>0</v>
      </c>
      <c r="QQD21" s="954">
        <f t="shared" si="186"/>
        <v>0</v>
      </c>
      <c r="QQE21" s="954">
        <f t="shared" si="186"/>
        <v>0</v>
      </c>
      <c r="QQF21" s="954">
        <f t="shared" si="186"/>
        <v>0</v>
      </c>
      <c r="QQG21" s="954">
        <f t="shared" si="186"/>
        <v>0</v>
      </c>
      <c r="QQH21" s="954">
        <f t="shared" si="186"/>
        <v>0</v>
      </c>
      <c r="QQI21" s="954">
        <f t="shared" si="186"/>
        <v>0</v>
      </c>
      <c r="QQJ21" s="954">
        <f t="shared" si="186"/>
        <v>0</v>
      </c>
      <c r="QQK21" s="954">
        <f t="shared" si="186"/>
        <v>0</v>
      </c>
      <c r="QQL21" s="954">
        <f t="shared" si="186"/>
        <v>0</v>
      </c>
      <c r="QQM21" s="954">
        <f t="shared" si="186"/>
        <v>0</v>
      </c>
      <c r="QQN21" s="954">
        <f t="shared" si="186"/>
        <v>0</v>
      </c>
      <c r="QQO21" s="954">
        <f t="shared" si="186"/>
        <v>0</v>
      </c>
      <c r="QQP21" s="954">
        <f t="shared" si="186"/>
        <v>0</v>
      </c>
      <c r="QQQ21" s="954">
        <f t="shared" si="186"/>
        <v>0</v>
      </c>
      <c r="QQR21" s="954">
        <f t="shared" si="186"/>
        <v>0</v>
      </c>
      <c r="QQS21" s="954">
        <f t="shared" si="186"/>
        <v>0</v>
      </c>
      <c r="QQT21" s="954">
        <f t="shared" si="186"/>
        <v>0</v>
      </c>
      <c r="QQU21" s="954">
        <f t="shared" si="186"/>
        <v>0</v>
      </c>
      <c r="QQV21" s="954">
        <f t="shared" si="186"/>
        <v>0</v>
      </c>
      <c r="QQW21" s="954">
        <f t="shared" si="186"/>
        <v>0</v>
      </c>
      <c r="QQX21" s="954">
        <f t="shared" si="186"/>
        <v>0</v>
      </c>
      <c r="QQY21" s="954">
        <f t="shared" si="186"/>
        <v>0</v>
      </c>
      <c r="QQZ21" s="954">
        <f t="shared" si="186"/>
        <v>0</v>
      </c>
      <c r="QRA21" s="954">
        <f t="shared" si="186"/>
        <v>0</v>
      </c>
      <c r="QRB21" s="954">
        <f t="shared" si="186"/>
        <v>0</v>
      </c>
      <c r="QRC21" s="954">
        <f t="shared" si="186"/>
        <v>0</v>
      </c>
      <c r="QRD21" s="954">
        <f t="shared" si="186"/>
        <v>0</v>
      </c>
      <c r="QRE21" s="954">
        <f t="shared" si="186"/>
        <v>0</v>
      </c>
      <c r="QRF21" s="954">
        <f t="shared" si="186"/>
        <v>0</v>
      </c>
      <c r="QRG21" s="954">
        <f t="shared" si="186"/>
        <v>0</v>
      </c>
      <c r="QRH21" s="954">
        <f t="shared" si="186"/>
        <v>0</v>
      </c>
      <c r="QRI21" s="954">
        <f t="shared" si="186"/>
        <v>0</v>
      </c>
      <c r="QRJ21" s="954">
        <f t="shared" si="186"/>
        <v>0</v>
      </c>
      <c r="QRK21" s="954">
        <f t="shared" si="186"/>
        <v>0</v>
      </c>
      <c r="QRL21" s="954">
        <f t="shared" si="186"/>
        <v>0</v>
      </c>
      <c r="QRM21" s="954">
        <f t="shared" si="186"/>
        <v>0</v>
      </c>
      <c r="QRN21" s="954">
        <f t="shared" si="186"/>
        <v>0</v>
      </c>
      <c r="QRO21" s="954">
        <f t="shared" si="186"/>
        <v>0</v>
      </c>
      <c r="QRP21" s="954">
        <f t="shared" ref="QRP21:QUA21" si="187">IF(OR(QRP26&lt;$C$18,QRP26&gt;($C$18+9)),0,QRP27)</f>
        <v>0</v>
      </c>
      <c r="QRQ21" s="954">
        <f t="shared" si="187"/>
        <v>0</v>
      </c>
      <c r="QRR21" s="954">
        <f t="shared" si="187"/>
        <v>0</v>
      </c>
      <c r="QRS21" s="954">
        <f t="shared" si="187"/>
        <v>0</v>
      </c>
      <c r="QRT21" s="954">
        <f t="shared" si="187"/>
        <v>0</v>
      </c>
      <c r="QRU21" s="954">
        <f t="shared" si="187"/>
        <v>0</v>
      </c>
      <c r="QRV21" s="954">
        <f t="shared" si="187"/>
        <v>0</v>
      </c>
      <c r="QRW21" s="954">
        <f t="shared" si="187"/>
        <v>0</v>
      </c>
      <c r="QRX21" s="954">
        <f t="shared" si="187"/>
        <v>0</v>
      </c>
      <c r="QRY21" s="954">
        <f t="shared" si="187"/>
        <v>0</v>
      </c>
      <c r="QRZ21" s="954">
        <f t="shared" si="187"/>
        <v>0</v>
      </c>
      <c r="QSA21" s="954">
        <f t="shared" si="187"/>
        <v>0</v>
      </c>
      <c r="QSB21" s="954">
        <f t="shared" si="187"/>
        <v>0</v>
      </c>
      <c r="QSC21" s="954">
        <f t="shared" si="187"/>
        <v>0</v>
      </c>
      <c r="QSD21" s="954">
        <f t="shared" si="187"/>
        <v>0</v>
      </c>
      <c r="QSE21" s="954">
        <f t="shared" si="187"/>
        <v>0</v>
      </c>
      <c r="QSF21" s="954">
        <f t="shared" si="187"/>
        <v>0</v>
      </c>
      <c r="QSG21" s="954">
        <f t="shared" si="187"/>
        <v>0</v>
      </c>
      <c r="QSH21" s="954">
        <f t="shared" si="187"/>
        <v>0</v>
      </c>
      <c r="QSI21" s="954">
        <f t="shared" si="187"/>
        <v>0</v>
      </c>
      <c r="QSJ21" s="954">
        <f t="shared" si="187"/>
        <v>0</v>
      </c>
      <c r="QSK21" s="954">
        <f t="shared" si="187"/>
        <v>0</v>
      </c>
      <c r="QSL21" s="954">
        <f t="shared" si="187"/>
        <v>0</v>
      </c>
      <c r="QSM21" s="954">
        <f t="shared" si="187"/>
        <v>0</v>
      </c>
      <c r="QSN21" s="954">
        <f t="shared" si="187"/>
        <v>0</v>
      </c>
      <c r="QSO21" s="954">
        <f t="shared" si="187"/>
        <v>0</v>
      </c>
      <c r="QSP21" s="954">
        <f t="shared" si="187"/>
        <v>0</v>
      </c>
      <c r="QSQ21" s="954">
        <f t="shared" si="187"/>
        <v>0</v>
      </c>
      <c r="QSR21" s="954">
        <f t="shared" si="187"/>
        <v>0</v>
      </c>
      <c r="QSS21" s="954">
        <f t="shared" si="187"/>
        <v>0</v>
      </c>
      <c r="QST21" s="954">
        <f t="shared" si="187"/>
        <v>0</v>
      </c>
      <c r="QSU21" s="954">
        <f t="shared" si="187"/>
        <v>0</v>
      </c>
      <c r="QSV21" s="954">
        <f t="shared" si="187"/>
        <v>0</v>
      </c>
      <c r="QSW21" s="954">
        <f t="shared" si="187"/>
        <v>0</v>
      </c>
      <c r="QSX21" s="954">
        <f t="shared" si="187"/>
        <v>0</v>
      </c>
      <c r="QSY21" s="954">
        <f t="shared" si="187"/>
        <v>0</v>
      </c>
      <c r="QSZ21" s="954">
        <f t="shared" si="187"/>
        <v>0</v>
      </c>
      <c r="QTA21" s="954">
        <f t="shared" si="187"/>
        <v>0</v>
      </c>
      <c r="QTB21" s="954">
        <f t="shared" si="187"/>
        <v>0</v>
      </c>
      <c r="QTC21" s="954">
        <f t="shared" si="187"/>
        <v>0</v>
      </c>
      <c r="QTD21" s="954">
        <f t="shared" si="187"/>
        <v>0</v>
      </c>
      <c r="QTE21" s="954">
        <f t="shared" si="187"/>
        <v>0</v>
      </c>
      <c r="QTF21" s="954">
        <f t="shared" si="187"/>
        <v>0</v>
      </c>
      <c r="QTG21" s="954">
        <f t="shared" si="187"/>
        <v>0</v>
      </c>
      <c r="QTH21" s="954">
        <f t="shared" si="187"/>
        <v>0</v>
      </c>
      <c r="QTI21" s="954">
        <f t="shared" si="187"/>
        <v>0</v>
      </c>
      <c r="QTJ21" s="954">
        <f t="shared" si="187"/>
        <v>0</v>
      </c>
      <c r="QTK21" s="954">
        <f t="shared" si="187"/>
        <v>0</v>
      </c>
      <c r="QTL21" s="954">
        <f t="shared" si="187"/>
        <v>0</v>
      </c>
      <c r="QTM21" s="954">
        <f t="shared" si="187"/>
        <v>0</v>
      </c>
      <c r="QTN21" s="954">
        <f t="shared" si="187"/>
        <v>0</v>
      </c>
      <c r="QTO21" s="954">
        <f t="shared" si="187"/>
        <v>0</v>
      </c>
      <c r="QTP21" s="954">
        <f t="shared" si="187"/>
        <v>0</v>
      </c>
      <c r="QTQ21" s="954">
        <f t="shared" si="187"/>
        <v>0</v>
      </c>
      <c r="QTR21" s="954">
        <f t="shared" si="187"/>
        <v>0</v>
      </c>
      <c r="QTS21" s="954">
        <f t="shared" si="187"/>
        <v>0</v>
      </c>
      <c r="QTT21" s="954">
        <f t="shared" si="187"/>
        <v>0</v>
      </c>
      <c r="QTU21" s="954">
        <f t="shared" si="187"/>
        <v>0</v>
      </c>
      <c r="QTV21" s="954">
        <f t="shared" si="187"/>
        <v>0</v>
      </c>
      <c r="QTW21" s="954">
        <f t="shared" si="187"/>
        <v>0</v>
      </c>
      <c r="QTX21" s="954">
        <f t="shared" si="187"/>
        <v>0</v>
      </c>
      <c r="QTY21" s="954">
        <f t="shared" si="187"/>
        <v>0</v>
      </c>
      <c r="QTZ21" s="954">
        <f t="shared" si="187"/>
        <v>0</v>
      </c>
      <c r="QUA21" s="954">
        <f t="shared" si="187"/>
        <v>0</v>
      </c>
      <c r="QUB21" s="954">
        <f t="shared" ref="QUB21:QWM21" si="188">IF(OR(QUB26&lt;$C$18,QUB26&gt;($C$18+9)),0,QUB27)</f>
        <v>0</v>
      </c>
      <c r="QUC21" s="954">
        <f t="shared" si="188"/>
        <v>0</v>
      </c>
      <c r="QUD21" s="954">
        <f t="shared" si="188"/>
        <v>0</v>
      </c>
      <c r="QUE21" s="954">
        <f t="shared" si="188"/>
        <v>0</v>
      </c>
      <c r="QUF21" s="954">
        <f t="shared" si="188"/>
        <v>0</v>
      </c>
      <c r="QUG21" s="954">
        <f t="shared" si="188"/>
        <v>0</v>
      </c>
      <c r="QUH21" s="954">
        <f t="shared" si="188"/>
        <v>0</v>
      </c>
      <c r="QUI21" s="954">
        <f t="shared" si="188"/>
        <v>0</v>
      </c>
      <c r="QUJ21" s="954">
        <f t="shared" si="188"/>
        <v>0</v>
      </c>
      <c r="QUK21" s="954">
        <f t="shared" si="188"/>
        <v>0</v>
      </c>
      <c r="QUL21" s="954">
        <f t="shared" si="188"/>
        <v>0</v>
      </c>
      <c r="QUM21" s="954">
        <f t="shared" si="188"/>
        <v>0</v>
      </c>
      <c r="QUN21" s="954">
        <f t="shared" si="188"/>
        <v>0</v>
      </c>
      <c r="QUO21" s="954">
        <f t="shared" si="188"/>
        <v>0</v>
      </c>
      <c r="QUP21" s="954">
        <f t="shared" si="188"/>
        <v>0</v>
      </c>
      <c r="QUQ21" s="954">
        <f t="shared" si="188"/>
        <v>0</v>
      </c>
      <c r="QUR21" s="954">
        <f t="shared" si="188"/>
        <v>0</v>
      </c>
      <c r="QUS21" s="954">
        <f t="shared" si="188"/>
        <v>0</v>
      </c>
      <c r="QUT21" s="954">
        <f t="shared" si="188"/>
        <v>0</v>
      </c>
      <c r="QUU21" s="954">
        <f t="shared" si="188"/>
        <v>0</v>
      </c>
      <c r="QUV21" s="954">
        <f t="shared" si="188"/>
        <v>0</v>
      </c>
      <c r="QUW21" s="954">
        <f t="shared" si="188"/>
        <v>0</v>
      </c>
      <c r="QUX21" s="954">
        <f t="shared" si="188"/>
        <v>0</v>
      </c>
      <c r="QUY21" s="954">
        <f t="shared" si="188"/>
        <v>0</v>
      </c>
      <c r="QUZ21" s="954">
        <f t="shared" si="188"/>
        <v>0</v>
      </c>
      <c r="QVA21" s="954">
        <f t="shared" si="188"/>
        <v>0</v>
      </c>
      <c r="QVB21" s="954">
        <f t="shared" si="188"/>
        <v>0</v>
      </c>
      <c r="QVC21" s="954">
        <f t="shared" si="188"/>
        <v>0</v>
      </c>
      <c r="QVD21" s="954">
        <f t="shared" si="188"/>
        <v>0</v>
      </c>
      <c r="QVE21" s="954">
        <f t="shared" si="188"/>
        <v>0</v>
      </c>
      <c r="QVF21" s="954">
        <f t="shared" si="188"/>
        <v>0</v>
      </c>
      <c r="QVG21" s="954">
        <f t="shared" si="188"/>
        <v>0</v>
      </c>
      <c r="QVH21" s="954">
        <f t="shared" si="188"/>
        <v>0</v>
      </c>
      <c r="QVI21" s="954">
        <f t="shared" si="188"/>
        <v>0</v>
      </c>
      <c r="QVJ21" s="954">
        <f t="shared" si="188"/>
        <v>0</v>
      </c>
      <c r="QVK21" s="954">
        <f t="shared" si="188"/>
        <v>0</v>
      </c>
      <c r="QVL21" s="954">
        <f t="shared" si="188"/>
        <v>0</v>
      </c>
      <c r="QVM21" s="954">
        <f t="shared" si="188"/>
        <v>0</v>
      </c>
      <c r="QVN21" s="954">
        <f t="shared" si="188"/>
        <v>0</v>
      </c>
      <c r="QVO21" s="954">
        <f t="shared" si="188"/>
        <v>0</v>
      </c>
      <c r="QVP21" s="954">
        <f t="shared" si="188"/>
        <v>0</v>
      </c>
      <c r="QVQ21" s="954">
        <f t="shared" si="188"/>
        <v>0</v>
      </c>
      <c r="QVR21" s="954">
        <f t="shared" si="188"/>
        <v>0</v>
      </c>
      <c r="QVS21" s="954">
        <f t="shared" si="188"/>
        <v>0</v>
      </c>
      <c r="QVT21" s="954">
        <f t="shared" si="188"/>
        <v>0</v>
      </c>
      <c r="QVU21" s="954">
        <f t="shared" si="188"/>
        <v>0</v>
      </c>
      <c r="QVV21" s="954">
        <f t="shared" si="188"/>
        <v>0</v>
      </c>
      <c r="QVW21" s="954">
        <f t="shared" si="188"/>
        <v>0</v>
      </c>
      <c r="QVX21" s="954">
        <f t="shared" si="188"/>
        <v>0</v>
      </c>
      <c r="QVY21" s="954">
        <f t="shared" si="188"/>
        <v>0</v>
      </c>
      <c r="QVZ21" s="954">
        <f t="shared" si="188"/>
        <v>0</v>
      </c>
      <c r="QWA21" s="954">
        <f t="shared" si="188"/>
        <v>0</v>
      </c>
      <c r="QWB21" s="954">
        <f t="shared" si="188"/>
        <v>0</v>
      </c>
      <c r="QWC21" s="954">
        <f t="shared" si="188"/>
        <v>0</v>
      </c>
      <c r="QWD21" s="954">
        <f t="shared" si="188"/>
        <v>0</v>
      </c>
      <c r="QWE21" s="954">
        <f t="shared" si="188"/>
        <v>0</v>
      </c>
      <c r="QWF21" s="954">
        <f t="shared" si="188"/>
        <v>0</v>
      </c>
      <c r="QWG21" s="954">
        <f t="shared" si="188"/>
        <v>0</v>
      </c>
      <c r="QWH21" s="954">
        <f t="shared" si="188"/>
        <v>0</v>
      </c>
      <c r="QWI21" s="954">
        <f t="shared" si="188"/>
        <v>0</v>
      </c>
      <c r="QWJ21" s="954">
        <f t="shared" si="188"/>
        <v>0</v>
      </c>
      <c r="QWK21" s="954">
        <f t="shared" si="188"/>
        <v>0</v>
      </c>
      <c r="QWL21" s="954">
        <f t="shared" si="188"/>
        <v>0</v>
      </c>
      <c r="QWM21" s="954">
        <f t="shared" si="188"/>
        <v>0</v>
      </c>
      <c r="QWN21" s="954">
        <f t="shared" ref="QWN21:QYY21" si="189">IF(OR(QWN26&lt;$C$18,QWN26&gt;($C$18+9)),0,QWN27)</f>
        <v>0</v>
      </c>
      <c r="QWO21" s="954">
        <f t="shared" si="189"/>
        <v>0</v>
      </c>
      <c r="QWP21" s="954">
        <f t="shared" si="189"/>
        <v>0</v>
      </c>
      <c r="QWQ21" s="954">
        <f t="shared" si="189"/>
        <v>0</v>
      </c>
      <c r="QWR21" s="954">
        <f t="shared" si="189"/>
        <v>0</v>
      </c>
      <c r="QWS21" s="954">
        <f t="shared" si="189"/>
        <v>0</v>
      </c>
      <c r="QWT21" s="954">
        <f t="shared" si="189"/>
        <v>0</v>
      </c>
      <c r="QWU21" s="954">
        <f t="shared" si="189"/>
        <v>0</v>
      </c>
      <c r="QWV21" s="954">
        <f t="shared" si="189"/>
        <v>0</v>
      </c>
      <c r="QWW21" s="954">
        <f t="shared" si="189"/>
        <v>0</v>
      </c>
      <c r="QWX21" s="954">
        <f t="shared" si="189"/>
        <v>0</v>
      </c>
      <c r="QWY21" s="954">
        <f t="shared" si="189"/>
        <v>0</v>
      </c>
      <c r="QWZ21" s="954">
        <f t="shared" si="189"/>
        <v>0</v>
      </c>
      <c r="QXA21" s="954">
        <f t="shared" si="189"/>
        <v>0</v>
      </c>
      <c r="QXB21" s="954">
        <f t="shared" si="189"/>
        <v>0</v>
      </c>
      <c r="QXC21" s="954">
        <f t="shared" si="189"/>
        <v>0</v>
      </c>
      <c r="QXD21" s="954">
        <f t="shared" si="189"/>
        <v>0</v>
      </c>
      <c r="QXE21" s="954">
        <f t="shared" si="189"/>
        <v>0</v>
      </c>
      <c r="QXF21" s="954">
        <f t="shared" si="189"/>
        <v>0</v>
      </c>
      <c r="QXG21" s="954">
        <f t="shared" si="189"/>
        <v>0</v>
      </c>
      <c r="QXH21" s="954">
        <f t="shared" si="189"/>
        <v>0</v>
      </c>
      <c r="QXI21" s="954">
        <f t="shared" si="189"/>
        <v>0</v>
      </c>
      <c r="QXJ21" s="954">
        <f t="shared" si="189"/>
        <v>0</v>
      </c>
      <c r="QXK21" s="954">
        <f t="shared" si="189"/>
        <v>0</v>
      </c>
      <c r="QXL21" s="954">
        <f t="shared" si="189"/>
        <v>0</v>
      </c>
      <c r="QXM21" s="954">
        <f t="shared" si="189"/>
        <v>0</v>
      </c>
      <c r="QXN21" s="954">
        <f t="shared" si="189"/>
        <v>0</v>
      </c>
      <c r="QXO21" s="954">
        <f t="shared" si="189"/>
        <v>0</v>
      </c>
      <c r="QXP21" s="954">
        <f t="shared" si="189"/>
        <v>0</v>
      </c>
      <c r="QXQ21" s="954">
        <f t="shared" si="189"/>
        <v>0</v>
      </c>
      <c r="QXR21" s="954">
        <f t="shared" si="189"/>
        <v>0</v>
      </c>
      <c r="QXS21" s="954">
        <f t="shared" si="189"/>
        <v>0</v>
      </c>
      <c r="QXT21" s="954">
        <f t="shared" si="189"/>
        <v>0</v>
      </c>
      <c r="QXU21" s="954">
        <f t="shared" si="189"/>
        <v>0</v>
      </c>
      <c r="QXV21" s="954">
        <f t="shared" si="189"/>
        <v>0</v>
      </c>
      <c r="QXW21" s="954">
        <f t="shared" si="189"/>
        <v>0</v>
      </c>
      <c r="QXX21" s="954">
        <f t="shared" si="189"/>
        <v>0</v>
      </c>
      <c r="QXY21" s="954">
        <f t="shared" si="189"/>
        <v>0</v>
      </c>
      <c r="QXZ21" s="954">
        <f t="shared" si="189"/>
        <v>0</v>
      </c>
      <c r="QYA21" s="954">
        <f t="shared" si="189"/>
        <v>0</v>
      </c>
      <c r="QYB21" s="954">
        <f t="shared" si="189"/>
        <v>0</v>
      </c>
      <c r="QYC21" s="954">
        <f t="shared" si="189"/>
        <v>0</v>
      </c>
      <c r="QYD21" s="954">
        <f t="shared" si="189"/>
        <v>0</v>
      </c>
      <c r="QYE21" s="954">
        <f t="shared" si="189"/>
        <v>0</v>
      </c>
      <c r="QYF21" s="954">
        <f t="shared" si="189"/>
        <v>0</v>
      </c>
      <c r="QYG21" s="954">
        <f t="shared" si="189"/>
        <v>0</v>
      </c>
      <c r="QYH21" s="954">
        <f t="shared" si="189"/>
        <v>0</v>
      </c>
      <c r="QYI21" s="954">
        <f t="shared" si="189"/>
        <v>0</v>
      </c>
      <c r="QYJ21" s="954">
        <f t="shared" si="189"/>
        <v>0</v>
      </c>
      <c r="QYK21" s="954">
        <f t="shared" si="189"/>
        <v>0</v>
      </c>
      <c r="QYL21" s="954">
        <f t="shared" si="189"/>
        <v>0</v>
      </c>
      <c r="QYM21" s="954">
        <f t="shared" si="189"/>
        <v>0</v>
      </c>
      <c r="QYN21" s="954">
        <f t="shared" si="189"/>
        <v>0</v>
      </c>
      <c r="QYO21" s="954">
        <f t="shared" si="189"/>
        <v>0</v>
      </c>
      <c r="QYP21" s="954">
        <f t="shared" si="189"/>
        <v>0</v>
      </c>
      <c r="QYQ21" s="954">
        <f t="shared" si="189"/>
        <v>0</v>
      </c>
      <c r="QYR21" s="954">
        <f t="shared" si="189"/>
        <v>0</v>
      </c>
      <c r="QYS21" s="954">
        <f t="shared" si="189"/>
        <v>0</v>
      </c>
      <c r="QYT21" s="954">
        <f t="shared" si="189"/>
        <v>0</v>
      </c>
      <c r="QYU21" s="954">
        <f t="shared" si="189"/>
        <v>0</v>
      </c>
      <c r="QYV21" s="954">
        <f t="shared" si="189"/>
        <v>0</v>
      </c>
      <c r="QYW21" s="954">
        <f t="shared" si="189"/>
        <v>0</v>
      </c>
      <c r="QYX21" s="954">
        <f t="shared" si="189"/>
        <v>0</v>
      </c>
      <c r="QYY21" s="954">
        <f t="shared" si="189"/>
        <v>0</v>
      </c>
      <c r="QYZ21" s="954">
        <f t="shared" ref="QYZ21:RBK21" si="190">IF(OR(QYZ26&lt;$C$18,QYZ26&gt;($C$18+9)),0,QYZ27)</f>
        <v>0</v>
      </c>
      <c r="QZA21" s="954">
        <f t="shared" si="190"/>
        <v>0</v>
      </c>
      <c r="QZB21" s="954">
        <f t="shared" si="190"/>
        <v>0</v>
      </c>
      <c r="QZC21" s="954">
        <f t="shared" si="190"/>
        <v>0</v>
      </c>
      <c r="QZD21" s="954">
        <f t="shared" si="190"/>
        <v>0</v>
      </c>
      <c r="QZE21" s="954">
        <f t="shared" si="190"/>
        <v>0</v>
      </c>
      <c r="QZF21" s="954">
        <f t="shared" si="190"/>
        <v>0</v>
      </c>
      <c r="QZG21" s="954">
        <f t="shared" si="190"/>
        <v>0</v>
      </c>
      <c r="QZH21" s="954">
        <f t="shared" si="190"/>
        <v>0</v>
      </c>
      <c r="QZI21" s="954">
        <f t="shared" si="190"/>
        <v>0</v>
      </c>
      <c r="QZJ21" s="954">
        <f t="shared" si="190"/>
        <v>0</v>
      </c>
      <c r="QZK21" s="954">
        <f t="shared" si="190"/>
        <v>0</v>
      </c>
      <c r="QZL21" s="954">
        <f t="shared" si="190"/>
        <v>0</v>
      </c>
      <c r="QZM21" s="954">
        <f t="shared" si="190"/>
        <v>0</v>
      </c>
      <c r="QZN21" s="954">
        <f t="shared" si="190"/>
        <v>0</v>
      </c>
      <c r="QZO21" s="954">
        <f t="shared" si="190"/>
        <v>0</v>
      </c>
      <c r="QZP21" s="954">
        <f t="shared" si="190"/>
        <v>0</v>
      </c>
      <c r="QZQ21" s="954">
        <f t="shared" si="190"/>
        <v>0</v>
      </c>
      <c r="QZR21" s="954">
        <f t="shared" si="190"/>
        <v>0</v>
      </c>
      <c r="QZS21" s="954">
        <f t="shared" si="190"/>
        <v>0</v>
      </c>
      <c r="QZT21" s="954">
        <f t="shared" si="190"/>
        <v>0</v>
      </c>
      <c r="QZU21" s="954">
        <f t="shared" si="190"/>
        <v>0</v>
      </c>
      <c r="QZV21" s="954">
        <f t="shared" si="190"/>
        <v>0</v>
      </c>
      <c r="QZW21" s="954">
        <f t="shared" si="190"/>
        <v>0</v>
      </c>
      <c r="QZX21" s="954">
        <f t="shared" si="190"/>
        <v>0</v>
      </c>
      <c r="QZY21" s="954">
        <f t="shared" si="190"/>
        <v>0</v>
      </c>
      <c r="QZZ21" s="954">
        <f t="shared" si="190"/>
        <v>0</v>
      </c>
      <c r="RAA21" s="954">
        <f t="shared" si="190"/>
        <v>0</v>
      </c>
      <c r="RAB21" s="954">
        <f t="shared" si="190"/>
        <v>0</v>
      </c>
      <c r="RAC21" s="954">
        <f t="shared" si="190"/>
        <v>0</v>
      </c>
      <c r="RAD21" s="954">
        <f t="shared" si="190"/>
        <v>0</v>
      </c>
      <c r="RAE21" s="954">
        <f t="shared" si="190"/>
        <v>0</v>
      </c>
      <c r="RAF21" s="954">
        <f t="shared" si="190"/>
        <v>0</v>
      </c>
      <c r="RAG21" s="954">
        <f t="shared" si="190"/>
        <v>0</v>
      </c>
      <c r="RAH21" s="954">
        <f t="shared" si="190"/>
        <v>0</v>
      </c>
      <c r="RAI21" s="954">
        <f t="shared" si="190"/>
        <v>0</v>
      </c>
      <c r="RAJ21" s="954">
        <f t="shared" si="190"/>
        <v>0</v>
      </c>
      <c r="RAK21" s="954">
        <f t="shared" si="190"/>
        <v>0</v>
      </c>
      <c r="RAL21" s="954">
        <f t="shared" si="190"/>
        <v>0</v>
      </c>
      <c r="RAM21" s="954">
        <f t="shared" si="190"/>
        <v>0</v>
      </c>
      <c r="RAN21" s="954">
        <f t="shared" si="190"/>
        <v>0</v>
      </c>
      <c r="RAO21" s="954">
        <f t="shared" si="190"/>
        <v>0</v>
      </c>
      <c r="RAP21" s="954">
        <f t="shared" si="190"/>
        <v>0</v>
      </c>
      <c r="RAQ21" s="954">
        <f t="shared" si="190"/>
        <v>0</v>
      </c>
      <c r="RAR21" s="954">
        <f t="shared" si="190"/>
        <v>0</v>
      </c>
      <c r="RAS21" s="954">
        <f t="shared" si="190"/>
        <v>0</v>
      </c>
      <c r="RAT21" s="954">
        <f t="shared" si="190"/>
        <v>0</v>
      </c>
      <c r="RAU21" s="954">
        <f t="shared" si="190"/>
        <v>0</v>
      </c>
      <c r="RAV21" s="954">
        <f t="shared" si="190"/>
        <v>0</v>
      </c>
      <c r="RAW21" s="954">
        <f t="shared" si="190"/>
        <v>0</v>
      </c>
      <c r="RAX21" s="954">
        <f t="shared" si="190"/>
        <v>0</v>
      </c>
      <c r="RAY21" s="954">
        <f t="shared" si="190"/>
        <v>0</v>
      </c>
      <c r="RAZ21" s="954">
        <f t="shared" si="190"/>
        <v>0</v>
      </c>
      <c r="RBA21" s="954">
        <f t="shared" si="190"/>
        <v>0</v>
      </c>
      <c r="RBB21" s="954">
        <f t="shared" si="190"/>
        <v>0</v>
      </c>
      <c r="RBC21" s="954">
        <f t="shared" si="190"/>
        <v>0</v>
      </c>
      <c r="RBD21" s="954">
        <f t="shared" si="190"/>
        <v>0</v>
      </c>
      <c r="RBE21" s="954">
        <f t="shared" si="190"/>
        <v>0</v>
      </c>
      <c r="RBF21" s="954">
        <f t="shared" si="190"/>
        <v>0</v>
      </c>
      <c r="RBG21" s="954">
        <f t="shared" si="190"/>
        <v>0</v>
      </c>
      <c r="RBH21" s="954">
        <f t="shared" si="190"/>
        <v>0</v>
      </c>
      <c r="RBI21" s="954">
        <f t="shared" si="190"/>
        <v>0</v>
      </c>
      <c r="RBJ21" s="954">
        <f t="shared" si="190"/>
        <v>0</v>
      </c>
      <c r="RBK21" s="954">
        <f t="shared" si="190"/>
        <v>0</v>
      </c>
      <c r="RBL21" s="954">
        <f t="shared" ref="RBL21:RDW21" si="191">IF(OR(RBL26&lt;$C$18,RBL26&gt;($C$18+9)),0,RBL27)</f>
        <v>0</v>
      </c>
      <c r="RBM21" s="954">
        <f t="shared" si="191"/>
        <v>0</v>
      </c>
      <c r="RBN21" s="954">
        <f t="shared" si="191"/>
        <v>0</v>
      </c>
      <c r="RBO21" s="954">
        <f t="shared" si="191"/>
        <v>0</v>
      </c>
      <c r="RBP21" s="954">
        <f t="shared" si="191"/>
        <v>0</v>
      </c>
      <c r="RBQ21" s="954">
        <f t="shared" si="191"/>
        <v>0</v>
      </c>
      <c r="RBR21" s="954">
        <f t="shared" si="191"/>
        <v>0</v>
      </c>
      <c r="RBS21" s="954">
        <f t="shared" si="191"/>
        <v>0</v>
      </c>
      <c r="RBT21" s="954">
        <f t="shared" si="191"/>
        <v>0</v>
      </c>
      <c r="RBU21" s="954">
        <f t="shared" si="191"/>
        <v>0</v>
      </c>
      <c r="RBV21" s="954">
        <f t="shared" si="191"/>
        <v>0</v>
      </c>
      <c r="RBW21" s="954">
        <f t="shared" si="191"/>
        <v>0</v>
      </c>
      <c r="RBX21" s="954">
        <f t="shared" si="191"/>
        <v>0</v>
      </c>
      <c r="RBY21" s="954">
        <f t="shared" si="191"/>
        <v>0</v>
      </c>
      <c r="RBZ21" s="954">
        <f t="shared" si="191"/>
        <v>0</v>
      </c>
      <c r="RCA21" s="954">
        <f t="shared" si="191"/>
        <v>0</v>
      </c>
      <c r="RCB21" s="954">
        <f t="shared" si="191"/>
        <v>0</v>
      </c>
      <c r="RCC21" s="954">
        <f t="shared" si="191"/>
        <v>0</v>
      </c>
      <c r="RCD21" s="954">
        <f t="shared" si="191"/>
        <v>0</v>
      </c>
      <c r="RCE21" s="954">
        <f t="shared" si="191"/>
        <v>0</v>
      </c>
      <c r="RCF21" s="954">
        <f t="shared" si="191"/>
        <v>0</v>
      </c>
      <c r="RCG21" s="954">
        <f t="shared" si="191"/>
        <v>0</v>
      </c>
      <c r="RCH21" s="954">
        <f t="shared" si="191"/>
        <v>0</v>
      </c>
      <c r="RCI21" s="954">
        <f t="shared" si="191"/>
        <v>0</v>
      </c>
      <c r="RCJ21" s="954">
        <f t="shared" si="191"/>
        <v>0</v>
      </c>
      <c r="RCK21" s="954">
        <f t="shared" si="191"/>
        <v>0</v>
      </c>
      <c r="RCL21" s="954">
        <f t="shared" si="191"/>
        <v>0</v>
      </c>
      <c r="RCM21" s="954">
        <f t="shared" si="191"/>
        <v>0</v>
      </c>
      <c r="RCN21" s="954">
        <f t="shared" si="191"/>
        <v>0</v>
      </c>
      <c r="RCO21" s="954">
        <f t="shared" si="191"/>
        <v>0</v>
      </c>
      <c r="RCP21" s="954">
        <f t="shared" si="191"/>
        <v>0</v>
      </c>
      <c r="RCQ21" s="954">
        <f t="shared" si="191"/>
        <v>0</v>
      </c>
      <c r="RCR21" s="954">
        <f t="shared" si="191"/>
        <v>0</v>
      </c>
      <c r="RCS21" s="954">
        <f t="shared" si="191"/>
        <v>0</v>
      </c>
      <c r="RCT21" s="954">
        <f t="shared" si="191"/>
        <v>0</v>
      </c>
      <c r="RCU21" s="954">
        <f t="shared" si="191"/>
        <v>0</v>
      </c>
      <c r="RCV21" s="954">
        <f t="shared" si="191"/>
        <v>0</v>
      </c>
      <c r="RCW21" s="954">
        <f t="shared" si="191"/>
        <v>0</v>
      </c>
      <c r="RCX21" s="954">
        <f t="shared" si="191"/>
        <v>0</v>
      </c>
      <c r="RCY21" s="954">
        <f t="shared" si="191"/>
        <v>0</v>
      </c>
      <c r="RCZ21" s="954">
        <f t="shared" si="191"/>
        <v>0</v>
      </c>
      <c r="RDA21" s="954">
        <f t="shared" si="191"/>
        <v>0</v>
      </c>
      <c r="RDB21" s="954">
        <f t="shared" si="191"/>
        <v>0</v>
      </c>
      <c r="RDC21" s="954">
        <f t="shared" si="191"/>
        <v>0</v>
      </c>
      <c r="RDD21" s="954">
        <f t="shared" si="191"/>
        <v>0</v>
      </c>
      <c r="RDE21" s="954">
        <f t="shared" si="191"/>
        <v>0</v>
      </c>
      <c r="RDF21" s="954">
        <f t="shared" si="191"/>
        <v>0</v>
      </c>
      <c r="RDG21" s="954">
        <f t="shared" si="191"/>
        <v>0</v>
      </c>
      <c r="RDH21" s="954">
        <f t="shared" si="191"/>
        <v>0</v>
      </c>
      <c r="RDI21" s="954">
        <f t="shared" si="191"/>
        <v>0</v>
      </c>
      <c r="RDJ21" s="954">
        <f t="shared" si="191"/>
        <v>0</v>
      </c>
      <c r="RDK21" s="954">
        <f t="shared" si="191"/>
        <v>0</v>
      </c>
      <c r="RDL21" s="954">
        <f t="shared" si="191"/>
        <v>0</v>
      </c>
      <c r="RDM21" s="954">
        <f t="shared" si="191"/>
        <v>0</v>
      </c>
      <c r="RDN21" s="954">
        <f t="shared" si="191"/>
        <v>0</v>
      </c>
      <c r="RDO21" s="954">
        <f t="shared" si="191"/>
        <v>0</v>
      </c>
      <c r="RDP21" s="954">
        <f t="shared" si="191"/>
        <v>0</v>
      </c>
      <c r="RDQ21" s="954">
        <f t="shared" si="191"/>
        <v>0</v>
      </c>
      <c r="RDR21" s="954">
        <f t="shared" si="191"/>
        <v>0</v>
      </c>
      <c r="RDS21" s="954">
        <f t="shared" si="191"/>
        <v>0</v>
      </c>
      <c r="RDT21" s="954">
        <f t="shared" si="191"/>
        <v>0</v>
      </c>
      <c r="RDU21" s="954">
        <f t="shared" si="191"/>
        <v>0</v>
      </c>
      <c r="RDV21" s="954">
        <f t="shared" si="191"/>
        <v>0</v>
      </c>
      <c r="RDW21" s="954">
        <f t="shared" si="191"/>
        <v>0</v>
      </c>
      <c r="RDX21" s="954">
        <f t="shared" ref="RDX21:RGI21" si="192">IF(OR(RDX26&lt;$C$18,RDX26&gt;($C$18+9)),0,RDX27)</f>
        <v>0</v>
      </c>
      <c r="RDY21" s="954">
        <f t="shared" si="192"/>
        <v>0</v>
      </c>
      <c r="RDZ21" s="954">
        <f t="shared" si="192"/>
        <v>0</v>
      </c>
      <c r="REA21" s="954">
        <f t="shared" si="192"/>
        <v>0</v>
      </c>
      <c r="REB21" s="954">
        <f t="shared" si="192"/>
        <v>0</v>
      </c>
      <c r="REC21" s="954">
        <f t="shared" si="192"/>
        <v>0</v>
      </c>
      <c r="RED21" s="954">
        <f t="shared" si="192"/>
        <v>0</v>
      </c>
      <c r="REE21" s="954">
        <f t="shared" si="192"/>
        <v>0</v>
      </c>
      <c r="REF21" s="954">
        <f t="shared" si="192"/>
        <v>0</v>
      </c>
      <c r="REG21" s="954">
        <f t="shared" si="192"/>
        <v>0</v>
      </c>
      <c r="REH21" s="954">
        <f t="shared" si="192"/>
        <v>0</v>
      </c>
      <c r="REI21" s="954">
        <f t="shared" si="192"/>
        <v>0</v>
      </c>
      <c r="REJ21" s="954">
        <f t="shared" si="192"/>
        <v>0</v>
      </c>
      <c r="REK21" s="954">
        <f t="shared" si="192"/>
        <v>0</v>
      </c>
      <c r="REL21" s="954">
        <f t="shared" si="192"/>
        <v>0</v>
      </c>
      <c r="REM21" s="954">
        <f t="shared" si="192"/>
        <v>0</v>
      </c>
      <c r="REN21" s="954">
        <f t="shared" si="192"/>
        <v>0</v>
      </c>
      <c r="REO21" s="954">
        <f t="shared" si="192"/>
        <v>0</v>
      </c>
      <c r="REP21" s="954">
        <f t="shared" si="192"/>
        <v>0</v>
      </c>
      <c r="REQ21" s="954">
        <f t="shared" si="192"/>
        <v>0</v>
      </c>
      <c r="RER21" s="954">
        <f t="shared" si="192"/>
        <v>0</v>
      </c>
      <c r="RES21" s="954">
        <f t="shared" si="192"/>
        <v>0</v>
      </c>
      <c r="RET21" s="954">
        <f t="shared" si="192"/>
        <v>0</v>
      </c>
      <c r="REU21" s="954">
        <f t="shared" si="192"/>
        <v>0</v>
      </c>
      <c r="REV21" s="954">
        <f t="shared" si="192"/>
        <v>0</v>
      </c>
      <c r="REW21" s="954">
        <f t="shared" si="192"/>
        <v>0</v>
      </c>
      <c r="REX21" s="954">
        <f t="shared" si="192"/>
        <v>0</v>
      </c>
      <c r="REY21" s="954">
        <f t="shared" si="192"/>
        <v>0</v>
      </c>
      <c r="REZ21" s="954">
        <f t="shared" si="192"/>
        <v>0</v>
      </c>
      <c r="RFA21" s="954">
        <f t="shared" si="192"/>
        <v>0</v>
      </c>
      <c r="RFB21" s="954">
        <f t="shared" si="192"/>
        <v>0</v>
      </c>
      <c r="RFC21" s="954">
        <f t="shared" si="192"/>
        <v>0</v>
      </c>
      <c r="RFD21" s="954">
        <f t="shared" si="192"/>
        <v>0</v>
      </c>
      <c r="RFE21" s="954">
        <f t="shared" si="192"/>
        <v>0</v>
      </c>
      <c r="RFF21" s="954">
        <f t="shared" si="192"/>
        <v>0</v>
      </c>
      <c r="RFG21" s="954">
        <f t="shared" si="192"/>
        <v>0</v>
      </c>
      <c r="RFH21" s="954">
        <f t="shared" si="192"/>
        <v>0</v>
      </c>
      <c r="RFI21" s="954">
        <f t="shared" si="192"/>
        <v>0</v>
      </c>
      <c r="RFJ21" s="954">
        <f t="shared" si="192"/>
        <v>0</v>
      </c>
      <c r="RFK21" s="954">
        <f t="shared" si="192"/>
        <v>0</v>
      </c>
      <c r="RFL21" s="954">
        <f t="shared" si="192"/>
        <v>0</v>
      </c>
      <c r="RFM21" s="954">
        <f t="shared" si="192"/>
        <v>0</v>
      </c>
      <c r="RFN21" s="954">
        <f t="shared" si="192"/>
        <v>0</v>
      </c>
      <c r="RFO21" s="954">
        <f t="shared" si="192"/>
        <v>0</v>
      </c>
      <c r="RFP21" s="954">
        <f t="shared" si="192"/>
        <v>0</v>
      </c>
      <c r="RFQ21" s="954">
        <f t="shared" si="192"/>
        <v>0</v>
      </c>
      <c r="RFR21" s="954">
        <f t="shared" si="192"/>
        <v>0</v>
      </c>
      <c r="RFS21" s="954">
        <f t="shared" si="192"/>
        <v>0</v>
      </c>
      <c r="RFT21" s="954">
        <f t="shared" si="192"/>
        <v>0</v>
      </c>
      <c r="RFU21" s="954">
        <f t="shared" si="192"/>
        <v>0</v>
      </c>
      <c r="RFV21" s="954">
        <f t="shared" si="192"/>
        <v>0</v>
      </c>
      <c r="RFW21" s="954">
        <f t="shared" si="192"/>
        <v>0</v>
      </c>
      <c r="RFX21" s="954">
        <f t="shared" si="192"/>
        <v>0</v>
      </c>
      <c r="RFY21" s="954">
        <f t="shared" si="192"/>
        <v>0</v>
      </c>
      <c r="RFZ21" s="954">
        <f t="shared" si="192"/>
        <v>0</v>
      </c>
      <c r="RGA21" s="954">
        <f t="shared" si="192"/>
        <v>0</v>
      </c>
      <c r="RGB21" s="954">
        <f t="shared" si="192"/>
        <v>0</v>
      </c>
      <c r="RGC21" s="954">
        <f t="shared" si="192"/>
        <v>0</v>
      </c>
      <c r="RGD21" s="954">
        <f t="shared" si="192"/>
        <v>0</v>
      </c>
      <c r="RGE21" s="954">
        <f t="shared" si="192"/>
        <v>0</v>
      </c>
      <c r="RGF21" s="954">
        <f t="shared" si="192"/>
        <v>0</v>
      </c>
      <c r="RGG21" s="954">
        <f t="shared" si="192"/>
        <v>0</v>
      </c>
      <c r="RGH21" s="954">
        <f t="shared" si="192"/>
        <v>0</v>
      </c>
      <c r="RGI21" s="954">
        <f t="shared" si="192"/>
        <v>0</v>
      </c>
      <c r="RGJ21" s="954">
        <f t="shared" ref="RGJ21:RIU21" si="193">IF(OR(RGJ26&lt;$C$18,RGJ26&gt;($C$18+9)),0,RGJ27)</f>
        <v>0</v>
      </c>
      <c r="RGK21" s="954">
        <f t="shared" si="193"/>
        <v>0</v>
      </c>
      <c r="RGL21" s="954">
        <f t="shared" si="193"/>
        <v>0</v>
      </c>
      <c r="RGM21" s="954">
        <f t="shared" si="193"/>
        <v>0</v>
      </c>
      <c r="RGN21" s="954">
        <f t="shared" si="193"/>
        <v>0</v>
      </c>
      <c r="RGO21" s="954">
        <f t="shared" si="193"/>
        <v>0</v>
      </c>
      <c r="RGP21" s="954">
        <f t="shared" si="193"/>
        <v>0</v>
      </c>
      <c r="RGQ21" s="954">
        <f t="shared" si="193"/>
        <v>0</v>
      </c>
      <c r="RGR21" s="954">
        <f t="shared" si="193"/>
        <v>0</v>
      </c>
      <c r="RGS21" s="954">
        <f t="shared" si="193"/>
        <v>0</v>
      </c>
      <c r="RGT21" s="954">
        <f t="shared" si="193"/>
        <v>0</v>
      </c>
      <c r="RGU21" s="954">
        <f t="shared" si="193"/>
        <v>0</v>
      </c>
      <c r="RGV21" s="954">
        <f t="shared" si="193"/>
        <v>0</v>
      </c>
      <c r="RGW21" s="954">
        <f t="shared" si="193"/>
        <v>0</v>
      </c>
      <c r="RGX21" s="954">
        <f t="shared" si="193"/>
        <v>0</v>
      </c>
      <c r="RGY21" s="954">
        <f t="shared" si="193"/>
        <v>0</v>
      </c>
      <c r="RGZ21" s="954">
        <f t="shared" si="193"/>
        <v>0</v>
      </c>
      <c r="RHA21" s="954">
        <f t="shared" si="193"/>
        <v>0</v>
      </c>
      <c r="RHB21" s="954">
        <f t="shared" si="193"/>
        <v>0</v>
      </c>
      <c r="RHC21" s="954">
        <f t="shared" si="193"/>
        <v>0</v>
      </c>
      <c r="RHD21" s="954">
        <f t="shared" si="193"/>
        <v>0</v>
      </c>
      <c r="RHE21" s="954">
        <f t="shared" si="193"/>
        <v>0</v>
      </c>
      <c r="RHF21" s="954">
        <f t="shared" si="193"/>
        <v>0</v>
      </c>
      <c r="RHG21" s="954">
        <f t="shared" si="193"/>
        <v>0</v>
      </c>
      <c r="RHH21" s="954">
        <f t="shared" si="193"/>
        <v>0</v>
      </c>
      <c r="RHI21" s="954">
        <f t="shared" si="193"/>
        <v>0</v>
      </c>
      <c r="RHJ21" s="954">
        <f t="shared" si="193"/>
        <v>0</v>
      </c>
      <c r="RHK21" s="954">
        <f t="shared" si="193"/>
        <v>0</v>
      </c>
      <c r="RHL21" s="954">
        <f t="shared" si="193"/>
        <v>0</v>
      </c>
      <c r="RHM21" s="954">
        <f t="shared" si="193"/>
        <v>0</v>
      </c>
      <c r="RHN21" s="954">
        <f t="shared" si="193"/>
        <v>0</v>
      </c>
      <c r="RHO21" s="954">
        <f t="shared" si="193"/>
        <v>0</v>
      </c>
      <c r="RHP21" s="954">
        <f t="shared" si="193"/>
        <v>0</v>
      </c>
      <c r="RHQ21" s="954">
        <f t="shared" si="193"/>
        <v>0</v>
      </c>
      <c r="RHR21" s="954">
        <f t="shared" si="193"/>
        <v>0</v>
      </c>
      <c r="RHS21" s="954">
        <f t="shared" si="193"/>
        <v>0</v>
      </c>
      <c r="RHT21" s="954">
        <f t="shared" si="193"/>
        <v>0</v>
      </c>
      <c r="RHU21" s="954">
        <f t="shared" si="193"/>
        <v>0</v>
      </c>
      <c r="RHV21" s="954">
        <f t="shared" si="193"/>
        <v>0</v>
      </c>
      <c r="RHW21" s="954">
        <f t="shared" si="193"/>
        <v>0</v>
      </c>
      <c r="RHX21" s="954">
        <f t="shared" si="193"/>
        <v>0</v>
      </c>
      <c r="RHY21" s="954">
        <f t="shared" si="193"/>
        <v>0</v>
      </c>
      <c r="RHZ21" s="954">
        <f t="shared" si="193"/>
        <v>0</v>
      </c>
      <c r="RIA21" s="954">
        <f t="shared" si="193"/>
        <v>0</v>
      </c>
      <c r="RIB21" s="954">
        <f t="shared" si="193"/>
        <v>0</v>
      </c>
      <c r="RIC21" s="954">
        <f t="shared" si="193"/>
        <v>0</v>
      </c>
      <c r="RID21" s="954">
        <f t="shared" si="193"/>
        <v>0</v>
      </c>
      <c r="RIE21" s="954">
        <f t="shared" si="193"/>
        <v>0</v>
      </c>
      <c r="RIF21" s="954">
        <f t="shared" si="193"/>
        <v>0</v>
      </c>
      <c r="RIG21" s="954">
        <f t="shared" si="193"/>
        <v>0</v>
      </c>
      <c r="RIH21" s="954">
        <f t="shared" si="193"/>
        <v>0</v>
      </c>
      <c r="RII21" s="954">
        <f t="shared" si="193"/>
        <v>0</v>
      </c>
      <c r="RIJ21" s="954">
        <f t="shared" si="193"/>
        <v>0</v>
      </c>
      <c r="RIK21" s="954">
        <f t="shared" si="193"/>
        <v>0</v>
      </c>
      <c r="RIL21" s="954">
        <f t="shared" si="193"/>
        <v>0</v>
      </c>
      <c r="RIM21" s="954">
        <f t="shared" si="193"/>
        <v>0</v>
      </c>
      <c r="RIN21" s="954">
        <f t="shared" si="193"/>
        <v>0</v>
      </c>
      <c r="RIO21" s="954">
        <f t="shared" si="193"/>
        <v>0</v>
      </c>
      <c r="RIP21" s="954">
        <f t="shared" si="193"/>
        <v>0</v>
      </c>
      <c r="RIQ21" s="954">
        <f t="shared" si="193"/>
        <v>0</v>
      </c>
      <c r="RIR21" s="954">
        <f t="shared" si="193"/>
        <v>0</v>
      </c>
      <c r="RIS21" s="954">
        <f t="shared" si="193"/>
        <v>0</v>
      </c>
      <c r="RIT21" s="954">
        <f t="shared" si="193"/>
        <v>0</v>
      </c>
      <c r="RIU21" s="954">
        <f t="shared" si="193"/>
        <v>0</v>
      </c>
      <c r="RIV21" s="954">
        <f t="shared" ref="RIV21:RLG21" si="194">IF(OR(RIV26&lt;$C$18,RIV26&gt;($C$18+9)),0,RIV27)</f>
        <v>0</v>
      </c>
      <c r="RIW21" s="954">
        <f t="shared" si="194"/>
        <v>0</v>
      </c>
      <c r="RIX21" s="954">
        <f t="shared" si="194"/>
        <v>0</v>
      </c>
      <c r="RIY21" s="954">
        <f t="shared" si="194"/>
        <v>0</v>
      </c>
      <c r="RIZ21" s="954">
        <f t="shared" si="194"/>
        <v>0</v>
      </c>
      <c r="RJA21" s="954">
        <f t="shared" si="194"/>
        <v>0</v>
      </c>
      <c r="RJB21" s="954">
        <f t="shared" si="194"/>
        <v>0</v>
      </c>
      <c r="RJC21" s="954">
        <f t="shared" si="194"/>
        <v>0</v>
      </c>
      <c r="RJD21" s="954">
        <f t="shared" si="194"/>
        <v>0</v>
      </c>
      <c r="RJE21" s="954">
        <f t="shared" si="194"/>
        <v>0</v>
      </c>
      <c r="RJF21" s="954">
        <f t="shared" si="194"/>
        <v>0</v>
      </c>
      <c r="RJG21" s="954">
        <f t="shared" si="194"/>
        <v>0</v>
      </c>
      <c r="RJH21" s="954">
        <f t="shared" si="194"/>
        <v>0</v>
      </c>
      <c r="RJI21" s="954">
        <f t="shared" si="194"/>
        <v>0</v>
      </c>
      <c r="RJJ21" s="954">
        <f t="shared" si="194"/>
        <v>0</v>
      </c>
      <c r="RJK21" s="954">
        <f t="shared" si="194"/>
        <v>0</v>
      </c>
      <c r="RJL21" s="954">
        <f t="shared" si="194"/>
        <v>0</v>
      </c>
      <c r="RJM21" s="954">
        <f t="shared" si="194"/>
        <v>0</v>
      </c>
      <c r="RJN21" s="954">
        <f t="shared" si="194"/>
        <v>0</v>
      </c>
      <c r="RJO21" s="954">
        <f t="shared" si="194"/>
        <v>0</v>
      </c>
      <c r="RJP21" s="954">
        <f t="shared" si="194"/>
        <v>0</v>
      </c>
      <c r="RJQ21" s="954">
        <f t="shared" si="194"/>
        <v>0</v>
      </c>
      <c r="RJR21" s="954">
        <f t="shared" si="194"/>
        <v>0</v>
      </c>
      <c r="RJS21" s="954">
        <f t="shared" si="194"/>
        <v>0</v>
      </c>
      <c r="RJT21" s="954">
        <f t="shared" si="194"/>
        <v>0</v>
      </c>
      <c r="RJU21" s="954">
        <f t="shared" si="194"/>
        <v>0</v>
      </c>
      <c r="RJV21" s="954">
        <f t="shared" si="194"/>
        <v>0</v>
      </c>
      <c r="RJW21" s="954">
        <f t="shared" si="194"/>
        <v>0</v>
      </c>
      <c r="RJX21" s="954">
        <f t="shared" si="194"/>
        <v>0</v>
      </c>
      <c r="RJY21" s="954">
        <f t="shared" si="194"/>
        <v>0</v>
      </c>
      <c r="RJZ21" s="954">
        <f t="shared" si="194"/>
        <v>0</v>
      </c>
      <c r="RKA21" s="954">
        <f t="shared" si="194"/>
        <v>0</v>
      </c>
      <c r="RKB21" s="954">
        <f t="shared" si="194"/>
        <v>0</v>
      </c>
      <c r="RKC21" s="954">
        <f t="shared" si="194"/>
        <v>0</v>
      </c>
      <c r="RKD21" s="954">
        <f t="shared" si="194"/>
        <v>0</v>
      </c>
      <c r="RKE21" s="954">
        <f t="shared" si="194"/>
        <v>0</v>
      </c>
      <c r="RKF21" s="954">
        <f t="shared" si="194"/>
        <v>0</v>
      </c>
      <c r="RKG21" s="954">
        <f t="shared" si="194"/>
        <v>0</v>
      </c>
      <c r="RKH21" s="954">
        <f t="shared" si="194"/>
        <v>0</v>
      </c>
      <c r="RKI21" s="954">
        <f t="shared" si="194"/>
        <v>0</v>
      </c>
      <c r="RKJ21" s="954">
        <f t="shared" si="194"/>
        <v>0</v>
      </c>
      <c r="RKK21" s="954">
        <f t="shared" si="194"/>
        <v>0</v>
      </c>
      <c r="RKL21" s="954">
        <f t="shared" si="194"/>
        <v>0</v>
      </c>
      <c r="RKM21" s="954">
        <f t="shared" si="194"/>
        <v>0</v>
      </c>
      <c r="RKN21" s="954">
        <f t="shared" si="194"/>
        <v>0</v>
      </c>
      <c r="RKO21" s="954">
        <f t="shared" si="194"/>
        <v>0</v>
      </c>
      <c r="RKP21" s="954">
        <f t="shared" si="194"/>
        <v>0</v>
      </c>
      <c r="RKQ21" s="954">
        <f t="shared" si="194"/>
        <v>0</v>
      </c>
      <c r="RKR21" s="954">
        <f t="shared" si="194"/>
        <v>0</v>
      </c>
      <c r="RKS21" s="954">
        <f t="shared" si="194"/>
        <v>0</v>
      </c>
      <c r="RKT21" s="954">
        <f t="shared" si="194"/>
        <v>0</v>
      </c>
      <c r="RKU21" s="954">
        <f t="shared" si="194"/>
        <v>0</v>
      </c>
      <c r="RKV21" s="954">
        <f t="shared" si="194"/>
        <v>0</v>
      </c>
      <c r="RKW21" s="954">
        <f t="shared" si="194"/>
        <v>0</v>
      </c>
      <c r="RKX21" s="954">
        <f t="shared" si="194"/>
        <v>0</v>
      </c>
      <c r="RKY21" s="954">
        <f t="shared" si="194"/>
        <v>0</v>
      </c>
      <c r="RKZ21" s="954">
        <f t="shared" si="194"/>
        <v>0</v>
      </c>
      <c r="RLA21" s="954">
        <f t="shared" si="194"/>
        <v>0</v>
      </c>
      <c r="RLB21" s="954">
        <f t="shared" si="194"/>
        <v>0</v>
      </c>
      <c r="RLC21" s="954">
        <f t="shared" si="194"/>
        <v>0</v>
      </c>
      <c r="RLD21" s="954">
        <f t="shared" si="194"/>
        <v>0</v>
      </c>
      <c r="RLE21" s="954">
        <f t="shared" si="194"/>
        <v>0</v>
      </c>
      <c r="RLF21" s="954">
        <f t="shared" si="194"/>
        <v>0</v>
      </c>
      <c r="RLG21" s="954">
        <f t="shared" si="194"/>
        <v>0</v>
      </c>
      <c r="RLH21" s="954">
        <f t="shared" ref="RLH21:RNS21" si="195">IF(OR(RLH26&lt;$C$18,RLH26&gt;($C$18+9)),0,RLH27)</f>
        <v>0</v>
      </c>
      <c r="RLI21" s="954">
        <f t="shared" si="195"/>
        <v>0</v>
      </c>
      <c r="RLJ21" s="954">
        <f t="shared" si="195"/>
        <v>0</v>
      </c>
      <c r="RLK21" s="954">
        <f t="shared" si="195"/>
        <v>0</v>
      </c>
      <c r="RLL21" s="954">
        <f t="shared" si="195"/>
        <v>0</v>
      </c>
      <c r="RLM21" s="954">
        <f t="shared" si="195"/>
        <v>0</v>
      </c>
      <c r="RLN21" s="954">
        <f t="shared" si="195"/>
        <v>0</v>
      </c>
      <c r="RLO21" s="954">
        <f t="shared" si="195"/>
        <v>0</v>
      </c>
      <c r="RLP21" s="954">
        <f t="shared" si="195"/>
        <v>0</v>
      </c>
      <c r="RLQ21" s="954">
        <f t="shared" si="195"/>
        <v>0</v>
      </c>
      <c r="RLR21" s="954">
        <f t="shared" si="195"/>
        <v>0</v>
      </c>
      <c r="RLS21" s="954">
        <f t="shared" si="195"/>
        <v>0</v>
      </c>
      <c r="RLT21" s="954">
        <f t="shared" si="195"/>
        <v>0</v>
      </c>
      <c r="RLU21" s="954">
        <f t="shared" si="195"/>
        <v>0</v>
      </c>
      <c r="RLV21" s="954">
        <f t="shared" si="195"/>
        <v>0</v>
      </c>
      <c r="RLW21" s="954">
        <f t="shared" si="195"/>
        <v>0</v>
      </c>
      <c r="RLX21" s="954">
        <f t="shared" si="195"/>
        <v>0</v>
      </c>
      <c r="RLY21" s="954">
        <f t="shared" si="195"/>
        <v>0</v>
      </c>
      <c r="RLZ21" s="954">
        <f t="shared" si="195"/>
        <v>0</v>
      </c>
      <c r="RMA21" s="954">
        <f t="shared" si="195"/>
        <v>0</v>
      </c>
      <c r="RMB21" s="954">
        <f t="shared" si="195"/>
        <v>0</v>
      </c>
      <c r="RMC21" s="954">
        <f t="shared" si="195"/>
        <v>0</v>
      </c>
      <c r="RMD21" s="954">
        <f t="shared" si="195"/>
        <v>0</v>
      </c>
      <c r="RME21" s="954">
        <f t="shared" si="195"/>
        <v>0</v>
      </c>
      <c r="RMF21" s="954">
        <f t="shared" si="195"/>
        <v>0</v>
      </c>
      <c r="RMG21" s="954">
        <f t="shared" si="195"/>
        <v>0</v>
      </c>
      <c r="RMH21" s="954">
        <f t="shared" si="195"/>
        <v>0</v>
      </c>
      <c r="RMI21" s="954">
        <f t="shared" si="195"/>
        <v>0</v>
      </c>
      <c r="RMJ21" s="954">
        <f t="shared" si="195"/>
        <v>0</v>
      </c>
      <c r="RMK21" s="954">
        <f t="shared" si="195"/>
        <v>0</v>
      </c>
      <c r="RML21" s="954">
        <f t="shared" si="195"/>
        <v>0</v>
      </c>
      <c r="RMM21" s="954">
        <f t="shared" si="195"/>
        <v>0</v>
      </c>
      <c r="RMN21" s="954">
        <f t="shared" si="195"/>
        <v>0</v>
      </c>
      <c r="RMO21" s="954">
        <f t="shared" si="195"/>
        <v>0</v>
      </c>
      <c r="RMP21" s="954">
        <f t="shared" si="195"/>
        <v>0</v>
      </c>
      <c r="RMQ21" s="954">
        <f t="shared" si="195"/>
        <v>0</v>
      </c>
      <c r="RMR21" s="954">
        <f t="shared" si="195"/>
        <v>0</v>
      </c>
      <c r="RMS21" s="954">
        <f t="shared" si="195"/>
        <v>0</v>
      </c>
      <c r="RMT21" s="954">
        <f t="shared" si="195"/>
        <v>0</v>
      </c>
      <c r="RMU21" s="954">
        <f t="shared" si="195"/>
        <v>0</v>
      </c>
      <c r="RMV21" s="954">
        <f t="shared" si="195"/>
        <v>0</v>
      </c>
      <c r="RMW21" s="954">
        <f t="shared" si="195"/>
        <v>0</v>
      </c>
      <c r="RMX21" s="954">
        <f t="shared" si="195"/>
        <v>0</v>
      </c>
      <c r="RMY21" s="954">
        <f t="shared" si="195"/>
        <v>0</v>
      </c>
      <c r="RMZ21" s="954">
        <f t="shared" si="195"/>
        <v>0</v>
      </c>
      <c r="RNA21" s="954">
        <f t="shared" si="195"/>
        <v>0</v>
      </c>
      <c r="RNB21" s="954">
        <f t="shared" si="195"/>
        <v>0</v>
      </c>
      <c r="RNC21" s="954">
        <f t="shared" si="195"/>
        <v>0</v>
      </c>
      <c r="RND21" s="954">
        <f t="shared" si="195"/>
        <v>0</v>
      </c>
      <c r="RNE21" s="954">
        <f t="shared" si="195"/>
        <v>0</v>
      </c>
      <c r="RNF21" s="954">
        <f t="shared" si="195"/>
        <v>0</v>
      </c>
      <c r="RNG21" s="954">
        <f t="shared" si="195"/>
        <v>0</v>
      </c>
      <c r="RNH21" s="954">
        <f t="shared" si="195"/>
        <v>0</v>
      </c>
      <c r="RNI21" s="954">
        <f t="shared" si="195"/>
        <v>0</v>
      </c>
      <c r="RNJ21" s="954">
        <f t="shared" si="195"/>
        <v>0</v>
      </c>
      <c r="RNK21" s="954">
        <f t="shared" si="195"/>
        <v>0</v>
      </c>
      <c r="RNL21" s="954">
        <f t="shared" si="195"/>
        <v>0</v>
      </c>
      <c r="RNM21" s="954">
        <f t="shared" si="195"/>
        <v>0</v>
      </c>
      <c r="RNN21" s="954">
        <f t="shared" si="195"/>
        <v>0</v>
      </c>
      <c r="RNO21" s="954">
        <f t="shared" si="195"/>
        <v>0</v>
      </c>
      <c r="RNP21" s="954">
        <f t="shared" si="195"/>
        <v>0</v>
      </c>
      <c r="RNQ21" s="954">
        <f t="shared" si="195"/>
        <v>0</v>
      </c>
      <c r="RNR21" s="954">
        <f t="shared" si="195"/>
        <v>0</v>
      </c>
      <c r="RNS21" s="954">
        <f t="shared" si="195"/>
        <v>0</v>
      </c>
      <c r="RNT21" s="954">
        <f t="shared" ref="RNT21:RQE21" si="196">IF(OR(RNT26&lt;$C$18,RNT26&gt;($C$18+9)),0,RNT27)</f>
        <v>0</v>
      </c>
      <c r="RNU21" s="954">
        <f t="shared" si="196"/>
        <v>0</v>
      </c>
      <c r="RNV21" s="954">
        <f t="shared" si="196"/>
        <v>0</v>
      </c>
      <c r="RNW21" s="954">
        <f t="shared" si="196"/>
        <v>0</v>
      </c>
      <c r="RNX21" s="954">
        <f t="shared" si="196"/>
        <v>0</v>
      </c>
      <c r="RNY21" s="954">
        <f t="shared" si="196"/>
        <v>0</v>
      </c>
      <c r="RNZ21" s="954">
        <f t="shared" si="196"/>
        <v>0</v>
      </c>
      <c r="ROA21" s="954">
        <f t="shared" si="196"/>
        <v>0</v>
      </c>
      <c r="ROB21" s="954">
        <f t="shared" si="196"/>
        <v>0</v>
      </c>
      <c r="ROC21" s="954">
        <f t="shared" si="196"/>
        <v>0</v>
      </c>
      <c r="ROD21" s="954">
        <f t="shared" si="196"/>
        <v>0</v>
      </c>
      <c r="ROE21" s="954">
        <f t="shared" si="196"/>
        <v>0</v>
      </c>
      <c r="ROF21" s="954">
        <f t="shared" si="196"/>
        <v>0</v>
      </c>
      <c r="ROG21" s="954">
        <f t="shared" si="196"/>
        <v>0</v>
      </c>
      <c r="ROH21" s="954">
        <f t="shared" si="196"/>
        <v>0</v>
      </c>
      <c r="ROI21" s="954">
        <f t="shared" si="196"/>
        <v>0</v>
      </c>
      <c r="ROJ21" s="954">
        <f t="shared" si="196"/>
        <v>0</v>
      </c>
      <c r="ROK21" s="954">
        <f t="shared" si="196"/>
        <v>0</v>
      </c>
      <c r="ROL21" s="954">
        <f t="shared" si="196"/>
        <v>0</v>
      </c>
      <c r="ROM21" s="954">
        <f t="shared" si="196"/>
        <v>0</v>
      </c>
      <c r="RON21" s="954">
        <f t="shared" si="196"/>
        <v>0</v>
      </c>
      <c r="ROO21" s="954">
        <f t="shared" si="196"/>
        <v>0</v>
      </c>
      <c r="ROP21" s="954">
        <f t="shared" si="196"/>
        <v>0</v>
      </c>
      <c r="ROQ21" s="954">
        <f t="shared" si="196"/>
        <v>0</v>
      </c>
      <c r="ROR21" s="954">
        <f t="shared" si="196"/>
        <v>0</v>
      </c>
      <c r="ROS21" s="954">
        <f t="shared" si="196"/>
        <v>0</v>
      </c>
      <c r="ROT21" s="954">
        <f t="shared" si="196"/>
        <v>0</v>
      </c>
      <c r="ROU21" s="954">
        <f t="shared" si="196"/>
        <v>0</v>
      </c>
      <c r="ROV21" s="954">
        <f t="shared" si="196"/>
        <v>0</v>
      </c>
      <c r="ROW21" s="954">
        <f t="shared" si="196"/>
        <v>0</v>
      </c>
      <c r="ROX21" s="954">
        <f t="shared" si="196"/>
        <v>0</v>
      </c>
      <c r="ROY21" s="954">
        <f t="shared" si="196"/>
        <v>0</v>
      </c>
      <c r="ROZ21" s="954">
        <f t="shared" si="196"/>
        <v>0</v>
      </c>
      <c r="RPA21" s="954">
        <f t="shared" si="196"/>
        <v>0</v>
      </c>
      <c r="RPB21" s="954">
        <f t="shared" si="196"/>
        <v>0</v>
      </c>
      <c r="RPC21" s="954">
        <f t="shared" si="196"/>
        <v>0</v>
      </c>
      <c r="RPD21" s="954">
        <f t="shared" si="196"/>
        <v>0</v>
      </c>
      <c r="RPE21" s="954">
        <f t="shared" si="196"/>
        <v>0</v>
      </c>
      <c r="RPF21" s="954">
        <f t="shared" si="196"/>
        <v>0</v>
      </c>
      <c r="RPG21" s="954">
        <f t="shared" si="196"/>
        <v>0</v>
      </c>
      <c r="RPH21" s="954">
        <f t="shared" si="196"/>
        <v>0</v>
      </c>
      <c r="RPI21" s="954">
        <f t="shared" si="196"/>
        <v>0</v>
      </c>
      <c r="RPJ21" s="954">
        <f t="shared" si="196"/>
        <v>0</v>
      </c>
      <c r="RPK21" s="954">
        <f t="shared" si="196"/>
        <v>0</v>
      </c>
      <c r="RPL21" s="954">
        <f t="shared" si="196"/>
        <v>0</v>
      </c>
      <c r="RPM21" s="954">
        <f t="shared" si="196"/>
        <v>0</v>
      </c>
      <c r="RPN21" s="954">
        <f t="shared" si="196"/>
        <v>0</v>
      </c>
      <c r="RPO21" s="954">
        <f t="shared" si="196"/>
        <v>0</v>
      </c>
      <c r="RPP21" s="954">
        <f t="shared" si="196"/>
        <v>0</v>
      </c>
      <c r="RPQ21" s="954">
        <f t="shared" si="196"/>
        <v>0</v>
      </c>
      <c r="RPR21" s="954">
        <f t="shared" si="196"/>
        <v>0</v>
      </c>
      <c r="RPS21" s="954">
        <f t="shared" si="196"/>
        <v>0</v>
      </c>
      <c r="RPT21" s="954">
        <f t="shared" si="196"/>
        <v>0</v>
      </c>
      <c r="RPU21" s="954">
        <f t="shared" si="196"/>
        <v>0</v>
      </c>
      <c r="RPV21" s="954">
        <f t="shared" si="196"/>
        <v>0</v>
      </c>
      <c r="RPW21" s="954">
        <f t="shared" si="196"/>
        <v>0</v>
      </c>
      <c r="RPX21" s="954">
        <f t="shared" si="196"/>
        <v>0</v>
      </c>
      <c r="RPY21" s="954">
        <f t="shared" si="196"/>
        <v>0</v>
      </c>
      <c r="RPZ21" s="954">
        <f t="shared" si="196"/>
        <v>0</v>
      </c>
      <c r="RQA21" s="954">
        <f t="shared" si="196"/>
        <v>0</v>
      </c>
      <c r="RQB21" s="954">
        <f t="shared" si="196"/>
        <v>0</v>
      </c>
      <c r="RQC21" s="954">
        <f t="shared" si="196"/>
        <v>0</v>
      </c>
      <c r="RQD21" s="954">
        <f t="shared" si="196"/>
        <v>0</v>
      </c>
      <c r="RQE21" s="954">
        <f t="shared" si="196"/>
        <v>0</v>
      </c>
      <c r="RQF21" s="954">
        <f t="shared" ref="RQF21:RSQ21" si="197">IF(OR(RQF26&lt;$C$18,RQF26&gt;($C$18+9)),0,RQF27)</f>
        <v>0</v>
      </c>
      <c r="RQG21" s="954">
        <f t="shared" si="197"/>
        <v>0</v>
      </c>
      <c r="RQH21" s="954">
        <f t="shared" si="197"/>
        <v>0</v>
      </c>
      <c r="RQI21" s="954">
        <f t="shared" si="197"/>
        <v>0</v>
      </c>
      <c r="RQJ21" s="954">
        <f t="shared" si="197"/>
        <v>0</v>
      </c>
      <c r="RQK21" s="954">
        <f t="shared" si="197"/>
        <v>0</v>
      </c>
      <c r="RQL21" s="954">
        <f t="shared" si="197"/>
        <v>0</v>
      </c>
      <c r="RQM21" s="954">
        <f t="shared" si="197"/>
        <v>0</v>
      </c>
      <c r="RQN21" s="954">
        <f t="shared" si="197"/>
        <v>0</v>
      </c>
      <c r="RQO21" s="954">
        <f t="shared" si="197"/>
        <v>0</v>
      </c>
      <c r="RQP21" s="954">
        <f t="shared" si="197"/>
        <v>0</v>
      </c>
      <c r="RQQ21" s="954">
        <f t="shared" si="197"/>
        <v>0</v>
      </c>
      <c r="RQR21" s="954">
        <f t="shared" si="197"/>
        <v>0</v>
      </c>
      <c r="RQS21" s="954">
        <f t="shared" si="197"/>
        <v>0</v>
      </c>
      <c r="RQT21" s="954">
        <f t="shared" si="197"/>
        <v>0</v>
      </c>
      <c r="RQU21" s="954">
        <f t="shared" si="197"/>
        <v>0</v>
      </c>
      <c r="RQV21" s="954">
        <f t="shared" si="197"/>
        <v>0</v>
      </c>
      <c r="RQW21" s="954">
        <f t="shared" si="197"/>
        <v>0</v>
      </c>
      <c r="RQX21" s="954">
        <f t="shared" si="197"/>
        <v>0</v>
      </c>
      <c r="RQY21" s="954">
        <f t="shared" si="197"/>
        <v>0</v>
      </c>
      <c r="RQZ21" s="954">
        <f t="shared" si="197"/>
        <v>0</v>
      </c>
      <c r="RRA21" s="954">
        <f t="shared" si="197"/>
        <v>0</v>
      </c>
      <c r="RRB21" s="954">
        <f t="shared" si="197"/>
        <v>0</v>
      </c>
      <c r="RRC21" s="954">
        <f t="shared" si="197"/>
        <v>0</v>
      </c>
      <c r="RRD21" s="954">
        <f t="shared" si="197"/>
        <v>0</v>
      </c>
      <c r="RRE21" s="954">
        <f t="shared" si="197"/>
        <v>0</v>
      </c>
      <c r="RRF21" s="954">
        <f t="shared" si="197"/>
        <v>0</v>
      </c>
      <c r="RRG21" s="954">
        <f t="shared" si="197"/>
        <v>0</v>
      </c>
      <c r="RRH21" s="954">
        <f t="shared" si="197"/>
        <v>0</v>
      </c>
      <c r="RRI21" s="954">
        <f t="shared" si="197"/>
        <v>0</v>
      </c>
      <c r="RRJ21" s="954">
        <f t="shared" si="197"/>
        <v>0</v>
      </c>
      <c r="RRK21" s="954">
        <f t="shared" si="197"/>
        <v>0</v>
      </c>
      <c r="RRL21" s="954">
        <f t="shared" si="197"/>
        <v>0</v>
      </c>
      <c r="RRM21" s="954">
        <f t="shared" si="197"/>
        <v>0</v>
      </c>
      <c r="RRN21" s="954">
        <f t="shared" si="197"/>
        <v>0</v>
      </c>
      <c r="RRO21" s="954">
        <f t="shared" si="197"/>
        <v>0</v>
      </c>
      <c r="RRP21" s="954">
        <f t="shared" si="197"/>
        <v>0</v>
      </c>
      <c r="RRQ21" s="954">
        <f t="shared" si="197"/>
        <v>0</v>
      </c>
      <c r="RRR21" s="954">
        <f t="shared" si="197"/>
        <v>0</v>
      </c>
      <c r="RRS21" s="954">
        <f t="shared" si="197"/>
        <v>0</v>
      </c>
      <c r="RRT21" s="954">
        <f t="shared" si="197"/>
        <v>0</v>
      </c>
      <c r="RRU21" s="954">
        <f t="shared" si="197"/>
        <v>0</v>
      </c>
      <c r="RRV21" s="954">
        <f t="shared" si="197"/>
        <v>0</v>
      </c>
      <c r="RRW21" s="954">
        <f t="shared" si="197"/>
        <v>0</v>
      </c>
      <c r="RRX21" s="954">
        <f t="shared" si="197"/>
        <v>0</v>
      </c>
      <c r="RRY21" s="954">
        <f t="shared" si="197"/>
        <v>0</v>
      </c>
      <c r="RRZ21" s="954">
        <f t="shared" si="197"/>
        <v>0</v>
      </c>
      <c r="RSA21" s="954">
        <f t="shared" si="197"/>
        <v>0</v>
      </c>
      <c r="RSB21" s="954">
        <f t="shared" si="197"/>
        <v>0</v>
      </c>
      <c r="RSC21" s="954">
        <f t="shared" si="197"/>
        <v>0</v>
      </c>
      <c r="RSD21" s="954">
        <f t="shared" si="197"/>
        <v>0</v>
      </c>
      <c r="RSE21" s="954">
        <f t="shared" si="197"/>
        <v>0</v>
      </c>
      <c r="RSF21" s="954">
        <f t="shared" si="197"/>
        <v>0</v>
      </c>
      <c r="RSG21" s="954">
        <f t="shared" si="197"/>
        <v>0</v>
      </c>
      <c r="RSH21" s="954">
        <f t="shared" si="197"/>
        <v>0</v>
      </c>
      <c r="RSI21" s="954">
        <f t="shared" si="197"/>
        <v>0</v>
      </c>
      <c r="RSJ21" s="954">
        <f t="shared" si="197"/>
        <v>0</v>
      </c>
      <c r="RSK21" s="954">
        <f t="shared" si="197"/>
        <v>0</v>
      </c>
      <c r="RSL21" s="954">
        <f t="shared" si="197"/>
        <v>0</v>
      </c>
      <c r="RSM21" s="954">
        <f t="shared" si="197"/>
        <v>0</v>
      </c>
      <c r="RSN21" s="954">
        <f t="shared" si="197"/>
        <v>0</v>
      </c>
      <c r="RSO21" s="954">
        <f t="shared" si="197"/>
        <v>0</v>
      </c>
      <c r="RSP21" s="954">
        <f t="shared" si="197"/>
        <v>0</v>
      </c>
      <c r="RSQ21" s="954">
        <f t="shared" si="197"/>
        <v>0</v>
      </c>
      <c r="RSR21" s="954">
        <f t="shared" ref="RSR21:RVC21" si="198">IF(OR(RSR26&lt;$C$18,RSR26&gt;($C$18+9)),0,RSR27)</f>
        <v>0</v>
      </c>
      <c r="RSS21" s="954">
        <f t="shared" si="198"/>
        <v>0</v>
      </c>
      <c r="RST21" s="954">
        <f t="shared" si="198"/>
        <v>0</v>
      </c>
      <c r="RSU21" s="954">
        <f t="shared" si="198"/>
        <v>0</v>
      </c>
      <c r="RSV21" s="954">
        <f t="shared" si="198"/>
        <v>0</v>
      </c>
      <c r="RSW21" s="954">
        <f t="shared" si="198"/>
        <v>0</v>
      </c>
      <c r="RSX21" s="954">
        <f t="shared" si="198"/>
        <v>0</v>
      </c>
      <c r="RSY21" s="954">
        <f t="shared" si="198"/>
        <v>0</v>
      </c>
      <c r="RSZ21" s="954">
        <f t="shared" si="198"/>
        <v>0</v>
      </c>
      <c r="RTA21" s="954">
        <f t="shared" si="198"/>
        <v>0</v>
      </c>
      <c r="RTB21" s="954">
        <f t="shared" si="198"/>
        <v>0</v>
      </c>
      <c r="RTC21" s="954">
        <f t="shared" si="198"/>
        <v>0</v>
      </c>
      <c r="RTD21" s="954">
        <f t="shared" si="198"/>
        <v>0</v>
      </c>
      <c r="RTE21" s="954">
        <f t="shared" si="198"/>
        <v>0</v>
      </c>
      <c r="RTF21" s="954">
        <f t="shared" si="198"/>
        <v>0</v>
      </c>
      <c r="RTG21" s="954">
        <f t="shared" si="198"/>
        <v>0</v>
      </c>
      <c r="RTH21" s="954">
        <f t="shared" si="198"/>
        <v>0</v>
      </c>
      <c r="RTI21" s="954">
        <f t="shared" si="198"/>
        <v>0</v>
      </c>
      <c r="RTJ21" s="954">
        <f t="shared" si="198"/>
        <v>0</v>
      </c>
      <c r="RTK21" s="954">
        <f t="shared" si="198"/>
        <v>0</v>
      </c>
      <c r="RTL21" s="954">
        <f t="shared" si="198"/>
        <v>0</v>
      </c>
      <c r="RTM21" s="954">
        <f t="shared" si="198"/>
        <v>0</v>
      </c>
      <c r="RTN21" s="954">
        <f t="shared" si="198"/>
        <v>0</v>
      </c>
      <c r="RTO21" s="954">
        <f t="shared" si="198"/>
        <v>0</v>
      </c>
      <c r="RTP21" s="954">
        <f t="shared" si="198"/>
        <v>0</v>
      </c>
      <c r="RTQ21" s="954">
        <f t="shared" si="198"/>
        <v>0</v>
      </c>
      <c r="RTR21" s="954">
        <f t="shared" si="198"/>
        <v>0</v>
      </c>
      <c r="RTS21" s="954">
        <f t="shared" si="198"/>
        <v>0</v>
      </c>
      <c r="RTT21" s="954">
        <f t="shared" si="198"/>
        <v>0</v>
      </c>
      <c r="RTU21" s="954">
        <f t="shared" si="198"/>
        <v>0</v>
      </c>
      <c r="RTV21" s="954">
        <f t="shared" si="198"/>
        <v>0</v>
      </c>
      <c r="RTW21" s="954">
        <f t="shared" si="198"/>
        <v>0</v>
      </c>
      <c r="RTX21" s="954">
        <f t="shared" si="198"/>
        <v>0</v>
      </c>
      <c r="RTY21" s="954">
        <f t="shared" si="198"/>
        <v>0</v>
      </c>
      <c r="RTZ21" s="954">
        <f t="shared" si="198"/>
        <v>0</v>
      </c>
      <c r="RUA21" s="954">
        <f t="shared" si="198"/>
        <v>0</v>
      </c>
      <c r="RUB21" s="954">
        <f t="shared" si="198"/>
        <v>0</v>
      </c>
      <c r="RUC21" s="954">
        <f t="shared" si="198"/>
        <v>0</v>
      </c>
      <c r="RUD21" s="954">
        <f t="shared" si="198"/>
        <v>0</v>
      </c>
      <c r="RUE21" s="954">
        <f t="shared" si="198"/>
        <v>0</v>
      </c>
      <c r="RUF21" s="954">
        <f t="shared" si="198"/>
        <v>0</v>
      </c>
      <c r="RUG21" s="954">
        <f t="shared" si="198"/>
        <v>0</v>
      </c>
      <c r="RUH21" s="954">
        <f t="shared" si="198"/>
        <v>0</v>
      </c>
      <c r="RUI21" s="954">
        <f t="shared" si="198"/>
        <v>0</v>
      </c>
      <c r="RUJ21" s="954">
        <f t="shared" si="198"/>
        <v>0</v>
      </c>
      <c r="RUK21" s="954">
        <f t="shared" si="198"/>
        <v>0</v>
      </c>
      <c r="RUL21" s="954">
        <f t="shared" si="198"/>
        <v>0</v>
      </c>
      <c r="RUM21" s="954">
        <f t="shared" si="198"/>
        <v>0</v>
      </c>
      <c r="RUN21" s="954">
        <f t="shared" si="198"/>
        <v>0</v>
      </c>
      <c r="RUO21" s="954">
        <f t="shared" si="198"/>
        <v>0</v>
      </c>
      <c r="RUP21" s="954">
        <f t="shared" si="198"/>
        <v>0</v>
      </c>
      <c r="RUQ21" s="954">
        <f t="shared" si="198"/>
        <v>0</v>
      </c>
      <c r="RUR21" s="954">
        <f t="shared" si="198"/>
        <v>0</v>
      </c>
      <c r="RUS21" s="954">
        <f t="shared" si="198"/>
        <v>0</v>
      </c>
      <c r="RUT21" s="954">
        <f t="shared" si="198"/>
        <v>0</v>
      </c>
      <c r="RUU21" s="954">
        <f t="shared" si="198"/>
        <v>0</v>
      </c>
      <c r="RUV21" s="954">
        <f t="shared" si="198"/>
        <v>0</v>
      </c>
      <c r="RUW21" s="954">
        <f t="shared" si="198"/>
        <v>0</v>
      </c>
      <c r="RUX21" s="954">
        <f t="shared" si="198"/>
        <v>0</v>
      </c>
      <c r="RUY21" s="954">
        <f t="shared" si="198"/>
        <v>0</v>
      </c>
      <c r="RUZ21" s="954">
        <f t="shared" si="198"/>
        <v>0</v>
      </c>
      <c r="RVA21" s="954">
        <f t="shared" si="198"/>
        <v>0</v>
      </c>
      <c r="RVB21" s="954">
        <f t="shared" si="198"/>
        <v>0</v>
      </c>
      <c r="RVC21" s="954">
        <f t="shared" si="198"/>
        <v>0</v>
      </c>
      <c r="RVD21" s="954">
        <f t="shared" ref="RVD21:RXO21" si="199">IF(OR(RVD26&lt;$C$18,RVD26&gt;($C$18+9)),0,RVD27)</f>
        <v>0</v>
      </c>
      <c r="RVE21" s="954">
        <f t="shared" si="199"/>
        <v>0</v>
      </c>
      <c r="RVF21" s="954">
        <f t="shared" si="199"/>
        <v>0</v>
      </c>
      <c r="RVG21" s="954">
        <f t="shared" si="199"/>
        <v>0</v>
      </c>
      <c r="RVH21" s="954">
        <f t="shared" si="199"/>
        <v>0</v>
      </c>
      <c r="RVI21" s="954">
        <f t="shared" si="199"/>
        <v>0</v>
      </c>
      <c r="RVJ21" s="954">
        <f t="shared" si="199"/>
        <v>0</v>
      </c>
      <c r="RVK21" s="954">
        <f t="shared" si="199"/>
        <v>0</v>
      </c>
      <c r="RVL21" s="954">
        <f t="shared" si="199"/>
        <v>0</v>
      </c>
      <c r="RVM21" s="954">
        <f t="shared" si="199"/>
        <v>0</v>
      </c>
      <c r="RVN21" s="954">
        <f t="shared" si="199"/>
        <v>0</v>
      </c>
      <c r="RVO21" s="954">
        <f t="shared" si="199"/>
        <v>0</v>
      </c>
      <c r="RVP21" s="954">
        <f t="shared" si="199"/>
        <v>0</v>
      </c>
      <c r="RVQ21" s="954">
        <f t="shared" si="199"/>
        <v>0</v>
      </c>
      <c r="RVR21" s="954">
        <f t="shared" si="199"/>
        <v>0</v>
      </c>
      <c r="RVS21" s="954">
        <f t="shared" si="199"/>
        <v>0</v>
      </c>
      <c r="RVT21" s="954">
        <f t="shared" si="199"/>
        <v>0</v>
      </c>
      <c r="RVU21" s="954">
        <f t="shared" si="199"/>
        <v>0</v>
      </c>
      <c r="RVV21" s="954">
        <f t="shared" si="199"/>
        <v>0</v>
      </c>
      <c r="RVW21" s="954">
        <f t="shared" si="199"/>
        <v>0</v>
      </c>
      <c r="RVX21" s="954">
        <f t="shared" si="199"/>
        <v>0</v>
      </c>
      <c r="RVY21" s="954">
        <f t="shared" si="199"/>
        <v>0</v>
      </c>
      <c r="RVZ21" s="954">
        <f t="shared" si="199"/>
        <v>0</v>
      </c>
      <c r="RWA21" s="954">
        <f t="shared" si="199"/>
        <v>0</v>
      </c>
      <c r="RWB21" s="954">
        <f t="shared" si="199"/>
        <v>0</v>
      </c>
      <c r="RWC21" s="954">
        <f t="shared" si="199"/>
        <v>0</v>
      </c>
      <c r="RWD21" s="954">
        <f t="shared" si="199"/>
        <v>0</v>
      </c>
      <c r="RWE21" s="954">
        <f t="shared" si="199"/>
        <v>0</v>
      </c>
      <c r="RWF21" s="954">
        <f t="shared" si="199"/>
        <v>0</v>
      </c>
      <c r="RWG21" s="954">
        <f t="shared" si="199"/>
        <v>0</v>
      </c>
      <c r="RWH21" s="954">
        <f t="shared" si="199"/>
        <v>0</v>
      </c>
      <c r="RWI21" s="954">
        <f t="shared" si="199"/>
        <v>0</v>
      </c>
      <c r="RWJ21" s="954">
        <f t="shared" si="199"/>
        <v>0</v>
      </c>
      <c r="RWK21" s="954">
        <f t="shared" si="199"/>
        <v>0</v>
      </c>
      <c r="RWL21" s="954">
        <f t="shared" si="199"/>
        <v>0</v>
      </c>
      <c r="RWM21" s="954">
        <f t="shared" si="199"/>
        <v>0</v>
      </c>
      <c r="RWN21" s="954">
        <f t="shared" si="199"/>
        <v>0</v>
      </c>
      <c r="RWO21" s="954">
        <f t="shared" si="199"/>
        <v>0</v>
      </c>
      <c r="RWP21" s="954">
        <f t="shared" si="199"/>
        <v>0</v>
      </c>
      <c r="RWQ21" s="954">
        <f t="shared" si="199"/>
        <v>0</v>
      </c>
      <c r="RWR21" s="954">
        <f t="shared" si="199"/>
        <v>0</v>
      </c>
      <c r="RWS21" s="954">
        <f t="shared" si="199"/>
        <v>0</v>
      </c>
      <c r="RWT21" s="954">
        <f t="shared" si="199"/>
        <v>0</v>
      </c>
      <c r="RWU21" s="954">
        <f t="shared" si="199"/>
        <v>0</v>
      </c>
      <c r="RWV21" s="954">
        <f t="shared" si="199"/>
        <v>0</v>
      </c>
      <c r="RWW21" s="954">
        <f t="shared" si="199"/>
        <v>0</v>
      </c>
      <c r="RWX21" s="954">
        <f t="shared" si="199"/>
        <v>0</v>
      </c>
      <c r="RWY21" s="954">
        <f t="shared" si="199"/>
        <v>0</v>
      </c>
      <c r="RWZ21" s="954">
        <f t="shared" si="199"/>
        <v>0</v>
      </c>
      <c r="RXA21" s="954">
        <f t="shared" si="199"/>
        <v>0</v>
      </c>
      <c r="RXB21" s="954">
        <f t="shared" si="199"/>
        <v>0</v>
      </c>
      <c r="RXC21" s="954">
        <f t="shared" si="199"/>
        <v>0</v>
      </c>
      <c r="RXD21" s="954">
        <f t="shared" si="199"/>
        <v>0</v>
      </c>
      <c r="RXE21" s="954">
        <f t="shared" si="199"/>
        <v>0</v>
      </c>
      <c r="RXF21" s="954">
        <f t="shared" si="199"/>
        <v>0</v>
      </c>
      <c r="RXG21" s="954">
        <f t="shared" si="199"/>
        <v>0</v>
      </c>
      <c r="RXH21" s="954">
        <f t="shared" si="199"/>
        <v>0</v>
      </c>
      <c r="RXI21" s="954">
        <f t="shared" si="199"/>
        <v>0</v>
      </c>
      <c r="RXJ21" s="954">
        <f t="shared" si="199"/>
        <v>0</v>
      </c>
      <c r="RXK21" s="954">
        <f t="shared" si="199"/>
        <v>0</v>
      </c>
      <c r="RXL21" s="954">
        <f t="shared" si="199"/>
        <v>0</v>
      </c>
      <c r="RXM21" s="954">
        <f t="shared" si="199"/>
        <v>0</v>
      </c>
      <c r="RXN21" s="954">
        <f t="shared" si="199"/>
        <v>0</v>
      </c>
      <c r="RXO21" s="954">
        <f t="shared" si="199"/>
        <v>0</v>
      </c>
      <c r="RXP21" s="954">
        <f t="shared" ref="RXP21:SAA21" si="200">IF(OR(RXP26&lt;$C$18,RXP26&gt;($C$18+9)),0,RXP27)</f>
        <v>0</v>
      </c>
      <c r="RXQ21" s="954">
        <f t="shared" si="200"/>
        <v>0</v>
      </c>
      <c r="RXR21" s="954">
        <f t="shared" si="200"/>
        <v>0</v>
      </c>
      <c r="RXS21" s="954">
        <f t="shared" si="200"/>
        <v>0</v>
      </c>
      <c r="RXT21" s="954">
        <f t="shared" si="200"/>
        <v>0</v>
      </c>
      <c r="RXU21" s="954">
        <f t="shared" si="200"/>
        <v>0</v>
      </c>
      <c r="RXV21" s="954">
        <f t="shared" si="200"/>
        <v>0</v>
      </c>
      <c r="RXW21" s="954">
        <f t="shared" si="200"/>
        <v>0</v>
      </c>
      <c r="RXX21" s="954">
        <f t="shared" si="200"/>
        <v>0</v>
      </c>
      <c r="RXY21" s="954">
        <f t="shared" si="200"/>
        <v>0</v>
      </c>
      <c r="RXZ21" s="954">
        <f t="shared" si="200"/>
        <v>0</v>
      </c>
      <c r="RYA21" s="954">
        <f t="shared" si="200"/>
        <v>0</v>
      </c>
      <c r="RYB21" s="954">
        <f t="shared" si="200"/>
        <v>0</v>
      </c>
      <c r="RYC21" s="954">
        <f t="shared" si="200"/>
        <v>0</v>
      </c>
      <c r="RYD21" s="954">
        <f t="shared" si="200"/>
        <v>0</v>
      </c>
      <c r="RYE21" s="954">
        <f t="shared" si="200"/>
        <v>0</v>
      </c>
      <c r="RYF21" s="954">
        <f t="shared" si="200"/>
        <v>0</v>
      </c>
      <c r="RYG21" s="954">
        <f t="shared" si="200"/>
        <v>0</v>
      </c>
      <c r="RYH21" s="954">
        <f t="shared" si="200"/>
        <v>0</v>
      </c>
      <c r="RYI21" s="954">
        <f t="shared" si="200"/>
        <v>0</v>
      </c>
      <c r="RYJ21" s="954">
        <f t="shared" si="200"/>
        <v>0</v>
      </c>
      <c r="RYK21" s="954">
        <f t="shared" si="200"/>
        <v>0</v>
      </c>
      <c r="RYL21" s="954">
        <f t="shared" si="200"/>
        <v>0</v>
      </c>
      <c r="RYM21" s="954">
        <f t="shared" si="200"/>
        <v>0</v>
      </c>
      <c r="RYN21" s="954">
        <f t="shared" si="200"/>
        <v>0</v>
      </c>
      <c r="RYO21" s="954">
        <f t="shared" si="200"/>
        <v>0</v>
      </c>
      <c r="RYP21" s="954">
        <f t="shared" si="200"/>
        <v>0</v>
      </c>
      <c r="RYQ21" s="954">
        <f t="shared" si="200"/>
        <v>0</v>
      </c>
      <c r="RYR21" s="954">
        <f t="shared" si="200"/>
        <v>0</v>
      </c>
      <c r="RYS21" s="954">
        <f t="shared" si="200"/>
        <v>0</v>
      </c>
      <c r="RYT21" s="954">
        <f t="shared" si="200"/>
        <v>0</v>
      </c>
      <c r="RYU21" s="954">
        <f t="shared" si="200"/>
        <v>0</v>
      </c>
      <c r="RYV21" s="954">
        <f t="shared" si="200"/>
        <v>0</v>
      </c>
      <c r="RYW21" s="954">
        <f t="shared" si="200"/>
        <v>0</v>
      </c>
      <c r="RYX21" s="954">
        <f t="shared" si="200"/>
        <v>0</v>
      </c>
      <c r="RYY21" s="954">
        <f t="shared" si="200"/>
        <v>0</v>
      </c>
      <c r="RYZ21" s="954">
        <f t="shared" si="200"/>
        <v>0</v>
      </c>
      <c r="RZA21" s="954">
        <f t="shared" si="200"/>
        <v>0</v>
      </c>
      <c r="RZB21" s="954">
        <f t="shared" si="200"/>
        <v>0</v>
      </c>
      <c r="RZC21" s="954">
        <f t="shared" si="200"/>
        <v>0</v>
      </c>
      <c r="RZD21" s="954">
        <f t="shared" si="200"/>
        <v>0</v>
      </c>
      <c r="RZE21" s="954">
        <f t="shared" si="200"/>
        <v>0</v>
      </c>
      <c r="RZF21" s="954">
        <f t="shared" si="200"/>
        <v>0</v>
      </c>
      <c r="RZG21" s="954">
        <f t="shared" si="200"/>
        <v>0</v>
      </c>
      <c r="RZH21" s="954">
        <f t="shared" si="200"/>
        <v>0</v>
      </c>
      <c r="RZI21" s="954">
        <f t="shared" si="200"/>
        <v>0</v>
      </c>
      <c r="RZJ21" s="954">
        <f t="shared" si="200"/>
        <v>0</v>
      </c>
      <c r="RZK21" s="954">
        <f t="shared" si="200"/>
        <v>0</v>
      </c>
      <c r="RZL21" s="954">
        <f t="shared" si="200"/>
        <v>0</v>
      </c>
      <c r="RZM21" s="954">
        <f t="shared" si="200"/>
        <v>0</v>
      </c>
      <c r="RZN21" s="954">
        <f t="shared" si="200"/>
        <v>0</v>
      </c>
      <c r="RZO21" s="954">
        <f t="shared" si="200"/>
        <v>0</v>
      </c>
      <c r="RZP21" s="954">
        <f t="shared" si="200"/>
        <v>0</v>
      </c>
      <c r="RZQ21" s="954">
        <f t="shared" si="200"/>
        <v>0</v>
      </c>
      <c r="RZR21" s="954">
        <f t="shared" si="200"/>
        <v>0</v>
      </c>
      <c r="RZS21" s="954">
        <f t="shared" si="200"/>
        <v>0</v>
      </c>
      <c r="RZT21" s="954">
        <f t="shared" si="200"/>
        <v>0</v>
      </c>
      <c r="RZU21" s="954">
        <f t="shared" si="200"/>
        <v>0</v>
      </c>
      <c r="RZV21" s="954">
        <f t="shared" si="200"/>
        <v>0</v>
      </c>
      <c r="RZW21" s="954">
        <f t="shared" si="200"/>
        <v>0</v>
      </c>
      <c r="RZX21" s="954">
        <f t="shared" si="200"/>
        <v>0</v>
      </c>
      <c r="RZY21" s="954">
        <f t="shared" si="200"/>
        <v>0</v>
      </c>
      <c r="RZZ21" s="954">
        <f t="shared" si="200"/>
        <v>0</v>
      </c>
      <c r="SAA21" s="954">
        <f t="shared" si="200"/>
        <v>0</v>
      </c>
      <c r="SAB21" s="954">
        <f t="shared" ref="SAB21:SCM21" si="201">IF(OR(SAB26&lt;$C$18,SAB26&gt;($C$18+9)),0,SAB27)</f>
        <v>0</v>
      </c>
      <c r="SAC21" s="954">
        <f t="shared" si="201"/>
        <v>0</v>
      </c>
      <c r="SAD21" s="954">
        <f t="shared" si="201"/>
        <v>0</v>
      </c>
      <c r="SAE21" s="954">
        <f t="shared" si="201"/>
        <v>0</v>
      </c>
      <c r="SAF21" s="954">
        <f t="shared" si="201"/>
        <v>0</v>
      </c>
      <c r="SAG21" s="954">
        <f t="shared" si="201"/>
        <v>0</v>
      </c>
      <c r="SAH21" s="954">
        <f t="shared" si="201"/>
        <v>0</v>
      </c>
      <c r="SAI21" s="954">
        <f t="shared" si="201"/>
        <v>0</v>
      </c>
      <c r="SAJ21" s="954">
        <f t="shared" si="201"/>
        <v>0</v>
      </c>
      <c r="SAK21" s="954">
        <f t="shared" si="201"/>
        <v>0</v>
      </c>
      <c r="SAL21" s="954">
        <f t="shared" si="201"/>
        <v>0</v>
      </c>
      <c r="SAM21" s="954">
        <f t="shared" si="201"/>
        <v>0</v>
      </c>
      <c r="SAN21" s="954">
        <f t="shared" si="201"/>
        <v>0</v>
      </c>
      <c r="SAO21" s="954">
        <f t="shared" si="201"/>
        <v>0</v>
      </c>
      <c r="SAP21" s="954">
        <f t="shared" si="201"/>
        <v>0</v>
      </c>
      <c r="SAQ21" s="954">
        <f t="shared" si="201"/>
        <v>0</v>
      </c>
      <c r="SAR21" s="954">
        <f t="shared" si="201"/>
        <v>0</v>
      </c>
      <c r="SAS21" s="954">
        <f t="shared" si="201"/>
        <v>0</v>
      </c>
      <c r="SAT21" s="954">
        <f t="shared" si="201"/>
        <v>0</v>
      </c>
      <c r="SAU21" s="954">
        <f t="shared" si="201"/>
        <v>0</v>
      </c>
      <c r="SAV21" s="954">
        <f t="shared" si="201"/>
        <v>0</v>
      </c>
      <c r="SAW21" s="954">
        <f t="shared" si="201"/>
        <v>0</v>
      </c>
      <c r="SAX21" s="954">
        <f t="shared" si="201"/>
        <v>0</v>
      </c>
      <c r="SAY21" s="954">
        <f t="shared" si="201"/>
        <v>0</v>
      </c>
      <c r="SAZ21" s="954">
        <f t="shared" si="201"/>
        <v>0</v>
      </c>
      <c r="SBA21" s="954">
        <f t="shared" si="201"/>
        <v>0</v>
      </c>
      <c r="SBB21" s="954">
        <f t="shared" si="201"/>
        <v>0</v>
      </c>
      <c r="SBC21" s="954">
        <f t="shared" si="201"/>
        <v>0</v>
      </c>
      <c r="SBD21" s="954">
        <f t="shared" si="201"/>
        <v>0</v>
      </c>
      <c r="SBE21" s="954">
        <f t="shared" si="201"/>
        <v>0</v>
      </c>
      <c r="SBF21" s="954">
        <f t="shared" si="201"/>
        <v>0</v>
      </c>
      <c r="SBG21" s="954">
        <f t="shared" si="201"/>
        <v>0</v>
      </c>
      <c r="SBH21" s="954">
        <f t="shared" si="201"/>
        <v>0</v>
      </c>
      <c r="SBI21" s="954">
        <f t="shared" si="201"/>
        <v>0</v>
      </c>
      <c r="SBJ21" s="954">
        <f t="shared" si="201"/>
        <v>0</v>
      </c>
      <c r="SBK21" s="954">
        <f t="shared" si="201"/>
        <v>0</v>
      </c>
      <c r="SBL21" s="954">
        <f t="shared" si="201"/>
        <v>0</v>
      </c>
      <c r="SBM21" s="954">
        <f t="shared" si="201"/>
        <v>0</v>
      </c>
      <c r="SBN21" s="954">
        <f t="shared" si="201"/>
        <v>0</v>
      </c>
      <c r="SBO21" s="954">
        <f t="shared" si="201"/>
        <v>0</v>
      </c>
      <c r="SBP21" s="954">
        <f t="shared" si="201"/>
        <v>0</v>
      </c>
      <c r="SBQ21" s="954">
        <f t="shared" si="201"/>
        <v>0</v>
      </c>
      <c r="SBR21" s="954">
        <f t="shared" si="201"/>
        <v>0</v>
      </c>
      <c r="SBS21" s="954">
        <f t="shared" si="201"/>
        <v>0</v>
      </c>
      <c r="SBT21" s="954">
        <f t="shared" si="201"/>
        <v>0</v>
      </c>
      <c r="SBU21" s="954">
        <f t="shared" si="201"/>
        <v>0</v>
      </c>
      <c r="SBV21" s="954">
        <f t="shared" si="201"/>
        <v>0</v>
      </c>
      <c r="SBW21" s="954">
        <f t="shared" si="201"/>
        <v>0</v>
      </c>
      <c r="SBX21" s="954">
        <f t="shared" si="201"/>
        <v>0</v>
      </c>
      <c r="SBY21" s="954">
        <f t="shared" si="201"/>
        <v>0</v>
      </c>
      <c r="SBZ21" s="954">
        <f t="shared" si="201"/>
        <v>0</v>
      </c>
      <c r="SCA21" s="954">
        <f t="shared" si="201"/>
        <v>0</v>
      </c>
      <c r="SCB21" s="954">
        <f t="shared" si="201"/>
        <v>0</v>
      </c>
      <c r="SCC21" s="954">
        <f t="shared" si="201"/>
        <v>0</v>
      </c>
      <c r="SCD21" s="954">
        <f t="shared" si="201"/>
        <v>0</v>
      </c>
      <c r="SCE21" s="954">
        <f t="shared" si="201"/>
        <v>0</v>
      </c>
      <c r="SCF21" s="954">
        <f t="shared" si="201"/>
        <v>0</v>
      </c>
      <c r="SCG21" s="954">
        <f t="shared" si="201"/>
        <v>0</v>
      </c>
      <c r="SCH21" s="954">
        <f t="shared" si="201"/>
        <v>0</v>
      </c>
      <c r="SCI21" s="954">
        <f t="shared" si="201"/>
        <v>0</v>
      </c>
      <c r="SCJ21" s="954">
        <f t="shared" si="201"/>
        <v>0</v>
      </c>
      <c r="SCK21" s="954">
        <f t="shared" si="201"/>
        <v>0</v>
      </c>
      <c r="SCL21" s="954">
        <f t="shared" si="201"/>
        <v>0</v>
      </c>
      <c r="SCM21" s="954">
        <f t="shared" si="201"/>
        <v>0</v>
      </c>
      <c r="SCN21" s="954">
        <f t="shared" ref="SCN21:SEY21" si="202">IF(OR(SCN26&lt;$C$18,SCN26&gt;($C$18+9)),0,SCN27)</f>
        <v>0</v>
      </c>
      <c r="SCO21" s="954">
        <f t="shared" si="202"/>
        <v>0</v>
      </c>
      <c r="SCP21" s="954">
        <f t="shared" si="202"/>
        <v>0</v>
      </c>
      <c r="SCQ21" s="954">
        <f t="shared" si="202"/>
        <v>0</v>
      </c>
      <c r="SCR21" s="954">
        <f t="shared" si="202"/>
        <v>0</v>
      </c>
      <c r="SCS21" s="954">
        <f t="shared" si="202"/>
        <v>0</v>
      </c>
      <c r="SCT21" s="954">
        <f t="shared" si="202"/>
        <v>0</v>
      </c>
      <c r="SCU21" s="954">
        <f t="shared" si="202"/>
        <v>0</v>
      </c>
      <c r="SCV21" s="954">
        <f t="shared" si="202"/>
        <v>0</v>
      </c>
      <c r="SCW21" s="954">
        <f t="shared" si="202"/>
        <v>0</v>
      </c>
      <c r="SCX21" s="954">
        <f t="shared" si="202"/>
        <v>0</v>
      </c>
      <c r="SCY21" s="954">
        <f t="shared" si="202"/>
        <v>0</v>
      </c>
      <c r="SCZ21" s="954">
        <f t="shared" si="202"/>
        <v>0</v>
      </c>
      <c r="SDA21" s="954">
        <f t="shared" si="202"/>
        <v>0</v>
      </c>
      <c r="SDB21" s="954">
        <f t="shared" si="202"/>
        <v>0</v>
      </c>
      <c r="SDC21" s="954">
        <f t="shared" si="202"/>
        <v>0</v>
      </c>
      <c r="SDD21" s="954">
        <f t="shared" si="202"/>
        <v>0</v>
      </c>
      <c r="SDE21" s="954">
        <f t="shared" si="202"/>
        <v>0</v>
      </c>
      <c r="SDF21" s="954">
        <f t="shared" si="202"/>
        <v>0</v>
      </c>
      <c r="SDG21" s="954">
        <f t="shared" si="202"/>
        <v>0</v>
      </c>
      <c r="SDH21" s="954">
        <f t="shared" si="202"/>
        <v>0</v>
      </c>
      <c r="SDI21" s="954">
        <f t="shared" si="202"/>
        <v>0</v>
      </c>
      <c r="SDJ21" s="954">
        <f t="shared" si="202"/>
        <v>0</v>
      </c>
      <c r="SDK21" s="954">
        <f t="shared" si="202"/>
        <v>0</v>
      </c>
      <c r="SDL21" s="954">
        <f t="shared" si="202"/>
        <v>0</v>
      </c>
      <c r="SDM21" s="954">
        <f t="shared" si="202"/>
        <v>0</v>
      </c>
      <c r="SDN21" s="954">
        <f t="shared" si="202"/>
        <v>0</v>
      </c>
      <c r="SDO21" s="954">
        <f t="shared" si="202"/>
        <v>0</v>
      </c>
      <c r="SDP21" s="954">
        <f t="shared" si="202"/>
        <v>0</v>
      </c>
      <c r="SDQ21" s="954">
        <f t="shared" si="202"/>
        <v>0</v>
      </c>
      <c r="SDR21" s="954">
        <f t="shared" si="202"/>
        <v>0</v>
      </c>
      <c r="SDS21" s="954">
        <f t="shared" si="202"/>
        <v>0</v>
      </c>
      <c r="SDT21" s="954">
        <f t="shared" si="202"/>
        <v>0</v>
      </c>
      <c r="SDU21" s="954">
        <f t="shared" si="202"/>
        <v>0</v>
      </c>
      <c r="SDV21" s="954">
        <f t="shared" si="202"/>
        <v>0</v>
      </c>
      <c r="SDW21" s="954">
        <f t="shared" si="202"/>
        <v>0</v>
      </c>
      <c r="SDX21" s="954">
        <f t="shared" si="202"/>
        <v>0</v>
      </c>
      <c r="SDY21" s="954">
        <f t="shared" si="202"/>
        <v>0</v>
      </c>
      <c r="SDZ21" s="954">
        <f t="shared" si="202"/>
        <v>0</v>
      </c>
      <c r="SEA21" s="954">
        <f t="shared" si="202"/>
        <v>0</v>
      </c>
      <c r="SEB21" s="954">
        <f t="shared" si="202"/>
        <v>0</v>
      </c>
      <c r="SEC21" s="954">
        <f t="shared" si="202"/>
        <v>0</v>
      </c>
      <c r="SED21" s="954">
        <f t="shared" si="202"/>
        <v>0</v>
      </c>
      <c r="SEE21" s="954">
        <f t="shared" si="202"/>
        <v>0</v>
      </c>
      <c r="SEF21" s="954">
        <f t="shared" si="202"/>
        <v>0</v>
      </c>
      <c r="SEG21" s="954">
        <f t="shared" si="202"/>
        <v>0</v>
      </c>
      <c r="SEH21" s="954">
        <f t="shared" si="202"/>
        <v>0</v>
      </c>
      <c r="SEI21" s="954">
        <f t="shared" si="202"/>
        <v>0</v>
      </c>
      <c r="SEJ21" s="954">
        <f t="shared" si="202"/>
        <v>0</v>
      </c>
      <c r="SEK21" s="954">
        <f t="shared" si="202"/>
        <v>0</v>
      </c>
      <c r="SEL21" s="954">
        <f t="shared" si="202"/>
        <v>0</v>
      </c>
      <c r="SEM21" s="954">
        <f t="shared" si="202"/>
        <v>0</v>
      </c>
      <c r="SEN21" s="954">
        <f t="shared" si="202"/>
        <v>0</v>
      </c>
      <c r="SEO21" s="954">
        <f t="shared" si="202"/>
        <v>0</v>
      </c>
      <c r="SEP21" s="954">
        <f t="shared" si="202"/>
        <v>0</v>
      </c>
      <c r="SEQ21" s="954">
        <f t="shared" si="202"/>
        <v>0</v>
      </c>
      <c r="SER21" s="954">
        <f t="shared" si="202"/>
        <v>0</v>
      </c>
      <c r="SES21" s="954">
        <f t="shared" si="202"/>
        <v>0</v>
      </c>
      <c r="SET21" s="954">
        <f t="shared" si="202"/>
        <v>0</v>
      </c>
      <c r="SEU21" s="954">
        <f t="shared" si="202"/>
        <v>0</v>
      </c>
      <c r="SEV21" s="954">
        <f t="shared" si="202"/>
        <v>0</v>
      </c>
      <c r="SEW21" s="954">
        <f t="shared" si="202"/>
        <v>0</v>
      </c>
      <c r="SEX21" s="954">
        <f t="shared" si="202"/>
        <v>0</v>
      </c>
      <c r="SEY21" s="954">
        <f t="shared" si="202"/>
        <v>0</v>
      </c>
      <c r="SEZ21" s="954">
        <f t="shared" ref="SEZ21:SHK21" si="203">IF(OR(SEZ26&lt;$C$18,SEZ26&gt;($C$18+9)),0,SEZ27)</f>
        <v>0</v>
      </c>
      <c r="SFA21" s="954">
        <f t="shared" si="203"/>
        <v>0</v>
      </c>
      <c r="SFB21" s="954">
        <f t="shared" si="203"/>
        <v>0</v>
      </c>
      <c r="SFC21" s="954">
        <f t="shared" si="203"/>
        <v>0</v>
      </c>
      <c r="SFD21" s="954">
        <f t="shared" si="203"/>
        <v>0</v>
      </c>
      <c r="SFE21" s="954">
        <f t="shared" si="203"/>
        <v>0</v>
      </c>
      <c r="SFF21" s="954">
        <f t="shared" si="203"/>
        <v>0</v>
      </c>
      <c r="SFG21" s="954">
        <f t="shared" si="203"/>
        <v>0</v>
      </c>
      <c r="SFH21" s="954">
        <f t="shared" si="203"/>
        <v>0</v>
      </c>
      <c r="SFI21" s="954">
        <f t="shared" si="203"/>
        <v>0</v>
      </c>
      <c r="SFJ21" s="954">
        <f t="shared" si="203"/>
        <v>0</v>
      </c>
      <c r="SFK21" s="954">
        <f t="shared" si="203"/>
        <v>0</v>
      </c>
      <c r="SFL21" s="954">
        <f t="shared" si="203"/>
        <v>0</v>
      </c>
      <c r="SFM21" s="954">
        <f t="shared" si="203"/>
        <v>0</v>
      </c>
      <c r="SFN21" s="954">
        <f t="shared" si="203"/>
        <v>0</v>
      </c>
      <c r="SFO21" s="954">
        <f t="shared" si="203"/>
        <v>0</v>
      </c>
      <c r="SFP21" s="954">
        <f t="shared" si="203"/>
        <v>0</v>
      </c>
      <c r="SFQ21" s="954">
        <f t="shared" si="203"/>
        <v>0</v>
      </c>
      <c r="SFR21" s="954">
        <f t="shared" si="203"/>
        <v>0</v>
      </c>
      <c r="SFS21" s="954">
        <f t="shared" si="203"/>
        <v>0</v>
      </c>
      <c r="SFT21" s="954">
        <f t="shared" si="203"/>
        <v>0</v>
      </c>
      <c r="SFU21" s="954">
        <f t="shared" si="203"/>
        <v>0</v>
      </c>
      <c r="SFV21" s="954">
        <f t="shared" si="203"/>
        <v>0</v>
      </c>
      <c r="SFW21" s="954">
        <f t="shared" si="203"/>
        <v>0</v>
      </c>
      <c r="SFX21" s="954">
        <f t="shared" si="203"/>
        <v>0</v>
      </c>
      <c r="SFY21" s="954">
        <f t="shared" si="203"/>
        <v>0</v>
      </c>
      <c r="SFZ21" s="954">
        <f t="shared" si="203"/>
        <v>0</v>
      </c>
      <c r="SGA21" s="954">
        <f t="shared" si="203"/>
        <v>0</v>
      </c>
      <c r="SGB21" s="954">
        <f t="shared" si="203"/>
        <v>0</v>
      </c>
      <c r="SGC21" s="954">
        <f t="shared" si="203"/>
        <v>0</v>
      </c>
      <c r="SGD21" s="954">
        <f t="shared" si="203"/>
        <v>0</v>
      </c>
      <c r="SGE21" s="954">
        <f t="shared" si="203"/>
        <v>0</v>
      </c>
      <c r="SGF21" s="954">
        <f t="shared" si="203"/>
        <v>0</v>
      </c>
      <c r="SGG21" s="954">
        <f t="shared" si="203"/>
        <v>0</v>
      </c>
      <c r="SGH21" s="954">
        <f t="shared" si="203"/>
        <v>0</v>
      </c>
      <c r="SGI21" s="954">
        <f t="shared" si="203"/>
        <v>0</v>
      </c>
      <c r="SGJ21" s="954">
        <f t="shared" si="203"/>
        <v>0</v>
      </c>
      <c r="SGK21" s="954">
        <f t="shared" si="203"/>
        <v>0</v>
      </c>
      <c r="SGL21" s="954">
        <f t="shared" si="203"/>
        <v>0</v>
      </c>
      <c r="SGM21" s="954">
        <f t="shared" si="203"/>
        <v>0</v>
      </c>
      <c r="SGN21" s="954">
        <f t="shared" si="203"/>
        <v>0</v>
      </c>
      <c r="SGO21" s="954">
        <f t="shared" si="203"/>
        <v>0</v>
      </c>
      <c r="SGP21" s="954">
        <f t="shared" si="203"/>
        <v>0</v>
      </c>
      <c r="SGQ21" s="954">
        <f t="shared" si="203"/>
        <v>0</v>
      </c>
      <c r="SGR21" s="954">
        <f t="shared" si="203"/>
        <v>0</v>
      </c>
      <c r="SGS21" s="954">
        <f t="shared" si="203"/>
        <v>0</v>
      </c>
      <c r="SGT21" s="954">
        <f t="shared" si="203"/>
        <v>0</v>
      </c>
      <c r="SGU21" s="954">
        <f t="shared" si="203"/>
        <v>0</v>
      </c>
      <c r="SGV21" s="954">
        <f t="shared" si="203"/>
        <v>0</v>
      </c>
      <c r="SGW21" s="954">
        <f t="shared" si="203"/>
        <v>0</v>
      </c>
      <c r="SGX21" s="954">
        <f t="shared" si="203"/>
        <v>0</v>
      </c>
      <c r="SGY21" s="954">
        <f t="shared" si="203"/>
        <v>0</v>
      </c>
      <c r="SGZ21" s="954">
        <f t="shared" si="203"/>
        <v>0</v>
      </c>
      <c r="SHA21" s="954">
        <f t="shared" si="203"/>
        <v>0</v>
      </c>
      <c r="SHB21" s="954">
        <f t="shared" si="203"/>
        <v>0</v>
      </c>
      <c r="SHC21" s="954">
        <f t="shared" si="203"/>
        <v>0</v>
      </c>
      <c r="SHD21" s="954">
        <f t="shared" si="203"/>
        <v>0</v>
      </c>
      <c r="SHE21" s="954">
        <f t="shared" si="203"/>
        <v>0</v>
      </c>
      <c r="SHF21" s="954">
        <f t="shared" si="203"/>
        <v>0</v>
      </c>
      <c r="SHG21" s="954">
        <f t="shared" si="203"/>
        <v>0</v>
      </c>
      <c r="SHH21" s="954">
        <f t="shared" si="203"/>
        <v>0</v>
      </c>
      <c r="SHI21" s="954">
        <f t="shared" si="203"/>
        <v>0</v>
      </c>
      <c r="SHJ21" s="954">
        <f t="shared" si="203"/>
        <v>0</v>
      </c>
      <c r="SHK21" s="954">
        <f t="shared" si="203"/>
        <v>0</v>
      </c>
      <c r="SHL21" s="954">
        <f t="shared" ref="SHL21:SJW21" si="204">IF(OR(SHL26&lt;$C$18,SHL26&gt;($C$18+9)),0,SHL27)</f>
        <v>0</v>
      </c>
      <c r="SHM21" s="954">
        <f t="shared" si="204"/>
        <v>0</v>
      </c>
      <c r="SHN21" s="954">
        <f t="shared" si="204"/>
        <v>0</v>
      </c>
      <c r="SHO21" s="954">
        <f t="shared" si="204"/>
        <v>0</v>
      </c>
      <c r="SHP21" s="954">
        <f t="shared" si="204"/>
        <v>0</v>
      </c>
      <c r="SHQ21" s="954">
        <f t="shared" si="204"/>
        <v>0</v>
      </c>
      <c r="SHR21" s="954">
        <f t="shared" si="204"/>
        <v>0</v>
      </c>
      <c r="SHS21" s="954">
        <f t="shared" si="204"/>
        <v>0</v>
      </c>
      <c r="SHT21" s="954">
        <f t="shared" si="204"/>
        <v>0</v>
      </c>
      <c r="SHU21" s="954">
        <f t="shared" si="204"/>
        <v>0</v>
      </c>
      <c r="SHV21" s="954">
        <f t="shared" si="204"/>
        <v>0</v>
      </c>
      <c r="SHW21" s="954">
        <f t="shared" si="204"/>
        <v>0</v>
      </c>
      <c r="SHX21" s="954">
        <f t="shared" si="204"/>
        <v>0</v>
      </c>
      <c r="SHY21" s="954">
        <f t="shared" si="204"/>
        <v>0</v>
      </c>
      <c r="SHZ21" s="954">
        <f t="shared" si="204"/>
        <v>0</v>
      </c>
      <c r="SIA21" s="954">
        <f t="shared" si="204"/>
        <v>0</v>
      </c>
      <c r="SIB21" s="954">
        <f t="shared" si="204"/>
        <v>0</v>
      </c>
      <c r="SIC21" s="954">
        <f t="shared" si="204"/>
        <v>0</v>
      </c>
      <c r="SID21" s="954">
        <f t="shared" si="204"/>
        <v>0</v>
      </c>
      <c r="SIE21" s="954">
        <f t="shared" si="204"/>
        <v>0</v>
      </c>
      <c r="SIF21" s="954">
        <f t="shared" si="204"/>
        <v>0</v>
      </c>
      <c r="SIG21" s="954">
        <f t="shared" si="204"/>
        <v>0</v>
      </c>
      <c r="SIH21" s="954">
        <f t="shared" si="204"/>
        <v>0</v>
      </c>
      <c r="SII21" s="954">
        <f t="shared" si="204"/>
        <v>0</v>
      </c>
      <c r="SIJ21" s="954">
        <f t="shared" si="204"/>
        <v>0</v>
      </c>
      <c r="SIK21" s="954">
        <f t="shared" si="204"/>
        <v>0</v>
      </c>
      <c r="SIL21" s="954">
        <f t="shared" si="204"/>
        <v>0</v>
      </c>
      <c r="SIM21" s="954">
        <f t="shared" si="204"/>
        <v>0</v>
      </c>
      <c r="SIN21" s="954">
        <f t="shared" si="204"/>
        <v>0</v>
      </c>
      <c r="SIO21" s="954">
        <f t="shared" si="204"/>
        <v>0</v>
      </c>
      <c r="SIP21" s="954">
        <f t="shared" si="204"/>
        <v>0</v>
      </c>
      <c r="SIQ21" s="954">
        <f t="shared" si="204"/>
        <v>0</v>
      </c>
      <c r="SIR21" s="954">
        <f t="shared" si="204"/>
        <v>0</v>
      </c>
      <c r="SIS21" s="954">
        <f t="shared" si="204"/>
        <v>0</v>
      </c>
      <c r="SIT21" s="954">
        <f t="shared" si="204"/>
        <v>0</v>
      </c>
      <c r="SIU21" s="954">
        <f t="shared" si="204"/>
        <v>0</v>
      </c>
      <c r="SIV21" s="954">
        <f t="shared" si="204"/>
        <v>0</v>
      </c>
      <c r="SIW21" s="954">
        <f t="shared" si="204"/>
        <v>0</v>
      </c>
      <c r="SIX21" s="954">
        <f t="shared" si="204"/>
        <v>0</v>
      </c>
      <c r="SIY21" s="954">
        <f t="shared" si="204"/>
        <v>0</v>
      </c>
      <c r="SIZ21" s="954">
        <f t="shared" si="204"/>
        <v>0</v>
      </c>
      <c r="SJA21" s="954">
        <f t="shared" si="204"/>
        <v>0</v>
      </c>
      <c r="SJB21" s="954">
        <f t="shared" si="204"/>
        <v>0</v>
      </c>
      <c r="SJC21" s="954">
        <f t="shared" si="204"/>
        <v>0</v>
      </c>
      <c r="SJD21" s="954">
        <f t="shared" si="204"/>
        <v>0</v>
      </c>
      <c r="SJE21" s="954">
        <f t="shared" si="204"/>
        <v>0</v>
      </c>
      <c r="SJF21" s="954">
        <f t="shared" si="204"/>
        <v>0</v>
      </c>
      <c r="SJG21" s="954">
        <f t="shared" si="204"/>
        <v>0</v>
      </c>
      <c r="SJH21" s="954">
        <f t="shared" si="204"/>
        <v>0</v>
      </c>
      <c r="SJI21" s="954">
        <f t="shared" si="204"/>
        <v>0</v>
      </c>
      <c r="SJJ21" s="954">
        <f t="shared" si="204"/>
        <v>0</v>
      </c>
      <c r="SJK21" s="954">
        <f t="shared" si="204"/>
        <v>0</v>
      </c>
      <c r="SJL21" s="954">
        <f t="shared" si="204"/>
        <v>0</v>
      </c>
      <c r="SJM21" s="954">
        <f t="shared" si="204"/>
        <v>0</v>
      </c>
      <c r="SJN21" s="954">
        <f t="shared" si="204"/>
        <v>0</v>
      </c>
      <c r="SJO21" s="954">
        <f t="shared" si="204"/>
        <v>0</v>
      </c>
      <c r="SJP21" s="954">
        <f t="shared" si="204"/>
        <v>0</v>
      </c>
      <c r="SJQ21" s="954">
        <f t="shared" si="204"/>
        <v>0</v>
      </c>
      <c r="SJR21" s="954">
        <f t="shared" si="204"/>
        <v>0</v>
      </c>
      <c r="SJS21" s="954">
        <f t="shared" si="204"/>
        <v>0</v>
      </c>
      <c r="SJT21" s="954">
        <f t="shared" si="204"/>
        <v>0</v>
      </c>
      <c r="SJU21" s="954">
        <f t="shared" si="204"/>
        <v>0</v>
      </c>
      <c r="SJV21" s="954">
        <f t="shared" si="204"/>
        <v>0</v>
      </c>
      <c r="SJW21" s="954">
        <f t="shared" si="204"/>
        <v>0</v>
      </c>
      <c r="SJX21" s="954">
        <f t="shared" ref="SJX21:SMI21" si="205">IF(OR(SJX26&lt;$C$18,SJX26&gt;($C$18+9)),0,SJX27)</f>
        <v>0</v>
      </c>
      <c r="SJY21" s="954">
        <f t="shared" si="205"/>
        <v>0</v>
      </c>
      <c r="SJZ21" s="954">
        <f t="shared" si="205"/>
        <v>0</v>
      </c>
      <c r="SKA21" s="954">
        <f t="shared" si="205"/>
        <v>0</v>
      </c>
      <c r="SKB21" s="954">
        <f t="shared" si="205"/>
        <v>0</v>
      </c>
      <c r="SKC21" s="954">
        <f t="shared" si="205"/>
        <v>0</v>
      </c>
      <c r="SKD21" s="954">
        <f t="shared" si="205"/>
        <v>0</v>
      </c>
      <c r="SKE21" s="954">
        <f t="shared" si="205"/>
        <v>0</v>
      </c>
      <c r="SKF21" s="954">
        <f t="shared" si="205"/>
        <v>0</v>
      </c>
      <c r="SKG21" s="954">
        <f t="shared" si="205"/>
        <v>0</v>
      </c>
      <c r="SKH21" s="954">
        <f t="shared" si="205"/>
        <v>0</v>
      </c>
      <c r="SKI21" s="954">
        <f t="shared" si="205"/>
        <v>0</v>
      </c>
      <c r="SKJ21" s="954">
        <f t="shared" si="205"/>
        <v>0</v>
      </c>
      <c r="SKK21" s="954">
        <f t="shared" si="205"/>
        <v>0</v>
      </c>
      <c r="SKL21" s="954">
        <f t="shared" si="205"/>
        <v>0</v>
      </c>
      <c r="SKM21" s="954">
        <f t="shared" si="205"/>
        <v>0</v>
      </c>
      <c r="SKN21" s="954">
        <f t="shared" si="205"/>
        <v>0</v>
      </c>
      <c r="SKO21" s="954">
        <f t="shared" si="205"/>
        <v>0</v>
      </c>
      <c r="SKP21" s="954">
        <f t="shared" si="205"/>
        <v>0</v>
      </c>
      <c r="SKQ21" s="954">
        <f t="shared" si="205"/>
        <v>0</v>
      </c>
      <c r="SKR21" s="954">
        <f t="shared" si="205"/>
        <v>0</v>
      </c>
      <c r="SKS21" s="954">
        <f t="shared" si="205"/>
        <v>0</v>
      </c>
      <c r="SKT21" s="954">
        <f t="shared" si="205"/>
        <v>0</v>
      </c>
      <c r="SKU21" s="954">
        <f t="shared" si="205"/>
        <v>0</v>
      </c>
      <c r="SKV21" s="954">
        <f t="shared" si="205"/>
        <v>0</v>
      </c>
      <c r="SKW21" s="954">
        <f t="shared" si="205"/>
        <v>0</v>
      </c>
      <c r="SKX21" s="954">
        <f t="shared" si="205"/>
        <v>0</v>
      </c>
      <c r="SKY21" s="954">
        <f t="shared" si="205"/>
        <v>0</v>
      </c>
      <c r="SKZ21" s="954">
        <f t="shared" si="205"/>
        <v>0</v>
      </c>
      <c r="SLA21" s="954">
        <f t="shared" si="205"/>
        <v>0</v>
      </c>
      <c r="SLB21" s="954">
        <f t="shared" si="205"/>
        <v>0</v>
      </c>
      <c r="SLC21" s="954">
        <f t="shared" si="205"/>
        <v>0</v>
      </c>
      <c r="SLD21" s="954">
        <f t="shared" si="205"/>
        <v>0</v>
      </c>
      <c r="SLE21" s="954">
        <f t="shared" si="205"/>
        <v>0</v>
      </c>
      <c r="SLF21" s="954">
        <f t="shared" si="205"/>
        <v>0</v>
      </c>
      <c r="SLG21" s="954">
        <f t="shared" si="205"/>
        <v>0</v>
      </c>
      <c r="SLH21" s="954">
        <f t="shared" si="205"/>
        <v>0</v>
      </c>
      <c r="SLI21" s="954">
        <f t="shared" si="205"/>
        <v>0</v>
      </c>
      <c r="SLJ21" s="954">
        <f t="shared" si="205"/>
        <v>0</v>
      </c>
      <c r="SLK21" s="954">
        <f t="shared" si="205"/>
        <v>0</v>
      </c>
      <c r="SLL21" s="954">
        <f t="shared" si="205"/>
        <v>0</v>
      </c>
      <c r="SLM21" s="954">
        <f t="shared" si="205"/>
        <v>0</v>
      </c>
      <c r="SLN21" s="954">
        <f t="shared" si="205"/>
        <v>0</v>
      </c>
      <c r="SLO21" s="954">
        <f t="shared" si="205"/>
        <v>0</v>
      </c>
      <c r="SLP21" s="954">
        <f t="shared" si="205"/>
        <v>0</v>
      </c>
      <c r="SLQ21" s="954">
        <f t="shared" si="205"/>
        <v>0</v>
      </c>
      <c r="SLR21" s="954">
        <f t="shared" si="205"/>
        <v>0</v>
      </c>
      <c r="SLS21" s="954">
        <f t="shared" si="205"/>
        <v>0</v>
      </c>
      <c r="SLT21" s="954">
        <f t="shared" si="205"/>
        <v>0</v>
      </c>
      <c r="SLU21" s="954">
        <f t="shared" si="205"/>
        <v>0</v>
      </c>
      <c r="SLV21" s="954">
        <f t="shared" si="205"/>
        <v>0</v>
      </c>
      <c r="SLW21" s="954">
        <f t="shared" si="205"/>
        <v>0</v>
      </c>
      <c r="SLX21" s="954">
        <f t="shared" si="205"/>
        <v>0</v>
      </c>
      <c r="SLY21" s="954">
        <f t="shared" si="205"/>
        <v>0</v>
      </c>
      <c r="SLZ21" s="954">
        <f t="shared" si="205"/>
        <v>0</v>
      </c>
      <c r="SMA21" s="954">
        <f t="shared" si="205"/>
        <v>0</v>
      </c>
      <c r="SMB21" s="954">
        <f t="shared" si="205"/>
        <v>0</v>
      </c>
      <c r="SMC21" s="954">
        <f t="shared" si="205"/>
        <v>0</v>
      </c>
      <c r="SMD21" s="954">
        <f t="shared" si="205"/>
        <v>0</v>
      </c>
      <c r="SME21" s="954">
        <f t="shared" si="205"/>
        <v>0</v>
      </c>
      <c r="SMF21" s="954">
        <f t="shared" si="205"/>
        <v>0</v>
      </c>
      <c r="SMG21" s="954">
        <f t="shared" si="205"/>
        <v>0</v>
      </c>
      <c r="SMH21" s="954">
        <f t="shared" si="205"/>
        <v>0</v>
      </c>
      <c r="SMI21" s="954">
        <f t="shared" si="205"/>
        <v>0</v>
      </c>
      <c r="SMJ21" s="954">
        <f t="shared" ref="SMJ21:SOU21" si="206">IF(OR(SMJ26&lt;$C$18,SMJ26&gt;($C$18+9)),0,SMJ27)</f>
        <v>0</v>
      </c>
      <c r="SMK21" s="954">
        <f t="shared" si="206"/>
        <v>0</v>
      </c>
      <c r="SML21" s="954">
        <f t="shared" si="206"/>
        <v>0</v>
      </c>
      <c r="SMM21" s="954">
        <f t="shared" si="206"/>
        <v>0</v>
      </c>
      <c r="SMN21" s="954">
        <f t="shared" si="206"/>
        <v>0</v>
      </c>
      <c r="SMO21" s="954">
        <f t="shared" si="206"/>
        <v>0</v>
      </c>
      <c r="SMP21" s="954">
        <f t="shared" si="206"/>
        <v>0</v>
      </c>
      <c r="SMQ21" s="954">
        <f t="shared" si="206"/>
        <v>0</v>
      </c>
      <c r="SMR21" s="954">
        <f t="shared" si="206"/>
        <v>0</v>
      </c>
      <c r="SMS21" s="954">
        <f t="shared" si="206"/>
        <v>0</v>
      </c>
      <c r="SMT21" s="954">
        <f t="shared" si="206"/>
        <v>0</v>
      </c>
      <c r="SMU21" s="954">
        <f t="shared" si="206"/>
        <v>0</v>
      </c>
      <c r="SMV21" s="954">
        <f t="shared" si="206"/>
        <v>0</v>
      </c>
      <c r="SMW21" s="954">
        <f t="shared" si="206"/>
        <v>0</v>
      </c>
      <c r="SMX21" s="954">
        <f t="shared" si="206"/>
        <v>0</v>
      </c>
      <c r="SMY21" s="954">
        <f t="shared" si="206"/>
        <v>0</v>
      </c>
      <c r="SMZ21" s="954">
        <f t="shared" si="206"/>
        <v>0</v>
      </c>
      <c r="SNA21" s="954">
        <f t="shared" si="206"/>
        <v>0</v>
      </c>
      <c r="SNB21" s="954">
        <f t="shared" si="206"/>
        <v>0</v>
      </c>
      <c r="SNC21" s="954">
        <f t="shared" si="206"/>
        <v>0</v>
      </c>
      <c r="SND21" s="954">
        <f t="shared" si="206"/>
        <v>0</v>
      </c>
      <c r="SNE21" s="954">
        <f t="shared" si="206"/>
        <v>0</v>
      </c>
      <c r="SNF21" s="954">
        <f t="shared" si="206"/>
        <v>0</v>
      </c>
      <c r="SNG21" s="954">
        <f t="shared" si="206"/>
        <v>0</v>
      </c>
      <c r="SNH21" s="954">
        <f t="shared" si="206"/>
        <v>0</v>
      </c>
      <c r="SNI21" s="954">
        <f t="shared" si="206"/>
        <v>0</v>
      </c>
      <c r="SNJ21" s="954">
        <f t="shared" si="206"/>
        <v>0</v>
      </c>
      <c r="SNK21" s="954">
        <f t="shared" si="206"/>
        <v>0</v>
      </c>
      <c r="SNL21" s="954">
        <f t="shared" si="206"/>
        <v>0</v>
      </c>
      <c r="SNM21" s="954">
        <f t="shared" si="206"/>
        <v>0</v>
      </c>
      <c r="SNN21" s="954">
        <f t="shared" si="206"/>
        <v>0</v>
      </c>
      <c r="SNO21" s="954">
        <f t="shared" si="206"/>
        <v>0</v>
      </c>
      <c r="SNP21" s="954">
        <f t="shared" si="206"/>
        <v>0</v>
      </c>
      <c r="SNQ21" s="954">
        <f t="shared" si="206"/>
        <v>0</v>
      </c>
      <c r="SNR21" s="954">
        <f t="shared" si="206"/>
        <v>0</v>
      </c>
      <c r="SNS21" s="954">
        <f t="shared" si="206"/>
        <v>0</v>
      </c>
      <c r="SNT21" s="954">
        <f t="shared" si="206"/>
        <v>0</v>
      </c>
      <c r="SNU21" s="954">
        <f t="shared" si="206"/>
        <v>0</v>
      </c>
      <c r="SNV21" s="954">
        <f t="shared" si="206"/>
        <v>0</v>
      </c>
      <c r="SNW21" s="954">
        <f t="shared" si="206"/>
        <v>0</v>
      </c>
      <c r="SNX21" s="954">
        <f t="shared" si="206"/>
        <v>0</v>
      </c>
      <c r="SNY21" s="954">
        <f t="shared" si="206"/>
        <v>0</v>
      </c>
      <c r="SNZ21" s="954">
        <f t="shared" si="206"/>
        <v>0</v>
      </c>
      <c r="SOA21" s="954">
        <f t="shared" si="206"/>
        <v>0</v>
      </c>
      <c r="SOB21" s="954">
        <f t="shared" si="206"/>
        <v>0</v>
      </c>
      <c r="SOC21" s="954">
        <f t="shared" si="206"/>
        <v>0</v>
      </c>
      <c r="SOD21" s="954">
        <f t="shared" si="206"/>
        <v>0</v>
      </c>
      <c r="SOE21" s="954">
        <f t="shared" si="206"/>
        <v>0</v>
      </c>
      <c r="SOF21" s="954">
        <f t="shared" si="206"/>
        <v>0</v>
      </c>
      <c r="SOG21" s="954">
        <f t="shared" si="206"/>
        <v>0</v>
      </c>
      <c r="SOH21" s="954">
        <f t="shared" si="206"/>
        <v>0</v>
      </c>
      <c r="SOI21" s="954">
        <f t="shared" si="206"/>
        <v>0</v>
      </c>
      <c r="SOJ21" s="954">
        <f t="shared" si="206"/>
        <v>0</v>
      </c>
      <c r="SOK21" s="954">
        <f t="shared" si="206"/>
        <v>0</v>
      </c>
      <c r="SOL21" s="954">
        <f t="shared" si="206"/>
        <v>0</v>
      </c>
      <c r="SOM21" s="954">
        <f t="shared" si="206"/>
        <v>0</v>
      </c>
      <c r="SON21" s="954">
        <f t="shared" si="206"/>
        <v>0</v>
      </c>
      <c r="SOO21" s="954">
        <f t="shared" si="206"/>
        <v>0</v>
      </c>
      <c r="SOP21" s="954">
        <f t="shared" si="206"/>
        <v>0</v>
      </c>
      <c r="SOQ21" s="954">
        <f t="shared" si="206"/>
        <v>0</v>
      </c>
      <c r="SOR21" s="954">
        <f t="shared" si="206"/>
        <v>0</v>
      </c>
      <c r="SOS21" s="954">
        <f t="shared" si="206"/>
        <v>0</v>
      </c>
      <c r="SOT21" s="954">
        <f t="shared" si="206"/>
        <v>0</v>
      </c>
      <c r="SOU21" s="954">
        <f t="shared" si="206"/>
        <v>0</v>
      </c>
      <c r="SOV21" s="954">
        <f t="shared" ref="SOV21:SRG21" si="207">IF(OR(SOV26&lt;$C$18,SOV26&gt;($C$18+9)),0,SOV27)</f>
        <v>0</v>
      </c>
      <c r="SOW21" s="954">
        <f t="shared" si="207"/>
        <v>0</v>
      </c>
      <c r="SOX21" s="954">
        <f t="shared" si="207"/>
        <v>0</v>
      </c>
      <c r="SOY21" s="954">
        <f t="shared" si="207"/>
        <v>0</v>
      </c>
      <c r="SOZ21" s="954">
        <f t="shared" si="207"/>
        <v>0</v>
      </c>
      <c r="SPA21" s="954">
        <f t="shared" si="207"/>
        <v>0</v>
      </c>
      <c r="SPB21" s="954">
        <f t="shared" si="207"/>
        <v>0</v>
      </c>
      <c r="SPC21" s="954">
        <f t="shared" si="207"/>
        <v>0</v>
      </c>
      <c r="SPD21" s="954">
        <f t="shared" si="207"/>
        <v>0</v>
      </c>
      <c r="SPE21" s="954">
        <f t="shared" si="207"/>
        <v>0</v>
      </c>
      <c r="SPF21" s="954">
        <f t="shared" si="207"/>
        <v>0</v>
      </c>
      <c r="SPG21" s="954">
        <f t="shared" si="207"/>
        <v>0</v>
      </c>
      <c r="SPH21" s="954">
        <f t="shared" si="207"/>
        <v>0</v>
      </c>
      <c r="SPI21" s="954">
        <f t="shared" si="207"/>
        <v>0</v>
      </c>
      <c r="SPJ21" s="954">
        <f t="shared" si="207"/>
        <v>0</v>
      </c>
      <c r="SPK21" s="954">
        <f t="shared" si="207"/>
        <v>0</v>
      </c>
      <c r="SPL21" s="954">
        <f t="shared" si="207"/>
        <v>0</v>
      </c>
      <c r="SPM21" s="954">
        <f t="shared" si="207"/>
        <v>0</v>
      </c>
      <c r="SPN21" s="954">
        <f t="shared" si="207"/>
        <v>0</v>
      </c>
      <c r="SPO21" s="954">
        <f t="shared" si="207"/>
        <v>0</v>
      </c>
      <c r="SPP21" s="954">
        <f t="shared" si="207"/>
        <v>0</v>
      </c>
      <c r="SPQ21" s="954">
        <f t="shared" si="207"/>
        <v>0</v>
      </c>
      <c r="SPR21" s="954">
        <f t="shared" si="207"/>
        <v>0</v>
      </c>
      <c r="SPS21" s="954">
        <f t="shared" si="207"/>
        <v>0</v>
      </c>
      <c r="SPT21" s="954">
        <f t="shared" si="207"/>
        <v>0</v>
      </c>
      <c r="SPU21" s="954">
        <f t="shared" si="207"/>
        <v>0</v>
      </c>
      <c r="SPV21" s="954">
        <f t="shared" si="207"/>
        <v>0</v>
      </c>
      <c r="SPW21" s="954">
        <f t="shared" si="207"/>
        <v>0</v>
      </c>
      <c r="SPX21" s="954">
        <f t="shared" si="207"/>
        <v>0</v>
      </c>
      <c r="SPY21" s="954">
        <f t="shared" si="207"/>
        <v>0</v>
      </c>
      <c r="SPZ21" s="954">
        <f t="shared" si="207"/>
        <v>0</v>
      </c>
      <c r="SQA21" s="954">
        <f t="shared" si="207"/>
        <v>0</v>
      </c>
      <c r="SQB21" s="954">
        <f t="shared" si="207"/>
        <v>0</v>
      </c>
      <c r="SQC21" s="954">
        <f t="shared" si="207"/>
        <v>0</v>
      </c>
      <c r="SQD21" s="954">
        <f t="shared" si="207"/>
        <v>0</v>
      </c>
      <c r="SQE21" s="954">
        <f t="shared" si="207"/>
        <v>0</v>
      </c>
      <c r="SQF21" s="954">
        <f t="shared" si="207"/>
        <v>0</v>
      </c>
      <c r="SQG21" s="954">
        <f t="shared" si="207"/>
        <v>0</v>
      </c>
      <c r="SQH21" s="954">
        <f t="shared" si="207"/>
        <v>0</v>
      </c>
      <c r="SQI21" s="954">
        <f t="shared" si="207"/>
        <v>0</v>
      </c>
      <c r="SQJ21" s="954">
        <f t="shared" si="207"/>
        <v>0</v>
      </c>
      <c r="SQK21" s="954">
        <f t="shared" si="207"/>
        <v>0</v>
      </c>
      <c r="SQL21" s="954">
        <f t="shared" si="207"/>
        <v>0</v>
      </c>
      <c r="SQM21" s="954">
        <f t="shared" si="207"/>
        <v>0</v>
      </c>
      <c r="SQN21" s="954">
        <f t="shared" si="207"/>
        <v>0</v>
      </c>
      <c r="SQO21" s="954">
        <f t="shared" si="207"/>
        <v>0</v>
      </c>
      <c r="SQP21" s="954">
        <f t="shared" si="207"/>
        <v>0</v>
      </c>
      <c r="SQQ21" s="954">
        <f t="shared" si="207"/>
        <v>0</v>
      </c>
      <c r="SQR21" s="954">
        <f t="shared" si="207"/>
        <v>0</v>
      </c>
      <c r="SQS21" s="954">
        <f t="shared" si="207"/>
        <v>0</v>
      </c>
      <c r="SQT21" s="954">
        <f t="shared" si="207"/>
        <v>0</v>
      </c>
      <c r="SQU21" s="954">
        <f t="shared" si="207"/>
        <v>0</v>
      </c>
      <c r="SQV21" s="954">
        <f t="shared" si="207"/>
        <v>0</v>
      </c>
      <c r="SQW21" s="954">
        <f t="shared" si="207"/>
        <v>0</v>
      </c>
      <c r="SQX21" s="954">
        <f t="shared" si="207"/>
        <v>0</v>
      </c>
      <c r="SQY21" s="954">
        <f t="shared" si="207"/>
        <v>0</v>
      </c>
      <c r="SQZ21" s="954">
        <f t="shared" si="207"/>
        <v>0</v>
      </c>
      <c r="SRA21" s="954">
        <f t="shared" si="207"/>
        <v>0</v>
      </c>
      <c r="SRB21" s="954">
        <f t="shared" si="207"/>
        <v>0</v>
      </c>
      <c r="SRC21" s="954">
        <f t="shared" si="207"/>
        <v>0</v>
      </c>
      <c r="SRD21" s="954">
        <f t="shared" si="207"/>
        <v>0</v>
      </c>
      <c r="SRE21" s="954">
        <f t="shared" si="207"/>
        <v>0</v>
      </c>
      <c r="SRF21" s="954">
        <f t="shared" si="207"/>
        <v>0</v>
      </c>
      <c r="SRG21" s="954">
        <f t="shared" si="207"/>
        <v>0</v>
      </c>
      <c r="SRH21" s="954">
        <f t="shared" ref="SRH21:STS21" si="208">IF(OR(SRH26&lt;$C$18,SRH26&gt;($C$18+9)),0,SRH27)</f>
        <v>0</v>
      </c>
      <c r="SRI21" s="954">
        <f t="shared" si="208"/>
        <v>0</v>
      </c>
      <c r="SRJ21" s="954">
        <f t="shared" si="208"/>
        <v>0</v>
      </c>
      <c r="SRK21" s="954">
        <f t="shared" si="208"/>
        <v>0</v>
      </c>
      <c r="SRL21" s="954">
        <f t="shared" si="208"/>
        <v>0</v>
      </c>
      <c r="SRM21" s="954">
        <f t="shared" si="208"/>
        <v>0</v>
      </c>
      <c r="SRN21" s="954">
        <f t="shared" si="208"/>
        <v>0</v>
      </c>
      <c r="SRO21" s="954">
        <f t="shared" si="208"/>
        <v>0</v>
      </c>
      <c r="SRP21" s="954">
        <f t="shared" si="208"/>
        <v>0</v>
      </c>
      <c r="SRQ21" s="954">
        <f t="shared" si="208"/>
        <v>0</v>
      </c>
      <c r="SRR21" s="954">
        <f t="shared" si="208"/>
        <v>0</v>
      </c>
      <c r="SRS21" s="954">
        <f t="shared" si="208"/>
        <v>0</v>
      </c>
      <c r="SRT21" s="954">
        <f t="shared" si="208"/>
        <v>0</v>
      </c>
      <c r="SRU21" s="954">
        <f t="shared" si="208"/>
        <v>0</v>
      </c>
      <c r="SRV21" s="954">
        <f t="shared" si="208"/>
        <v>0</v>
      </c>
      <c r="SRW21" s="954">
        <f t="shared" si="208"/>
        <v>0</v>
      </c>
      <c r="SRX21" s="954">
        <f t="shared" si="208"/>
        <v>0</v>
      </c>
      <c r="SRY21" s="954">
        <f t="shared" si="208"/>
        <v>0</v>
      </c>
      <c r="SRZ21" s="954">
        <f t="shared" si="208"/>
        <v>0</v>
      </c>
      <c r="SSA21" s="954">
        <f t="shared" si="208"/>
        <v>0</v>
      </c>
      <c r="SSB21" s="954">
        <f t="shared" si="208"/>
        <v>0</v>
      </c>
      <c r="SSC21" s="954">
        <f t="shared" si="208"/>
        <v>0</v>
      </c>
      <c r="SSD21" s="954">
        <f t="shared" si="208"/>
        <v>0</v>
      </c>
      <c r="SSE21" s="954">
        <f t="shared" si="208"/>
        <v>0</v>
      </c>
      <c r="SSF21" s="954">
        <f t="shared" si="208"/>
        <v>0</v>
      </c>
      <c r="SSG21" s="954">
        <f t="shared" si="208"/>
        <v>0</v>
      </c>
      <c r="SSH21" s="954">
        <f t="shared" si="208"/>
        <v>0</v>
      </c>
      <c r="SSI21" s="954">
        <f t="shared" si="208"/>
        <v>0</v>
      </c>
      <c r="SSJ21" s="954">
        <f t="shared" si="208"/>
        <v>0</v>
      </c>
      <c r="SSK21" s="954">
        <f t="shared" si="208"/>
        <v>0</v>
      </c>
      <c r="SSL21" s="954">
        <f t="shared" si="208"/>
        <v>0</v>
      </c>
      <c r="SSM21" s="954">
        <f t="shared" si="208"/>
        <v>0</v>
      </c>
      <c r="SSN21" s="954">
        <f t="shared" si="208"/>
        <v>0</v>
      </c>
      <c r="SSO21" s="954">
        <f t="shared" si="208"/>
        <v>0</v>
      </c>
      <c r="SSP21" s="954">
        <f t="shared" si="208"/>
        <v>0</v>
      </c>
      <c r="SSQ21" s="954">
        <f t="shared" si="208"/>
        <v>0</v>
      </c>
      <c r="SSR21" s="954">
        <f t="shared" si="208"/>
        <v>0</v>
      </c>
      <c r="SSS21" s="954">
        <f t="shared" si="208"/>
        <v>0</v>
      </c>
      <c r="SST21" s="954">
        <f t="shared" si="208"/>
        <v>0</v>
      </c>
      <c r="SSU21" s="954">
        <f t="shared" si="208"/>
        <v>0</v>
      </c>
      <c r="SSV21" s="954">
        <f t="shared" si="208"/>
        <v>0</v>
      </c>
      <c r="SSW21" s="954">
        <f t="shared" si="208"/>
        <v>0</v>
      </c>
      <c r="SSX21" s="954">
        <f t="shared" si="208"/>
        <v>0</v>
      </c>
      <c r="SSY21" s="954">
        <f t="shared" si="208"/>
        <v>0</v>
      </c>
      <c r="SSZ21" s="954">
        <f t="shared" si="208"/>
        <v>0</v>
      </c>
      <c r="STA21" s="954">
        <f t="shared" si="208"/>
        <v>0</v>
      </c>
      <c r="STB21" s="954">
        <f t="shared" si="208"/>
        <v>0</v>
      </c>
      <c r="STC21" s="954">
        <f t="shared" si="208"/>
        <v>0</v>
      </c>
      <c r="STD21" s="954">
        <f t="shared" si="208"/>
        <v>0</v>
      </c>
      <c r="STE21" s="954">
        <f t="shared" si="208"/>
        <v>0</v>
      </c>
      <c r="STF21" s="954">
        <f t="shared" si="208"/>
        <v>0</v>
      </c>
      <c r="STG21" s="954">
        <f t="shared" si="208"/>
        <v>0</v>
      </c>
      <c r="STH21" s="954">
        <f t="shared" si="208"/>
        <v>0</v>
      </c>
      <c r="STI21" s="954">
        <f t="shared" si="208"/>
        <v>0</v>
      </c>
      <c r="STJ21" s="954">
        <f t="shared" si="208"/>
        <v>0</v>
      </c>
      <c r="STK21" s="954">
        <f t="shared" si="208"/>
        <v>0</v>
      </c>
      <c r="STL21" s="954">
        <f t="shared" si="208"/>
        <v>0</v>
      </c>
      <c r="STM21" s="954">
        <f t="shared" si="208"/>
        <v>0</v>
      </c>
      <c r="STN21" s="954">
        <f t="shared" si="208"/>
        <v>0</v>
      </c>
      <c r="STO21" s="954">
        <f t="shared" si="208"/>
        <v>0</v>
      </c>
      <c r="STP21" s="954">
        <f t="shared" si="208"/>
        <v>0</v>
      </c>
      <c r="STQ21" s="954">
        <f t="shared" si="208"/>
        <v>0</v>
      </c>
      <c r="STR21" s="954">
        <f t="shared" si="208"/>
        <v>0</v>
      </c>
      <c r="STS21" s="954">
        <f t="shared" si="208"/>
        <v>0</v>
      </c>
      <c r="STT21" s="954">
        <f t="shared" ref="STT21:SWE21" si="209">IF(OR(STT26&lt;$C$18,STT26&gt;($C$18+9)),0,STT27)</f>
        <v>0</v>
      </c>
      <c r="STU21" s="954">
        <f t="shared" si="209"/>
        <v>0</v>
      </c>
      <c r="STV21" s="954">
        <f t="shared" si="209"/>
        <v>0</v>
      </c>
      <c r="STW21" s="954">
        <f t="shared" si="209"/>
        <v>0</v>
      </c>
      <c r="STX21" s="954">
        <f t="shared" si="209"/>
        <v>0</v>
      </c>
      <c r="STY21" s="954">
        <f t="shared" si="209"/>
        <v>0</v>
      </c>
      <c r="STZ21" s="954">
        <f t="shared" si="209"/>
        <v>0</v>
      </c>
      <c r="SUA21" s="954">
        <f t="shared" si="209"/>
        <v>0</v>
      </c>
      <c r="SUB21" s="954">
        <f t="shared" si="209"/>
        <v>0</v>
      </c>
      <c r="SUC21" s="954">
        <f t="shared" si="209"/>
        <v>0</v>
      </c>
      <c r="SUD21" s="954">
        <f t="shared" si="209"/>
        <v>0</v>
      </c>
      <c r="SUE21" s="954">
        <f t="shared" si="209"/>
        <v>0</v>
      </c>
      <c r="SUF21" s="954">
        <f t="shared" si="209"/>
        <v>0</v>
      </c>
      <c r="SUG21" s="954">
        <f t="shared" si="209"/>
        <v>0</v>
      </c>
      <c r="SUH21" s="954">
        <f t="shared" si="209"/>
        <v>0</v>
      </c>
      <c r="SUI21" s="954">
        <f t="shared" si="209"/>
        <v>0</v>
      </c>
      <c r="SUJ21" s="954">
        <f t="shared" si="209"/>
        <v>0</v>
      </c>
      <c r="SUK21" s="954">
        <f t="shared" si="209"/>
        <v>0</v>
      </c>
      <c r="SUL21" s="954">
        <f t="shared" si="209"/>
        <v>0</v>
      </c>
      <c r="SUM21" s="954">
        <f t="shared" si="209"/>
        <v>0</v>
      </c>
      <c r="SUN21" s="954">
        <f t="shared" si="209"/>
        <v>0</v>
      </c>
      <c r="SUO21" s="954">
        <f t="shared" si="209"/>
        <v>0</v>
      </c>
      <c r="SUP21" s="954">
        <f t="shared" si="209"/>
        <v>0</v>
      </c>
      <c r="SUQ21" s="954">
        <f t="shared" si="209"/>
        <v>0</v>
      </c>
      <c r="SUR21" s="954">
        <f t="shared" si="209"/>
        <v>0</v>
      </c>
      <c r="SUS21" s="954">
        <f t="shared" si="209"/>
        <v>0</v>
      </c>
      <c r="SUT21" s="954">
        <f t="shared" si="209"/>
        <v>0</v>
      </c>
      <c r="SUU21" s="954">
        <f t="shared" si="209"/>
        <v>0</v>
      </c>
      <c r="SUV21" s="954">
        <f t="shared" si="209"/>
        <v>0</v>
      </c>
      <c r="SUW21" s="954">
        <f t="shared" si="209"/>
        <v>0</v>
      </c>
      <c r="SUX21" s="954">
        <f t="shared" si="209"/>
        <v>0</v>
      </c>
      <c r="SUY21" s="954">
        <f t="shared" si="209"/>
        <v>0</v>
      </c>
      <c r="SUZ21" s="954">
        <f t="shared" si="209"/>
        <v>0</v>
      </c>
      <c r="SVA21" s="954">
        <f t="shared" si="209"/>
        <v>0</v>
      </c>
      <c r="SVB21" s="954">
        <f t="shared" si="209"/>
        <v>0</v>
      </c>
      <c r="SVC21" s="954">
        <f t="shared" si="209"/>
        <v>0</v>
      </c>
      <c r="SVD21" s="954">
        <f t="shared" si="209"/>
        <v>0</v>
      </c>
      <c r="SVE21" s="954">
        <f t="shared" si="209"/>
        <v>0</v>
      </c>
      <c r="SVF21" s="954">
        <f t="shared" si="209"/>
        <v>0</v>
      </c>
      <c r="SVG21" s="954">
        <f t="shared" si="209"/>
        <v>0</v>
      </c>
      <c r="SVH21" s="954">
        <f t="shared" si="209"/>
        <v>0</v>
      </c>
      <c r="SVI21" s="954">
        <f t="shared" si="209"/>
        <v>0</v>
      </c>
      <c r="SVJ21" s="954">
        <f t="shared" si="209"/>
        <v>0</v>
      </c>
      <c r="SVK21" s="954">
        <f t="shared" si="209"/>
        <v>0</v>
      </c>
      <c r="SVL21" s="954">
        <f t="shared" si="209"/>
        <v>0</v>
      </c>
      <c r="SVM21" s="954">
        <f t="shared" si="209"/>
        <v>0</v>
      </c>
      <c r="SVN21" s="954">
        <f t="shared" si="209"/>
        <v>0</v>
      </c>
      <c r="SVO21" s="954">
        <f t="shared" si="209"/>
        <v>0</v>
      </c>
      <c r="SVP21" s="954">
        <f t="shared" si="209"/>
        <v>0</v>
      </c>
      <c r="SVQ21" s="954">
        <f t="shared" si="209"/>
        <v>0</v>
      </c>
      <c r="SVR21" s="954">
        <f t="shared" si="209"/>
        <v>0</v>
      </c>
      <c r="SVS21" s="954">
        <f t="shared" si="209"/>
        <v>0</v>
      </c>
      <c r="SVT21" s="954">
        <f t="shared" si="209"/>
        <v>0</v>
      </c>
      <c r="SVU21" s="954">
        <f t="shared" si="209"/>
        <v>0</v>
      </c>
      <c r="SVV21" s="954">
        <f t="shared" si="209"/>
        <v>0</v>
      </c>
      <c r="SVW21" s="954">
        <f t="shared" si="209"/>
        <v>0</v>
      </c>
      <c r="SVX21" s="954">
        <f t="shared" si="209"/>
        <v>0</v>
      </c>
      <c r="SVY21" s="954">
        <f t="shared" si="209"/>
        <v>0</v>
      </c>
      <c r="SVZ21" s="954">
        <f t="shared" si="209"/>
        <v>0</v>
      </c>
      <c r="SWA21" s="954">
        <f t="shared" si="209"/>
        <v>0</v>
      </c>
      <c r="SWB21" s="954">
        <f t="shared" si="209"/>
        <v>0</v>
      </c>
      <c r="SWC21" s="954">
        <f t="shared" si="209"/>
        <v>0</v>
      </c>
      <c r="SWD21" s="954">
        <f t="shared" si="209"/>
        <v>0</v>
      </c>
      <c r="SWE21" s="954">
        <f t="shared" si="209"/>
        <v>0</v>
      </c>
      <c r="SWF21" s="954">
        <f t="shared" ref="SWF21:SYQ21" si="210">IF(OR(SWF26&lt;$C$18,SWF26&gt;($C$18+9)),0,SWF27)</f>
        <v>0</v>
      </c>
      <c r="SWG21" s="954">
        <f t="shared" si="210"/>
        <v>0</v>
      </c>
      <c r="SWH21" s="954">
        <f t="shared" si="210"/>
        <v>0</v>
      </c>
      <c r="SWI21" s="954">
        <f t="shared" si="210"/>
        <v>0</v>
      </c>
      <c r="SWJ21" s="954">
        <f t="shared" si="210"/>
        <v>0</v>
      </c>
      <c r="SWK21" s="954">
        <f t="shared" si="210"/>
        <v>0</v>
      </c>
      <c r="SWL21" s="954">
        <f t="shared" si="210"/>
        <v>0</v>
      </c>
      <c r="SWM21" s="954">
        <f t="shared" si="210"/>
        <v>0</v>
      </c>
      <c r="SWN21" s="954">
        <f t="shared" si="210"/>
        <v>0</v>
      </c>
      <c r="SWO21" s="954">
        <f t="shared" si="210"/>
        <v>0</v>
      </c>
      <c r="SWP21" s="954">
        <f t="shared" si="210"/>
        <v>0</v>
      </c>
      <c r="SWQ21" s="954">
        <f t="shared" si="210"/>
        <v>0</v>
      </c>
      <c r="SWR21" s="954">
        <f t="shared" si="210"/>
        <v>0</v>
      </c>
      <c r="SWS21" s="954">
        <f t="shared" si="210"/>
        <v>0</v>
      </c>
      <c r="SWT21" s="954">
        <f t="shared" si="210"/>
        <v>0</v>
      </c>
      <c r="SWU21" s="954">
        <f t="shared" si="210"/>
        <v>0</v>
      </c>
      <c r="SWV21" s="954">
        <f t="shared" si="210"/>
        <v>0</v>
      </c>
      <c r="SWW21" s="954">
        <f t="shared" si="210"/>
        <v>0</v>
      </c>
      <c r="SWX21" s="954">
        <f t="shared" si="210"/>
        <v>0</v>
      </c>
      <c r="SWY21" s="954">
        <f t="shared" si="210"/>
        <v>0</v>
      </c>
      <c r="SWZ21" s="954">
        <f t="shared" si="210"/>
        <v>0</v>
      </c>
      <c r="SXA21" s="954">
        <f t="shared" si="210"/>
        <v>0</v>
      </c>
      <c r="SXB21" s="954">
        <f t="shared" si="210"/>
        <v>0</v>
      </c>
      <c r="SXC21" s="954">
        <f t="shared" si="210"/>
        <v>0</v>
      </c>
      <c r="SXD21" s="954">
        <f t="shared" si="210"/>
        <v>0</v>
      </c>
      <c r="SXE21" s="954">
        <f t="shared" si="210"/>
        <v>0</v>
      </c>
      <c r="SXF21" s="954">
        <f t="shared" si="210"/>
        <v>0</v>
      </c>
      <c r="SXG21" s="954">
        <f t="shared" si="210"/>
        <v>0</v>
      </c>
      <c r="SXH21" s="954">
        <f t="shared" si="210"/>
        <v>0</v>
      </c>
      <c r="SXI21" s="954">
        <f t="shared" si="210"/>
        <v>0</v>
      </c>
      <c r="SXJ21" s="954">
        <f t="shared" si="210"/>
        <v>0</v>
      </c>
      <c r="SXK21" s="954">
        <f t="shared" si="210"/>
        <v>0</v>
      </c>
      <c r="SXL21" s="954">
        <f t="shared" si="210"/>
        <v>0</v>
      </c>
      <c r="SXM21" s="954">
        <f t="shared" si="210"/>
        <v>0</v>
      </c>
      <c r="SXN21" s="954">
        <f t="shared" si="210"/>
        <v>0</v>
      </c>
      <c r="SXO21" s="954">
        <f t="shared" si="210"/>
        <v>0</v>
      </c>
      <c r="SXP21" s="954">
        <f t="shared" si="210"/>
        <v>0</v>
      </c>
      <c r="SXQ21" s="954">
        <f t="shared" si="210"/>
        <v>0</v>
      </c>
      <c r="SXR21" s="954">
        <f t="shared" si="210"/>
        <v>0</v>
      </c>
      <c r="SXS21" s="954">
        <f t="shared" si="210"/>
        <v>0</v>
      </c>
      <c r="SXT21" s="954">
        <f t="shared" si="210"/>
        <v>0</v>
      </c>
      <c r="SXU21" s="954">
        <f t="shared" si="210"/>
        <v>0</v>
      </c>
      <c r="SXV21" s="954">
        <f t="shared" si="210"/>
        <v>0</v>
      </c>
      <c r="SXW21" s="954">
        <f t="shared" si="210"/>
        <v>0</v>
      </c>
      <c r="SXX21" s="954">
        <f t="shared" si="210"/>
        <v>0</v>
      </c>
      <c r="SXY21" s="954">
        <f t="shared" si="210"/>
        <v>0</v>
      </c>
      <c r="SXZ21" s="954">
        <f t="shared" si="210"/>
        <v>0</v>
      </c>
      <c r="SYA21" s="954">
        <f t="shared" si="210"/>
        <v>0</v>
      </c>
      <c r="SYB21" s="954">
        <f t="shared" si="210"/>
        <v>0</v>
      </c>
      <c r="SYC21" s="954">
        <f t="shared" si="210"/>
        <v>0</v>
      </c>
      <c r="SYD21" s="954">
        <f t="shared" si="210"/>
        <v>0</v>
      </c>
      <c r="SYE21" s="954">
        <f t="shared" si="210"/>
        <v>0</v>
      </c>
      <c r="SYF21" s="954">
        <f t="shared" si="210"/>
        <v>0</v>
      </c>
      <c r="SYG21" s="954">
        <f t="shared" si="210"/>
        <v>0</v>
      </c>
      <c r="SYH21" s="954">
        <f t="shared" si="210"/>
        <v>0</v>
      </c>
      <c r="SYI21" s="954">
        <f t="shared" si="210"/>
        <v>0</v>
      </c>
      <c r="SYJ21" s="954">
        <f t="shared" si="210"/>
        <v>0</v>
      </c>
      <c r="SYK21" s="954">
        <f t="shared" si="210"/>
        <v>0</v>
      </c>
      <c r="SYL21" s="954">
        <f t="shared" si="210"/>
        <v>0</v>
      </c>
      <c r="SYM21" s="954">
        <f t="shared" si="210"/>
        <v>0</v>
      </c>
      <c r="SYN21" s="954">
        <f t="shared" si="210"/>
        <v>0</v>
      </c>
      <c r="SYO21" s="954">
        <f t="shared" si="210"/>
        <v>0</v>
      </c>
      <c r="SYP21" s="954">
        <f t="shared" si="210"/>
        <v>0</v>
      </c>
      <c r="SYQ21" s="954">
        <f t="shared" si="210"/>
        <v>0</v>
      </c>
      <c r="SYR21" s="954">
        <f t="shared" ref="SYR21:TBC21" si="211">IF(OR(SYR26&lt;$C$18,SYR26&gt;($C$18+9)),0,SYR27)</f>
        <v>0</v>
      </c>
      <c r="SYS21" s="954">
        <f t="shared" si="211"/>
        <v>0</v>
      </c>
      <c r="SYT21" s="954">
        <f t="shared" si="211"/>
        <v>0</v>
      </c>
      <c r="SYU21" s="954">
        <f t="shared" si="211"/>
        <v>0</v>
      </c>
      <c r="SYV21" s="954">
        <f t="shared" si="211"/>
        <v>0</v>
      </c>
      <c r="SYW21" s="954">
        <f t="shared" si="211"/>
        <v>0</v>
      </c>
      <c r="SYX21" s="954">
        <f t="shared" si="211"/>
        <v>0</v>
      </c>
      <c r="SYY21" s="954">
        <f t="shared" si="211"/>
        <v>0</v>
      </c>
      <c r="SYZ21" s="954">
        <f t="shared" si="211"/>
        <v>0</v>
      </c>
      <c r="SZA21" s="954">
        <f t="shared" si="211"/>
        <v>0</v>
      </c>
      <c r="SZB21" s="954">
        <f t="shared" si="211"/>
        <v>0</v>
      </c>
      <c r="SZC21" s="954">
        <f t="shared" si="211"/>
        <v>0</v>
      </c>
      <c r="SZD21" s="954">
        <f t="shared" si="211"/>
        <v>0</v>
      </c>
      <c r="SZE21" s="954">
        <f t="shared" si="211"/>
        <v>0</v>
      </c>
      <c r="SZF21" s="954">
        <f t="shared" si="211"/>
        <v>0</v>
      </c>
      <c r="SZG21" s="954">
        <f t="shared" si="211"/>
        <v>0</v>
      </c>
      <c r="SZH21" s="954">
        <f t="shared" si="211"/>
        <v>0</v>
      </c>
      <c r="SZI21" s="954">
        <f t="shared" si="211"/>
        <v>0</v>
      </c>
      <c r="SZJ21" s="954">
        <f t="shared" si="211"/>
        <v>0</v>
      </c>
      <c r="SZK21" s="954">
        <f t="shared" si="211"/>
        <v>0</v>
      </c>
      <c r="SZL21" s="954">
        <f t="shared" si="211"/>
        <v>0</v>
      </c>
      <c r="SZM21" s="954">
        <f t="shared" si="211"/>
        <v>0</v>
      </c>
      <c r="SZN21" s="954">
        <f t="shared" si="211"/>
        <v>0</v>
      </c>
      <c r="SZO21" s="954">
        <f t="shared" si="211"/>
        <v>0</v>
      </c>
      <c r="SZP21" s="954">
        <f t="shared" si="211"/>
        <v>0</v>
      </c>
      <c r="SZQ21" s="954">
        <f t="shared" si="211"/>
        <v>0</v>
      </c>
      <c r="SZR21" s="954">
        <f t="shared" si="211"/>
        <v>0</v>
      </c>
      <c r="SZS21" s="954">
        <f t="shared" si="211"/>
        <v>0</v>
      </c>
      <c r="SZT21" s="954">
        <f t="shared" si="211"/>
        <v>0</v>
      </c>
      <c r="SZU21" s="954">
        <f t="shared" si="211"/>
        <v>0</v>
      </c>
      <c r="SZV21" s="954">
        <f t="shared" si="211"/>
        <v>0</v>
      </c>
      <c r="SZW21" s="954">
        <f t="shared" si="211"/>
        <v>0</v>
      </c>
      <c r="SZX21" s="954">
        <f t="shared" si="211"/>
        <v>0</v>
      </c>
      <c r="SZY21" s="954">
        <f t="shared" si="211"/>
        <v>0</v>
      </c>
      <c r="SZZ21" s="954">
        <f t="shared" si="211"/>
        <v>0</v>
      </c>
      <c r="TAA21" s="954">
        <f t="shared" si="211"/>
        <v>0</v>
      </c>
      <c r="TAB21" s="954">
        <f t="shared" si="211"/>
        <v>0</v>
      </c>
      <c r="TAC21" s="954">
        <f t="shared" si="211"/>
        <v>0</v>
      </c>
      <c r="TAD21" s="954">
        <f t="shared" si="211"/>
        <v>0</v>
      </c>
      <c r="TAE21" s="954">
        <f t="shared" si="211"/>
        <v>0</v>
      </c>
      <c r="TAF21" s="954">
        <f t="shared" si="211"/>
        <v>0</v>
      </c>
      <c r="TAG21" s="954">
        <f t="shared" si="211"/>
        <v>0</v>
      </c>
      <c r="TAH21" s="954">
        <f t="shared" si="211"/>
        <v>0</v>
      </c>
      <c r="TAI21" s="954">
        <f t="shared" si="211"/>
        <v>0</v>
      </c>
      <c r="TAJ21" s="954">
        <f t="shared" si="211"/>
        <v>0</v>
      </c>
      <c r="TAK21" s="954">
        <f t="shared" si="211"/>
        <v>0</v>
      </c>
      <c r="TAL21" s="954">
        <f t="shared" si="211"/>
        <v>0</v>
      </c>
      <c r="TAM21" s="954">
        <f t="shared" si="211"/>
        <v>0</v>
      </c>
      <c r="TAN21" s="954">
        <f t="shared" si="211"/>
        <v>0</v>
      </c>
      <c r="TAO21" s="954">
        <f t="shared" si="211"/>
        <v>0</v>
      </c>
      <c r="TAP21" s="954">
        <f t="shared" si="211"/>
        <v>0</v>
      </c>
      <c r="TAQ21" s="954">
        <f t="shared" si="211"/>
        <v>0</v>
      </c>
      <c r="TAR21" s="954">
        <f t="shared" si="211"/>
        <v>0</v>
      </c>
      <c r="TAS21" s="954">
        <f t="shared" si="211"/>
        <v>0</v>
      </c>
      <c r="TAT21" s="954">
        <f t="shared" si="211"/>
        <v>0</v>
      </c>
      <c r="TAU21" s="954">
        <f t="shared" si="211"/>
        <v>0</v>
      </c>
      <c r="TAV21" s="954">
        <f t="shared" si="211"/>
        <v>0</v>
      </c>
      <c r="TAW21" s="954">
        <f t="shared" si="211"/>
        <v>0</v>
      </c>
      <c r="TAX21" s="954">
        <f t="shared" si="211"/>
        <v>0</v>
      </c>
      <c r="TAY21" s="954">
        <f t="shared" si="211"/>
        <v>0</v>
      </c>
      <c r="TAZ21" s="954">
        <f t="shared" si="211"/>
        <v>0</v>
      </c>
      <c r="TBA21" s="954">
        <f t="shared" si="211"/>
        <v>0</v>
      </c>
      <c r="TBB21" s="954">
        <f t="shared" si="211"/>
        <v>0</v>
      </c>
      <c r="TBC21" s="954">
        <f t="shared" si="211"/>
        <v>0</v>
      </c>
      <c r="TBD21" s="954">
        <f t="shared" ref="TBD21:TDO21" si="212">IF(OR(TBD26&lt;$C$18,TBD26&gt;($C$18+9)),0,TBD27)</f>
        <v>0</v>
      </c>
      <c r="TBE21" s="954">
        <f t="shared" si="212"/>
        <v>0</v>
      </c>
      <c r="TBF21" s="954">
        <f t="shared" si="212"/>
        <v>0</v>
      </c>
      <c r="TBG21" s="954">
        <f t="shared" si="212"/>
        <v>0</v>
      </c>
      <c r="TBH21" s="954">
        <f t="shared" si="212"/>
        <v>0</v>
      </c>
      <c r="TBI21" s="954">
        <f t="shared" si="212"/>
        <v>0</v>
      </c>
      <c r="TBJ21" s="954">
        <f t="shared" si="212"/>
        <v>0</v>
      </c>
      <c r="TBK21" s="954">
        <f t="shared" si="212"/>
        <v>0</v>
      </c>
      <c r="TBL21" s="954">
        <f t="shared" si="212"/>
        <v>0</v>
      </c>
      <c r="TBM21" s="954">
        <f t="shared" si="212"/>
        <v>0</v>
      </c>
      <c r="TBN21" s="954">
        <f t="shared" si="212"/>
        <v>0</v>
      </c>
      <c r="TBO21" s="954">
        <f t="shared" si="212"/>
        <v>0</v>
      </c>
      <c r="TBP21" s="954">
        <f t="shared" si="212"/>
        <v>0</v>
      </c>
      <c r="TBQ21" s="954">
        <f t="shared" si="212"/>
        <v>0</v>
      </c>
      <c r="TBR21" s="954">
        <f t="shared" si="212"/>
        <v>0</v>
      </c>
      <c r="TBS21" s="954">
        <f t="shared" si="212"/>
        <v>0</v>
      </c>
      <c r="TBT21" s="954">
        <f t="shared" si="212"/>
        <v>0</v>
      </c>
      <c r="TBU21" s="954">
        <f t="shared" si="212"/>
        <v>0</v>
      </c>
      <c r="TBV21" s="954">
        <f t="shared" si="212"/>
        <v>0</v>
      </c>
      <c r="TBW21" s="954">
        <f t="shared" si="212"/>
        <v>0</v>
      </c>
      <c r="TBX21" s="954">
        <f t="shared" si="212"/>
        <v>0</v>
      </c>
      <c r="TBY21" s="954">
        <f t="shared" si="212"/>
        <v>0</v>
      </c>
      <c r="TBZ21" s="954">
        <f t="shared" si="212"/>
        <v>0</v>
      </c>
      <c r="TCA21" s="954">
        <f t="shared" si="212"/>
        <v>0</v>
      </c>
      <c r="TCB21" s="954">
        <f t="shared" si="212"/>
        <v>0</v>
      </c>
      <c r="TCC21" s="954">
        <f t="shared" si="212"/>
        <v>0</v>
      </c>
      <c r="TCD21" s="954">
        <f t="shared" si="212"/>
        <v>0</v>
      </c>
      <c r="TCE21" s="954">
        <f t="shared" si="212"/>
        <v>0</v>
      </c>
      <c r="TCF21" s="954">
        <f t="shared" si="212"/>
        <v>0</v>
      </c>
      <c r="TCG21" s="954">
        <f t="shared" si="212"/>
        <v>0</v>
      </c>
      <c r="TCH21" s="954">
        <f t="shared" si="212"/>
        <v>0</v>
      </c>
      <c r="TCI21" s="954">
        <f t="shared" si="212"/>
        <v>0</v>
      </c>
      <c r="TCJ21" s="954">
        <f t="shared" si="212"/>
        <v>0</v>
      </c>
      <c r="TCK21" s="954">
        <f t="shared" si="212"/>
        <v>0</v>
      </c>
      <c r="TCL21" s="954">
        <f t="shared" si="212"/>
        <v>0</v>
      </c>
      <c r="TCM21" s="954">
        <f t="shared" si="212"/>
        <v>0</v>
      </c>
      <c r="TCN21" s="954">
        <f t="shared" si="212"/>
        <v>0</v>
      </c>
      <c r="TCO21" s="954">
        <f t="shared" si="212"/>
        <v>0</v>
      </c>
      <c r="TCP21" s="954">
        <f t="shared" si="212"/>
        <v>0</v>
      </c>
      <c r="TCQ21" s="954">
        <f t="shared" si="212"/>
        <v>0</v>
      </c>
      <c r="TCR21" s="954">
        <f t="shared" si="212"/>
        <v>0</v>
      </c>
      <c r="TCS21" s="954">
        <f t="shared" si="212"/>
        <v>0</v>
      </c>
      <c r="TCT21" s="954">
        <f t="shared" si="212"/>
        <v>0</v>
      </c>
      <c r="TCU21" s="954">
        <f t="shared" si="212"/>
        <v>0</v>
      </c>
      <c r="TCV21" s="954">
        <f t="shared" si="212"/>
        <v>0</v>
      </c>
      <c r="TCW21" s="954">
        <f t="shared" si="212"/>
        <v>0</v>
      </c>
      <c r="TCX21" s="954">
        <f t="shared" si="212"/>
        <v>0</v>
      </c>
      <c r="TCY21" s="954">
        <f t="shared" si="212"/>
        <v>0</v>
      </c>
      <c r="TCZ21" s="954">
        <f t="shared" si="212"/>
        <v>0</v>
      </c>
      <c r="TDA21" s="954">
        <f t="shared" si="212"/>
        <v>0</v>
      </c>
      <c r="TDB21" s="954">
        <f t="shared" si="212"/>
        <v>0</v>
      </c>
      <c r="TDC21" s="954">
        <f t="shared" si="212"/>
        <v>0</v>
      </c>
      <c r="TDD21" s="954">
        <f t="shared" si="212"/>
        <v>0</v>
      </c>
      <c r="TDE21" s="954">
        <f t="shared" si="212"/>
        <v>0</v>
      </c>
      <c r="TDF21" s="954">
        <f t="shared" si="212"/>
        <v>0</v>
      </c>
      <c r="TDG21" s="954">
        <f t="shared" si="212"/>
        <v>0</v>
      </c>
      <c r="TDH21" s="954">
        <f t="shared" si="212"/>
        <v>0</v>
      </c>
      <c r="TDI21" s="954">
        <f t="shared" si="212"/>
        <v>0</v>
      </c>
      <c r="TDJ21" s="954">
        <f t="shared" si="212"/>
        <v>0</v>
      </c>
      <c r="TDK21" s="954">
        <f t="shared" si="212"/>
        <v>0</v>
      </c>
      <c r="TDL21" s="954">
        <f t="shared" si="212"/>
        <v>0</v>
      </c>
      <c r="TDM21" s="954">
        <f t="shared" si="212"/>
        <v>0</v>
      </c>
      <c r="TDN21" s="954">
        <f t="shared" si="212"/>
        <v>0</v>
      </c>
      <c r="TDO21" s="954">
        <f t="shared" si="212"/>
        <v>0</v>
      </c>
      <c r="TDP21" s="954">
        <f t="shared" ref="TDP21:TGA21" si="213">IF(OR(TDP26&lt;$C$18,TDP26&gt;($C$18+9)),0,TDP27)</f>
        <v>0</v>
      </c>
      <c r="TDQ21" s="954">
        <f t="shared" si="213"/>
        <v>0</v>
      </c>
      <c r="TDR21" s="954">
        <f t="shared" si="213"/>
        <v>0</v>
      </c>
      <c r="TDS21" s="954">
        <f t="shared" si="213"/>
        <v>0</v>
      </c>
      <c r="TDT21" s="954">
        <f t="shared" si="213"/>
        <v>0</v>
      </c>
      <c r="TDU21" s="954">
        <f t="shared" si="213"/>
        <v>0</v>
      </c>
      <c r="TDV21" s="954">
        <f t="shared" si="213"/>
        <v>0</v>
      </c>
      <c r="TDW21" s="954">
        <f t="shared" si="213"/>
        <v>0</v>
      </c>
      <c r="TDX21" s="954">
        <f t="shared" si="213"/>
        <v>0</v>
      </c>
      <c r="TDY21" s="954">
        <f t="shared" si="213"/>
        <v>0</v>
      </c>
      <c r="TDZ21" s="954">
        <f t="shared" si="213"/>
        <v>0</v>
      </c>
      <c r="TEA21" s="954">
        <f t="shared" si="213"/>
        <v>0</v>
      </c>
      <c r="TEB21" s="954">
        <f t="shared" si="213"/>
        <v>0</v>
      </c>
      <c r="TEC21" s="954">
        <f t="shared" si="213"/>
        <v>0</v>
      </c>
      <c r="TED21" s="954">
        <f t="shared" si="213"/>
        <v>0</v>
      </c>
      <c r="TEE21" s="954">
        <f t="shared" si="213"/>
        <v>0</v>
      </c>
      <c r="TEF21" s="954">
        <f t="shared" si="213"/>
        <v>0</v>
      </c>
      <c r="TEG21" s="954">
        <f t="shared" si="213"/>
        <v>0</v>
      </c>
      <c r="TEH21" s="954">
        <f t="shared" si="213"/>
        <v>0</v>
      </c>
      <c r="TEI21" s="954">
        <f t="shared" si="213"/>
        <v>0</v>
      </c>
      <c r="TEJ21" s="954">
        <f t="shared" si="213"/>
        <v>0</v>
      </c>
      <c r="TEK21" s="954">
        <f t="shared" si="213"/>
        <v>0</v>
      </c>
      <c r="TEL21" s="954">
        <f t="shared" si="213"/>
        <v>0</v>
      </c>
      <c r="TEM21" s="954">
        <f t="shared" si="213"/>
        <v>0</v>
      </c>
      <c r="TEN21" s="954">
        <f t="shared" si="213"/>
        <v>0</v>
      </c>
      <c r="TEO21" s="954">
        <f t="shared" si="213"/>
        <v>0</v>
      </c>
      <c r="TEP21" s="954">
        <f t="shared" si="213"/>
        <v>0</v>
      </c>
      <c r="TEQ21" s="954">
        <f t="shared" si="213"/>
        <v>0</v>
      </c>
      <c r="TER21" s="954">
        <f t="shared" si="213"/>
        <v>0</v>
      </c>
      <c r="TES21" s="954">
        <f t="shared" si="213"/>
        <v>0</v>
      </c>
      <c r="TET21" s="954">
        <f t="shared" si="213"/>
        <v>0</v>
      </c>
      <c r="TEU21" s="954">
        <f t="shared" si="213"/>
        <v>0</v>
      </c>
      <c r="TEV21" s="954">
        <f t="shared" si="213"/>
        <v>0</v>
      </c>
      <c r="TEW21" s="954">
        <f t="shared" si="213"/>
        <v>0</v>
      </c>
      <c r="TEX21" s="954">
        <f t="shared" si="213"/>
        <v>0</v>
      </c>
      <c r="TEY21" s="954">
        <f t="shared" si="213"/>
        <v>0</v>
      </c>
      <c r="TEZ21" s="954">
        <f t="shared" si="213"/>
        <v>0</v>
      </c>
      <c r="TFA21" s="954">
        <f t="shared" si="213"/>
        <v>0</v>
      </c>
      <c r="TFB21" s="954">
        <f t="shared" si="213"/>
        <v>0</v>
      </c>
      <c r="TFC21" s="954">
        <f t="shared" si="213"/>
        <v>0</v>
      </c>
      <c r="TFD21" s="954">
        <f t="shared" si="213"/>
        <v>0</v>
      </c>
      <c r="TFE21" s="954">
        <f t="shared" si="213"/>
        <v>0</v>
      </c>
      <c r="TFF21" s="954">
        <f t="shared" si="213"/>
        <v>0</v>
      </c>
      <c r="TFG21" s="954">
        <f t="shared" si="213"/>
        <v>0</v>
      </c>
      <c r="TFH21" s="954">
        <f t="shared" si="213"/>
        <v>0</v>
      </c>
      <c r="TFI21" s="954">
        <f t="shared" si="213"/>
        <v>0</v>
      </c>
      <c r="TFJ21" s="954">
        <f t="shared" si="213"/>
        <v>0</v>
      </c>
      <c r="TFK21" s="954">
        <f t="shared" si="213"/>
        <v>0</v>
      </c>
      <c r="TFL21" s="954">
        <f t="shared" si="213"/>
        <v>0</v>
      </c>
      <c r="TFM21" s="954">
        <f t="shared" si="213"/>
        <v>0</v>
      </c>
      <c r="TFN21" s="954">
        <f t="shared" si="213"/>
        <v>0</v>
      </c>
      <c r="TFO21" s="954">
        <f t="shared" si="213"/>
        <v>0</v>
      </c>
      <c r="TFP21" s="954">
        <f t="shared" si="213"/>
        <v>0</v>
      </c>
      <c r="TFQ21" s="954">
        <f t="shared" si="213"/>
        <v>0</v>
      </c>
      <c r="TFR21" s="954">
        <f t="shared" si="213"/>
        <v>0</v>
      </c>
      <c r="TFS21" s="954">
        <f t="shared" si="213"/>
        <v>0</v>
      </c>
      <c r="TFT21" s="954">
        <f t="shared" si="213"/>
        <v>0</v>
      </c>
      <c r="TFU21" s="954">
        <f t="shared" si="213"/>
        <v>0</v>
      </c>
      <c r="TFV21" s="954">
        <f t="shared" si="213"/>
        <v>0</v>
      </c>
      <c r="TFW21" s="954">
        <f t="shared" si="213"/>
        <v>0</v>
      </c>
      <c r="TFX21" s="954">
        <f t="shared" si="213"/>
        <v>0</v>
      </c>
      <c r="TFY21" s="954">
        <f t="shared" si="213"/>
        <v>0</v>
      </c>
      <c r="TFZ21" s="954">
        <f t="shared" si="213"/>
        <v>0</v>
      </c>
      <c r="TGA21" s="954">
        <f t="shared" si="213"/>
        <v>0</v>
      </c>
      <c r="TGB21" s="954">
        <f t="shared" ref="TGB21:TIM21" si="214">IF(OR(TGB26&lt;$C$18,TGB26&gt;($C$18+9)),0,TGB27)</f>
        <v>0</v>
      </c>
      <c r="TGC21" s="954">
        <f t="shared" si="214"/>
        <v>0</v>
      </c>
      <c r="TGD21" s="954">
        <f t="shared" si="214"/>
        <v>0</v>
      </c>
      <c r="TGE21" s="954">
        <f t="shared" si="214"/>
        <v>0</v>
      </c>
      <c r="TGF21" s="954">
        <f t="shared" si="214"/>
        <v>0</v>
      </c>
      <c r="TGG21" s="954">
        <f t="shared" si="214"/>
        <v>0</v>
      </c>
      <c r="TGH21" s="954">
        <f t="shared" si="214"/>
        <v>0</v>
      </c>
      <c r="TGI21" s="954">
        <f t="shared" si="214"/>
        <v>0</v>
      </c>
      <c r="TGJ21" s="954">
        <f t="shared" si="214"/>
        <v>0</v>
      </c>
      <c r="TGK21" s="954">
        <f t="shared" si="214"/>
        <v>0</v>
      </c>
      <c r="TGL21" s="954">
        <f t="shared" si="214"/>
        <v>0</v>
      </c>
      <c r="TGM21" s="954">
        <f t="shared" si="214"/>
        <v>0</v>
      </c>
      <c r="TGN21" s="954">
        <f t="shared" si="214"/>
        <v>0</v>
      </c>
      <c r="TGO21" s="954">
        <f t="shared" si="214"/>
        <v>0</v>
      </c>
      <c r="TGP21" s="954">
        <f t="shared" si="214"/>
        <v>0</v>
      </c>
      <c r="TGQ21" s="954">
        <f t="shared" si="214"/>
        <v>0</v>
      </c>
      <c r="TGR21" s="954">
        <f t="shared" si="214"/>
        <v>0</v>
      </c>
      <c r="TGS21" s="954">
        <f t="shared" si="214"/>
        <v>0</v>
      </c>
      <c r="TGT21" s="954">
        <f t="shared" si="214"/>
        <v>0</v>
      </c>
      <c r="TGU21" s="954">
        <f t="shared" si="214"/>
        <v>0</v>
      </c>
      <c r="TGV21" s="954">
        <f t="shared" si="214"/>
        <v>0</v>
      </c>
      <c r="TGW21" s="954">
        <f t="shared" si="214"/>
        <v>0</v>
      </c>
      <c r="TGX21" s="954">
        <f t="shared" si="214"/>
        <v>0</v>
      </c>
      <c r="TGY21" s="954">
        <f t="shared" si="214"/>
        <v>0</v>
      </c>
      <c r="TGZ21" s="954">
        <f t="shared" si="214"/>
        <v>0</v>
      </c>
      <c r="THA21" s="954">
        <f t="shared" si="214"/>
        <v>0</v>
      </c>
      <c r="THB21" s="954">
        <f t="shared" si="214"/>
        <v>0</v>
      </c>
      <c r="THC21" s="954">
        <f t="shared" si="214"/>
        <v>0</v>
      </c>
      <c r="THD21" s="954">
        <f t="shared" si="214"/>
        <v>0</v>
      </c>
      <c r="THE21" s="954">
        <f t="shared" si="214"/>
        <v>0</v>
      </c>
      <c r="THF21" s="954">
        <f t="shared" si="214"/>
        <v>0</v>
      </c>
      <c r="THG21" s="954">
        <f t="shared" si="214"/>
        <v>0</v>
      </c>
      <c r="THH21" s="954">
        <f t="shared" si="214"/>
        <v>0</v>
      </c>
      <c r="THI21" s="954">
        <f t="shared" si="214"/>
        <v>0</v>
      </c>
      <c r="THJ21" s="954">
        <f t="shared" si="214"/>
        <v>0</v>
      </c>
      <c r="THK21" s="954">
        <f t="shared" si="214"/>
        <v>0</v>
      </c>
      <c r="THL21" s="954">
        <f t="shared" si="214"/>
        <v>0</v>
      </c>
      <c r="THM21" s="954">
        <f t="shared" si="214"/>
        <v>0</v>
      </c>
      <c r="THN21" s="954">
        <f t="shared" si="214"/>
        <v>0</v>
      </c>
      <c r="THO21" s="954">
        <f t="shared" si="214"/>
        <v>0</v>
      </c>
      <c r="THP21" s="954">
        <f t="shared" si="214"/>
        <v>0</v>
      </c>
      <c r="THQ21" s="954">
        <f t="shared" si="214"/>
        <v>0</v>
      </c>
      <c r="THR21" s="954">
        <f t="shared" si="214"/>
        <v>0</v>
      </c>
      <c r="THS21" s="954">
        <f t="shared" si="214"/>
        <v>0</v>
      </c>
      <c r="THT21" s="954">
        <f t="shared" si="214"/>
        <v>0</v>
      </c>
      <c r="THU21" s="954">
        <f t="shared" si="214"/>
        <v>0</v>
      </c>
      <c r="THV21" s="954">
        <f t="shared" si="214"/>
        <v>0</v>
      </c>
      <c r="THW21" s="954">
        <f t="shared" si="214"/>
        <v>0</v>
      </c>
      <c r="THX21" s="954">
        <f t="shared" si="214"/>
        <v>0</v>
      </c>
      <c r="THY21" s="954">
        <f t="shared" si="214"/>
        <v>0</v>
      </c>
      <c r="THZ21" s="954">
        <f t="shared" si="214"/>
        <v>0</v>
      </c>
      <c r="TIA21" s="954">
        <f t="shared" si="214"/>
        <v>0</v>
      </c>
      <c r="TIB21" s="954">
        <f t="shared" si="214"/>
        <v>0</v>
      </c>
      <c r="TIC21" s="954">
        <f t="shared" si="214"/>
        <v>0</v>
      </c>
      <c r="TID21" s="954">
        <f t="shared" si="214"/>
        <v>0</v>
      </c>
      <c r="TIE21" s="954">
        <f t="shared" si="214"/>
        <v>0</v>
      </c>
      <c r="TIF21" s="954">
        <f t="shared" si="214"/>
        <v>0</v>
      </c>
      <c r="TIG21" s="954">
        <f t="shared" si="214"/>
        <v>0</v>
      </c>
      <c r="TIH21" s="954">
        <f t="shared" si="214"/>
        <v>0</v>
      </c>
      <c r="TII21" s="954">
        <f t="shared" si="214"/>
        <v>0</v>
      </c>
      <c r="TIJ21" s="954">
        <f t="shared" si="214"/>
        <v>0</v>
      </c>
      <c r="TIK21" s="954">
        <f t="shared" si="214"/>
        <v>0</v>
      </c>
      <c r="TIL21" s="954">
        <f t="shared" si="214"/>
        <v>0</v>
      </c>
      <c r="TIM21" s="954">
        <f t="shared" si="214"/>
        <v>0</v>
      </c>
      <c r="TIN21" s="954">
        <f t="shared" ref="TIN21:TKY21" si="215">IF(OR(TIN26&lt;$C$18,TIN26&gt;($C$18+9)),0,TIN27)</f>
        <v>0</v>
      </c>
      <c r="TIO21" s="954">
        <f t="shared" si="215"/>
        <v>0</v>
      </c>
      <c r="TIP21" s="954">
        <f t="shared" si="215"/>
        <v>0</v>
      </c>
      <c r="TIQ21" s="954">
        <f t="shared" si="215"/>
        <v>0</v>
      </c>
      <c r="TIR21" s="954">
        <f t="shared" si="215"/>
        <v>0</v>
      </c>
      <c r="TIS21" s="954">
        <f t="shared" si="215"/>
        <v>0</v>
      </c>
      <c r="TIT21" s="954">
        <f t="shared" si="215"/>
        <v>0</v>
      </c>
      <c r="TIU21" s="954">
        <f t="shared" si="215"/>
        <v>0</v>
      </c>
      <c r="TIV21" s="954">
        <f t="shared" si="215"/>
        <v>0</v>
      </c>
      <c r="TIW21" s="954">
        <f t="shared" si="215"/>
        <v>0</v>
      </c>
      <c r="TIX21" s="954">
        <f t="shared" si="215"/>
        <v>0</v>
      </c>
      <c r="TIY21" s="954">
        <f t="shared" si="215"/>
        <v>0</v>
      </c>
      <c r="TIZ21" s="954">
        <f t="shared" si="215"/>
        <v>0</v>
      </c>
      <c r="TJA21" s="954">
        <f t="shared" si="215"/>
        <v>0</v>
      </c>
      <c r="TJB21" s="954">
        <f t="shared" si="215"/>
        <v>0</v>
      </c>
      <c r="TJC21" s="954">
        <f t="shared" si="215"/>
        <v>0</v>
      </c>
      <c r="TJD21" s="954">
        <f t="shared" si="215"/>
        <v>0</v>
      </c>
      <c r="TJE21" s="954">
        <f t="shared" si="215"/>
        <v>0</v>
      </c>
      <c r="TJF21" s="954">
        <f t="shared" si="215"/>
        <v>0</v>
      </c>
      <c r="TJG21" s="954">
        <f t="shared" si="215"/>
        <v>0</v>
      </c>
      <c r="TJH21" s="954">
        <f t="shared" si="215"/>
        <v>0</v>
      </c>
      <c r="TJI21" s="954">
        <f t="shared" si="215"/>
        <v>0</v>
      </c>
      <c r="TJJ21" s="954">
        <f t="shared" si="215"/>
        <v>0</v>
      </c>
      <c r="TJK21" s="954">
        <f t="shared" si="215"/>
        <v>0</v>
      </c>
      <c r="TJL21" s="954">
        <f t="shared" si="215"/>
        <v>0</v>
      </c>
      <c r="TJM21" s="954">
        <f t="shared" si="215"/>
        <v>0</v>
      </c>
      <c r="TJN21" s="954">
        <f t="shared" si="215"/>
        <v>0</v>
      </c>
      <c r="TJO21" s="954">
        <f t="shared" si="215"/>
        <v>0</v>
      </c>
      <c r="TJP21" s="954">
        <f t="shared" si="215"/>
        <v>0</v>
      </c>
      <c r="TJQ21" s="954">
        <f t="shared" si="215"/>
        <v>0</v>
      </c>
      <c r="TJR21" s="954">
        <f t="shared" si="215"/>
        <v>0</v>
      </c>
      <c r="TJS21" s="954">
        <f t="shared" si="215"/>
        <v>0</v>
      </c>
      <c r="TJT21" s="954">
        <f t="shared" si="215"/>
        <v>0</v>
      </c>
      <c r="TJU21" s="954">
        <f t="shared" si="215"/>
        <v>0</v>
      </c>
      <c r="TJV21" s="954">
        <f t="shared" si="215"/>
        <v>0</v>
      </c>
      <c r="TJW21" s="954">
        <f t="shared" si="215"/>
        <v>0</v>
      </c>
      <c r="TJX21" s="954">
        <f t="shared" si="215"/>
        <v>0</v>
      </c>
      <c r="TJY21" s="954">
        <f t="shared" si="215"/>
        <v>0</v>
      </c>
      <c r="TJZ21" s="954">
        <f t="shared" si="215"/>
        <v>0</v>
      </c>
      <c r="TKA21" s="954">
        <f t="shared" si="215"/>
        <v>0</v>
      </c>
      <c r="TKB21" s="954">
        <f t="shared" si="215"/>
        <v>0</v>
      </c>
      <c r="TKC21" s="954">
        <f t="shared" si="215"/>
        <v>0</v>
      </c>
      <c r="TKD21" s="954">
        <f t="shared" si="215"/>
        <v>0</v>
      </c>
      <c r="TKE21" s="954">
        <f t="shared" si="215"/>
        <v>0</v>
      </c>
      <c r="TKF21" s="954">
        <f t="shared" si="215"/>
        <v>0</v>
      </c>
      <c r="TKG21" s="954">
        <f t="shared" si="215"/>
        <v>0</v>
      </c>
      <c r="TKH21" s="954">
        <f t="shared" si="215"/>
        <v>0</v>
      </c>
      <c r="TKI21" s="954">
        <f t="shared" si="215"/>
        <v>0</v>
      </c>
      <c r="TKJ21" s="954">
        <f t="shared" si="215"/>
        <v>0</v>
      </c>
      <c r="TKK21" s="954">
        <f t="shared" si="215"/>
        <v>0</v>
      </c>
      <c r="TKL21" s="954">
        <f t="shared" si="215"/>
        <v>0</v>
      </c>
      <c r="TKM21" s="954">
        <f t="shared" si="215"/>
        <v>0</v>
      </c>
      <c r="TKN21" s="954">
        <f t="shared" si="215"/>
        <v>0</v>
      </c>
      <c r="TKO21" s="954">
        <f t="shared" si="215"/>
        <v>0</v>
      </c>
      <c r="TKP21" s="954">
        <f t="shared" si="215"/>
        <v>0</v>
      </c>
      <c r="TKQ21" s="954">
        <f t="shared" si="215"/>
        <v>0</v>
      </c>
      <c r="TKR21" s="954">
        <f t="shared" si="215"/>
        <v>0</v>
      </c>
      <c r="TKS21" s="954">
        <f t="shared" si="215"/>
        <v>0</v>
      </c>
      <c r="TKT21" s="954">
        <f t="shared" si="215"/>
        <v>0</v>
      </c>
      <c r="TKU21" s="954">
        <f t="shared" si="215"/>
        <v>0</v>
      </c>
      <c r="TKV21" s="954">
        <f t="shared" si="215"/>
        <v>0</v>
      </c>
      <c r="TKW21" s="954">
        <f t="shared" si="215"/>
        <v>0</v>
      </c>
      <c r="TKX21" s="954">
        <f t="shared" si="215"/>
        <v>0</v>
      </c>
      <c r="TKY21" s="954">
        <f t="shared" si="215"/>
        <v>0</v>
      </c>
      <c r="TKZ21" s="954">
        <f t="shared" ref="TKZ21:TNK21" si="216">IF(OR(TKZ26&lt;$C$18,TKZ26&gt;($C$18+9)),0,TKZ27)</f>
        <v>0</v>
      </c>
      <c r="TLA21" s="954">
        <f t="shared" si="216"/>
        <v>0</v>
      </c>
      <c r="TLB21" s="954">
        <f t="shared" si="216"/>
        <v>0</v>
      </c>
      <c r="TLC21" s="954">
        <f t="shared" si="216"/>
        <v>0</v>
      </c>
      <c r="TLD21" s="954">
        <f t="shared" si="216"/>
        <v>0</v>
      </c>
      <c r="TLE21" s="954">
        <f t="shared" si="216"/>
        <v>0</v>
      </c>
      <c r="TLF21" s="954">
        <f t="shared" si="216"/>
        <v>0</v>
      </c>
      <c r="TLG21" s="954">
        <f t="shared" si="216"/>
        <v>0</v>
      </c>
      <c r="TLH21" s="954">
        <f t="shared" si="216"/>
        <v>0</v>
      </c>
      <c r="TLI21" s="954">
        <f t="shared" si="216"/>
        <v>0</v>
      </c>
      <c r="TLJ21" s="954">
        <f t="shared" si="216"/>
        <v>0</v>
      </c>
      <c r="TLK21" s="954">
        <f t="shared" si="216"/>
        <v>0</v>
      </c>
      <c r="TLL21" s="954">
        <f t="shared" si="216"/>
        <v>0</v>
      </c>
      <c r="TLM21" s="954">
        <f t="shared" si="216"/>
        <v>0</v>
      </c>
      <c r="TLN21" s="954">
        <f t="shared" si="216"/>
        <v>0</v>
      </c>
      <c r="TLO21" s="954">
        <f t="shared" si="216"/>
        <v>0</v>
      </c>
      <c r="TLP21" s="954">
        <f t="shared" si="216"/>
        <v>0</v>
      </c>
      <c r="TLQ21" s="954">
        <f t="shared" si="216"/>
        <v>0</v>
      </c>
      <c r="TLR21" s="954">
        <f t="shared" si="216"/>
        <v>0</v>
      </c>
      <c r="TLS21" s="954">
        <f t="shared" si="216"/>
        <v>0</v>
      </c>
      <c r="TLT21" s="954">
        <f t="shared" si="216"/>
        <v>0</v>
      </c>
      <c r="TLU21" s="954">
        <f t="shared" si="216"/>
        <v>0</v>
      </c>
      <c r="TLV21" s="954">
        <f t="shared" si="216"/>
        <v>0</v>
      </c>
      <c r="TLW21" s="954">
        <f t="shared" si="216"/>
        <v>0</v>
      </c>
      <c r="TLX21" s="954">
        <f t="shared" si="216"/>
        <v>0</v>
      </c>
      <c r="TLY21" s="954">
        <f t="shared" si="216"/>
        <v>0</v>
      </c>
      <c r="TLZ21" s="954">
        <f t="shared" si="216"/>
        <v>0</v>
      </c>
      <c r="TMA21" s="954">
        <f t="shared" si="216"/>
        <v>0</v>
      </c>
      <c r="TMB21" s="954">
        <f t="shared" si="216"/>
        <v>0</v>
      </c>
      <c r="TMC21" s="954">
        <f t="shared" si="216"/>
        <v>0</v>
      </c>
      <c r="TMD21" s="954">
        <f t="shared" si="216"/>
        <v>0</v>
      </c>
      <c r="TME21" s="954">
        <f t="shared" si="216"/>
        <v>0</v>
      </c>
      <c r="TMF21" s="954">
        <f t="shared" si="216"/>
        <v>0</v>
      </c>
      <c r="TMG21" s="954">
        <f t="shared" si="216"/>
        <v>0</v>
      </c>
      <c r="TMH21" s="954">
        <f t="shared" si="216"/>
        <v>0</v>
      </c>
      <c r="TMI21" s="954">
        <f t="shared" si="216"/>
        <v>0</v>
      </c>
      <c r="TMJ21" s="954">
        <f t="shared" si="216"/>
        <v>0</v>
      </c>
      <c r="TMK21" s="954">
        <f t="shared" si="216"/>
        <v>0</v>
      </c>
      <c r="TML21" s="954">
        <f t="shared" si="216"/>
        <v>0</v>
      </c>
      <c r="TMM21" s="954">
        <f t="shared" si="216"/>
        <v>0</v>
      </c>
      <c r="TMN21" s="954">
        <f t="shared" si="216"/>
        <v>0</v>
      </c>
      <c r="TMO21" s="954">
        <f t="shared" si="216"/>
        <v>0</v>
      </c>
      <c r="TMP21" s="954">
        <f t="shared" si="216"/>
        <v>0</v>
      </c>
      <c r="TMQ21" s="954">
        <f t="shared" si="216"/>
        <v>0</v>
      </c>
      <c r="TMR21" s="954">
        <f t="shared" si="216"/>
        <v>0</v>
      </c>
      <c r="TMS21" s="954">
        <f t="shared" si="216"/>
        <v>0</v>
      </c>
      <c r="TMT21" s="954">
        <f t="shared" si="216"/>
        <v>0</v>
      </c>
      <c r="TMU21" s="954">
        <f t="shared" si="216"/>
        <v>0</v>
      </c>
      <c r="TMV21" s="954">
        <f t="shared" si="216"/>
        <v>0</v>
      </c>
      <c r="TMW21" s="954">
        <f t="shared" si="216"/>
        <v>0</v>
      </c>
      <c r="TMX21" s="954">
        <f t="shared" si="216"/>
        <v>0</v>
      </c>
      <c r="TMY21" s="954">
        <f t="shared" si="216"/>
        <v>0</v>
      </c>
      <c r="TMZ21" s="954">
        <f t="shared" si="216"/>
        <v>0</v>
      </c>
      <c r="TNA21" s="954">
        <f t="shared" si="216"/>
        <v>0</v>
      </c>
      <c r="TNB21" s="954">
        <f t="shared" si="216"/>
        <v>0</v>
      </c>
      <c r="TNC21" s="954">
        <f t="shared" si="216"/>
        <v>0</v>
      </c>
      <c r="TND21" s="954">
        <f t="shared" si="216"/>
        <v>0</v>
      </c>
      <c r="TNE21" s="954">
        <f t="shared" si="216"/>
        <v>0</v>
      </c>
      <c r="TNF21" s="954">
        <f t="shared" si="216"/>
        <v>0</v>
      </c>
      <c r="TNG21" s="954">
        <f t="shared" si="216"/>
        <v>0</v>
      </c>
      <c r="TNH21" s="954">
        <f t="shared" si="216"/>
        <v>0</v>
      </c>
      <c r="TNI21" s="954">
        <f t="shared" si="216"/>
        <v>0</v>
      </c>
      <c r="TNJ21" s="954">
        <f t="shared" si="216"/>
        <v>0</v>
      </c>
      <c r="TNK21" s="954">
        <f t="shared" si="216"/>
        <v>0</v>
      </c>
      <c r="TNL21" s="954">
        <f t="shared" ref="TNL21:TPW21" si="217">IF(OR(TNL26&lt;$C$18,TNL26&gt;($C$18+9)),0,TNL27)</f>
        <v>0</v>
      </c>
      <c r="TNM21" s="954">
        <f t="shared" si="217"/>
        <v>0</v>
      </c>
      <c r="TNN21" s="954">
        <f t="shared" si="217"/>
        <v>0</v>
      </c>
      <c r="TNO21" s="954">
        <f t="shared" si="217"/>
        <v>0</v>
      </c>
      <c r="TNP21" s="954">
        <f t="shared" si="217"/>
        <v>0</v>
      </c>
      <c r="TNQ21" s="954">
        <f t="shared" si="217"/>
        <v>0</v>
      </c>
      <c r="TNR21" s="954">
        <f t="shared" si="217"/>
        <v>0</v>
      </c>
      <c r="TNS21" s="954">
        <f t="shared" si="217"/>
        <v>0</v>
      </c>
      <c r="TNT21" s="954">
        <f t="shared" si="217"/>
        <v>0</v>
      </c>
      <c r="TNU21" s="954">
        <f t="shared" si="217"/>
        <v>0</v>
      </c>
      <c r="TNV21" s="954">
        <f t="shared" si="217"/>
        <v>0</v>
      </c>
      <c r="TNW21" s="954">
        <f t="shared" si="217"/>
        <v>0</v>
      </c>
      <c r="TNX21" s="954">
        <f t="shared" si="217"/>
        <v>0</v>
      </c>
      <c r="TNY21" s="954">
        <f t="shared" si="217"/>
        <v>0</v>
      </c>
      <c r="TNZ21" s="954">
        <f t="shared" si="217"/>
        <v>0</v>
      </c>
      <c r="TOA21" s="954">
        <f t="shared" si="217"/>
        <v>0</v>
      </c>
      <c r="TOB21" s="954">
        <f t="shared" si="217"/>
        <v>0</v>
      </c>
      <c r="TOC21" s="954">
        <f t="shared" si="217"/>
        <v>0</v>
      </c>
      <c r="TOD21" s="954">
        <f t="shared" si="217"/>
        <v>0</v>
      </c>
      <c r="TOE21" s="954">
        <f t="shared" si="217"/>
        <v>0</v>
      </c>
      <c r="TOF21" s="954">
        <f t="shared" si="217"/>
        <v>0</v>
      </c>
      <c r="TOG21" s="954">
        <f t="shared" si="217"/>
        <v>0</v>
      </c>
      <c r="TOH21" s="954">
        <f t="shared" si="217"/>
        <v>0</v>
      </c>
      <c r="TOI21" s="954">
        <f t="shared" si="217"/>
        <v>0</v>
      </c>
      <c r="TOJ21" s="954">
        <f t="shared" si="217"/>
        <v>0</v>
      </c>
      <c r="TOK21" s="954">
        <f t="shared" si="217"/>
        <v>0</v>
      </c>
      <c r="TOL21" s="954">
        <f t="shared" si="217"/>
        <v>0</v>
      </c>
      <c r="TOM21" s="954">
        <f t="shared" si="217"/>
        <v>0</v>
      </c>
      <c r="TON21" s="954">
        <f t="shared" si="217"/>
        <v>0</v>
      </c>
      <c r="TOO21" s="954">
        <f t="shared" si="217"/>
        <v>0</v>
      </c>
      <c r="TOP21" s="954">
        <f t="shared" si="217"/>
        <v>0</v>
      </c>
      <c r="TOQ21" s="954">
        <f t="shared" si="217"/>
        <v>0</v>
      </c>
      <c r="TOR21" s="954">
        <f t="shared" si="217"/>
        <v>0</v>
      </c>
      <c r="TOS21" s="954">
        <f t="shared" si="217"/>
        <v>0</v>
      </c>
      <c r="TOT21" s="954">
        <f t="shared" si="217"/>
        <v>0</v>
      </c>
      <c r="TOU21" s="954">
        <f t="shared" si="217"/>
        <v>0</v>
      </c>
      <c r="TOV21" s="954">
        <f t="shared" si="217"/>
        <v>0</v>
      </c>
      <c r="TOW21" s="954">
        <f t="shared" si="217"/>
        <v>0</v>
      </c>
      <c r="TOX21" s="954">
        <f t="shared" si="217"/>
        <v>0</v>
      </c>
      <c r="TOY21" s="954">
        <f t="shared" si="217"/>
        <v>0</v>
      </c>
      <c r="TOZ21" s="954">
        <f t="shared" si="217"/>
        <v>0</v>
      </c>
      <c r="TPA21" s="954">
        <f t="shared" si="217"/>
        <v>0</v>
      </c>
      <c r="TPB21" s="954">
        <f t="shared" si="217"/>
        <v>0</v>
      </c>
      <c r="TPC21" s="954">
        <f t="shared" si="217"/>
        <v>0</v>
      </c>
      <c r="TPD21" s="954">
        <f t="shared" si="217"/>
        <v>0</v>
      </c>
      <c r="TPE21" s="954">
        <f t="shared" si="217"/>
        <v>0</v>
      </c>
      <c r="TPF21" s="954">
        <f t="shared" si="217"/>
        <v>0</v>
      </c>
      <c r="TPG21" s="954">
        <f t="shared" si="217"/>
        <v>0</v>
      </c>
      <c r="TPH21" s="954">
        <f t="shared" si="217"/>
        <v>0</v>
      </c>
      <c r="TPI21" s="954">
        <f t="shared" si="217"/>
        <v>0</v>
      </c>
      <c r="TPJ21" s="954">
        <f t="shared" si="217"/>
        <v>0</v>
      </c>
      <c r="TPK21" s="954">
        <f t="shared" si="217"/>
        <v>0</v>
      </c>
      <c r="TPL21" s="954">
        <f t="shared" si="217"/>
        <v>0</v>
      </c>
      <c r="TPM21" s="954">
        <f t="shared" si="217"/>
        <v>0</v>
      </c>
      <c r="TPN21" s="954">
        <f t="shared" si="217"/>
        <v>0</v>
      </c>
      <c r="TPO21" s="954">
        <f t="shared" si="217"/>
        <v>0</v>
      </c>
      <c r="TPP21" s="954">
        <f t="shared" si="217"/>
        <v>0</v>
      </c>
      <c r="TPQ21" s="954">
        <f t="shared" si="217"/>
        <v>0</v>
      </c>
      <c r="TPR21" s="954">
        <f t="shared" si="217"/>
        <v>0</v>
      </c>
      <c r="TPS21" s="954">
        <f t="shared" si="217"/>
        <v>0</v>
      </c>
      <c r="TPT21" s="954">
        <f t="shared" si="217"/>
        <v>0</v>
      </c>
      <c r="TPU21" s="954">
        <f t="shared" si="217"/>
        <v>0</v>
      </c>
      <c r="TPV21" s="954">
        <f t="shared" si="217"/>
        <v>0</v>
      </c>
      <c r="TPW21" s="954">
        <f t="shared" si="217"/>
        <v>0</v>
      </c>
      <c r="TPX21" s="954">
        <f t="shared" ref="TPX21:TSI21" si="218">IF(OR(TPX26&lt;$C$18,TPX26&gt;($C$18+9)),0,TPX27)</f>
        <v>0</v>
      </c>
      <c r="TPY21" s="954">
        <f t="shared" si="218"/>
        <v>0</v>
      </c>
      <c r="TPZ21" s="954">
        <f t="shared" si="218"/>
        <v>0</v>
      </c>
      <c r="TQA21" s="954">
        <f t="shared" si="218"/>
        <v>0</v>
      </c>
      <c r="TQB21" s="954">
        <f t="shared" si="218"/>
        <v>0</v>
      </c>
      <c r="TQC21" s="954">
        <f t="shared" si="218"/>
        <v>0</v>
      </c>
      <c r="TQD21" s="954">
        <f t="shared" si="218"/>
        <v>0</v>
      </c>
      <c r="TQE21" s="954">
        <f t="shared" si="218"/>
        <v>0</v>
      </c>
      <c r="TQF21" s="954">
        <f t="shared" si="218"/>
        <v>0</v>
      </c>
      <c r="TQG21" s="954">
        <f t="shared" si="218"/>
        <v>0</v>
      </c>
      <c r="TQH21" s="954">
        <f t="shared" si="218"/>
        <v>0</v>
      </c>
      <c r="TQI21" s="954">
        <f t="shared" si="218"/>
        <v>0</v>
      </c>
      <c r="TQJ21" s="954">
        <f t="shared" si="218"/>
        <v>0</v>
      </c>
      <c r="TQK21" s="954">
        <f t="shared" si="218"/>
        <v>0</v>
      </c>
      <c r="TQL21" s="954">
        <f t="shared" si="218"/>
        <v>0</v>
      </c>
      <c r="TQM21" s="954">
        <f t="shared" si="218"/>
        <v>0</v>
      </c>
      <c r="TQN21" s="954">
        <f t="shared" si="218"/>
        <v>0</v>
      </c>
      <c r="TQO21" s="954">
        <f t="shared" si="218"/>
        <v>0</v>
      </c>
      <c r="TQP21" s="954">
        <f t="shared" si="218"/>
        <v>0</v>
      </c>
      <c r="TQQ21" s="954">
        <f t="shared" si="218"/>
        <v>0</v>
      </c>
      <c r="TQR21" s="954">
        <f t="shared" si="218"/>
        <v>0</v>
      </c>
      <c r="TQS21" s="954">
        <f t="shared" si="218"/>
        <v>0</v>
      </c>
      <c r="TQT21" s="954">
        <f t="shared" si="218"/>
        <v>0</v>
      </c>
      <c r="TQU21" s="954">
        <f t="shared" si="218"/>
        <v>0</v>
      </c>
      <c r="TQV21" s="954">
        <f t="shared" si="218"/>
        <v>0</v>
      </c>
      <c r="TQW21" s="954">
        <f t="shared" si="218"/>
        <v>0</v>
      </c>
      <c r="TQX21" s="954">
        <f t="shared" si="218"/>
        <v>0</v>
      </c>
      <c r="TQY21" s="954">
        <f t="shared" si="218"/>
        <v>0</v>
      </c>
      <c r="TQZ21" s="954">
        <f t="shared" si="218"/>
        <v>0</v>
      </c>
      <c r="TRA21" s="954">
        <f t="shared" si="218"/>
        <v>0</v>
      </c>
      <c r="TRB21" s="954">
        <f t="shared" si="218"/>
        <v>0</v>
      </c>
      <c r="TRC21" s="954">
        <f t="shared" si="218"/>
        <v>0</v>
      </c>
      <c r="TRD21" s="954">
        <f t="shared" si="218"/>
        <v>0</v>
      </c>
      <c r="TRE21" s="954">
        <f t="shared" si="218"/>
        <v>0</v>
      </c>
      <c r="TRF21" s="954">
        <f t="shared" si="218"/>
        <v>0</v>
      </c>
      <c r="TRG21" s="954">
        <f t="shared" si="218"/>
        <v>0</v>
      </c>
      <c r="TRH21" s="954">
        <f t="shared" si="218"/>
        <v>0</v>
      </c>
      <c r="TRI21" s="954">
        <f t="shared" si="218"/>
        <v>0</v>
      </c>
      <c r="TRJ21" s="954">
        <f t="shared" si="218"/>
        <v>0</v>
      </c>
      <c r="TRK21" s="954">
        <f t="shared" si="218"/>
        <v>0</v>
      </c>
      <c r="TRL21" s="954">
        <f t="shared" si="218"/>
        <v>0</v>
      </c>
      <c r="TRM21" s="954">
        <f t="shared" si="218"/>
        <v>0</v>
      </c>
      <c r="TRN21" s="954">
        <f t="shared" si="218"/>
        <v>0</v>
      </c>
      <c r="TRO21" s="954">
        <f t="shared" si="218"/>
        <v>0</v>
      </c>
      <c r="TRP21" s="954">
        <f t="shared" si="218"/>
        <v>0</v>
      </c>
      <c r="TRQ21" s="954">
        <f t="shared" si="218"/>
        <v>0</v>
      </c>
      <c r="TRR21" s="954">
        <f t="shared" si="218"/>
        <v>0</v>
      </c>
      <c r="TRS21" s="954">
        <f t="shared" si="218"/>
        <v>0</v>
      </c>
      <c r="TRT21" s="954">
        <f t="shared" si="218"/>
        <v>0</v>
      </c>
      <c r="TRU21" s="954">
        <f t="shared" si="218"/>
        <v>0</v>
      </c>
      <c r="TRV21" s="954">
        <f t="shared" si="218"/>
        <v>0</v>
      </c>
      <c r="TRW21" s="954">
        <f t="shared" si="218"/>
        <v>0</v>
      </c>
      <c r="TRX21" s="954">
        <f t="shared" si="218"/>
        <v>0</v>
      </c>
      <c r="TRY21" s="954">
        <f t="shared" si="218"/>
        <v>0</v>
      </c>
      <c r="TRZ21" s="954">
        <f t="shared" si="218"/>
        <v>0</v>
      </c>
      <c r="TSA21" s="954">
        <f t="shared" si="218"/>
        <v>0</v>
      </c>
      <c r="TSB21" s="954">
        <f t="shared" si="218"/>
        <v>0</v>
      </c>
      <c r="TSC21" s="954">
        <f t="shared" si="218"/>
        <v>0</v>
      </c>
      <c r="TSD21" s="954">
        <f t="shared" si="218"/>
        <v>0</v>
      </c>
      <c r="TSE21" s="954">
        <f t="shared" si="218"/>
        <v>0</v>
      </c>
      <c r="TSF21" s="954">
        <f t="shared" si="218"/>
        <v>0</v>
      </c>
      <c r="TSG21" s="954">
        <f t="shared" si="218"/>
        <v>0</v>
      </c>
      <c r="TSH21" s="954">
        <f t="shared" si="218"/>
        <v>0</v>
      </c>
      <c r="TSI21" s="954">
        <f t="shared" si="218"/>
        <v>0</v>
      </c>
      <c r="TSJ21" s="954">
        <f t="shared" ref="TSJ21:TUU21" si="219">IF(OR(TSJ26&lt;$C$18,TSJ26&gt;($C$18+9)),0,TSJ27)</f>
        <v>0</v>
      </c>
      <c r="TSK21" s="954">
        <f t="shared" si="219"/>
        <v>0</v>
      </c>
      <c r="TSL21" s="954">
        <f t="shared" si="219"/>
        <v>0</v>
      </c>
      <c r="TSM21" s="954">
        <f t="shared" si="219"/>
        <v>0</v>
      </c>
      <c r="TSN21" s="954">
        <f t="shared" si="219"/>
        <v>0</v>
      </c>
      <c r="TSO21" s="954">
        <f t="shared" si="219"/>
        <v>0</v>
      </c>
      <c r="TSP21" s="954">
        <f t="shared" si="219"/>
        <v>0</v>
      </c>
      <c r="TSQ21" s="954">
        <f t="shared" si="219"/>
        <v>0</v>
      </c>
      <c r="TSR21" s="954">
        <f t="shared" si="219"/>
        <v>0</v>
      </c>
      <c r="TSS21" s="954">
        <f t="shared" si="219"/>
        <v>0</v>
      </c>
      <c r="TST21" s="954">
        <f t="shared" si="219"/>
        <v>0</v>
      </c>
      <c r="TSU21" s="954">
        <f t="shared" si="219"/>
        <v>0</v>
      </c>
      <c r="TSV21" s="954">
        <f t="shared" si="219"/>
        <v>0</v>
      </c>
      <c r="TSW21" s="954">
        <f t="shared" si="219"/>
        <v>0</v>
      </c>
      <c r="TSX21" s="954">
        <f t="shared" si="219"/>
        <v>0</v>
      </c>
      <c r="TSY21" s="954">
        <f t="shared" si="219"/>
        <v>0</v>
      </c>
      <c r="TSZ21" s="954">
        <f t="shared" si="219"/>
        <v>0</v>
      </c>
      <c r="TTA21" s="954">
        <f t="shared" si="219"/>
        <v>0</v>
      </c>
      <c r="TTB21" s="954">
        <f t="shared" si="219"/>
        <v>0</v>
      </c>
      <c r="TTC21" s="954">
        <f t="shared" si="219"/>
        <v>0</v>
      </c>
      <c r="TTD21" s="954">
        <f t="shared" si="219"/>
        <v>0</v>
      </c>
      <c r="TTE21" s="954">
        <f t="shared" si="219"/>
        <v>0</v>
      </c>
      <c r="TTF21" s="954">
        <f t="shared" si="219"/>
        <v>0</v>
      </c>
      <c r="TTG21" s="954">
        <f t="shared" si="219"/>
        <v>0</v>
      </c>
      <c r="TTH21" s="954">
        <f t="shared" si="219"/>
        <v>0</v>
      </c>
      <c r="TTI21" s="954">
        <f t="shared" si="219"/>
        <v>0</v>
      </c>
      <c r="TTJ21" s="954">
        <f t="shared" si="219"/>
        <v>0</v>
      </c>
      <c r="TTK21" s="954">
        <f t="shared" si="219"/>
        <v>0</v>
      </c>
      <c r="TTL21" s="954">
        <f t="shared" si="219"/>
        <v>0</v>
      </c>
      <c r="TTM21" s="954">
        <f t="shared" si="219"/>
        <v>0</v>
      </c>
      <c r="TTN21" s="954">
        <f t="shared" si="219"/>
        <v>0</v>
      </c>
      <c r="TTO21" s="954">
        <f t="shared" si="219"/>
        <v>0</v>
      </c>
      <c r="TTP21" s="954">
        <f t="shared" si="219"/>
        <v>0</v>
      </c>
      <c r="TTQ21" s="954">
        <f t="shared" si="219"/>
        <v>0</v>
      </c>
      <c r="TTR21" s="954">
        <f t="shared" si="219"/>
        <v>0</v>
      </c>
      <c r="TTS21" s="954">
        <f t="shared" si="219"/>
        <v>0</v>
      </c>
      <c r="TTT21" s="954">
        <f t="shared" si="219"/>
        <v>0</v>
      </c>
      <c r="TTU21" s="954">
        <f t="shared" si="219"/>
        <v>0</v>
      </c>
      <c r="TTV21" s="954">
        <f t="shared" si="219"/>
        <v>0</v>
      </c>
      <c r="TTW21" s="954">
        <f t="shared" si="219"/>
        <v>0</v>
      </c>
      <c r="TTX21" s="954">
        <f t="shared" si="219"/>
        <v>0</v>
      </c>
      <c r="TTY21" s="954">
        <f t="shared" si="219"/>
        <v>0</v>
      </c>
      <c r="TTZ21" s="954">
        <f t="shared" si="219"/>
        <v>0</v>
      </c>
      <c r="TUA21" s="954">
        <f t="shared" si="219"/>
        <v>0</v>
      </c>
      <c r="TUB21" s="954">
        <f t="shared" si="219"/>
        <v>0</v>
      </c>
      <c r="TUC21" s="954">
        <f t="shared" si="219"/>
        <v>0</v>
      </c>
      <c r="TUD21" s="954">
        <f t="shared" si="219"/>
        <v>0</v>
      </c>
      <c r="TUE21" s="954">
        <f t="shared" si="219"/>
        <v>0</v>
      </c>
      <c r="TUF21" s="954">
        <f t="shared" si="219"/>
        <v>0</v>
      </c>
      <c r="TUG21" s="954">
        <f t="shared" si="219"/>
        <v>0</v>
      </c>
      <c r="TUH21" s="954">
        <f t="shared" si="219"/>
        <v>0</v>
      </c>
      <c r="TUI21" s="954">
        <f t="shared" si="219"/>
        <v>0</v>
      </c>
      <c r="TUJ21" s="954">
        <f t="shared" si="219"/>
        <v>0</v>
      </c>
      <c r="TUK21" s="954">
        <f t="shared" si="219"/>
        <v>0</v>
      </c>
      <c r="TUL21" s="954">
        <f t="shared" si="219"/>
        <v>0</v>
      </c>
      <c r="TUM21" s="954">
        <f t="shared" si="219"/>
        <v>0</v>
      </c>
      <c r="TUN21" s="954">
        <f t="shared" si="219"/>
        <v>0</v>
      </c>
      <c r="TUO21" s="954">
        <f t="shared" si="219"/>
        <v>0</v>
      </c>
      <c r="TUP21" s="954">
        <f t="shared" si="219"/>
        <v>0</v>
      </c>
      <c r="TUQ21" s="954">
        <f t="shared" si="219"/>
        <v>0</v>
      </c>
      <c r="TUR21" s="954">
        <f t="shared" si="219"/>
        <v>0</v>
      </c>
      <c r="TUS21" s="954">
        <f t="shared" si="219"/>
        <v>0</v>
      </c>
      <c r="TUT21" s="954">
        <f t="shared" si="219"/>
        <v>0</v>
      </c>
      <c r="TUU21" s="954">
        <f t="shared" si="219"/>
        <v>0</v>
      </c>
      <c r="TUV21" s="954">
        <f t="shared" ref="TUV21:TXG21" si="220">IF(OR(TUV26&lt;$C$18,TUV26&gt;($C$18+9)),0,TUV27)</f>
        <v>0</v>
      </c>
      <c r="TUW21" s="954">
        <f t="shared" si="220"/>
        <v>0</v>
      </c>
      <c r="TUX21" s="954">
        <f t="shared" si="220"/>
        <v>0</v>
      </c>
      <c r="TUY21" s="954">
        <f t="shared" si="220"/>
        <v>0</v>
      </c>
      <c r="TUZ21" s="954">
        <f t="shared" si="220"/>
        <v>0</v>
      </c>
      <c r="TVA21" s="954">
        <f t="shared" si="220"/>
        <v>0</v>
      </c>
      <c r="TVB21" s="954">
        <f t="shared" si="220"/>
        <v>0</v>
      </c>
      <c r="TVC21" s="954">
        <f t="shared" si="220"/>
        <v>0</v>
      </c>
      <c r="TVD21" s="954">
        <f t="shared" si="220"/>
        <v>0</v>
      </c>
      <c r="TVE21" s="954">
        <f t="shared" si="220"/>
        <v>0</v>
      </c>
      <c r="TVF21" s="954">
        <f t="shared" si="220"/>
        <v>0</v>
      </c>
      <c r="TVG21" s="954">
        <f t="shared" si="220"/>
        <v>0</v>
      </c>
      <c r="TVH21" s="954">
        <f t="shared" si="220"/>
        <v>0</v>
      </c>
      <c r="TVI21" s="954">
        <f t="shared" si="220"/>
        <v>0</v>
      </c>
      <c r="TVJ21" s="954">
        <f t="shared" si="220"/>
        <v>0</v>
      </c>
      <c r="TVK21" s="954">
        <f t="shared" si="220"/>
        <v>0</v>
      </c>
      <c r="TVL21" s="954">
        <f t="shared" si="220"/>
        <v>0</v>
      </c>
      <c r="TVM21" s="954">
        <f t="shared" si="220"/>
        <v>0</v>
      </c>
      <c r="TVN21" s="954">
        <f t="shared" si="220"/>
        <v>0</v>
      </c>
      <c r="TVO21" s="954">
        <f t="shared" si="220"/>
        <v>0</v>
      </c>
      <c r="TVP21" s="954">
        <f t="shared" si="220"/>
        <v>0</v>
      </c>
      <c r="TVQ21" s="954">
        <f t="shared" si="220"/>
        <v>0</v>
      </c>
      <c r="TVR21" s="954">
        <f t="shared" si="220"/>
        <v>0</v>
      </c>
      <c r="TVS21" s="954">
        <f t="shared" si="220"/>
        <v>0</v>
      </c>
      <c r="TVT21" s="954">
        <f t="shared" si="220"/>
        <v>0</v>
      </c>
      <c r="TVU21" s="954">
        <f t="shared" si="220"/>
        <v>0</v>
      </c>
      <c r="TVV21" s="954">
        <f t="shared" si="220"/>
        <v>0</v>
      </c>
      <c r="TVW21" s="954">
        <f t="shared" si="220"/>
        <v>0</v>
      </c>
      <c r="TVX21" s="954">
        <f t="shared" si="220"/>
        <v>0</v>
      </c>
      <c r="TVY21" s="954">
        <f t="shared" si="220"/>
        <v>0</v>
      </c>
      <c r="TVZ21" s="954">
        <f t="shared" si="220"/>
        <v>0</v>
      </c>
      <c r="TWA21" s="954">
        <f t="shared" si="220"/>
        <v>0</v>
      </c>
      <c r="TWB21" s="954">
        <f t="shared" si="220"/>
        <v>0</v>
      </c>
      <c r="TWC21" s="954">
        <f t="shared" si="220"/>
        <v>0</v>
      </c>
      <c r="TWD21" s="954">
        <f t="shared" si="220"/>
        <v>0</v>
      </c>
      <c r="TWE21" s="954">
        <f t="shared" si="220"/>
        <v>0</v>
      </c>
      <c r="TWF21" s="954">
        <f t="shared" si="220"/>
        <v>0</v>
      </c>
      <c r="TWG21" s="954">
        <f t="shared" si="220"/>
        <v>0</v>
      </c>
      <c r="TWH21" s="954">
        <f t="shared" si="220"/>
        <v>0</v>
      </c>
      <c r="TWI21" s="954">
        <f t="shared" si="220"/>
        <v>0</v>
      </c>
      <c r="TWJ21" s="954">
        <f t="shared" si="220"/>
        <v>0</v>
      </c>
      <c r="TWK21" s="954">
        <f t="shared" si="220"/>
        <v>0</v>
      </c>
      <c r="TWL21" s="954">
        <f t="shared" si="220"/>
        <v>0</v>
      </c>
      <c r="TWM21" s="954">
        <f t="shared" si="220"/>
        <v>0</v>
      </c>
      <c r="TWN21" s="954">
        <f t="shared" si="220"/>
        <v>0</v>
      </c>
      <c r="TWO21" s="954">
        <f t="shared" si="220"/>
        <v>0</v>
      </c>
      <c r="TWP21" s="954">
        <f t="shared" si="220"/>
        <v>0</v>
      </c>
      <c r="TWQ21" s="954">
        <f t="shared" si="220"/>
        <v>0</v>
      </c>
      <c r="TWR21" s="954">
        <f t="shared" si="220"/>
        <v>0</v>
      </c>
      <c r="TWS21" s="954">
        <f t="shared" si="220"/>
        <v>0</v>
      </c>
      <c r="TWT21" s="954">
        <f t="shared" si="220"/>
        <v>0</v>
      </c>
      <c r="TWU21" s="954">
        <f t="shared" si="220"/>
        <v>0</v>
      </c>
      <c r="TWV21" s="954">
        <f t="shared" si="220"/>
        <v>0</v>
      </c>
      <c r="TWW21" s="954">
        <f t="shared" si="220"/>
        <v>0</v>
      </c>
      <c r="TWX21" s="954">
        <f t="shared" si="220"/>
        <v>0</v>
      </c>
      <c r="TWY21" s="954">
        <f t="shared" si="220"/>
        <v>0</v>
      </c>
      <c r="TWZ21" s="954">
        <f t="shared" si="220"/>
        <v>0</v>
      </c>
      <c r="TXA21" s="954">
        <f t="shared" si="220"/>
        <v>0</v>
      </c>
      <c r="TXB21" s="954">
        <f t="shared" si="220"/>
        <v>0</v>
      </c>
      <c r="TXC21" s="954">
        <f t="shared" si="220"/>
        <v>0</v>
      </c>
      <c r="TXD21" s="954">
        <f t="shared" si="220"/>
        <v>0</v>
      </c>
      <c r="TXE21" s="954">
        <f t="shared" si="220"/>
        <v>0</v>
      </c>
      <c r="TXF21" s="954">
        <f t="shared" si="220"/>
        <v>0</v>
      </c>
      <c r="TXG21" s="954">
        <f t="shared" si="220"/>
        <v>0</v>
      </c>
      <c r="TXH21" s="954">
        <f t="shared" ref="TXH21:TZS21" si="221">IF(OR(TXH26&lt;$C$18,TXH26&gt;($C$18+9)),0,TXH27)</f>
        <v>0</v>
      </c>
      <c r="TXI21" s="954">
        <f t="shared" si="221"/>
        <v>0</v>
      </c>
      <c r="TXJ21" s="954">
        <f t="shared" si="221"/>
        <v>0</v>
      </c>
      <c r="TXK21" s="954">
        <f t="shared" si="221"/>
        <v>0</v>
      </c>
      <c r="TXL21" s="954">
        <f t="shared" si="221"/>
        <v>0</v>
      </c>
      <c r="TXM21" s="954">
        <f t="shared" si="221"/>
        <v>0</v>
      </c>
      <c r="TXN21" s="954">
        <f t="shared" si="221"/>
        <v>0</v>
      </c>
      <c r="TXO21" s="954">
        <f t="shared" si="221"/>
        <v>0</v>
      </c>
      <c r="TXP21" s="954">
        <f t="shared" si="221"/>
        <v>0</v>
      </c>
      <c r="TXQ21" s="954">
        <f t="shared" si="221"/>
        <v>0</v>
      </c>
      <c r="TXR21" s="954">
        <f t="shared" si="221"/>
        <v>0</v>
      </c>
      <c r="TXS21" s="954">
        <f t="shared" si="221"/>
        <v>0</v>
      </c>
      <c r="TXT21" s="954">
        <f t="shared" si="221"/>
        <v>0</v>
      </c>
      <c r="TXU21" s="954">
        <f t="shared" si="221"/>
        <v>0</v>
      </c>
      <c r="TXV21" s="954">
        <f t="shared" si="221"/>
        <v>0</v>
      </c>
      <c r="TXW21" s="954">
        <f t="shared" si="221"/>
        <v>0</v>
      </c>
      <c r="TXX21" s="954">
        <f t="shared" si="221"/>
        <v>0</v>
      </c>
      <c r="TXY21" s="954">
        <f t="shared" si="221"/>
        <v>0</v>
      </c>
      <c r="TXZ21" s="954">
        <f t="shared" si="221"/>
        <v>0</v>
      </c>
      <c r="TYA21" s="954">
        <f t="shared" si="221"/>
        <v>0</v>
      </c>
      <c r="TYB21" s="954">
        <f t="shared" si="221"/>
        <v>0</v>
      </c>
      <c r="TYC21" s="954">
        <f t="shared" si="221"/>
        <v>0</v>
      </c>
      <c r="TYD21" s="954">
        <f t="shared" si="221"/>
        <v>0</v>
      </c>
      <c r="TYE21" s="954">
        <f t="shared" si="221"/>
        <v>0</v>
      </c>
      <c r="TYF21" s="954">
        <f t="shared" si="221"/>
        <v>0</v>
      </c>
      <c r="TYG21" s="954">
        <f t="shared" si="221"/>
        <v>0</v>
      </c>
      <c r="TYH21" s="954">
        <f t="shared" si="221"/>
        <v>0</v>
      </c>
      <c r="TYI21" s="954">
        <f t="shared" si="221"/>
        <v>0</v>
      </c>
      <c r="TYJ21" s="954">
        <f t="shared" si="221"/>
        <v>0</v>
      </c>
      <c r="TYK21" s="954">
        <f t="shared" si="221"/>
        <v>0</v>
      </c>
      <c r="TYL21" s="954">
        <f t="shared" si="221"/>
        <v>0</v>
      </c>
      <c r="TYM21" s="954">
        <f t="shared" si="221"/>
        <v>0</v>
      </c>
      <c r="TYN21" s="954">
        <f t="shared" si="221"/>
        <v>0</v>
      </c>
      <c r="TYO21" s="954">
        <f t="shared" si="221"/>
        <v>0</v>
      </c>
      <c r="TYP21" s="954">
        <f t="shared" si="221"/>
        <v>0</v>
      </c>
      <c r="TYQ21" s="954">
        <f t="shared" si="221"/>
        <v>0</v>
      </c>
      <c r="TYR21" s="954">
        <f t="shared" si="221"/>
        <v>0</v>
      </c>
      <c r="TYS21" s="954">
        <f t="shared" si="221"/>
        <v>0</v>
      </c>
      <c r="TYT21" s="954">
        <f t="shared" si="221"/>
        <v>0</v>
      </c>
      <c r="TYU21" s="954">
        <f t="shared" si="221"/>
        <v>0</v>
      </c>
      <c r="TYV21" s="954">
        <f t="shared" si="221"/>
        <v>0</v>
      </c>
      <c r="TYW21" s="954">
        <f t="shared" si="221"/>
        <v>0</v>
      </c>
      <c r="TYX21" s="954">
        <f t="shared" si="221"/>
        <v>0</v>
      </c>
      <c r="TYY21" s="954">
        <f t="shared" si="221"/>
        <v>0</v>
      </c>
      <c r="TYZ21" s="954">
        <f t="shared" si="221"/>
        <v>0</v>
      </c>
      <c r="TZA21" s="954">
        <f t="shared" si="221"/>
        <v>0</v>
      </c>
      <c r="TZB21" s="954">
        <f t="shared" si="221"/>
        <v>0</v>
      </c>
      <c r="TZC21" s="954">
        <f t="shared" si="221"/>
        <v>0</v>
      </c>
      <c r="TZD21" s="954">
        <f t="shared" si="221"/>
        <v>0</v>
      </c>
      <c r="TZE21" s="954">
        <f t="shared" si="221"/>
        <v>0</v>
      </c>
      <c r="TZF21" s="954">
        <f t="shared" si="221"/>
        <v>0</v>
      </c>
      <c r="TZG21" s="954">
        <f t="shared" si="221"/>
        <v>0</v>
      </c>
      <c r="TZH21" s="954">
        <f t="shared" si="221"/>
        <v>0</v>
      </c>
      <c r="TZI21" s="954">
        <f t="shared" si="221"/>
        <v>0</v>
      </c>
      <c r="TZJ21" s="954">
        <f t="shared" si="221"/>
        <v>0</v>
      </c>
      <c r="TZK21" s="954">
        <f t="shared" si="221"/>
        <v>0</v>
      </c>
      <c r="TZL21" s="954">
        <f t="shared" si="221"/>
        <v>0</v>
      </c>
      <c r="TZM21" s="954">
        <f t="shared" si="221"/>
        <v>0</v>
      </c>
      <c r="TZN21" s="954">
        <f t="shared" si="221"/>
        <v>0</v>
      </c>
      <c r="TZO21" s="954">
        <f t="shared" si="221"/>
        <v>0</v>
      </c>
      <c r="TZP21" s="954">
        <f t="shared" si="221"/>
        <v>0</v>
      </c>
      <c r="TZQ21" s="954">
        <f t="shared" si="221"/>
        <v>0</v>
      </c>
      <c r="TZR21" s="954">
        <f t="shared" si="221"/>
        <v>0</v>
      </c>
      <c r="TZS21" s="954">
        <f t="shared" si="221"/>
        <v>0</v>
      </c>
      <c r="TZT21" s="954">
        <f t="shared" ref="TZT21:UCE21" si="222">IF(OR(TZT26&lt;$C$18,TZT26&gt;($C$18+9)),0,TZT27)</f>
        <v>0</v>
      </c>
      <c r="TZU21" s="954">
        <f t="shared" si="222"/>
        <v>0</v>
      </c>
      <c r="TZV21" s="954">
        <f t="shared" si="222"/>
        <v>0</v>
      </c>
      <c r="TZW21" s="954">
        <f t="shared" si="222"/>
        <v>0</v>
      </c>
      <c r="TZX21" s="954">
        <f t="shared" si="222"/>
        <v>0</v>
      </c>
      <c r="TZY21" s="954">
        <f t="shared" si="222"/>
        <v>0</v>
      </c>
      <c r="TZZ21" s="954">
        <f t="shared" si="222"/>
        <v>0</v>
      </c>
      <c r="UAA21" s="954">
        <f t="shared" si="222"/>
        <v>0</v>
      </c>
      <c r="UAB21" s="954">
        <f t="shared" si="222"/>
        <v>0</v>
      </c>
      <c r="UAC21" s="954">
        <f t="shared" si="222"/>
        <v>0</v>
      </c>
      <c r="UAD21" s="954">
        <f t="shared" si="222"/>
        <v>0</v>
      </c>
      <c r="UAE21" s="954">
        <f t="shared" si="222"/>
        <v>0</v>
      </c>
      <c r="UAF21" s="954">
        <f t="shared" si="222"/>
        <v>0</v>
      </c>
      <c r="UAG21" s="954">
        <f t="shared" si="222"/>
        <v>0</v>
      </c>
      <c r="UAH21" s="954">
        <f t="shared" si="222"/>
        <v>0</v>
      </c>
      <c r="UAI21" s="954">
        <f t="shared" si="222"/>
        <v>0</v>
      </c>
      <c r="UAJ21" s="954">
        <f t="shared" si="222"/>
        <v>0</v>
      </c>
      <c r="UAK21" s="954">
        <f t="shared" si="222"/>
        <v>0</v>
      </c>
      <c r="UAL21" s="954">
        <f t="shared" si="222"/>
        <v>0</v>
      </c>
      <c r="UAM21" s="954">
        <f t="shared" si="222"/>
        <v>0</v>
      </c>
      <c r="UAN21" s="954">
        <f t="shared" si="222"/>
        <v>0</v>
      </c>
      <c r="UAO21" s="954">
        <f t="shared" si="222"/>
        <v>0</v>
      </c>
      <c r="UAP21" s="954">
        <f t="shared" si="222"/>
        <v>0</v>
      </c>
      <c r="UAQ21" s="954">
        <f t="shared" si="222"/>
        <v>0</v>
      </c>
      <c r="UAR21" s="954">
        <f t="shared" si="222"/>
        <v>0</v>
      </c>
      <c r="UAS21" s="954">
        <f t="shared" si="222"/>
        <v>0</v>
      </c>
      <c r="UAT21" s="954">
        <f t="shared" si="222"/>
        <v>0</v>
      </c>
      <c r="UAU21" s="954">
        <f t="shared" si="222"/>
        <v>0</v>
      </c>
      <c r="UAV21" s="954">
        <f t="shared" si="222"/>
        <v>0</v>
      </c>
      <c r="UAW21" s="954">
        <f t="shared" si="222"/>
        <v>0</v>
      </c>
      <c r="UAX21" s="954">
        <f t="shared" si="222"/>
        <v>0</v>
      </c>
      <c r="UAY21" s="954">
        <f t="shared" si="222"/>
        <v>0</v>
      </c>
      <c r="UAZ21" s="954">
        <f t="shared" si="222"/>
        <v>0</v>
      </c>
      <c r="UBA21" s="954">
        <f t="shared" si="222"/>
        <v>0</v>
      </c>
      <c r="UBB21" s="954">
        <f t="shared" si="222"/>
        <v>0</v>
      </c>
      <c r="UBC21" s="954">
        <f t="shared" si="222"/>
        <v>0</v>
      </c>
      <c r="UBD21" s="954">
        <f t="shared" si="222"/>
        <v>0</v>
      </c>
      <c r="UBE21" s="954">
        <f t="shared" si="222"/>
        <v>0</v>
      </c>
      <c r="UBF21" s="954">
        <f t="shared" si="222"/>
        <v>0</v>
      </c>
      <c r="UBG21" s="954">
        <f t="shared" si="222"/>
        <v>0</v>
      </c>
      <c r="UBH21" s="954">
        <f t="shared" si="222"/>
        <v>0</v>
      </c>
      <c r="UBI21" s="954">
        <f t="shared" si="222"/>
        <v>0</v>
      </c>
      <c r="UBJ21" s="954">
        <f t="shared" si="222"/>
        <v>0</v>
      </c>
      <c r="UBK21" s="954">
        <f t="shared" si="222"/>
        <v>0</v>
      </c>
      <c r="UBL21" s="954">
        <f t="shared" si="222"/>
        <v>0</v>
      </c>
      <c r="UBM21" s="954">
        <f t="shared" si="222"/>
        <v>0</v>
      </c>
      <c r="UBN21" s="954">
        <f t="shared" si="222"/>
        <v>0</v>
      </c>
      <c r="UBO21" s="954">
        <f t="shared" si="222"/>
        <v>0</v>
      </c>
      <c r="UBP21" s="954">
        <f t="shared" si="222"/>
        <v>0</v>
      </c>
      <c r="UBQ21" s="954">
        <f t="shared" si="222"/>
        <v>0</v>
      </c>
      <c r="UBR21" s="954">
        <f t="shared" si="222"/>
        <v>0</v>
      </c>
      <c r="UBS21" s="954">
        <f t="shared" si="222"/>
        <v>0</v>
      </c>
      <c r="UBT21" s="954">
        <f t="shared" si="222"/>
        <v>0</v>
      </c>
      <c r="UBU21" s="954">
        <f t="shared" si="222"/>
        <v>0</v>
      </c>
      <c r="UBV21" s="954">
        <f t="shared" si="222"/>
        <v>0</v>
      </c>
      <c r="UBW21" s="954">
        <f t="shared" si="222"/>
        <v>0</v>
      </c>
      <c r="UBX21" s="954">
        <f t="shared" si="222"/>
        <v>0</v>
      </c>
      <c r="UBY21" s="954">
        <f t="shared" si="222"/>
        <v>0</v>
      </c>
      <c r="UBZ21" s="954">
        <f t="shared" si="222"/>
        <v>0</v>
      </c>
      <c r="UCA21" s="954">
        <f t="shared" si="222"/>
        <v>0</v>
      </c>
      <c r="UCB21" s="954">
        <f t="shared" si="222"/>
        <v>0</v>
      </c>
      <c r="UCC21" s="954">
        <f t="shared" si="222"/>
        <v>0</v>
      </c>
      <c r="UCD21" s="954">
        <f t="shared" si="222"/>
        <v>0</v>
      </c>
      <c r="UCE21" s="954">
        <f t="shared" si="222"/>
        <v>0</v>
      </c>
      <c r="UCF21" s="954">
        <f t="shared" ref="UCF21:UEQ21" si="223">IF(OR(UCF26&lt;$C$18,UCF26&gt;($C$18+9)),0,UCF27)</f>
        <v>0</v>
      </c>
      <c r="UCG21" s="954">
        <f t="shared" si="223"/>
        <v>0</v>
      </c>
      <c r="UCH21" s="954">
        <f t="shared" si="223"/>
        <v>0</v>
      </c>
      <c r="UCI21" s="954">
        <f t="shared" si="223"/>
        <v>0</v>
      </c>
      <c r="UCJ21" s="954">
        <f t="shared" si="223"/>
        <v>0</v>
      </c>
      <c r="UCK21" s="954">
        <f t="shared" si="223"/>
        <v>0</v>
      </c>
      <c r="UCL21" s="954">
        <f t="shared" si="223"/>
        <v>0</v>
      </c>
      <c r="UCM21" s="954">
        <f t="shared" si="223"/>
        <v>0</v>
      </c>
      <c r="UCN21" s="954">
        <f t="shared" si="223"/>
        <v>0</v>
      </c>
      <c r="UCO21" s="954">
        <f t="shared" si="223"/>
        <v>0</v>
      </c>
      <c r="UCP21" s="954">
        <f t="shared" si="223"/>
        <v>0</v>
      </c>
      <c r="UCQ21" s="954">
        <f t="shared" si="223"/>
        <v>0</v>
      </c>
      <c r="UCR21" s="954">
        <f t="shared" si="223"/>
        <v>0</v>
      </c>
      <c r="UCS21" s="954">
        <f t="shared" si="223"/>
        <v>0</v>
      </c>
      <c r="UCT21" s="954">
        <f t="shared" si="223"/>
        <v>0</v>
      </c>
      <c r="UCU21" s="954">
        <f t="shared" si="223"/>
        <v>0</v>
      </c>
      <c r="UCV21" s="954">
        <f t="shared" si="223"/>
        <v>0</v>
      </c>
      <c r="UCW21" s="954">
        <f t="shared" si="223"/>
        <v>0</v>
      </c>
      <c r="UCX21" s="954">
        <f t="shared" si="223"/>
        <v>0</v>
      </c>
      <c r="UCY21" s="954">
        <f t="shared" si="223"/>
        <v>0</v>
      </c>
      <c r="UCZ21" s="954">
        <f t="shared" si="223"/>
        <v>0</v>
      </c>
      <c r="UDA21" s="954">
        <f t="shared" si="223"/>
        <v>0</v>
      </c>
      <c r="UDB21" s="954">
        <f t="shared" si="223"/>
        <v>0</v>
      </c>
      <c r="UDC21" s="954">
        <f t="shared" si="223"/>
        <v>0</v>
      </c>
      <c r="UDD21" s="954">
        <f t="shared" si="223"/>
        <v>0</v>
      </c>
      <c r="UDE21" s="954">
        <f t="shared" si="223"/>
        <v>0</v>
      </c>
      <c r="UDF21" s="954">
        <f t="shared" si="223"/>
        <v>0</v>
      </c>
      <c r="UDG21" s="954">
        <f t="shared" si="223"/>
        <v>0</v>
      </c>
      <c r="UDH21" s="954">
        <f t="shared" si="223"/>
        <v>0</v>
      </c>
      <c r="UDI21" s="954">
        <f t="shared" si="223"/>
        <v>0</v>
      </c>
      <c r="UDJ21" s="954">
        <f t="shared" si="223"/>
        <v>0</v>
      </c>
      <c r="UDK21" s="954">
        <f t="shared" si="223"/>
        <v>0</v>
      </c>
      <c r="UDL21" s="954">
        <f t="shared" si="223"/>
        <v>0</v>
      </c>
      <c r="UDM21" s="954">
        <f t="shared" si="223"/>
        <v>0</v>
      </c>
      <c r="UDN21" s="954">
        <f t="shared" si="223"/>
        <v>0</v>
      </c>
      <c r="UDO21" s="954">
        <f t="shared" si="223"/>
        <v>0</v>
      </c>
      <c r="UDP21" s="954">
        <f t="shared" si="223"/>
        <v>0</v>
      </c>
      <c r="UDQ21" s="954">
        <f t="shared" si="223"/>
        <v>0</v>
      </c>
      <c r="UDR21" s="954">
        <f t="shared" si="223"/>
        <v>0</v>
      </c>
      <c r="UDS21" s="954">
        <f t="shared" si="223"/>
        <v>0</v>
      </c>
      <c r="UDT21" s="954">
        <f t="shared" si="223"/>
        <v>0</v>
      </c>
      <c r="UDU21" s="954">
        <f t="shared" si="223"/>
        <v>0</v>
      </c>
      <c r="UDV21" s="954">
        <f t="shared" si="223"/>
        <v>0</v>
      </c>
      <c r="UDW21" s="954">
        <f t="shared" si="223"/>
        <v>0</v>
      </c>
      <c r="UDX21" s="954">
        <f t="shared" si="223"/>
        <v>0</v>
      </c>
      <c r="UDY21" s="954">
        <f t="shared" si="223"/>
        <v>0</v>
      </c>
      <c r="UDZ21" s="954">
        <f t="shared" si="223"/>
        <v>0</v>
      </c>
      <c r="UEA21" s="954">
        <f t="shared" si="223"/>
        <v>0</v>
      </c>
      <c r="UEB21" s="954">
        <f t="shared" si="223"/>
        <v>0</v>
      </c>
      <c r="UEC21" s="954">
        <f t="shared" si="223"/>
        <v>0</v>
      </c>
      <c r="UED21" s="954">
        <f t="shared" si="223"/>
        <v>0</v>
      </c>
      <c r="UEE21" s="954">
        <f t="shared" si="223"/>
        <v>0</v>
      </c>
      <c r="UEF21" s="954">
        <f t="shared" si="223"/>
        <v>0</v>
      </c>
      <c r="UEG21" s="954">
        <f t="shared" si="223"/>
        <v>0</v>
      </c>
      <c r="UEH21" s="954">
        <f t="shared" si="223"/>
        <v>0</v>
      </c>
      <c r="UEI21" s="954">
        <f t="shared" si="223"/>
        <v>0</v>
      </c>
      <c r="UEJ21" s="954">
        <f t="shared" si="223"/>
        <v>0</v>
      </c>
      <c r="UEK21" s="954">
        <f t="shared" si="223"/>
        <v>0</v>
      </c>
      <c r="UEL21" s="954">
        <f t="shared" si="223"/>
        <v>0</v>
      </c>
      <c r="UEM21" s="954">
        <f t="shared" si="223"/>
        <v>0</v>
      </c>
      <c r="UEN21" s="954">
        <f t="shared" si="223"/>
        <v>0</v>
      </c>
      <c r="UEO21" s="954">
        <f t="shared" si="223"/>
        <v>0</v>
      </c>
      <c r="UEP21" s="954">
        <f t="shared" si="223"/>
        <v>0</v>
      </c>
      <c r="UEQ21" s="954">
        <f t="shared" si="223"/>
        <v>0</v>
      </c>
      <c r="UER21" s="954">
        <f t="shared" ref="UER21:UHC21" si="224">IF(OR(UER26&lt;$C$18,UER26&gt;($C$18+9)),0,UER27)</f>
        <v>0</v>
      </c>
      <c r="UES21" s="954">
        <f t="shared" si="224"/>
        <v>0</v>
      </c>
      <c r="UET21" s="954">
        <f t="shared" si="224"/>
        <v>0</v>
      </c>
      <c r="UEU21" s="954">
        <f t="shared" si="224"/>
        <v>0</v>
      </c>
      <c r="UEV21" s="954">
        <f t="shared" si="224"/>
        <v>0</v>
      </c>
      <c r="UEW21" s="954">
        <f t="shared" si="224"/>
        <v>0</v>
      </c>
      <c r="UEX21" s="954">
        <f t="shared" si="224"/>
        <v>0</v>
      </c>
      <c r="UEY21" s="954">
        <f t="shared" si="224"/>
        <v>0</v>
      </c>
      <c r="UEZ21" s="954">
        <f t="shared" si="224"/>
        <v>0</v>
      </c>
      <c r="UFA21" s="954">
        <f t="shared" si="224"/>
        <v>0</v>
      </c>
      <c r="UFB21" s="954">
        <f t="shared" si="224"/>
        <v>0</v>
      </c>
      <c r="UFC21" s="954">
        <f t="shared" si="224"/>
        <v>0</v>
      </c>
      <c r="UFD21" s="954">
        <f t="shared" si="224"/>
        <v>0</v>
      </c>
      <c r="UFE21" s="954">
        <f t="shared" si="224"/>
        <v>0</v>
      </c>
      <c r="UFF21" s="954">
        <f t="shared" si="224"/>
        <v>0</v>
      </c>
      <c r="UFG21" s="954">
        <f t="shared" si="224"/>
        <v>0</v>
      </c>
      <c r="UFH21" s="954">
        <f t="shared" si="224"/>
        <v>0</v>
      </c>
      <c r="UFI21" s="954">
        <f t="shared" si="224"/>
        <v>0</v>
      </c>
      <c r="UFJ21" s="954">
        <f t="shared" si="224"/>
        <v>0</v>
      </c>
      <c r="UFK21" s="954">
        <f t="shared" si="224"/>
        <v>0</v>
      </c>
      <c r="UFL21" s="954">
        <f t="shared" si="224"/>
        <v>0</v>
      </c>
      <c r="UFM21" s="954">
        <f t="shared" si="224"/>
        <v>0</v>
      </c>
      <c r="UFN21" s="954">
        <f t="shared" si="224"/>
        <v>0</v>
      </c>
      <c r="UFO21" s="954">
        <f t="shared" si="224"/>
        <v>0</v>
      </c>
      <c r="UFP21" s="954">
        <f t="shared" si="224"/>
        <v>0</v>
      </c>
      <c r="UFQ21" s="954">
        <f t="shared" si="224"/>
        <v>0</v>
      </c>
      <c r="UFR21" s="954">
        <f t="shared" si="224"/>
        <v>0</v>
      </c>
      <c r="UFS21" s="954">
        <f t="shared" si="224"/>
        <v>0</v>
      </c>
      <c r="UFT21" s="954">
        <f t="shared" si="224"/>
        <v>0</v>
      </c>
      <c r="UFU21" s="954">
        <f t="shared" si="224"/>
        <v>0</v>
      </c>
      <c r="UFV21" s="954">
        <f t="shared" si="224"/>
        <v>0</v>
      </c>
      <c r="UFW21" s="954">
        <f t="shared" si="224"/>
        <v>0</v>
      </c>
      <c r="UFX21" s="954">
        <f t="shared" si="224"/>
        <v>0</v>
      </c>
      <c r="UFY21" s="954">
        <f t="shared" si="224"/>
        <v>0</v>
      </c>
      <c r="UFZ21" s="954">
        <f t="shared" si="224"/>
        <v>0</v>
      </c>
      <c r="UGA21" s="954">
        <f t="shared" si="224"/>
        <v>0</v>
      </c>
      <c r="UGB21" s="954">
        <f t="shared" si="224"/>
        <v>0</v>
      </c>
      <c r="UGC21" s="954">
        <f t="shared" si="224"/>
        <v>0</v>
      </c>
      <c r="UGD21" s="954">
        <f t="shared" si="224"/>
        <v>0</v>
      </c>
      <c r="UGE21" s="954">
        <f t="shared" si="224"/>
        <v>0</v>
      </c>
      <c r="UGF21" s="954">
        <f t="shared" si="224"/>
        <v>0</v>
      </c>
      <c r="UGG21" s="954">
        <f t="shared" si="224"/>
        <v>0</v>
      </c>
      <c r="UGH21" s="954">
        <f t="shared" si="224"/>
        <v>0</v>
      </c>
      <c r="UGI21" s="954">
        <f t="shared" si="224"/>
        <v>0</v>
      </c>
      <c r="UGJ21" s="954">
        <f t="shared" si="224"/>
        <v>0</v>
      </c>
      <c r="UGK21" s="954">
        <f t="shared" si="224"/>
        <v>0</v>
      </c>
      <c r="UGL21" s="954">
        <f t="shared" si="224"/>
        <v>0</v>
      </c>
      <c r="UGM21" s="954">
        <f t="shared" si="224"/>
        <v>0</v>
      </c>
      <c r="UGN21" s="954">
        <f t="shared" si="224"/>
        <v>0</v>
      </c>
      <c r="UGO21" s="954">
        <f t="shared" si="224"/>
        <v>0</v>
      </c>
      <c r="UGP21" s="954">
        <f t="shared" si="224"/>
        <v>0</v>
      </c>
      <c r="UGQ21" s="954">
        <f t="shared" si="224"/>
        <v>0</v>
      </c>
      <c r="UGR21" s="954">
        <f t="shared" si="224"/>
        <v>0</v>
      </c>
      <c r="UGS21" s="954">
        <f t="shared" si="224"/>
        <v>0</v>
      </c>
      <c r="UGT21" s="954">
        <f t="shared" si="224"/>
        <v>0</v>
      </c>
      <c r="UGU21" s="954">
        <f t="shared" si="224"/>
        <v>0</v>
      </c>
      <c r="UGV21" s="954">
        <f t="shared" si="224"/>
        <v>0</v>
      </c>
      <c r="UGW21" s="954">
        <f t="shared" si="224"/>
        <v>0</v>
      </c>
      <c r="UGX21" s="954">
        <f t="shared" si="224"/>
        <v>0</v>
      </c>
      <c r="UGY21" s="954">
        <f t="shared" si="224"/>
        <v>0</v>
      </c>
      <c r="UGZ21" s="954">
        <f t="shared" si="224"/>
        <v>0</v>
      </c>
      <c r="UHA21" s="954">
        <f t="shared" si="224"/>
        <v>0</v>
      </c>
      <c r="UHB21" s="954">
        <f t="shared" si="224"/>
        <v>0</v>
      </c>
      <c r="UHC21" s="954">
        <f t="shared" si="224"/>
        <v>0</v>
      </c>
      <c r="UHD21" s="954">
        <f t="shared" ref="UHD21:UJO21" si="225">IF(OR(UHD26&lt;$C$18,UHD26&gt;($C$18+9)),0,UHD27)</f>
        <v>0</v>
      </c>
      <c r="UHE21" s="954">
        <f t="shared" si="225"/>
        <v>0</v>
      </c>
      <c r="UHF21" s="954">
        <f t="shared" si="225"/>
        <v>0</v>
      </c>
      <c r="UHG21" s="954">
        <f t="shared" si="225"/>
        <v>0</v>
      </c>
      <c r="UHH21" s="954">
        <f t="shared" si="225"/>
        <v>0</v>
      </c>
      <c r="UHI21" s="954">
        <f t="shared" si="225"/>
        <v>0</v>
      </c>
      <c r="UHJ21" s="954">
        <f t="shared" si="225"/>
        <v>0</v>
      </c>
      <c r="UHK21" s="954">
        <f t="shared" si="225"/>
        <v>0</v>
      </c>
      <c r="UHL21" s="954">
        <f t="shared" si="225"/>
        <v>0</v>
      </c>
      <c r="UHM21" s="954">
        <f t="shared" si="225"/>
        <v>0</v>
      </c>
      <c r="UHN21" s="954">
        <f t="shared" si="225"/>
        <v>0</v>
      </c>
      <c r="UHO21" s="954">
        <f t="shared" si="225"/>
        <v>0</v>
      </c>
      <c r="UHP21" s="954">
        <f t="shared" si="225"/>
        <v>0</v>
      </c>
      <c r="UHQ21" s="954">
        <f t="shared" si="225"/>
        <v>0</v>
      </c>
      <c r="UHR21" s="954">
        <f t="shared" si="225"/>
        <v>0</v>
      </c>
      <c r="UHS21" s="954">
        <f t="shared" si="225"/>
        <v>0</v>
      </c>
      <c r="UHT21" s="954">
        <f t="shared" si="225"/>
        <v>0</v>
      </c>
      <c r="UHU21" s="954">
        <f t="shared" si="225"/>
        <v>0</v>
      </c>
      <c r="UHV21" s="954">
        <f t="shared" si="225"/>
        <v>0</v>
      </c>
      <c r="UHW21" s="954">
        <f t="shared" si="225"/>
        <v>0</v>
      </c>
      <c r="UHX21" s="954">
        <f t="shared" si="225"/>
        <v>0</v>
      </c>
      <c r="UHY21" s="954">
        <f t="shared" si="225"/>
        <v>0</v>
      </c>
      <c r="UHZ21" s="954">
        <f t="shared" si="225"/>
        <v>0</v>
      </c>
      <c r="UIA21" s="954">
        <f t="shared" si="225"/>
        <v>0</v>
      </c>
      <c r="UIB21" s="954">
        <f t="shared" si="225"/>
        <v>0</v>
      </c>
      <c r="UIC21" s="954">
        <f t="shared" si="225"/>
        <v>0</v>
      </c>
      <c r="UID21" s="954">
        <f t="shared" si="225"/>
        <v>0</v>
      </c>
      <c r="UIE21" s="954">
        <f t="shared" si="225"/>
        <v>0</v>
      </c>
      <c r="UIF21" s="954">
        <f t="shared" si="225"/>
        <v>0</v>
      </c>
      <c r="UIG21" s="954">
        <f t="shared" si="225"/>
        <v>0</v>
      </c>
      <c r="UIH21" s="954">
        <f t="shared" si="225"/>
        <v>0</v>
      </c>
      <c r="UII21" s="954">
        <f t="shared" si="225"/>
        <v>0</v>
      </c>
      <c r="UIJ21" s="954">
        <f t="shared" si="225"/>
        <v>0</v>
      </c>
      <c r="UIK21" s="954">
        <f t="shared" si="225"/>
        <v>0</v>
      </c>
      <c r="UIL21" s="954">
        <f t="shared" si="225"/>
        <v>0</v>
      </c>
      <c r="UIM21" s="954">
        <f t="shared" si="225"/>
        <v>0</v>
      </c>
      <c r="UIN21" s="954">
        <f t="shared" si="225"/>
        <v>0</v>
      </c>
      <c r="UIO21" s="954">
        <f t="shared" si="225"/>
        <v>0</v>
      </c>
      <c r="UIP21" s="954">
        <f t="shared" si="225"/>
        <v>0</v>
      </c>
      <c r="UIQ21" s="954">
        <f t="shared" si="225"/>
        <v>0</v>
      </c>
      <c r="UIR21" s="954">
        <f t="shared" si="225"/>
        <v>0</v>
      </c>
      <c r="UIS21" s="954">
        <f t="shared" si="225"/>
        <v>0</v>
      </c>
      <c r="UIT21" s="954">
        <f t="shared" si="225"/>
        <v>0</v>
      </c>
      <c r="UIU21" s="954">
        <f t="shared" si="225"/>
        <v>0</v>
      </c>
      <c r="UIV21" s="954">
        <f t="shared" si="225"/>
        <v>0</v>
      </c>
      <c r="UIW21" s="954">
        <f t="shared" si="225"/>
        <v>0</v>
      </c>
      <c r="UIX21" s="954">
        <f t="shared" si="225"/>
        <v>0</v>
      </c>
      <c r="UIY21" s="954">
        <f t="shared" si="225"/>
        <v>0</v>
      </c>
      <c r="UIZ21" s="954">
        <f t="shared" si="225"/>
        <v>0</v>
      </c>
      <c r="UJA21" s="954">
        <f t="shared" si="225"/>
        <v>0</v>
      </c>
      <c r="UJB21" s="954">
        <f t="shared" si="225"/>
        <v>0</v>
      </c>
      <c r="UJC21" s="954">
        <f t="shared" si="225"/>
        <v>0</v>
      </c>
      <c r="UJD21" s="954">
        <f t="shared" si="225"/>
        <v>0</v>
      </c>
      <c r="UJE21" s="954">
        <f t="shared" si="225"/>
        <v>0</v>
      </c>
      <c r="UJF21" s="954">
        <f t="shared" si="225"/>
        <v>0</v>
      </c>
      <c r="UJG21" s="954">
        <f t="shared" si="225"/>
        <v>0</v>
      </c>
      <c r="UJH21" s="954">
        <f t="shared" si="225"/>
        <v>0</v>
      </c>
      <c r="UJI21" s="954">
        <f t="shared" si="225"/>
        <v>0</v>
      </c>
      <c r="UJJ21" s="954">
        <f t="shared" si="225"/>
        <v>0</v>
      </c>
      <c r="UJK21" s="954">
        <f t="shared" si="225"/>
        <v>0</v>
      </c>
      <c r="UJL21" s="954">
        <f t="shared" si="225"/>
        <v>0</v>
      </c>
      <c r="UJM21" s="954">
        <f t="shared" si="225"/>
        <v>0</v>
      </c>
      <c r="UJN21" s="954">
        <f t="shared" si="225"/>
        <v>0</v>
      </c>
      <c r="UJO21" s="954">
        <f t="shared" si="225"/>
        <v>0</v>
      </c>
      <c r="UJP21" s="954">
        <f t="shared" ref="UJP21:UMA21" si="226">IF(OR(UJP26&lt;$C$18,UJP26&gt;($C$18+9)),0,UJP27)</f>
        <v>0</v>
      </c>
      <c r="UJQ21" s="954">
        <f t="shared" si="226"/>
        <v>0</v>
      </c>
      <c r="UJR21" s="954">
        <f t="shared" si="226"/>
        <v>0</v>
      </c>
      <c r="UJS21" s="954">
        <f t="shared" si="226"/>
        <v>0</v>
      </c>
      <c r="UJT21" s="954">
        <f t="shared" si="226"/>
        <v>0</v>
      </c>
      <c r="UJU21" s="954">
        <f t="shared" si="226"/>
        <v>0</v>
      </c>
      <c r="UJV21" s="954">
        <f t="shared" si="226"/>
        <v>0</v>
      </c>
      <c r="UJW21" s="954">
        <f t="shared" si="226"/>
        <v>0</v>
      </c>
      <c r="UJX21" s="954">
        <f t="shared" si="226"/>
        <v>0</v>
      </c>
      <c r="UJY21" s="954">
        <f t="shared" si="226"/>
        <v>0</v>
      </c>
      <c r="UJZ21" s="954">
        <f t="shared" si="226"/>
        <v>0</v>
      </c>
      <c r="UKA21" s="954">
        <f t="shared" si="226"/>
        <v>0</v>
      </c>
      <c r="UKB21" s="954">
        <f t="shared" si="226"/>
        <v>0</v>
      </c>
      <c r="UKC21" s="954">
        <f t="shared" si="226"/>
        <v>0</v>
      </c>
      <c r="UKD21" s="954">
        <f t="shared" si="226"/>
        <v>0</v>
      </c>
      <c r="UKE21" s="954">
        <f t="shared" si="226"/>
        <v>0</v>
      </c>
      <c r="UKF21" s="954">
        <f t="shared" si="226"/>
        <v>0</v>
      </c>
      <c r="UKG21" s="954">
        <f t="shared" si="226"/>
        <v>0</v>
      </c>
      <c r="UKH21" s="954">
        <f t="shared" si="226"/>
        <v>0</v>
      </c>
      <c r="UKI21" s="954">
        <f t="shared" si="226"/>
        <v>0</v>
      </c>
      <c r="UKJ21" s="954">
        <f t="shared" si="226"/>
        <v>0</v>
      </c>
      <c r="UKK21" s="954">
        <f t="shared" si="226"/>
        <v>0</v>
      </c>
      <c r="UKL21" s="954">
        <f t="shared" si="226"/>
        <v>0</v>
      </c>
      <c r="UKM21" s="954">
        <f t="shared" si="226"/>
        <v>0</v>
      </c>
      <c r="UKN21" s="954">
        <f t="shared" si="226"/>
        <v>0</v>
      </c>
      <c r="UKO21" s="954">
        <f t="shared" si="226"/>
        <v>0</v>
      </c>
      <c r="UKP21" s="954">
        <f t="shared" si="226"/>
        <v>0</v>
      </c>
      <c r="UKQ21" s="954">
        <f t="shared" si="226"/>
        <v>0</v>
      </c>
      <c r="UKR21" s="954">
        <f t="shared" si="226"/>
        <v>0</v>
      </c>
      <c r="UKS21" s="954">
        <f t="shared" si="226"/>
        <v>0</v>
      </c>
      <c r="UKT21" s="954">
        <f t="shared" si="226"/>
        <v>0</v>
      </c>
      <c r="UKU21" s="954">
        <f t="shared" si="226"/>
        <v>0</v>
      </c>
      <c r="UKV21" s="954">
        <f t="shared" si="226"/>
        <v>0</v>
      </c>
      <c r="UKW21" s="954">
        <f t="shared" si="226"/>
        <v>0</v>
      </c>
      <c r="UKX21" s="954">
        <f t="shared" si="226"/>
        <v>0</v>
      </c>
      <c r="UKY21" s="954">
        <f t="shared" si="226"/>
        <v>0</v>
      </c>
      <c r="UKZ21" s="954">
        <f t="shared" si="226"/>
        <v>0</v>
      </c>
      <c r="ULA21" s="954">
        <f t="shared" si="226"/>
        <v>0</v>
      </c>
      <c r="ULB21" s="954">
        <f t="shared" si="226"/>
        <v>0</v>
      </c>
      <c r="ULC21" s="954">
        <f t="shared" si="226"/>
        <v>0</v>
      </c>
      <c r="ULD21" s="954">
        <f t="shared" si="226"/>
        <v>0</v>
      </c>
      <c r="ULE21" s="954">
        <f t="shared" si="226"/>
        <v>0</v>
      </c>
      <c r="ULF21" s="954">
        <f t="shared" si="226"/>
        <v>0</v>
      </c>
      <c r="ULG21" s="954">
        <f t="shared" si="226"/>
        <v>0</v>
      </c>
      <c r="ULH21" s="954">
        <f t="shared" si="226"/>
        <v>0</v>
      </c>
      <c r="ULI21" s="954">
        <f t="shared" si="226"/>
        <v>0</v>
      </c>
      <c r="ULJ21" s="954">
        <f t="shared" si="226"/>
        <v>0</v>
      </c>
      <c r="ULK21" s="954">
        <f t="shared" si="226"/>
        <v>0</v>
      </c>
      <c r="ULL21" s="954">
        <f t="shared" si="226"/>
        <v>0</v>
      </c>
      <c r="ULM21" s="954">
        <f t="shared" si="226"/>
        <v>0</v>
      </c>
      <c r="ULN21" s="954">
        <f t="shared" si="226"/>
        <v>0</v>
      </c>
      <c r="ULO21" s="954">
        <f t="shared" si="226"/>
        <v>0</v>
      </c>
      <c r="ULP21" s="954">
        <f t="shared" si="226"/>
        <v>0</v>
      </c>
      <c r="ULQ21" s="954">
        <f t="shared" si="226"/>
        <v>0</v>
      </c>
      <c r="ULR21" s="954">
        <f t="shared" si="226"/>
        <v>0</v>
      </c>
      <c r="ULS21" s="954">
        <f t="shared" si="226"/>
        <v>0</v>
      </c>
      <c r="ULT21" s="954">
        <f t="shared" si="226"/>
        <v>0</v>
      </c>
      <c r="ULU21" s="954">
        <f t="shared" si="226"/>
        <v>0</v>
      </c>
      <c r="ULV21" s="954">
        <f t="shared" si="226"/>
        <v>0</v>
      </c>
      <c r="ULW21" s="954">
        <f t="shared" si="226"/>
        <v>0</v>
      </c>
      <c r="ULX21" s="954">
        <f t="shared" si="226"/>
        <v>0</v>
      </c>
      <c r="ULY21" s="954">
        <f t="shared" si="226"/>
        <v>0</v>
      </c>
      <c r="ULZ21" s="954">
        <f t="shared" si="226"/>
        <v>0</v>
      </c>
      <c r="UMA21" s="954">
        <f t="shared" si="226"/>
        <v>0</v>
      </c>
      <c r="UMB21" s="954">
        <f t="shared" ref="UMB21:UOM21" si="227">IF(OR(UMB26&lt;$C$18,UMB26&gt;($C$18+9)),0,UMB27)</f>
        <v>0</v>
      </c>
      <c r="UMC21" s="954">
        <f t="shared" si="227"/>
        <v>0</v>
      </c>
      <c r="UMD21" s="954">
        <f t="shared" si="227"/>
        <v>0</v>
      </c>
      <c r="UME21" s="954">
        <f t="shared" si="227"/>
        <v>0</v>
      </c>
      <c r="UMF21" s="954">
        <f t="shared" si="227"/>
        <v>0</v>
      </c>
      <c r="UMG21" s="954">
        <f t="shared" si="227"/>
        <v>0</v>
      </c>
      <c r="UMH21" s="954">
        <f t="shared" si="227"/>
        <v>0</v>
      </c>
      <c r="UMI21" s="954">
        <f t="shared" si="227"/>
        <v>0</v>
      </c>
      <c r="UMJ21" s="954">
        <f t="shared" si="227"/>
        <v>0</v>
      </c>
      <c r="UMK21" s="954">
        <f t="shared" si="227"/>
        <v>0</v>
      </c>
      <c r="UML21" s="954">
        <f t="shared" si="227"/>
        <v>0</v>
      </c>
      <c r="UMM21" s="954">
        <f t="shared" si="227"/>
        <v>0</v>
      </c>
      <c r="UMN21" s="954">
        <f t="shared" si="227"/>
        <v>0</v>
      </c>
      <c r="UMO21" s="954">
        <f t="shared" si="227"/>
        <v>0</v>
      </c>
      <c r="UMP21" s="954">
        <f t="shared" si="227"/>
        <v>0</v>
      </c>
      <c r="UMQ21" s="954">
        <f t="shared" si="227"/>
        <v>0</v>
      </c>
      <c r="UMR21" s="954">
        <f t="shared" si="227"/>
        <v>0</v>
      </c>
      <c r="UMS21" s="954">
        <f t="shared" si="227"/>
        <v>0</v>
      </c>
      <c r="UMT21" s="954">
        <f t="shared" si="227"/>
        <v>0</v>
      </c>
      <c r="UMU21" s="954">
        <f t="shared" si="227"/>
        <v>0</v>
      </c>
      <c r="UMV21" s="954">
        <f t="shared" si="227"/>
        <v>0</v>
      </c>
      <c r="UMW21" s="954">
        <f t="shared" si="227"/>
        <v>0</v>
      </c>
      <c r="UMX21" s="954">
        <f t="shared" si="227"/>
        <v>0</v>
      </c>
      <c r="UMY21" s="954">
        <f t="shared" si="227"/>
        <v>0</v>
      </c>
      <c r="UMZ21" s="954">
        <f t="shared" si="227"/>
        <v>0</v>
      </c>
      <c r="UNA21" s="954">
        <f t="shared" si="227"/>
        <v>0</v>
      </c>
      <c r="UNB21" s="954">
        <f t="shared" si="227"/>
        <v>0</v>
      </c>
      <c r="UNC21" s="954">
        <f t="shared" si="227"/>
        <v>0</v>
      </c>
      <c r="UND21" s="954">
        <f t="shared" si="227"/>
        <v>0</v>
      </c>
      <c r="UNE21" s="954">
        <f t="shared" si="227"/>
        <v>0</v>
      </c>
      <c r="UNF21" s="954">
        <f t="shared" si="227"/>
        <v>0</v>
      </c>
      <c r="UNG21" s="954">
        <f t="shared" si="227"/>
        <v>0</v>
      </c>
      <c r="UNH21" s="954">
        <f t="shared" si="227"/>
        <v>0</v>
      </c>
      <c r="UNI21" s="954">
        <f t="shared" si="227"/>
        <v>0</v>
      </c>
      <c r="UNJ21" s="954">
        <f t="shared" si="227"/>
        <v>0</v>
      </c>
      <c r="UNK21" s="954">
        <f t="shared" si="227"/>
        <v>0</v>
      </c>
      <c r="UNL21" s="954">
        <f t="shared" si="227"/>
        <v>0</v>
      </c>
      <c r="UNM21" s="954">
        <f t="shared" si="227"/>
        <v>0</v>
      </c>
      <c r="UNN21" s="954">
        <f t="shared" si="227"/>
        <v>0</v>
      </c>
      <c r="UNO21" s="954">
        <f t="shared" si="227"/>
        <v>0</v>
      </c>
      <c r="UNP21" s="954">
        <f t="shared" si="227"/>
        <v>0</v>
      </c>
      <c r="UNQ21" s="954">
        <f t="shared" si="227"/>
        <v>0</v>
      </c>
      <c r="UNR21" s="954">
        <f t="shared" si="227"/>
        <v>0</v>
      </c>
      <c r="UNS21" s="954">
        <f t="shared" si="227"/>
        <v>0</v>
      </c>
      <c r="UNT21" s="954">
        <f t="shared" si="227"/>
        <v>0</v>
      </c>
      <c r="UNU21" s="954">
        <f t="shared" si="227"/>
        <v>0</v>
      </c>
      <c r="UNV21" s="954">
        <f t="shared" si="227"/>
        <v>0</v>
      </c>
      <c r="UNW21" s="954">
        <f t="shared" si="227"/>
        <v>0</v>
      </c>
      <c r="UNX21" s="954">
        <f t="shared" si="227"/>
        <v>0</v>
      </c>
      <c r="UNY21" s="954">
        <f t="shared" si="227"/>
        <v>0</v>
      </c>
      <c r="UNZ21" s="954">
        <f t="shared" si="227"/>
        <v>0</v>
      </c>
      <c r="UOA21" s="954">
        <f t="shared" si="227"/>
        <v>0</v>
      </c>
      <c r="UOB21" s="954">
        <f t="shared" si="227"/>
        <v>0</v>
      </c>
      <c r="UOC21" s="954">
        <f t="shared" si="227"/>
        <v>0</v>
      </c>
      <c r="UOD21" s="954">
        <f t="shared" si="227"/>
        <v>0</v>
      </c>
      <c r="UOE21" s="954">
        <f t="shared" si="227"/>
        <v>0</v>
      </c>
      <c r="UOF21" s="954">
        <f t="shared" si="227"/>
        <v>0</v>
      </c>
      <c r="UOG21" s="954">
        <f t="shared" si="227"/>
        <v>0</v>
      </c>
      <c r="UOH21" s="954">
        <f t="shared" si="227"/>
        <v>0</v>
      </c>
      <c r="UOI21" s="954">
        <f t="shared" si="227"/>
        <v>0</v>
      </c>
      <c r="UOJ21" s="954">
        <f t="shared" si="227"/>
        <v>0</v>
      </c>
      <c r="UOK21" s="954">
        <f t="shared" si="227"/>
        <v>0</v>
      </c>
      <c r="UOL21" s="954">
        <f t="shared" si="227"/>
        <v>0</v>
      </c>
      <c r="UOM21" s="954">
        <f t="shared" si="227"/>
        <v>0</v>
      </c>
      <c r="UON21" s="954">
        <f t="shared" ref="UON21:UQY21" si="228">IF(OR(UON26&lt;$C$18,UON26&gt;($C$18+9)),0,UON27)</f>
        <v>0</v>
      </c>
      <c r="UOO21" s="954">
        <f t="shared" si="228"/>
        <v>0</v>
      </c>
      <c r="UOP21" s="954">
        <f t="shared" si="228"/>
        <v>0</v>
      </c>
      <c r="UOQ21" s="954">
        <f t="shared" si="228"/>
        <v>0</v>
      </c>
      <c r="UOR21" s="954">
        <f t="shared" si="228"/>
        <v>0</v>
      </c>
      <c r="UOS21" s="954">
        <f t="shared" si="228"/>
        <v>0</v>
      </c>
      <c r="UOT21" s="954">
        <f t="shared" si="228"/>
        <v>0</v>
      </c>
      <c r="UOU21" s="954">
        <f t="shared" si="228"/>
        <v>0</v>
      </c>
      <c r="UOV21" s="954">
        <f t="shared" si="228"/>
        <v>0</v>
      </c>
      <c r="UOW21" s="954">
        <f t="shared" si="228"/>
        <v>0</v>
      </c>
      <c r="UOX21" s="954">
        <f t="shared" si="228"/>
        <v>0</v>
      </c>
      <c r="UOY21" s="954">
        <f t="shared" si="228"/>
        <v>0</v>
      </c>
      <c r="UOZ21" s="954">
        <f t="shared" si="228"/>
        <v>0</v>
      </c>
      <c r="UPA21" s="954">
        <f t="shared" si="228"/>
        <v>0</v>
      </c>
      <c r="UPB21" s="954">
        <f t="shared" si="228"/>
        <v>0</v>
      </c>
      <c r="UPC21" s="954">
        <f t="shared" si="228"/>
        <v>0</v>
      </c>
      <c r="UPD21" s="954">
        <f t="shared" si="228"/>
        <v>0</v>
      </c>
      <c r="UPE21" s="954">
        <f t="shared" si="228"/>
        <v>0</v>
      </c>
      <c r="UPF21" s="954">
        <f t="shared" si="228"/>
        <v>0</v>
      </c>
      <c r="UPG21" s="954">
        <f t="shared" si="228"/>
        <v>0</v>
      </c>
      <c r="UPH21" s="954">
        <f t="shared" si="228"/>
        <v>0</v>
      </c>
      <c r="UPI21" s="954">
        <f t="shared" si="228"/>
        <v>0</v>
      </c>
      <c r="UPJ21" s="954">
        <f t="shared" si="228"/>
        <v>0</v>
      </c>
      <c r="UPK21" s="954">
        <f t="shared" si="228"/>
        <v>0</v>
      </c>
      <c r="UPL21" s="954">
        <f t="shared" si="228"/>
        <v>0</v>
      </c>
      <c r="UPM21" s="954">
        <f t="shared" si="228"/>
        <v>0</v>
      </c>
      <c r="UPN21" s="954">
        <f t="shared" si="228"/>
        <v>0</v>
      </c>
      <c r="UPO21" s="954">
        <f t="shared" si="228"/>
        <v>0</v>
      </c>
      <c r="UPP21" s="954">
        <f t="shared" si="228"/>
        <v>0</v>
      </c>
      <c r="UPQ21" s="954">
        <f t="shared" si="228"/>
        <v>0</v>
      </c>
      <c r="UPR21" s="954">
        <f t="shared" si="228"/>
        <v>0</v>
      </c>
      <c r="UPS21" s="954">
        <f t="shared" si="228"/>
        <v>0</v>
      </c>
      <c r="UPT21" s="954">
        <f t="shared" si="228"/>
        <v>0</v>
      </c>
      <c r="UPU21" s="954">
        <f t="shared" si="228"/>
        <v>0</v>
      </c>
      <c r="UPV21" s="954">
        <f t="shared" si="228"/>
        <v>0</v>
      </c>
      <c r="UPW21" s="954">
        <f t="shared" si="228"/>
        <v>0</v>
      </c>
      <c r="UPX21" s="954">
        <f t="shared" si="228"/>
        <v>0</v>
      </c>
      <c r="UPY21" s="954">
        <f t="shared" si="228"/>
        <v>0</v>
      </c>
      <c r="UPZ21" s="954">
        <f t="shared" si="228"/>
        <v>0</v>
      </c>
      <c r="UQA21" s="954">
        <f t="shared" si="228"/>
        <v>0</v>
      </c>
      <c r="UQB21" s="954">
        <f t="shared" si="228"/>
        <v>0</v>
      </c>
      <c r="UQC21" s="954">
        <f t="shared" si="228"/>
        <v>0</v>
      </c>
      <c r="UQD21" s="954">
        <f t="shared" si="228"/>
        <v>0</v>
      </c>
      <c r="UQE21" s="954">
        <f t="shared" si="228"/>
        <v>0</v>
      </c>
      <c r="UQF21" s="954">
        <f t="shared" si="228"/>
        <v>0</v>
      </c>
      <c r="UQG21" s="954">
        <f t="shared" si="228"/>
        <v>0</v>
      </c>
      <c r="UQH21" s="954">
        <f t="shared" si="228"/>
        <v>0</v>
      </c>
      <c r="UQI21" s="954">
        <f t="shared" si="228"/>
        <v>0</v>
      </c>
      <c r="UQJ21" s="954">
        <f t="shared" si="228"/>
        <v>0</v>
      </c>
      <c r="UQK21" s="954">
        <f t="shared" si="228"/>
        <v>0</v>
      </c>
      <c r="UQL21" s="954">
        <f t="shared" si="228"/>
        <v>0</v>
      </c>
      <c r="UQM21" s="954">
        <f t="shared" si="228"/>
        <v>0</v>
      </c>
      <c r="UQN21" s="954">
        <f t="shared" si="228"/>
        <v>0</v>
      </c>
      <c r="UQO21" s="954">
        <f t="shared" si="228"/>
        <v>0</v>
      </c>
      <c r="UQP21" s="954">
        <f t="shared" si="228"/>
        <v>0</v>
      </c>
      <c r="UQQ21" s="954">
        <f t="shared" si="228"/>
        <v>0</v>
      </c>
      <c r="UQR21" s="954">
        <f t="shared" si="228"/>
        <v>0</v>
      </c>
      <c r="UQS21" s="954">
        <f t="shared" si="228"/>
        <v>0</v>
      </c>
      <c r="UQT21" s="954">
        <f t="shared" si="228"/>
        <v>0</v>
      </c>
      <c r="UQU21" s="954">
        <f t="shared" si="228"/>
        <v>0</v>
      </c>
      <c r="UQV21" s="954">
        <f t="shared" si="228"/>
        <v>0</v>
      </c>
      <c r="UQW21" s="954">
        <f t="shared" si="228"/>
        <v>0</v>
      </c>
      <c r="UQX21" s="954">
        <f t="shared" si="228"/>
        <v>0</v>
      </c>
      <c r="UQY21" s="954">
        <f t="shared" si="228"/>
        <v>0</v>
      </c>
      <c r="UQZ21" s="954">
        <f t="shared" ref="UQZ21:UTK21" si="229">IF(OR(UQZ26&lt;$C$18,UQZ26&gt;($C$18+9)),0,UQZ27)</f>
        <v>0</v>
      </c>
      <c r="URA21" s="954">
        <f t="shared" si="229"/>
        <v>0</v>
      </c>
      <c r="URB21" s="954">
        <f t="shared" si="229"/>
        <v>0</v>
      </c>
      <c r="URC21" s="954">
        <f t="shared" si="229"/>
        <v>0</v>
      </c>
      <c r="URD21" s="954">
        <f t="shared" si="229"/>
        <v>0</v>
      </c>
      <c r="URE21" s="954">
        <f t="shared" si="229"/>
        <v>0</v>
      </c>
      <c r="URF21" s="954">
        <f t="shared" si="229"/>
        <v>0</v>
      </c>
      <c r="URG21" s="954">
        <f t="shared" si="229"/>
        <v>0</v>
      </c>
      <c r="URH21" s="954">
        <f t="shared" si="229"/>
        <v>0</v>
      </c>
      <c r="URI21" s="954">
        <f t="shared" si="229"/>
        <v>0</v>
      </c>
      <c r="URJ21" s="954">
        <f t="shared" si="229"/>
        <v>0</v>
      </c>
      <c r="URK21" s="954">
        <f t="shared" si="229"/>
        <v>0</v>
      </c>
      <c r="URL21" s="954">
        <f t="shared" si="229"/>
        <v>0</v>
      </c>
      <c r="URM21" s="954">
        <f t="shared" si="229"/>
        <v>0</v>
      </c>
      <c r="URN21" s="954">
        <f t="shared" si="229"/>
        <v>0</v>
      </c>
      <c r="URO21" s="954">
        <f t="shared" si="229"/>
        <v>0</v>
      </c>
      <c r="URP21" s="954">
        <f t="shared" si="229"/>
        <v>0</v>
      </c>
      <c r="URQ21" s="954">
        <f t="shared" si="229"/>
        <v>0</v>
      </c>
      <c r="URR21" s="954">
        <f t="shared" si="229"/>
        <v>0</v>
      </c>
      <c r="URS21" s="954">
        <f t="shared" si="229"/>
        <v>0</v>
      </c>
      <c r="URT21" s="954">
        <f t="shared" si="229"/>
        <v>0</v>
      </c>
      <c r="URU21" s="954">
        <f t="shared" si="229"/>
        <v>0</v>
      </c>
      <c r="URV21" s="954">
        <f t="shared" si="229"/>
        <v>0</v>
      </c>
      <c r="URW21" s="954">
        <f t="shared" si="229"/>
        <v>0</v>
      </c>
      <c r="URX21" s="954">
        <f t="shared" si="229"/>
        <v>0</v>
      </c>
      <c r="URY21" s="954">
        <f t="shared" si="229"/>
        <v>0</v>
      </c>
      <c r="URZ21" s="954">
        <f t="shared" si="229"/>
        <v>0</v>
      </c>
      <c r="USA21" s="954">
        <f t="shared" si="229"/>
        <v>0</v>
      </c>
      <c r="USB21" s="954">
        <f t="shared" si="229"/>
        <v>0</v>
      </c>
      <c r="USC21" s="954">
        <f t="shared" si="229"/>
        <v>0</v>
      </c>
      <c r="USD21" s="954">
        <f t="shared" si="229"/>
        <v>0</v>
      </c>
      <c r="USE21" s="954">
        <f t="shared" si="229"/>
        <v>0</v>
      </c>
      <c r="USF21" s="954">
        <f t="shared" si="229"/>
        <v>0</v>
      </c>
      <c r="USG21" s="954">
        <f t="shared" si="229"/>
        <v>0</v>
      </c>
      <c r="USH21" s="954">
        <f t="shared" si="229"/>
        <v>0</v>
      </c>
      <c r="USI21" s="954">
        <f t="shared" si="229"/>
        <v>0</v>
      </c>
      <c r="USJ21" s="954">
        <f t="shared" si="229"/>
        <v>0</v>
      </c>
      <c r="USK21" s="954">
        <f t="shared" si="229"/>
        <v>0</v>
      </c>
      <c r="USL21" s="954">
        <f t="shared" si="229"/>
        <v>0</v>
      </c>
      <c r="USM21" s="954">
        <f t="shared" si="229"/>
        <v>0</v>
      </c>
      <c r="USN21" s="954">
        <f t="shared" si="229"/>
        <v>0</v>
      </c>
      <c r="USO21" s="954">
        <f t="shared" si="229"/>
        <v>0</v>
      </c>
      <c r="USP21" s="954">
        <f t="shared" si="229"/>
        <v>0</v>
      </c>
      <c r="USQ21" s="954">
        <f t="shared" si="229"/>
        <v>0</v>
      </c>
      <c r="USR21" s="954">
        <f t="shared" si="229"/>
        <v>0</v>
      </c>
      <c r="USS21" s="954">
        <f t="shared" si="229"/>
        <v>0</v>
      </c>
      <c r="UST21" s="954">
        <f t="shared" si="229"/>
        <v>0</v>
      </c>
      <c r="USU21" s="954">
        <f t="shared" si="229"/>
        <v>0</v>
      </c>
      <c r="USV21" s="954">
        <f t="shared" si="229"/>
        <v>0</v>
      </c>
      <c r="USW21" s="954">
        <f t="shared" si="229"/>
        <v>0</v>
      </c>
      <c r="USX21" s="954">
        <f t="shared" si="229"/>
        <v>0</v>
      </c>
      <c r="USY21" s="954">
        <f t="shared" si="229"/>
        <v>0</v>
      </c>
      <c r="USZ21" s="954">
        <f t="shared" si="229"/>
        <v>0</v>
      </c>
      <c r="UTA21" s="954">
        <f t="shared" si="229"/>
        <v>0</v>
      </c>
      <c r="UTB21" s="954">
        <f t="shared" si="229"/>
        <v>0</v>
      </c>
      <c r="UTC21" s="954">
        <f t="shared" si="229"/>
        <v>0</v>
      </c>
      <c r="UTD21" s="954">
        <f t="shared" si="229"/>
        <v>0</v>
      </c>
      <c r="UTE21" s="954">
        <f t="shared" si="229"/>
        <v>0</v>
      </c>
      <c r="UTF21" s="954">
        <f t="shared" si="229"/>
        <v>0</v>
      </c>
      <c r="UTG21" s="954">
        <f t="shared" si="229"/>
        <v>0</v>
      </c>
      <c r="UTH21" s="954">
        <f t="shared" si="229"/>
        <v>0</v>
      </c>
      <c r="UTI21" s="954">
        <f t="shared" si="229"/>
        <v>0</v>
      </c>
      <c r="UTJ21" s="954">
        <f t="shared" si="229"/>
        <v>0</v>
      </c>
      <c r="UTK21" s="954">
        <f t="shared" si="229"/>
        <v>0</v>
      </c>
      <c r="UTL21" s="954">
        <f t="shared" ref="UTL21:UVW21" si="230">IF(OR(UTL26&lt;$C$18,UTL26&gt;($C$18+9)),0,UTL27)</f>
        <v>0</v>
      </c>
      <c r="UTM21" s="954">
        <f t="shared" si="230"/>
        <v>0</v>
      </c>
      <c r="UTN21" s="954">
        <f t="shared" si="230"/>
        <v>0</v>
      </c>
      <c r="UTO21" s="954">
        <f t="shared" si="230"/>
        <v>0</v>
      </c>
      <c r="UTP21" s="954">
        <f t="shared" si="230"/>
        <v>0</v>
      </c>
      <c r="UTQ21" s="954">
        <f t="shared" si="230"/>
        <v>0</v>
      </c>
      <c r="UTR21" s="954">
        <f t="shared" si="230"/>
        <v>0</v>
      </c>
      <c r="UTS21" s="954">
        <f t="shared" si="230"/>
        <v>0</v>
      </c>
      <c r="UTT21" s="954">
        <f t="shared" si="230"/>
        <v>0</v>
      </c>
      <c r="UTU21" s="954">
        <f t="shared" si="230"/>
        <v>0</v>
      </c>
      <c r="UTV21" s="954">
        <f t="shared" si="230"/>
        <v>0</v>
      </c>
      <c r="UTW21" s="954">
        <f t="shared" si="230"/>
        <v>0</v>
      </c>
      <c r="UTX21" s="954">
        <f t="shared" si="230"/>
        <v>0</v>
      </c>
      <c r="UTY21" s="954">
        <f t="shared" si="230"/>
        <v>0</v>
      </c>
      <c r="UTZ21" s="954">
        <f t="shared" si="230"/>
        <v>0</v>
      </c>
      <c r="UUA21" s="954">
        <f t="shared" si="230"/>
        <v>0</v>
      </c>
      <c r="UUB21" s="954">
        <f t="shared" si="230"/>
        <v>0</v>
      </c>
      <c r="UUC21" s="954">
        <f t="shared" si="230"/>
        <v>0</v>
      </c>
      <c r="UUD21" s="954">
        <f t="shared" si="230"/>
        <v>0</v>
      </c>
      <c r="UUE21" s="954">
        <f t="shared" si="230"/>
        <v>0</v>
      </c>
      <c r="UUF21" s="954">
        <f t="shared" si="230"/>
        <v>0</v>
      </c>
      <c r="UUG21" s="954">
        <f t="shared" si="230"/>
        <v>0</v>
      </c>
      <c r="UUH21" s="954">
        <f t="shared" si="230"/>
        <v>0</v>
      </c>
      <c r="UUI21" s="954">
        <f t="shared" si="230"/>
        <v>0</v>
      </c>
      <c r="UUJ21" s="954">
        <f t="shared" si="230"/>
        <v>0</v>
      </c>
      <c r="UUK21" s="954">
        <f t="shared" si="230"/>
        <v>0</v>
      </c>
      <c r="UUL21" s="954">
        <f t="shared" si="230"/>
        <v>0</v>
      </c>
      <c r="UUM21" s="954">
        <f t="shared" si="230"/>
        <v>0</v>
      </c>
      <c r="UUN21" s="954">
        <f t="shared" si="230"/>
        <v>0</v>
      </c>
      <c r="UUO21" s="954">
        <f t="shared" si="230"/>
        <v>0</v>
      </c>
      <c r="UUP21" s="954">
        <f t="shared" si="230"/>
        <v>0</v>
      </c>
      <c r="UUQ21" s="954">
        <f t="shared" si="230"/>
        <v>0</v>
      </c>
      <c r="UUR21" s="954">
        <f t="shared" si="230"/>
        <v>0</v>
      </c>
      <c r="UUS21" s="954">
        <f t="shared" si="230"/>
        <v>0</v>
      </c>
      <c r="UUT21" s="954">
        <f t="shared" si="230"/>
        <v>0</v>
      </c>
      <c r="UUU21" s="954">
        <f t="shared" si="230"/>
        <v>0</v>
      </c>
      <c r="UUV21" s="954">
        <f t="shared" si="230"/>
        <v>0</v>
      </c>
      <c r="UUW21" s="954">
        <f t="shared" si="230"/>
        <v>0</v>
      </c>
      <c r="UUX21" s="954">
        <f t="shared" si="230"/>
        <v>0</v>
      </c>
      <c r="UUY21" s="954">
        <f t="shared" si="230"/>
        <v>0</v>
      </c>
      <c r="UUZ21" s="954">
        <f t="shared" si="230"/>
        <v>0</v>
      </c>
      <c r="UVA21" s="954">
        <f t="shared" si="230"/>
        <v>0</v>
      </c>
      <c r="UVB21" s="954">
        <f t="shared" si="230"/>
        <v>0</v>
      </c>
      <c r="UVC21" s="954">
        <f t="shared" si="230"/>
        <v>0</v>
      </c>
      <c r="UVD21" s="954">
        <f t="shared" si="230"/>
        <v>0</v>
      </c>
      <c r="UVE21" s="954">
        <f t="shared" si="230"/>
        <v>0</v>
      </c>
      <c r="UVF21" s="954">
        <f t="shared" si="230"/>
        <v>0</v>
      </c>
      <c r="UVG21" s="954">
        <f t="shared" si="230"/>
        <v>0</v>
      </c>
      <c r="UVH21" s="954">
        <f t="shared" si="230"/>
        <v>0</v>
      </c>
      <c r="UVI21" s="954">
        <f t="shared" si="230"/>
        <v>0</v>
      </c>
      <c r="UVJ21" s="954">
        <f t="shared" si="230"/>
        <v>0</v>
      </c>
      <c r="UVK21" s="954">
        <f t="shared" si="230"/>
        <v>0</v>
      </c>
      <c r="UVL21" s="954">
        <f t="shared" si="230"/>
        <v>0</v>
      </c>
      <c r="UVM21" s="954">
        <f t="shared" si="230"/>
        <v>0</v>
      </c>
      <c r="UVN21" s="954">
        <f t="shared" si="230"/>
        <v>0</v>
      </c>
      <c r="UVO21" s="954">
        <f t="shared" si="230"/>
        <v>0</v>
      </c>
      <c r="UVP21" s="954">
        <f t="shared" si="230"/>
        <v>0</v>
      </c>
      <c r="UVQ21" s="954">
        <f t="shared" si="230"/>
        <v>0</v>
      </c>
      <c r="UVR21" s="954">
        <f t="shared" si="230"/>
        <v>0</v>
      </c>
      <c r="UVS21" s="954">
        <f t="shared" si="230"/>
        <v>0</v>
      </c>
      <c r="UVT21" s="954">
        <f t="shared" si="230"/>
        <v>0</v>
      </c>
      <c r="UVU21" s="954">
        <f t="shared" si="230"/>
        <v>0</v>
      </c>
      <c r="UVV21" s="954">
        <f t="shared" si="230"/>
        <v>0</v>
      </c>
      <c r="UVW21" s="954">
        <f t="shared" si="230"/>
        <v>0</v>
      </c>
      <c r="UVX21" s="954">
        <f t="shared" ref="UVX21:UYI21" si="231">IF(OR(UVX26&lt;$C$18,UVX26&gt;($C$18+9)),0,UVX27)</f>
        <v>0</v>
      </c>
      <c r="UVY21" s="954">
        <f t="shared" si="231"/>
        <v>0</v>
      </c>
      <c r="UVZ21" s="954">
        <f t="shared" si="231"/>
        <v>0</v>
      </c>
      <c r="UWA21" s="954">
        <f t="shared" si="231"/>
        <v>0</v>
      </c>
      <c r="UWB21" s="954">
        <f t="shared" si="231"/>
        <v>0</v>
      </c>
      <c r="UWC21" s="954">
        <f t="shared" si="231"/>
        <v>0</v>
      </c>
      <c r="UWD21" s="954">
        <f t="shared" si="231"/>
        <v>0</v>
      </c>
      <c r="UWE21" s="954">
        <f t="shared" si="231"/>
        <v>0</v>
      </c>
      <c r="UWF21" s="954">
        <f t="shared" si="231"/>
        <v>0</v>
      </c>
      <c r="UWG21" s="954">
        <f t="shared" si="231"/>
        <v>0</v>
      </c>
      <c r="UWH21" s="954">
        <f t="shared" si="231"/>
        <v>0</v>
      </c>
      <c r="UWI21" s="954">
        <f t="shared" si="231"/>
        <v>0</v>
      </c>
      <c r="UWJ21" s="954">
        <f t="shared" si="231"/>
        <v>0</v>
      </c>
      <c r="UWK21" s="954">
        <f t="shared" si="231"/>
        <v>0</v>
      </c>
      <c r="UWL21" s="954">
        <f t="shared" si="231"/>
        <v>0</v>
      </c>
      <c r="UWM21" s="954">
        <f t="shared" si="231"/>
        <v>0</v>
      </c>
      <c r="UWN21" s="954">
        <f t="shared" si="231"/>
        <v>0</v>
      </c>
      <c r="UWO21" s="954">
        <f t="shared" si="231"/>
        <v>0</v>
      </c>
      <c r="UWP21" s="954">
        <f t="shared" si="231"/>
        <v>0</v>
      </c>
      <c r="UWQ21" s="954">
        <f t="shared" si="231"/>
        <v>0</v>
      </c>
      <c r="UWR21" s="954">
        <f t="shared" si="231"/>
        <v>0</v>
      </c>
      <c r="UWS21" s="954">
        <f t="shared" si="231"/>
        <v>0</v>
      </c>
      <c r="UWT21" s="954">
        <f t="shared" si="231"/>
        <v>0</v>
      </c>
      <c r="UWU21" s="954">
        <f t="shared" si="231"/>
        <v>0</v>
      </c>
      <c r="UWV21" s="954">
        <f t="shared" si="231"/>
        <v>0</v>
      </c>
      <c r="UWW21" s="954">
        <f t="shared" si="231"/>
        <v>0</v>
      </c>
      <c r="UWX21" s="954">
        <f t="shared" si="231"/>
        <v>0</v>
      </c>
      <c r="UWY21" s="954">
        <f t="shared" si="231"/>
        <v>0</v>
      </c>
      <c r="UWZ21" s="954">
        <f t="shared" si="231"/>
        <v>0</v>
      </c>
      <c r="UXA21" s="954">
        <f t="shared" si="231"/>
        <v>0</v>
      </c>
      <c r="UXB21" s="954">
        <f t="shared" si="231"/>
        <v>0</v>
      </c>
      <c r="UXC21" s="954">
        <f t="shared" si="231"/>
        <v>0</v>
      </c>
      <c r="UXD21" s="954">
        <f t="shared" si="231"/>
        <v>0</v>
      </c>
      <c r="UXE21" s="954">
        <f t="shared" si="231"/>
        <v>0</v>
      </c>
      <c r="UXF21" s="954">
        <f t="shared" si="231"/>
        <v>0</v>
      </c>
      <c r="UXG21" s="954">
        <f t="shared" si="231"/>
        <v>0</v>
      </c>
      <c r="UXH21" s="954">
        <f t="shared" si="231"/>
        <v>0</v>
      </c>
      <c r="UXI21" s="954">
        <f t="shared" si="231"/>
        <v>0</v>
      </c>
      <c r="UXJ21" s="954">
        <f t="shared" si="231"/>
        <v>0</v>
      </c>
      <c r="UXK21" s="954">
        <f t="shared" si="231"/>
        <v>0</v>
      </c>
      <c r="UXL21" s="954">
        <f t="shared" si="231"/>
        <v>0</v>
      </c>
      <c r="UXM21" s="954">
        <f t="shared" si="231"/>
        <v>0</v>
      </c>
      <c r="UXN21" s="954">
        <f t="shared" si="231"/>
        <v>0</v>
      </c>
      <c r="UXO21" s="954">
        <f t="shared" si="231"/>
        <v>0</v>
      </c>
      <c r="UXP21" s="954">
        <f t="shared" si="231"/>
        <v>0</v>
      </c>
      <c r="UXQ21" s="954">
        <f t="shared" si="231"/>
        <v>0</v>
      </c>
      <c r="UXR21" s="954">
        <f t="shared" si="231"/>
        <v>0</v>
      </c>
      <c r="UXS21" s="954">
        <f t="shared" si="231"/>
        <v>0</v>
      </c>
      <c r="UXT21" s="954">
        <f t="shared" si="231"/>
        <v>0</v>
      </c>
      <c r="UXU21" s="954">
        <f t="shared" si="231"/>
        <v>0</v>
      </c>
      <c r="UXV21" s="954">
        <f t="shared" si="231"/>
        <v>0</v>
      </c>
      <c r="UXW21" s="954">
        <f t="shared" si="231"/>
        <v>0</v>
      </c>
      <c r="UXX21" s="954">
        <f t="shared" si="231"/>
        <v>0</v>
      </c>
      <c r="UXY21" s="954">
        <f t="shared" si="231"/>
        <v>0</v>
      </c>
      <c r="UXZ21" s="954">
        <f t="shared" si="231"/>
        <v>0</v>
      </c>
      <c r="UYA21" s="954">
        <f t="shared" si="231"/>
        <v>0</v>
      </c>
      <c r="UYB21" s="954">
        <f t="shared" si="231"/>
        <v>0</v>
      </c>
      <c r="UYC21" s="954">
        <f t="shared" si="231"/>
        <v>0</v>
      </c>
      <c r="UYD21" s="954">
        <f t="shared" si="231"/>
        <v>0</v>
      </c>
      <c r="UYE21" s="954">
        <f t="shared" si="231"/>
        <v>0</v>
      </c>
      <c r="UYF21" s="954">
        <f t="shared" si="231"/>
        <v>0</v>
      </c>
      <c r="UYG21" s="954">
        <f t="shared" si="231"/>
        <v>0</v>
      </c>
      <c r="UYH21" s="954">
        <f t="shared" si="231"/>
        <v>0</v>
      </c>
      <c r="UYI21" s="954">
        <f t="shared" si="231"/>
        <v>0</v>
      </c>
      <c r="UYJ21" s="954">
        <f t="shared" ref="UYJ21:VAU21" si="232">IF(OR(UYJ26&lt;$C$18,UYJ26&gt;($C$18+9)),0,UYJ27)</f>
        <v>0</v>
      </c>
      <c r="UYK21" s="954">
        <f t="shared" si="232"/>
        <v>0</v>
      </c>
      <c r="UYL21" s="954">
        <f t="shared" si="232"/>
        <v>0</v>
      </c>
      <c r="UYM21" s="954">
        <f t="shared" si="232"/>
        <v>0</v>
      </c>
      <c r="UYN21" s="954">
        <f t="shared" si="232"/>
        <v>0</v>
      </c>
      <c r="UYO21" s="954">
        <f t="shared" si="232"/>
        <v>0</v>
      </c>
      <c r="UYP21" s="954">
        <f t="shared" si="232"/>
        <v>0</v>
      </c>
      <c r="UYQ21" s="954">
        <f t="shared" si="232"/>
        <v>0</v>
      </c>
      <c r="UYR21" s="954">
        <f t="shared" si="232"/>
        <v>0</v>
      </c>
      <c r="UYS21" s="954">
        <f t="shared" si="232"/>
        <v>0</v>
      </c>
      <c r="UYT21" s="954">
        <f t="shared" si="232"/>
        <v>0</v>
      </c>
      <c r="UYU21" s="954">
        <f t="shared" si="232"/>
        <v>0</v>
      </c>
      <c r="UYV21" s="954">
        <f t="shared" si="232"/>
        <v>0</v>
      </c>
      <c r="UYW21" s="954">
        <f t="shared" si="232"/>
        <v>0</v>
      </c>
      <c r="UYX21" s="954">
        <f t="shared" si="232"/>
        <v>0</v>
      </c>
      <c r="UYY21" s="954">
        <f t="shared" si="232"/>
        <v>0</v>
      </c>
      <c r="UYZ21" s="954">
        <f t="shared" si="232"/>
        <v>0</v>
      </c>
      <c r="UZA21" s="954">
        <f t="shared" si="232"/>
        <v>0</v>
      </c>
      <c r="UZB21" s="954">
        <f t="shared" si="232"/>
        <v>0</v>
      </c>
      <c r="UZC21" s="954">
        <f t="shared" si="232"/>
        <v>0</v>
      </c>
      <c r="UZD21" s="954">
        <f t="shared" si="232"/>
        <v>0</v>
      </c>
      <c r="UZE21" s="954">
        <f t="shared" si="232"/>
        <v>0</v>
      </c>
      <c r="UZF21" s="954">
        <f t="shared" si="232"/>
        <v>0</v>
      </c>
      <c r="UZG21" s="954">
        <f t="shared" si="232"/>
        <v>0</v>
      </c>
      <c r="UZH21" s="954">
        <f t="shared" si="232"/>
        <v>0</v>
      </c>
      <c r="UZI21" s="954">
        <f t="shared" si="232"/>
        <v>0</v>
      </c>
      <c r="UZJ21" s="954">
        <f t="shared" si="232"/>
        <v>0</v>
      </c>
      <c r="UZK21" s="954">
        <f t="shared" si="232"/>
        <v>0</v>
      </c>
      <c r="UZL21" s="954">
        <f t="shared" si="232"/>
        <v>0</v>
      </c>
      <c r="UZM21" s="954">
        <f t="shared" si="232"/>
        <v>0</v>
      </c>
      <c r="UZN21" s="954">
        <f t="shared" si="232"/>
        <v>0</v>
      </c>
      <c r="UZO21" s="954">
        <f t="shared" si="232"/>
        <v>0</v>
      </c>
      <c r="UZP21" s="954">
        <f t="shared" si="232"/>
        <v>0</v>
      </c>
      <c r="UZQ21" s="954">
        <f t="shared" si="232"/>
        <v>0</v>
      </c>
      <c r="UZR21" s="954">
        <f t="shared" si="232"/>
        <v>0</v>
      </c>
      <c r="UZS21" s="954">
        <f t="shared" si="232"/>
        <v>0</v>
      </c>
      <c r="UZT21" s="954">
        <f t="shared" si="232"/>
        <v>0</v>
      </c>
      <c r="UZU21" s="954">
        <f t="shared" si="232"/>
        <v>0</v>
      </c>
      <c r="UZV21" s="954">
        <f t="shared" si="232"/>
        <v>0</v>
      </c>
      <c r="UZW21" s="954">
        <f t="shared" si="232"/>
        <v>0</v>
      </c>
      <c r="UZX21" s="954">
        <f t="shared" si="232"/>
        <v>0</v>
      </c>
      <c r="UZY21" s="954">
        <f t="shared" si="232"/>
        <v>0</v>
      </c>
      <c r="UZZ21" s="954">
        <f t="shared" si="232"/>
        <v>0</v>
      </c>
      <c r="VAA21" s="954">
        <f t="shared" si="232"/>
        <v>0</v>
      </c>
      <c r="VAB21" s="954">
        <f t="shared" si="232"/>
        <v>0</v>
      </c>
      <c r="VAC21" s="954">
        <f t="shared" si="232"/>
        <v>0</v>
      </c>
      <c r="VAD21" s="954">
        <f t="shared" si="232"/>
        <v>0</v>
      </c>
      <c r="VAE21" s="954">
        <f t="shared" si="232"/>
        <v>0</v>
      </c>
      <c r="VAF21" s="954">
        <f t="shared" si="232"/>
        <v>0</v>
      </c>
      <c r="VAG21" s="954">
        <f t="shared" si="232"/>
        <v>0</v>
      </c>
      <c r="VAH21" s="954">
        <f t="shared" si="232"/>
        <v>0</v>
      </c>
      <c r="VAI21" s="954">
        <f t="shared" si="232"/>
        <v>0</v>
      </c>
      <c r="VAJ21" s="954">
        <f t="shared" si="232"/>
        <v>0</v>
      </c>
      <c r="VAK21" s="954">
        <f t="shared" si="232"/>
        <v>0</v>
      </c>
      <c r="VAL21" s="954">
        <f t="shared" si="232"/>
        <v>0</v>
      </c>
      <c r="VAM21" s="954">
        <f t="shared" si="232"/>
        <v>0</v>
      </c>
      <c r="VAN21" s="954">
        <f t="shared" si="232"/>
        <v>0</v>
      </c>
      <c r="VAO21" s="954">
        <f t="shared" si="232"/>
        <v>0</v>
      </c>
      <c r="VAP21" s="954">
        <f t="shared" si="232"/>
        <v>0</v>
      </c>
      <c r="VAQ21" s="954">
        <f t="shared" si="232"/>
        <v>0</v>
      </c>
      <c r="VAR21" s="954">
        <f t="shared" si="232"/>
        <v>0</v>
      </c>
      <c r="VAS21" s="954">
        <f t="shared" si="232"/>
        <v>0</v>
      </c>
      <c r="VAT21" s="954">
        <f t="shared" si="232"/>
        <v>0</v>
      </c>
      <c r="VAU21" s="954">
        <f t="shared" si="232"/>
        <v>0</v>
      </c>
      <c r="VAV21" s="954">
        <f t="shared" ref="VAV21:VDG21" si="233">IF(OR(VAV26&lt;$C$18,VAV26&gt;($C$18+9)),0,VAV27)</f>
        <v>0</v>
      </c>
      <c r="VAW21" s="954">
        <f t="shared" si="233"/>
        <v>0</v>
      </c>
      <c r="VAX21" s="954">
        <f t="shared" si="233"/>
        <v>0</v>
      </c>
      <c r="VAY21" s="954">
        <f t="shared" si="233"/>
        <v>0</v>
      </c>
      <c r="VAZ21" s="954">
        <f t="shared" si="233"/>
        <v>0</v>
      </c>
      <c r="VBA21" s="954">
        <f t="shared" si="233"/>
        <v>0</v>
      </c>
      <c r="VBB21" s="954">
        <f t="shared" si="233"/>
        <v>0</v>
      </c>
      <c r="VBC21" s="954">
        <f t="shared" si="233"/>
        <v>0</v>
      </c>
      <c r="VBD21" s="954">
        <f t="shared" si="233"/>
        <v>0</v>
      </c>
      <c r="VBE21" s="954">
        <f t="shared" si="233"/>
        <v>0</v>
      </c>
      <c r="VBF21" s="954">
        <f t="shared" si="233"/>
        <v>0</v>
      </c>
      <c r="VBG21" s="954">
        <f t="shared" si="233"/>
        <v>0</v>
      </c>
      <c r="VBH21" s="954">
        <f t="shared" si="233"/>
        <v>0</v>
      </c>
      <c r="VBI21" s="954">
        <f t="shared" si="233"/>
        <v>0</v>
      </c>
      <c r="VBJ21" s="954">
        <f t="shared" si="233"/>
        <v>0</v>
      </c>
      <c r="VBK21" s="954">
        <f t="shared" si="233"/>
        <v>0</v>
      </c>
      <c r="VBL21" s="954">
        <f t="shared" si="233"/>
        <v>0</v>
      </c>
      <c r="VBM21" s="954">
        <f t="shared" si="233"/>
        <v>0</v>
      </c>
      <c r="VBN21" s="954">
        <f t="shared" si="233"/>
        <v>0</v>
      </c>
      <c r="VBO21" s="954">
        <f t="shared" si="233"/>
        <v>0</v>
      </c>
      <c r="VBP21" s="954">
        <f t="shared" si="233"/>
        <v>0</v>
      </c>
      <c r="VBQ21" s="954">
        <f t="shared" si="233"/>
        <v>0</v>
      </c>
      <c r="VBR21" s="954">
        <f t="shared" si="233"/>
        <v>0</v>
      </c>
      <c r="VBS21" s="954">
        <f t="shared" si="233"/>
        <v>0</v>
      </c>
      <c r="VBT21" s="954">
        <f t="shared" si="233"/>
        <v>0</v>
      </c>
      <c r="VBU21" s="954">
        <f t="shared" si="233"/>
        <v>0</v>
      </c>
      <c r="VBV21" s="954">
        <f t="shared" si="233"/>
        <v>0</v>
      </c>
      <c r="VBW21" s="954">
        <f t="shared" si="233"/>
        <v>0</v>
      </c>
      <c r="VBX21" s="954">
        <f t="shared" si="233"/>
        <v>0</v>
      </c>
      <c r="VBY21" s="954">
        <f t="shared" si="233"/>
        <v>0</v>
      </c>
      <c r="VBZ21" s="954">
        <f t="shared" si="233"/>
        <v>0</v>
      </c>
      <c r="VCA21" s="954">
        <f t="shared" si="233"/>
        <v>0</v>
      </c>
      <c r="VCB21" s="954">
        <f t="shared" si="233"/>
        <v>0</v>
      </c>
      <c r="VCC21" s="954">
        <f t="shared" si="233"/>
        <v>0</v>
      </c>
      <c r="VCD21" s="954">
        <f t="shared" si="233"/>
        <v>0</v>
      </c>
      <c r="VCE21" s="954">
        <f t="shared" si="233"/>
        <v>0</v>
      </c>
      <c r="VCF21" s="954">
        <f t="shared" si="233"/>
        <v>0</v>
      </c>
      <c r="VCG21" s="954">
        <f t="shared" si="233"/>
        <v>0</v>
      </c>
      <c r="VCH21" s="954">
        <f t="shared" si="233"/>
        <v>0</v>
      </c>
      <c r="VCI21" s="954">
        <f t="shared" si="233"/>
        <v>0</v>
      </c>
      <c r="VCJ21" s="954">
        <f t="shared" si="233"/>
        <v>0</v>
      </c>
      <c r="VCK21" s="954">
        <f t="shared" si="233"/>
        <v>0</v>
      </c>
      <c r="VCL21" s="954">
        <f t="shared" si="233"/>
        <v>0</v>
      </c>
      <c r="VCM21" s="954">
        <f t="shared" si="233"/>
        <v>0</v>
      </c>
      <c r="VCN21" s="954">
        <f t="shared" si="233"/>
        <v>0</v>
      </c>
      <c r="VCO21" s="954">
        <f t="shared" si="233"/>
        <v>0</v>
      </c>
      <c r="VCP21" s="954">
        <f t="shared" si="233"/>
        <v>0</v>
      </c>
      <c r="VCQ21" s="954">
        <f t="shared" si="233"/>
        <v>0</v>
      </c>
      <c r="VCR21" s="954">
        <f t="shared" si="233"/>
        <v>0</v>
      </c>
      <c r="VCS21" s="954">
        <f t="shared" si="233"/>
        <v>0</v>
      </c>
      <c r="VCT21" s="954">
        <f t="shared" si="233"/>
        <v>0</v>
      </c>
      <c r="VCU21" s="954">
        <f t="shared" si="233"/>
        <v>0</v>
      </c>
      <c r="VCV21" s="954">
        <f t="shared" si="233"/>
        <v>0</v>
      </c>
      <c r="VCW21" s="954">
        <f t="shared" si="233"/>
        <v>0</v>
      </c>
      <c r="VCX21" s="954">
        <f t="shared" si="233"/>
        <v>0</v>
      </c>
      <c r="VCY21" s="954">
        <f t="shared" si="233"/>
        <v>0</v>
      </c>
      <c r="VCZ21" s="954">
        <f t="shared" si="233"/>
        <v>0</v>
      </c>
      <c r="VDA21" s="954">
        <f t="shared" si="233"/>
        <v>0</v>
      </c>
      <c r="VDB21" s="954">
        <f t="shared" si="233"/>
        <v>0</v>
      </c>
      <c r="VDC21" s="954">
        <f t="shared" si="233"/>
        <v>0</v>
      </c>
      <c r="VDD21" s="954">
        <f t="shared" si="233"/>
        <v>0</v>
      </c>
      <c r="VDE21" s="954">
        <f t="shared" si="233"/>
        <v>0</v>
      </c>
      <c r="VDF21" s="954">
        <f t="shared" si="233"/>
        <v>0</v>
      </c>
      <c r="VDG21" s="954">
        <f t="shared" si="233"/>
        <v>0</v>
      </c>
      <c r="VDH21" s="954">
        <f t="shared" ref="VDH21:VFS21" si="234">IF(OR(VDH26&lt;$C$18,VDH26&gt;($C$18+9)),0,VDH27)</f>
        <v>0</v>
      </c>
      <c r="VDI21" s="954">
        <f t="shared" si="234"/>
        <v>0</v>
      </c>
      <c r="VDJ21" s="954">
        <f t="shared" si="234"/>
        <v>0</v>
      </c>
      <c r="VDK21" s="954">
        <f t="shared" si="234"/>
        <v>0</v>
      </c>
      <c r="VDL21" s="954">
        <f t="shared" si="234"/>
        <v>0</v>
      </c>
      <c r="VDM21" s="954">
        <f t="shared" si="234"/>
        <v>0</v>
      </c>
      <c r="VDN21" s="954">
        <f t="shared" si="234"/>
        <v>0</v>
      </c>
      <c r="VDO21" s="954">
        <f t="shared" si="234"/>
        <v>0</v>
      </c>
      <c r="VDP21" s="954">
        <f t="shared" si="234"/>
        <v>0</v>
      </c>
      <c r="VDQ21" s="954">
        <f t="shared" si="234"/>
        <v>0</v>
      </c>
      <c r="VDR21" s="954">
        <f t="shared" si="234"/>
        <v>0</v>
      </c>
      <c r="VDS21" s="954">
        <f t="shared" si="234"/>
        <v>0</v>
      </c>
      <c r="VDT21" s="954">
        <f t="shared" si="234"/>
        <v>0</v>
      </c>
      <c r="VDU21" s="954">
        <f t="shared" si="234"/>
        <v>0</v>
      </c>
      <c r="VDV21" s="954">
        <f t="shared" si="234"/>
        <v>0</v>
      </c>
      <c r="VDW21" s="954">
        <f t="shared" si="234"/>
        <v>0</v>
      </c>
      <c r="VDX21" s="954">
        <f t="shared" si="234"/>
        <v>0</v>
      </c>
      <c r="VDY21" s="954">
        <f t="shared" si="234"/>
        <v>0</v>
      </c>
      <c r="VDZ21" s="954">
        <f t="shared" si="234"/>
        <v>0</v>
      </c>
      <c r="VEA21" s="954">
        <f t="shared" si="234"/>
        <v>0</v>
      </c>
      <c r="VEB21" s="954">
        <f t="shared" si="234"/>
        <v>0</v>
      </c>
      <c r="VEC21" s="954">
        <f t="shared" si="234"/>
        <v>0</v>
      </c>
      <c r="VED21" s="954">
        <f t="shared" si="234"/>
        <v>0</v>
      </c>
      <c r="VEE21" s="954">
        <f t="shared" si="234"/>
        <v>0</v>
      </c>
      <c r="VEF21" s="954">
        <f t="shared" si="234"/>
        <v>0</v>
      </c>
      <c r="VEG21" s="954">
        <f t="shared" si="234"/>
        <v>0</v>
      </c>
      <c r="VEH21" s="954">
        <f t="shared" si="234"/>
        <v>0</v>
      </c>
      <c r="VEI21" s="954">
        <f t="shared" si="234"/>
        <v>0</v>
      </c>
      <c r="VEJ21" s="954">
        <f t="shared" si="234"/>
        <v>0</v>
      </c>
      <c r="VEK21" s="954">
        <f t="shared" si="234"/>
        <v>0</v>
      </c>
      <c r="VEL21" s="954">
        <f t="shared" si="234"/>
        <v>0</v>
      </c>
      <c r="VEM21" s="954">
        <f t="shared" si="234"/>
        <v>0</v>
      </c>
      <c r="VEN21" s="954">
        <f t="shared" si="234"/>
        <v>0</v>
      </c>
      <c r="VEO21" s="954">
        <f t="shared" si="234"/>
        <v>0</v>
      </c>
      <c r="VEP21" s="954">
        <f t="shared" si="234"/>
        <v>0</v>
      </c>
      <c r="VEQ21" s="954">
        <f t="shared" si="234"/>
        <v>0</v>
      </c>
      <c r="VER21" s="954">
        <f t="shared" si="234"/>
        <v>0</v>
      </c>
      <c r="VES21" s="954">
        <f t="shared" si="234"/>
        <v>0</v>
      </c>
      <c r="VET21" s="954">
        <f t="shared" si="234"/>
        <v>0</v>
      </c>
      <c r="VEU21" s="954">
        <f t="shared" si="234"/>
        <v>0</v>
      </c>
      <c r="VEV21" s="954">
        <f t="shared" si="234"/>
        <v>0</v>
      </c>
      <c r="VEW21" s="954">
        <f t="shared" si="234"/>
        <v>0</v>
      </c>
      <c r="VEX21" s="954">
        <f t="shared" si="234"/>
        <v>0</v>
      </c>
      <c r="VEY21" s="954">
        <f t="shared" si="234"/>
        <v>0</v>
      </c>
      <c r="VEZ21" s="954">
        <f t="shared" si="234"/>
        <v>0</v>
      </c>
      <c r="VFA21" s="954">
        <f t="shared" si="234"/>
        <v>0</v>
      </c>
      <c r="VFB21" s="954">
        <f t="shared" si="234"/>
        <v>0</v>
      </c>
      <c r="VFC21" s="954">
        <f t="shared" si="234"/>
        <v>0</v>
      </c>
      <c r="VFD21" s="954">
        <f t="shared" si="234"/>
        <v>0</v>
      </c>
      <c r="VFE21" s="954">
        <f t="shared" si="234"/>
        <v>0</v>
      </c>
      <c r="VFF21" s="954">
        <f t="shared" si="234"/>
        <v>0</v>
      </c>
      <c r="VFG21" s="954">
        <f t="shared" si="234"/>
        <v>0</v>
      </c>
      <c r="VFH21" s="954">
        <f t="shared" si="234"/>
        <v>0</v>
      </c>
      <c r="VFI21" s="954">
        <f t="shared" si="234"/>
        <v>0</v>
      </c>
      <c r="VFJ21" s="954">
        <f t="shared" si="234"/>
        <v>0</v>
      </c>
      <c r="VFK21" s="954">
        <f t="shared" si="234"/>
        <v>0</v>
      </c>
      <c r="VFL21" s="954">
        <f t="shared" si="234"/>
        <v>0</v>
      </c>
      <c r="VFM21" s="954">
        <f t="shared" si="234"/>
        <v>0</v>
      </c>
      <c r="VFN21" s="954">
        <f t="shared" si="234"/>
        <v>0</v>
      </c>
      <c r="VFO21" s="954">
        <f t="shared" si="234"/>
        <v>0</v>
      </c>
      <c r="VFP21" s="954">
        <f t="shared" si="234"/>
        <v>0</v>
      </c>
      <c r="VFQ21" s="954">
        <f t="shared" si="234"/>
        <v>0</v>
      </c>
      <c r="VFR21" s="954">
        <f t="shared" si="234"/>
        <v>0</v>
      </c>
      <c r="VFS21" s="954">
        <f t="shared" si="234"/>
        <v>0</v>
      </c>
      <c r="VFT21" s="954">
        <f t="shared" ref="VFT21:VIE21" si="235">IF(OR(VFT26&lt;$C$18,VFT26&gt;($C$18+9)),0,VFT27)</f>
        <v>0</v>
      </c>
      <c r="VFU21" s="954">
        <f t="shared" si="235"/>
        <v>0</v>
      </c>
      <c r="VFV21" s="954">
        <f t="shared" si="235"/>
        <v>0</v>
      </c>
      <c r="VFW21" s="954">
        <f t="shared" si="235"/>
        <v>0</v>
      </c>
      <c r="VFX21" s="954">
        <f t="shared" si="235"/>
        <v>0</v>
      </c>
      <c r="VFY21" s="954">
        <f t="shared" si="235"/>
        <v>0</v>
      </c>
      <c r="VFZ21" s="954">
        <f t="shared" si="235"/>
        <v>0</v>
      </c>
      <c r="VGA21" s="954">
        <f t="shared" si="235"/>
        <v>0</v>
      </c>
      <c r="VGB21" s="954">
        <f t="shared" si="235"/>
        <v>0</v>
      </c>
      <c r="VGC21" s="954">
        <f t="shared" si="235"/>
        <v>0</v>
      </c>
      <c r="VGD21" s="954">
        <f t="shared" si="235"/>
        <v>0</v>
      </c>
      <c r="VGE21" s="954">
        <f t="shared" si="235"/>
        <v>0</v>
      </c>
      <c r="VGF21" s="954">
        <f t="shared" si="235"/>
        <v>0</v>
      </c>
      <c r="VGG21" s="954">
        <f t="shared" si="235"/>
        <v>0</v>
      </c>
      <c r="VGH21" s="954">
        <f t="shared" si="235"/>
        <v>0</v>
      </c>
      <c r="VGI21" s="954">
        <f t="shared" si="235"/>
        <v>0</v>
      </c>
      <c r="VGJ21" s="954">
        <f t="shared" si="235"/>
        <v>0</v>
      </c>
      <c r="VGK21" s="954">
        <f t="shared" si="235"/>
        <v>0</v>
      </c>
      <c r="VGL21" s="954">
        <f t="shared" si="235"/>
        <v>0</v>
      </c>
      <c r="VGM21" s="954">
        <f t="shared" si="235"/>
        <v>0</v>
      </c>
      <c r="VGN21" s="954">
        <f t="shared" si="235"/>
        <v>0</v>
      </c>
      <c r="VGO21" s="954">
        <f t="shared" si="235"/>
        <v>0</v>
      </c>
      <c r="VGP21" s="954">
        <f t="shared" si="235"/>
        <v>0</v>
      </c>
      <c r="VGQ21" s="954">
        <f t="shared" si="235"/>
        <v>0</v>
      </c>
      <c r="VGR21" s="954">
        <f t="shared" si="235"/>
        <v>0</v>
      </c>
      <c r="VGS21" s="954">
        <f t="shared" si="235"/>
        <v>0</v>
      </c>
      <c r="VGT21" s="954">
        <f t="shared" si="235"/>
        <v>0</v>
      </c>
      <c r="VGU21" s="954">
        <f t="shared" si="235"/>
        <v>0</v>
      </c>
      <c r="VGV21" s="954">
        <f t="shared" si="235"/>
        <v>0</v>
      </c>
      <c r="VGW21" s="954">
        <f t="shared" si="235"/>
        <v>0</v>
      </c>
      <c r="VGX21" s="954">
        <f t="shared" si="235"/>
        <v>0</v>
      </c>
      <c r="VGY21" s="954">
        <f t="shared" si="235"/>
        <v>0</v>
      </c>
      <c r="VGZ21" s="954">
        <f t="shared" si="235"/>
        <v>0</v>
      </c>
      <c r="VHA21" s="954">
        <f t="shared" si="235"/>
        <v>0</v>
      </c>
      <c r="VHB21" s="954">
        <f t="shared" si="235"/>
        <v>0</v>
      </c>
      <c r="VHC21" s="954">
        <f t="shared" si="235"/>
        <v>0</v>
      </c>
      <c r="VHD21" s="954">
        <f t="shared" si="235"/>
        <v>0</v>
      </c>
      <c r="VHE21" s="954">
        <f t="shared" si="235"/>
        <v>0</v>
      </c>
      <c r="VHF21" s="954">
        <f t="shared" si="235"/>
        <v>0</v>
      </c>
      <c r="VHG21" s="954">
        <f t="shared" si="235"/>
        <v>0</v>
      </c>
      <c r="VHH21" s="954">
        <f t="shared" si="235"/>
        <v>0</v>
      </c>
      <c r="VHI21" s="954">
        <f t="shared" si="235"/>
        <v>0</v>
      </c>
      <c r="VHJ21" s="954">
        <f t="shared" si="235"/>
        <v>0</v>
      </c>
      <c r="VHK21" s="954">
        <f t="shared" si="235"/>
        <v>0</v>
      </c>
      <c r="VHL21" s="954">
        <f t="shared" si="235"/>
        <v>0</v>
      </c>
      <c r="VHM21" s="954">
        <f t="shared" si="235"/>
        <v>0</v>
      </c>
      <c r="VHN21" s="954">
        <f t="shared" si="235"/>
        <v>0</v>
      </c>
      <c r="VHO21" s="954">
        <f t="shared" si="235"/>
        <v>0</v>
      </c>
      <c r="VHP21" s="954">
        <f t="shared" si="235"/>
        <v>0</v>
      </c>
      <c r="VHQ21" s="954">
        <f t="shared" si="235"/>
        <v>0</v>
      </c>
      <c r="VHR21" s="954">
        <f t="shared" si="235"/>
        <v>0</v>
      </c>
      <c r="VHS21" s="954">
        <f t="shared" si="235"/>
        <v>0</v>
      </c>
      <c r="VHT21" s="954">
        <f t="shared" si="235"/>
        <v>0</v>
      </c>
      <c r="VHU21" s="954">
        <f t="shared" si="235"/>
        <v>0</v>
      </c>
      <c r="VHV21" s="954">
        <f t="shared" si="235"/>
        <v>0</v>
      </c>
      <c r="VHW21" s="954">
        <f t="shared" si="235"/>
        <v>0</v>
      </c>
      <c r="VHX21" s="954">
        <f t="shared" si="235"/>
        <v>0</v>
      </c>
      <c r="VHY21" s="954">
        <f t="shared" si="235"/>
        <v>0</v>
      </c>
      <c r="VHZ21" s="954">
        <f t="shared" si="235"/>
        <v>0</v>
      </c>
      <c r="VIA21" s="954">
        <f t="shared" si="235"/>
        <v>0</v>
      </c>
      <c r="VIB21" s="954">
        <f t="shared" si="235"/>
        <v>0</v>
      </c>
      <c r="VIC21" s="954">
        <f t="shared" si="235"/>
        <v>0</v>
      </c>
      <c r="VID21" s="954">
        <f t="shared" si="235"/>
        <v>0</v>
      </c>
      <c r="VIE21" s="954">
        <f t="shared" si="235"/>
        <v>0</v>
      </c>
      <c r="VIF21" s="954">
        <f t="shared" ref="VIF21:VKQ21" si="236">IF(OR(VIF26&lt;$C$18,VIF26&gt;($C$18+9)),0,VIF27)</f>
        <v>0</v>
      </c>
      <c r="VIG21" s="954">
        <f t="shared" si="236"/>
        <v>0</v>
      </c>
      <c r="VIH21" s="954">
        <f t="shared" si="236"/>
        <v>0</v>
      </c>
      <c r="VII21" s="954">
        <f t="shared" si="236"/>
        <v>0</v>
      </c>
      <c r="VIJ21" s="954">
        <f t="shared" si="236"/>
        <v>0</v>
      </c>
      <c r="VIK21" s="954">
        <f t="shared" si="236"/>
        <v>0</v>
      </c>
      <c r="VIL21" s="954">
        <f t="shared" si="236"/>
        <v>0</v>
      </c>
      <c r="VIM21" s="954">
        <f t="shared" si="236"/>
        <v>0</v>
      </c>
      <c r="VIN21" s="954">
        <f t="shared" si="236"/>
        <v>0</v>
      </c>
      <c r="VIO21" s="954">
        <f t="shared" si="236"/>
        <v>0</v>
      </c>
      <c r="VIP21" s="954">
        <f t="shared" si="236"/>
        <v>0</v>
      </c>
      <c r="VIQ21" s="954">
        <f t="shared" si="236"/>
        <v>0</v>
      </c>
      <c r="VIR21" s="954">
        <f t="shared" si="236"/>
        <v>0</v>
      </c>
      <c r="VIS21" s="954">
        <f t="shared" si="236"/>
        <v>0</v>
      </c>
      <c r="VIT21" s="954">
        <f t="shared" si="236"/>
        <v>0</v>
      </c>
      <c r="VIU21" s="954">
        <f t="shared" si="236"/>
        <v>0</v>
      </c>
      <c r="VIV21" s="954">
        <f t="shared" si="236"/>
        <v>0</v>
      </c>
      <c r="VIW21" s="954">
        <f t="shared" si="236"/>
        <v>0</v>
      </c>
      <c r="VIX21" s="954">
        <f t="shared" si="236"/>
        <v>0</v>
      </c>
      <c r="VIY21" s="954">
        <f t="shared" si="236"/>
        <v>0</v>
      </c>
      <c r="VIZ21" s="954">
        <f t="shared" si="236"/>
        <v>0</v>
      </c>
      <c r="VJA21" s="954">
        <f t="shared" si="236"/>
        <v>0</v>
      </c>
      <c r="VJB21" s="954">
        <f t="shared" si="236"/>
        <v>0</v>
      </c>
      <c r="VJC21" s="954">
        <f t="shared" si="236"/>
        <v>0</v>
      </c>
      <c r="VJD21" s="954">
        <f t="shared" si="236"/>
        <v>0</v>
      </c>
      <c r="VJE21" s="954">
        <f t="shared" si="236"/>
        <v>0</v>
      </c>
      <c r="VJF21" s="954">
        <f t="shared" si="236"/>
        <v>0</v>
      </c>
      <c r="VJG21" s="954">
        <f t="shared" si="236"/>
        <v>0</v>
      </c>
      <c r="VJH21" s="954">
        <f t="shared" si="236"/>
        <v>0</v>
      </c>
      <c r="VJI21" s="954">
        <f t="shared" si="236"/>
        <v>0</v>
      </c>
      <c r="VJJ21" s="954">
        <f t="shared" si="236"/>
        <v>0</v>
      </c>
      <c r="VJK21" s="954">
        <f t="shared" si="236"/>
        <v>0</v>
      </c>
      <c r="VJL21" s="954">
        <f t="shared" si="236"/>
        <v>0</v>
      </c>
      <c r="VJM21" s="954">
        <f t="shared" si="236"/>
        <v>0</v>
      </c>
      <c r="VJN21" s="954">
        <f t="shared" si="236"/>
        <v>0</v>
      </c>
      <c r="VJO21" s="954">
        <f t="shared" si="236"/>
        <v>0</v>
      </c>
      <c r="VJP21" s="954">
        <f t="shared" si="236"/>
        <v>0</v>
      </c>
      <c r="VJQ21" s="954">
        <f t="shared" si="236"/>
        <v>0</v>
      </c>
      <c r="VJR21" s="954">
        <f t="shared" si="236"/>
        <v>0</v>
      </c>
      <c r="VJS21" s="954">
        <f t="shared" si="236"/>
        <v>0</v>
      </c>
      <c r="VJT21" s="954">
        <f t="shared" si="236"/>
        <v>0</v>
      </c>
      <c r="VJU21" s="954">
        <f t="shared" si="236"/>
        <v>0</v>
      </c>
      <c r="VJV21" s="954">
        <f t="shared" si="236"/>
        <v>0</v>
      </c>
      <c r="VJW21" s="954">
        <f t="shared" si="236"/>
        <v>0</v>
      </c>
      <c r="VJX21" s="954">
        <f t="shared" si="236"/>
        <v>0</v>
      </c>
      <c r="VJY21" s="954">
        <f t="shared" si="236"/>
        <v>0</v>
      </c>
      <c r="VJZ21" s="954">
        <f t="shared" si="236"/>
        <v>0</v>
      </c>
      <c r="VKA21" s="954">
        <f t="shared" si="236"/>
        <v>0</v>
      </c>
      <c r="VKB21" s="954">
        <f t="shared" si="236"/>
        <v>0</v>
      </c>
      <c r="VKC21" s="954">
        <f t="shared" si="236"/>
        <v>0</v>
      </c>
      <c r="VKD21" s="954">
        <f t="shared" si="236"/>
        <v>0</v>
      </c>
      <c r="VKE21" s="954">
        <f t="shared" si="236"/>
        <v>0</v>
      </c>
      <c r="VKF21" s="954">
        <f t="shared" si="236"/>
        <v>0</v>
      </c>
      <c r="VKG21" s="954">
        <f t="shared" si="236"/>
        <v>0</v>
      </c>
      <c r="VKH21" s="954">
        <f t="shared" si="236"/>
        <v>0</v>
      </c>
      <c r="VKI21" s="954">
        <f t="shared" si="236"/>
        <v>0</v>
      </c>
      <c r="VKJ21" s="954">
        <f t="shared" si="236"/>
        <v>0</v>
      </c>
      <c r="VKK21" s="954">
        <f t="shared" si="236"/>
        <v>0</v>
      </c>
      <c r="VKL21" s="954">
        <f t="shared" si="236"/>
        <v>0</v>
      </c>
      <c r="VKM21" s="954">
        <f t="shared" si="236"/>
        <v>0</v>
      </c>
      <c r="VKN21" s="954">
        <f t="shared" si="236"/>
        <v>0</v>
      </c>
      <c r="VKO21" s="954">
        <f t="shared" si="236"/>
        <v>0</v>
      </c>
      <c r="VKP21" s="954">
        <f t="shared" si="236"/>
        <v>0</v>
      </c>
      <c r="VKQ21" s="954">
        <f t="shared" si="236"/>
        <v>0</v>
      </c>
      <c r="VKR21" s="954">
        <f t="shared" ref="VKR21:VNC21" si="237">IF(OR(VKR26&lt;$C$18,VKR26&gt;($C$18+9)),0,VKR27)</f>
        <v>0</v>
      </c>
      <c r="VKS21" s="954">
        <f t="shared" si="237"/>
        <v>0</v>
      </c>
      <c r="VKT21" s="954">
        <f t="shared" si="237"/>
        <v>0</v>
      </c>
      <c r="VKU21" s="954">
        <f t="shared" si="237"/>
        <v>0</v>
      </c>
      <c r="VKV21" s="954">
        <f t="shared" si="237"/>
        <v>0</v>
      </c>
      <c r="VKW21" s="954">
        <f t="shared" si="237"/>
        <v>0</v>
      </c>
      <c r="VKX21" s="954">
        <f t="shared" si="237"/>
        <v>0</v>
      </c>
      <c r="VKY21" s="954">
        <f t="shared" si="237"/>
        <v>0</v>
      </c>
      <c r="VKZ21" s="954">
        <f t="shared" si="237"/>
        <v>0</v>
      </c>
      <c r="VLA21" s="954">
        <f t="shared" si="237"/>
        <v>0</v>
      </c>
      <c r="VLB21" s="954">
        <f t="shared" si="237"/>
        <v>0</v>
      </c>
      <c r="VLC21" s="954">
        <f t="shared" si="237"/>
        <v>0</v>
      </c>
      <c r="VLD21" s="954">
        <f t="shared" si="237"/>
        <v>0</v>
      </c>
      <c r="VLE21" s="954">
        <f t="shared" si="237"/>
        <v>0</v>
      </c>
      <c r="VLF21" s="954">
        <f t="shared" si="237"/>
        <v>0</v>
      </c>
      <c r="VLG21" s="954">
        <f t="shared" si="237"/>
        <v>0</v>
      </c>
      <c r="VLH21" s="954">
        <f t="shared" si="237"/>
        <v>0</v>
      </c>
      <c r="VLI21" s="954">
        <f t="shared" si="237"/>
        <v>0</v>
      </c>
      <c r="VLJ21" s="954">
        <f t="shared" si="237"/>
        <v>0</v>
      </c>
      <c r="VLK21" s="954">
        <f t="shared" si="237"/>
        <v>0</v>
      </c>
      <c r="VLL21" s="954">
        <f t="shared" si="237"/>
        <v>0</v>
      </c>
      <c r="VLM21" s="954">
        <f t="shared" si="237"/>
        <v>0</v>
      </c>
      <c r="VLN21" s="954">
        <f t="shared" si="237"/>
        <v>0</v>
      </c>
      <c r="VLO21" s="954">
        <f t="shared" si="237"/>
        <v>0</v>
      </c>
      <c r="VLP21" s="954">
        <f t="shared" si="237"/>
        <v>0</v>
      </c>
      <c r="VLQ21" s="954">
        <f t="shared" si="237"/>
        <v>0</v>
      </c>
      <c r="VLR21" s="954">
        <f t="shared" si="237"/>
        <v>0</v>
      </c>
      <c r="VLS21" s="954">
        <f t="shared" si="237"/>
        <v>0</v>
      </c>
      <c r="VLT21" s="954">
        <f t="shared" si="237"/>
        <v>0</v>
      </c>
      <c r="VLU21" s="954">
        <f t="shared" si="237"/>
        <v>0</v>
      </c>
      <c r="VLV21" s="954">
        <f t="shared" si="237"/>
        <v>0</v>
      </c>
      <c r="VLW21" s="954">
        <f t="shared" si="237"/>
        <v>0</v>
      </c>
      <c r="VLX21" s="954">
        <f t="shared" si="237"/>
        <v>0</v>
      </c>
      <c r="VLY21" s="954">
        <f t="shared" si="237"/>
        <v>0</v>
      </c>
      <c r="VLZ21" s="954">
        <f t="shared" si="237"/>
        <v>0</v>
      </c>
      <c r="VMA21" s="954">
        <f t="shared" si="237"/>
        <v>0</v>
      </c>
      <c r="VMB21" s="954">
        <f t="shared" si="237"/>
        <v>0</v>
      </c>
      <c r="VMC21" s="954">
        <f t="shared" si="237"/>
        <v>0</v>
      </c>
      <c r="VMD21" s="954">
        <f t="shared" si="237"/>
        <v>0</v>
      </c>
      <c r="VME21" s="954">
        <f t="shared" si="237"/>
        <v>0</v>
      </c>
      <c r="VMF21" s="954">
        <f t="shared" si="237"/>
        <v>0</v>
      </c>
      <c r="VMG21" s="954">
        <f t="shared" si="237"/>
        <v>0</v>
      </c>
      <c r="VMH21" s="954">
        <f t="shared" si="237"/>
        <v>0</v>
      </c>
      <c r="VMI21" s="954">
        <f t="shared" si="237"/>
        <v>0</v>
      </c>
      <c r="VMJ21" s="954">
        <f t="shared" si="237"/>
        <v>0</v>
      </c>
      <c r="VMK21" s="954">
        <f t="shared" si="237"/>
        <v>0</v>
      </c>
      <c r="VML21" s="954">
        <f t="shared" si="237"/>
        <v>0</v>
      </c>
      <c r="VMM21" s="954">
        <f t="shared" si="237"/>
        <v>0</v>
      </c>
      <c r="VMN21" s="954">
        <f t="shared" si="237"/>
        <v>0</v>
      </c>
      <c r="VMO21" s="954">
        <f t="shared" si="237"/>
        <v>0</v>
      </c>
      <c r="VMP21" s="954">
        <f t="shared" si="237"/>
        <v>0</v>
      </c>
      <c r="VMQ21" s="954">
        <f t="shared" si="237"/>
        <v>0</v>
      </c>
      <c r="VMR21" s="954">
        <f t="shared" si="237"/>
        <v>0</v>
      </c>
      <c r="VMS21" s="954">
        <f t="shared" si="237"/>
        <v>0</v>
      </c>
      <c r="VMT21" s="954">
        <f t="shared" si="237"/>
        <v>0</v>
      </c>
      <c r="VMU21" s="954">
        <f t="shared" si="237"/>
        <v>0</v>
      </c>
      <c r="VMV21" s="954">
        <f t="shared" si="237"/>
        <v>0</v>
      </c>
      <c r="VMW21" s="954">
        <f t="shared" si="237"/>
        <v>0</v>
      </c>
      <c r="VMX21" s="954">
        <f t="shared" si="237"/>
        <v>0</v>
      </c>
      <c r="VMY21" s="954">
        <f t="shared" si="237"/>
        <v>0</v>
      </c>
      <c r="VMZ21" s="954">
        <f t="shared" si="237"/>
        <v>0</v>
      </c>
      <c r="VNA21" s="954">
        <f t="shared" si="237"/>
        <v>0</v>
      </c>
      <c r="VNB21" s="954">
        <f t="shared" si="237"/>
        <v>0</v>
      </c>
      <c r="VNC21" s="954">
        <f t="shared" si="237"/>
        <v>0</v>
      </c>
      <c r="VND21" s="954">
        <f t="shared" ref="VND21:VPO21" si="238">IF(OR(VND26&lt;$C$18,VND26&gt;($C$18+9)),0,VND27)</f>
        <v>0</v>
      </c>
      <c r="VNE21" s="954">
        <f t="shared" si="238"/>
        <v>0</v>
      </c>
      <c r="VNF21" s="954">
        <f t="shared" si="238"/>
        <v>0</v>
      </c>
      <c r="VNG21" s="954">
        <f t="shared" si="238"/>
        <v>0</v>
      </c>
      <c r="VNH21" s="954">
        <f t="shared" si="238"/>
        <v>0</v>
      </c>
      <c r="VNI21" s="954">
        <f t="shared" si="238"/>
        <v>0</v>
      </c>
      <c r="VNJ21" s="954">
        <f t="shared" si="238"/>
        <v>0</v>
      </c>
      <c r="VNK21" s="954">
        <f t="shared" si="238"/>
        <v>0</v>
      </c>
      <c r="VNL21" s="954">
        <f t="shared" si="238"/>
        <v>0</v>
      </c>
      <c r="VNM21" s="954">
        <f t="shared" si="238"/>
        <v>0</v>
      </c>
      <c r="VNN21" s="954">
        <f t="shared" si="238"/>
        <v>0</v>
      </c>
      <c r="VNO21" s="954">
        <f t="shared" si="238"/>
        <v>0</v>
      </c>
      <c r="VNP21" s="954">
        <f t="shared" si="238"/>
        <v>0</v>
      </c>
      <c r="VNQ21" s="954">
        <f t="shared" si="238"/>
        <v>0</v>
      </c>
      <c r="VNR21" s="954">
        <f t="shared" si="238"/>
        <v>0</v>
      </c>
      <c r="VNS21" s="954">
        <f t="shared" si="238"/>
        <v>0</v>
      </c>
      <c r="VNT21" s="954">
        <f t="shared" si="238"/>
        <v>0</v>
      </c>
      <c r="VNU21" s="954">
        <f t="shared" si="238"/>
        <v>0</v>
      </c>
      <c r="VNV21" s="954">
        <f t="shared" si="238"/>
        <v>0</v>
      </c>
      <c r="VNW21" s="954">
        <f t="shared" si="238"/>
        <v>0</v>
      </c>
      <c r="VNX21" s="954">
        <f t="shared" si="238"/>
        <v>0</v>
      </c>
      <c r="VNY21" s="954">
        <f t="shared" si="238"/>
        <v>0</v>
      </c>
      <c r="VNZ21" s="954">
        <f t="shared" si="238"/>
        <v>0</v>
      </c>
      <c r="VOA21" s="954">
        <f t="shared" si="238"/>
        <v>0</v>
      </c>
      <c r="VOB21" s="954">
        <f t="shared" si="238"/>
        <v>0</v>
      </c>
      <c r="VOC21" s="954">
        <f t="shared" si="238"/>
        <v>0</v>
      </c>
      <c r="VOD21" s="954">
        <f t="shared" si="238"/>
        <v>0</v>
      </c>
      <c r="VOE21" s="954">
        <f t="shared" si="238"/>
        <v>0</v>
      </c>
      <c r="VOF21" s="954">
        <f t="shared" si="238"/>
        <v>0</v>
      </c>
      <c r="VOG21" s="954">
        <f t="shared" si="238"/>
        <v>0</v>
      </c>
      <c r="VOH21" s="954">
        <f t="shared" si="238"/>
        <v>0</v>
      </c>
      <c r="VOI21" s="954">
        <f t="shared" si="238"/>
        <v>0</v>
      </c>
      <c r="VOJ21" s="954">
        <f t="shared" si="238"/>
        <v>0</v>
      </c>
      <c r="VOK21" s="954">
        <f t="shared" si="238"/>
        <v>0</v>
      </c>
      <c r="VOL21" s="954">
        <f t="shared" si="238"/>
        <v>0</v>
      </c>
      <c r="VOM21" s="954">
        <f t="shared" si="238"/>
        <v>0</v>
      </c>
      <c r="VON21" s="954">
        <f t="shared" si="238"/>
        <v>0</v>
      </c>
      <c r="VOO21" s="954">
        <f t="shared" si="238"/>
        <v>0</v>
      </c>
      <c r="VOP21" s="954">
        <f t="shared" si="238"/>
        <v>0</v>
      </c>
      <c r="VOQ21" s="954">
        <f t="shared" si="238"/>
        <v>0</v>
      </c>
      <c r="VOR21" s="954">
        <f t="shared" si="238"/>
        <v>0</v>
      </c>
      <c r="VOS21" s="954">
        <f t="shared" si="238"/>
        <v>0</v>
      </c>
      <c r="VOT21" s="954">
        <f t="shared" si="238"/>
        <v>0</v>
      </c>
      <c r="VOU21" s="954">
        <f t="shared" si="238"/>
        <v>0</v>
      </c>
      <c r="VOV21" s="954">
        <f t="shared" si="238"/>
        <v>0</v>
      </c>
      <c r="VOW21" s="954">
        <f t="shared" si="238"/>
        <v>0</v>
      </c>
      <c r="VOX21" s="954">
        <f t="shared" si="238"/>
        <v>0</v>
      </c>
      <c r="VOY21" s="954">
        <f t="shared" si="238"/>
        <v>0</v>
      </c>
      <c r="VOZ21" s="954">
        <f t="shared" si="238"/>
        <v>0</v>
      </c>
      <c r="VPA21" s="954">
        <f t="shared" si="238"/>
        <v>0</v>
      </c>
      <c r="VPB21" s="954">
        <f t="shared" si="238"/>
        <v>0</v>
      </c>
      <c r="VPC21" s="954">
        <f t="shared" si="238"/>
        <v>0</v>
      </c>
      <c r="VPD21" s="954">
        <f t="shared" si="238"/>
        <v>0</v>
      </c>
      <c r="VPE21" s="954">
        <f t="shared" si="238"/>
        <v>0</v>
      </c>
      <c r="VPF21" s="954">
        <f t="shared" si="238"/>
        <v>0</v>
      </c>
      <c r="VPG21" s="954">
        <f t="shared" si="238"/>
        <v>0</v>
      </c>
      <c r="VPH21" s="954">
        <f t="shared" si="238"/>
        <v>0</v>
      </c>
      <c r="VPI21" s="954">
        <f t="shared" si="238"/>
        <v>0</v>
      </c>
      <c r="VPJ21" s="954">
        <f t="shared" si="238"/>
        <v>0</v>
      </c>
      <c r="VPK21" s="954">
        <f t="shared" si="238"/>
        <v>0</v>
      </c>
      <c r="VPL21" s="954">
        <f t="shared" si="238"/>
        <v>0</v>
      </c>
      <c r="VPM21" s="954">
        <f t="shared" si="238"/>
        <v>0</v>
      </c>
      <c r="VPN21" s="954">
        <f t="shared" si="238"/>
        <v>0</v>
      </c>
      <c r="VPO21" s="954">
        <f t="shared" si="238"/>
        <v>0</v>
      </c>
      <c r="VPP21" s="954">
        <f t="shared" ref="VPP21:VSA21" si="239">IF(OR(VPP26&lt;$C$18,VPP26&gt;($C$18+9)),0,VPP27)</f>
        <v>0</v>
      </c>
      <c r="VPQ21" s="954">
        <f t="shared" si="239"/>
        <v>0</v>
      </c>
      <c r="VPR21" s="954">
        <f t="shared" si="239"/>
        <v>0</v>
      </c>
      <c r="VPS21" s="954">
        <f t="shared" si="239"/>
        <v>0</v>
      </c>
      <c r="VPT21" s="954">
        <f t="shared" si="239"/>
        <v>0</v>
      </c>
      <c r="VPU21" s="954">
        <f t="shared" si="239"/>
        <v>0</v>
      </c>
      <c r="VPV21" s="954">
        <f t="shared" si="239"/>
        <v>0</v>
      </c>
      <c r="VPW21" s="954">
        <f t="shared" si="239"/>
        <v>0</v>
      </c>
      <c r="VPX21" s="954">
        <f t="shared" si="239"/>
        <v>0</v>
      </c>
      <c r="VPY21" s="954">
        <f t="shared" si="239"/>
        <v>0</v>
      </c>
      <c r="VPZ21" s="954">
        <f t="shared" si="239"/>
        <v>0</v>
      </c>
      <c r="VQA21" s="954">
        <f t="shared" si="239"/>
        <v>0</v>
      </c>
      <c r="VQB21" s="954">
        <f t="shared" si="239"/>
        <v>0</v>
      </c>
      <c r="VQC21" s="954">
        <f t="shared" si="239"/>
        <v>0</v>
      </c>
      <c r="VQD21" s="954">
        <f t="shared" si="239"/>
        <v>0</v>
      </c>
      <c r="VQE21" s="954">
        <f t="shared" si="239"/>
        <v>0</v>
      </c>
      <c r="VQF21" s="954">
        <f t="shared" si="239"/>
        <v>0</v>
      </c>
      <c r="VQG21" s="954">
        <f t="shared" si="239"/>
        <v>0</v>
      </c>
      <c r="VQH21" s="954">
        <f t="shared" si="239"/>
        <v>0</v>
      </c>
      <c r="VQI21" s="954">
        <f t="shared" si="239"/>
        <v>0</v>
      </c>
      <c r="VQJ21" s="954">
        <f t="shared" si="239"/>
        <v>0</v>
      </c>
      <c r="VQK21" s="954">
        <f t="shared" si="239"/>
        <v>0</v>
      </c>
      <c r="VQL21" s="954">
        <f t="shared" si="239"/>
        <v>0</v>
      </c>
      <c r="VQM21" s="954">
        <f t="shared" si="239"/>
        <v>0</v>
      </c>
      <c r="VQN21" s="954">
        <f t="shared" si="239"/>
        <v>0</v>
      </c>
      <c r="VQO21" s="954">
        <f t="shared" si="239"/>
        <v>0</v>
      </c>
      <c r="VQP21" s="954">
        <f t="shared" si="239"/>
        <v>0</v>
      </c>
      <c r="VQQ21" s="954">
        <f t="shared" si="239"/>
        <v>0</v>
      </c>
      <c r="VQR21" s="954">
        <f t="shared" si="239"/>
        <v>0</v>
      </c>
      <c r="VQS21" s="954">
        <f t="shared" si="239"/>
        <v>0</v>
      </c>
      <c r="VQT21" s="954">
        <f t="shared" si="239"/>
        <v>0</v>
      </c>
      <c r="VQU21" s="954">
        <f t="shared" si="239"/>
        <v>0</v>
      </c>
      <c r="VQV21" s="954">
        <f t="shared" si="239"/>
        <v>0</v>
      </c>
      <c r="VQW21" s="954">
        <f t="shared" si="239"/>
        <v>0</v>
      </c>
      <c r="VQX21" s="954">
        <f t="shared" si="239"/>
        <v>0</v>
      </c>
      <c r="VQY21" s="954">
        <f t="shared" si="239"/>
        <v>0</v>
      </c>
      <c r="VQZ21" s="954">
        <f t="shared" si="239"/>
        <v>0</v>
      </c>
      <c r="VRA21" s="954">
        <f t="shared" si="239"/>
        <v>0</v>
      </c>
      <c r="VRB21" s="954">
        <f t="shared" si="239"/>
        <v>0</v>
      </c>
      <c r="VRC21" s="954">
        <f t="shared" si="239"/>
        <v>0</v>
      </c>
      <c r="VRD21" s="954">
        <f t="shared" si="239"/>
        <v>0</v>
      </c>
      <c r="VRE21" s="954">
        <f t="shared" si="239"/>
        <v>0</v>
      </c>
      <c r="VRF21" s="954">
        <f t="shared" si="239"/>
        <v>0</v>
      </c>
      <c r="VRG21" s="954">
        <f t="shared" si="239"/>
        <v>0</v>
      </c>
      <c r="VRH21" s="954">
        <f t="shared" si="239"/>
        <v>0</v>
      </c>
      <c r="VRI21" s="954">
        <f t="shared" si="239"/>
        <v>0</v>
      </c>
      <c r="VRJ21" s="954">
        <f t="shared" si="239"/>
        <v>0</v>
      </c>
      <c r="VRK21" s="954">
        <f t="shared" si="239"/>
        <v>0</v>
      </c>
      <c r="VRL21" s="954">
        <f t="shared" si="239"/>
        <v>0</v>
      </c>
      <c r="VRM21" s="954">
        <f t="shared" si="239"/>
        <v>0</v>
      </c>
      <c r="VRN21" s="954">
        <f t="shared" si="239"/>
        <v>0</v>
      </c>
      <c r="VRO21" s="954">
        <f t="shared" si="239"/>
        <v>0</v>
      </c>
      <c r="VRP21" s="954">
        <f t="shared" si="239"/>
        <v>0</v>
      </c>
      <c r="VRQ21" s="954">
        <f t="shared" si="239"/>
        <v>0</v>
      </c>
      <c r="VRR21" s="954">
        <f t="shared" si="239"/>
        <v>0</v>
      </c>
      <c r="VRS21" s="954">
        <f t="shared" si="239"/>
        <v>0</v>
      </c>
      <c r="VRT21" s="954">
        <f t="shared" si="239"/>
        <v>0</v>
      </c>
      <c r="VRU21" s="954">
        <f t="shared" si="239"/>
        <v>0</v>
      </c>
      <c r="VRV21" s="954">
        <f t="shared" si="239"/>
        <v>0</v>
      </c>
      <c r="VRW21" s="954">
        <f t="shared" si="239"/>
        <v>0</v>
      </c>
      <c r="VRX21" s="954">
        <f t="shared" si="239"/>
        <v>0</v>
      </c>
      <c r="VRY21" s="954">
        <f t="shared" si="239"/>
        <v>0</v>
      </c>
      <c r="VRZ21" s="954">
        <f t="shared" si="239"/>
        <v>0</v>
      </c>
      <c r="VSA21" s="954">
        <f t="shared" si="239"/>
        <v>0</v>
      </c>
      <c r="VSB21" s="954">
        <f t="shared" ref="VSB21:VUM21" si="240">IF(OR(VSB26&lt;$C$18,VSB26&gt;($C$18+9)),0,VSB27)</f>
        <v>0</v>
      </c>
      <c r="VSC21" s="954">
        <f t="shared" si="240"/>
        <v>0</v>
      </c>
      <c r="VSD21" s="954">
        <f t="shared" si="240"/>
        <v>0</v>
      </c>
      <c r="VSE21" s="954">
        <f t="shared" si="240"/>
        <v>0</v>
      </c>
      <c r="VSF21" s="954">
        <f t="shared" si="240"/>
        <v>0</v>
      </c>
      <c r="VSG21" s="954">
        <f t="shared" si="240"/>
        <v>0</v>
      </c>
      <c r="VSH21" s="954">
        <f t="shared" si="240"/>
        <v>0</v>
      </c>
      <c r="VSI21" s="954">
        <f t="shared" si="240"/>
        <v>0</v>
      </c>
      <c r="VSJ21" s="954">
        <f t="shared" si="240"/>
        <v>0</v>
      </c>
      <c r="VSK21" s="954">
        <f t="shared" si="240"/>
        <v>0</v>
      </c>
      <c r="VSL21" s="954">
        <f t="shared" si="240"/>
        <v>0</v>
      </c>
      <c r="VSM21" s="954">
        <f t="shared" si="240"/>
        <v>0</v>
      </c>
      <c r="VSN21" s="954">
        <f t="shared" si="240"/>
        <v>0</v>
      </c>
      <c r="VSO21" s="954">
        <f t="shared" si="240"/>
        <v>0</v>
      </c>
      <c r="VSP21" s="954">
        <f t="shared" si="240"/>
        <v>0</v>
      </c>
      <c r="VSQ21" s="954">
        <f t="shared" si="240"/>
        <v>0</v>
      </c>
      <c r="VSR21" s="954">
        <f t="shared" si="240"/>
        <v>0</v>
      </c>
      <c r="VSS21" s="954">
        <f t="shared" si="240"/>
        <v>0</v>
      </c>
      <c r="VST21" s="954">
        <f t="shared" si="240"/>
        <v>0</v>
      </c>
      <c r="VSU21" s="954">
        <f t="shared" si="240"/>
        <v>0</v>
      </c>
      <c r="VSV21" s="954">
        <f t="shared" si="240"/>
        <v>0</v>
      </c>
      <c r="VSW21" s="954">
        <f t="shared" si="240"/>
        <v>0</v>
      </c>
      <c r="VSX21" s="954">
        <f t="shared" si="240"/>
        <v>0</v>
      </c>
      <c r="VSY21" s="954">
        <f t="shared" si="240"/>
        <v>0</v>
      </c>
      <c r="VSZ21" s="954">
        <f t="shared" si="240"/>
        <v>0</v>
      </c>
      <c r="VTA21" s="954">
        <f t="shared" si="240"/>
        <v>0</v>
      </c>
      <c r="VTB21" s="954">
        <f t="shared" si="240"/>
        <v>0</v>
      </c>
      <c r="VTC21" s="954">
        <f t="shared" si="240"/>
        <v>0</v>
      </c>
      <c r="VTD21" s="954">
        <f t="shared" si="240"/>
        <v>0</v>
      </c>
      <c r="VTE21" s="954">
        <f t="shared" si="240"/>
        <v>0</v>
      </c>
      <c r="VTF21" s="954">
        <f t="shared" si="240"/>
        <v>0</v>
      </c>
      <c r="VTG21" s="954">
        <f t="shared" si="240"/>
        <v>0</v>
      </c>
      <c r="VTH21" s="954">
        <f t="shared" si="240"/>
        <v>0</v>
      </c>
      <c r="VTI21" s="954">
        <f t="shared" si="240"/>
        <v>0</v>
      </c>
      <c r="VTJ21" s="954">
        <f t="shared" si="240"/>
        <v>0</v>
      </c>
      <c r="VTK21" s="954">
        <f t="shared" si="240"/>
        <v>0</v>
      </c>
      <c r="VTL21" s="954">
        <f t="shared" si="240"/>
        <v>0</v>
      </c>
      <c r="VTM21" s="954">
        <f t="shared" si="240"/>
        <v>0</v>
      </c>
      <c r="VTN21" s="954">
        <f t="shared" si="240"/>
        <v>0</v>
      </c>
      <c r="VTO21" s="954">
        <f t="shared" si="240"/>
        <v>0</v>
      </c>
      <c r="VTP21" s="954">
        <f t="shared" si="240"/>
        <v>0</v>
      </c>
      <c r="VTQ21" s="954">
        <f t="shared" si="240"/>
        <v>0</v>
      </c>
      <c r="VTR21" s="954">
        <f t="shared" si="240"/>
        <v>0</v>
      </c>
      <c r="VTS21" s="954">
        <f t="shared" si="240"/>
        <v>0</v>
      </c>
      <c r="VTT21" s="954">
        <f t="shared" si="240"/>
        <v>0</v>
      </c>
      <c r="VTU21" s="954">
        <f t="shared" si="240"/>
        <v>0</v>
      </c>
      <c r="VTV21" s="954">
        <f t="shared" si="240"/>
        <v>0</v>
      </c>
      <c r="VTW21" s="954">
        <f t="shared" si="240"/>
        <v>0</v>
      </c>
      <c r="VTX21" s="954">
        <f t="shared" si="240"/>
        <v>0</v>
      </c>
      <c r="VTY21" s="954">
        <f t="shared" si="240"/>
        <v>0</v>
      </c>
      <c r="VTZ21" s="954">
        <f t="shared" si="240"/>
        <v>0</v>
      </c>
      <c r="VUA21" s="954">
        <f t="shared" si="240"/>
        <v>0</v>
      </c>
      <c r="VUB21" s="954">
        <f t="shared" si="240"/>
        <v>0</v>
      </c>
      <c r="VUC21" s="954">
        <f t="shared" si="240"/>
        <v>0</v>
      </c>
      <c r="VUD21" s="954">
        <f t="shared" si="240"/>
        <v>0</v>
      </c>
      <c r="VUE21" s="954">
        <f t="shared" si="240"/>
        <v>0</v>
      </c>
      <c r="VUF21" s="954">
        <f t="shared" si="240"/>
        <v>0</v>
      </c>
      <c r="VUG21" s="954">
        <f t="shared" si="240"/>
        <v>0</v>
      </c>
      <c r="VUH21" s="954">
        <f t="shared" si="240"/>
        <v>0</v>
      </c>
      <c r="VUI21" s="954">
        <f t="shared" si="240"/>
        <v>0</v>
      </c>
      <c r="VUJ21" s="954">
        <f t="shared" si="240"/>
        <v>0</v>
      </c>
      <c r="VUK21" s="954">
        <f t="shared" si="240"/>
        <v>0</v>
      </c>
      <c r="VUL21" s="954">
        <f t="shared" si="240"/>
        <v>0</v>
      </c>
      <c r="VUM21" s="954">
        <f t="shared" si="240"/>
        <v>0</v>
      </c>
      <c r="VUN21" s="954">
        <f t="shared" ref="VUN21:VWY21" si="241">IF(OR(VUN26&lt;$C$18,VUN26&gt;($C$18+9)),0,VUN27)</f>
        <v>0</v>
      </c>
      <c r="VUO21" s="954">
        <f t="shared" si="241"/>
        <v>0</v>
      </c>
      <c r="VUP21" s="954">
        <f t="shared" si="241"/>
        <v>0</v>
      </c>
      <c r="VUQ21" s="954">
        <f t="shared" si="241"/>
        <v>0</v>
      </c>
      <c r="VUR21" s="954">
        <f t="shared" si="241"/>
        <v>0</v>
      </c>
      <c r="VUS21" s="954">
        <f t="shared" si="241"/>
        <v>0</v>
      </c>
      <c r="VUT21" s="954">
        <f t="shared" si="241"/>
        <v>0</v>
      </c>
      <c r="VUU21" s="954">
        <f t="shared" si="241"/>
        <v>0</v>
      </c>
      <c r="VUV21" s="954">
        <f t="shared" si="241"/>
        <v>0</v>
      </c>
      <c r="VUW21" s="954">
        <f t="shared" si="241"/>
        <v>0</v>
      </c>
      <c r="VUX21" s="954">
        <f t="shared" si="241"/>
        <v>0</v>
      </c>
      <c r="VUY21" s="954">
        <f t="shared" si="241"/>
        <v>0</v>
      </c>
      <c r="VUZ21" s="954">
        <f t="shared" si="241"/>
        <v>0</v>
      </c>
      <c r="VVA21" s="954">
        <f t="shared" si="241"/>
        <v>0</v>
      </c>
      <c r="VVB21" s="954">
        <f t="shared" si="241"/>
        <v>0</v>
      </c>
      <c r="VVC21" s="954">
        <f t="shared" si="241"/>
        <v>0</v>
      </c>
      <c r="VVD21" s="954">
        <f t="shared" si="241"/>
        <v>0</v>
      </c>
      <c r="VVE21" s="954">
        <f t="shared" si="241"/>
        <v>0</v>
      </c>
      <c r="VVF21" s="954">
        <f t="shared" si="241"/>
        <v>0</v>
      </c>
      <c r="VVG21" s="954">
        <f t="shared" si="241"/>
        <v>0</v>
      </c>
      <c r="VVH21" s="954">
        <f t="shared" si="241"/>
        <v>0</v>
      </c>
      <c r="VVI21" s="954">
        <f t="shared" si="241"/>
        <v>0</v>
      </c>
      <c r="VVJ21" s="954">
        <f t="shared" si="241"/>
        <v>0</v>
      </c>
      <c r="VVK21" s="954">
        <f t="shared" si="241"/>
        <v>0</v>
      </c>
      <c r="VVL21" s="954">
        <f t="shared" si="241"/>
        <v>0</v>
      </c>
      <c r="VVM21" s="954">
        <f t="shared" si="241"/>
        <v>0</v>
      </c>
      <c r="VVN21" s="954">
        <f t="shared" si="241"/>
        <v>0</v>
      </c>
      <c r="VVO21" s="954">
        <f t="shared" si="241"/>
        <v>0</v>
      </c>
      <c r="VVP21" s="954">
        <f t="shared" si="241"/>
        <v>0</v>
      </c>
      <c r="VVQ21" s="954">
        <f t="shared" si="241"/>
        <v>0</v>
      </c>
      <c r="VVR21" s="954">
        <f t="shared" si="241"/>
        <v>0</v>
      </c>
      <c r="VVS21" s="954">
        <f t="shared" si="241"/>
        <v>0</v>
      </c>
      <c r="VVT21" s="954">
        <f t="shared" si="241"/>
        <v>0</v>
      </c>
      <c r="VVU21" s="954">
        <f t="shared" si="241"/>
        <v>0</v>
      </c>
      <c r="VVV21" s="954">
        <f t="shared" si="241"/>
        <v>0</v>
      </c>
      <c r="VVW21" s="954">
        <f t="shared" si="241"/>
        <v>0</v>
      </c>
      <c r="VVX21" s="954">
        <f t="shared" si="241"/>
        <v>0</v>
      </c>
      <c r="VVY21" s="954">
        <f t="shared" si="241"/>
        <v>0</v>
      </c>
      <c r="VVZ21" s="954">
        <f t="shared" si="241"/>
        <v>0</v>
      </c>
      <c r="VWA21" s="954">
        <f t="shared" si="241"/>
        <v>0</v>
      </c>
      <c r="VWB21" s="954">
        <f t="shared" si="241"/>
        <v>0</v>
      </c>
      <c r="VWC21" s="954">
        <f t="shared" si="241"/>
        <v>0</v>
      </c>
      <c r="VWD21" s="954">
        <f t="shared" si="241"/>
        <v>0</v>
      </c>
      <c r="VWE21" s="954">
        <f t="shared" si="241"/>
        <v>0</v>
      </c>
      <c r="VWF21" s="954">
        <f t="shared" si="241"/>
        <v>0</v>
      </c>
      <c r="VWG21" s="954">
        <f t="shared" si="241"/>
        <v>0</v>
      </c>
      <c r="VWH21" s="954">
        <f t="shared" si="241"/>
        <v>0</v>
      </c>
      <c r="VWI21" s="954">
        <f t="shared" si="241"/>
        <v>0</v>
      </c>
      <c r="VWJ21" s="954">
        <f t="shared" si="241"/>
        <v>0</v>
      </c>
      <c r="VWK21" s="954">
        <f t="shared" si="241"/>
        <v>0</v>
      </c>
      <c r="VWL21" s="954">
        <f t="shared" si="241"/>
        <v>0</v>
      </c>
      <c r="VWM21" s="954">
        <f t="shared" si="241"/>
        <v>0</v>
      </c>
      <c r="VWN21" s="954">
        <f t="shared" si="241"/>
        <v>0</v>
      </c>
      <c r="VWO21" s="954">
        <f t="shared" si="241"/>
        <v>0</v>
      </c>
      <c r="VWP21" s="954">
        <f t="shared" si="241"/>
        <v>0</v>
      </c>
      <c r="VWQ21" s="954">
        <f t="shared" si="241"/>
        <v>0</v>
      </c>
      <c r="VWR21" s="954">
        <f t="shared" si="241"/>
        <v>0</v>
      </c>
      <c r="VWS21" s="954">
        <f t="shared" si="241"/>
        <v>0</v>
      </c>
      <c r="VWT21" s="954">
        <f t="shared" si="241"/>
        <v>0</v>
      </c>
      <c r="VWU21" s="954">
        <f t="shared" si="241"/>
        <v>0</v>
      </c>
      <c r="VWV21" s="954">
        <f t="shared" si="241"/>
        <v>0</v>
      </c>
      <c r="VWW21" s="954">
        <f t="shared" si="241"/>
        <v>0</v>
      </c>
      <c r="VWX21" s="954">
        <f t="shared" si="241"/>
        <v>0</v>
      </c>
      <c r="VWY21" s="954">
        <f t="shared" si="241"/>
        <v>0</v>
      </c>
      <c r="VWZ21" s="954">
        <f t="shared" ref="VWZ21:VZK21" si="242">IF(OR(VWZ26&lt;$C$18,VWZ26&gt;($C$18+9)),0,VWZ27)</f>
        <v>0</v>
      </c>
      <c r="VXA21" s="954">
        <f t="shared" si="242"/>
        <v>0</v>
      </c>
      <c r="VXB21" s="954">
        <f t="shared" si="242"/>
        <v>0</v>
      </c>
      <c r="VXC21" s="954">
        <f t="shared" si="242"/>
        <v>0</v>
      </c>
      <c r="VXD21" s="954">
        <f t="shared" si="242"/>
        <v>0</v>
      </c>
      <c r="VXE21" s="954">
        <f t="shared" si="242"/>
        <v>0</v>
      </c>
      <c r="VXF21" s="954">
        <f t="shared" si="242"/>
        <v>0</v>
      </c>
      <c r="VXG21" s="954">
        <f t="shared" si="242"/>
        <v>0</v>
      </c>
      <c r="VXH21" s="954">
        <f t="shared" si="242"/>
        <v>0</v>
      </c>
      <c r="VXI21" s="954">
        <f t="shared" si="242"/>
        <v>0</v>
      </c>
      <c r="VXJ21" s="954">
        <f t="shared" si="242"/>
        <v>0</v>
      </c>
      <c r="VXK21" s="954">
        <f t="shared" si="242"/>
        <v>0</v>
      </c>
      <c r="VXL21" s="954">
        <f t="shared" si="242"/>
        <v>0</v>
      </c>
      <c r="VXM21" s="954">
        <f t="shared" si="242"/>
        <v>0</v>
      </c>
      <c r="VXN21" s="954">
        <f t="shared" si="242"/>
        <v>0</v>
      </c>
      <c r="VXO21" s="954">
        <f t="shared" si="242"/>
        <v>0</v>
      </c>
      <c r="VXP21" s="954">
        <f t="shared" si="242"/>
        <v>0</v>
      </c>
      <c r="VXQ21" s="954">
        <f t="shared" si="242"/>
        <v>0</v>
      </c>
      <c r="VXR21" s="954">
        <f t="shared" si="242"/>
        <v>0</v>
      </c>
      <c r="VXS21" s="954">
        <f t="shared" si="242"/>
        <v>0</v>
      </c>
      <c r="VXT21" s="954">
        <f t="shared" si="242"/>
        <v>0</v>
      </c>
      <c r="VXU21" s="954">
        <f t="shared" si="242"/>
        <v>0</v>
      </c>
      <c r="VXV21" s="954">
        <f t="shared" si="242"/>
        <v>0</v>
      </c>
      <c r="VXW21" s="954">
        <f t="shared" si="242"/>
        <v>0</v>
      </c>
      <c r="VXX21" s="954">
        <f t="shared" si="242"/>
        <v>0</v>
      </c>
      <c r="VXY21" s="954">
        <f t="shared" si="242"/>
        <v>0</v>
      </c>
      <c r="VXZ21" s="954">
        <f t="shared" si="242"/>
        <v>0</v>
      </c>
      <c r="VYA21" s="954">
        <f t="shared" si="242"/>
        <v>0</v>
      </c>
      <c r="VYB21" s="954">
        <f t="shared" si="242"/>
        <v>0</v>
      </c>
      <c r="VYC21" s="954">
        <f t="shared" si="242"/>
        <v>0</v>
      </c>
      <c r="VYD21" s="954">
        <f t="shared" si="242"/>
        <v>0</v>
      </c>
      <c r="VYE21" s="954">
        <f t="shared" si="242"/>
        <v>0</v>
      </c>
      <c r="VYF21" s="954">
        <f t="shared" si="242"/>
        <v>0</v>
      </c>
      <c r="VYG21" s="954">
        <f t="shared" si="242"/>
        <v>0</v>
      </c>
      <c r="VYH21" s="954">
        <f t="shared" si="242"/>
        <v>0</v>
      </c>
      <c r="VYI21" s="954">
        <f t="shared" si="242"/>
        <v>0</v>
      </c>
      <c r="VYJ21" s="954">
        <f t="shared" si="242"/>
        <v>0</v>
      </c>
      <c r="VYK21" s="954">
        <f t="shared" si="242"/>
        <v>0</v>
      </c>
      <c r="VYL21" s="954">
        <f t="shared" si="242"/>
        <v>0</v>
      </c>
      <c r="VYM21" s="954">
        <f t="shared" si="242"/>
        <v>0</v>
      </c>
      <c r="VYN21" s="954">
        <f t="shared" si="242"/>
        <v>0</v>
      </c>
      <c r="VYO21" s="954">
        <f t="shared" si="242"/>
        <v>0</v>
      </c>
      <c r="VYP21" s="954">
        <f t="shared" si="242"/>
        <v>0</v>
      </c>
      <c r="VYQ21" s="954">
        <f t="shared" si="242"/>
        <v>0</v>
      </c>
      <c r="VYR21" s="954">
        <f t="shared" si="242"/>
        <v>0</v>
      </c>
      <c r="VYS21" s="954">
        <f t="shared" si="242"/>
        <v>0</v>
      </c>
      <c r="VYT21" s="954">
        <f t="shared" si="242"/>
        <v>0</v>
      </c>
      <c r="VYU21" s="954">
        <f t="shared" si="242"/>
        <v>0</v>
      </c>
      <c r="VYV21" s="954">
        <f t="shared" si="242"/>
        <v>0</v>
      </c>
      <c r="VYW21" s="954">
        <f t="shared" si="242"/>
        <v>0</v>
      </c>
      <c r="VYX21" s="954">
        <f t="shared" si="242"/>
        <v>0</v>
      </c>
      <c r="VYY21" s="954">
        <f t="shared" si="242"/>
        <v>0</v>
      </c>
      <c r="VYZ21" s="954">
        <f t="shared" si="242"/>
        <v>0</v>
      </c>
      <c r="VZA21" s="954">
        <f t="shared" si="242"/>
        <v>0</v>
      </c>
      <c r="VZB21" s="954">
        <f t="shared" si="242"/>
        <v>0</v>
      </c>
      <c r="VZC21" s="954">
        <f t="shared" si="242"/>
        <v>0</v>
      </c>
      <c r="VZD21" s="954">
        <f t="shared" si="242"/>
        <v>0</v>
      </c>
      <c r="VZE21" s="954">
        <f t="shared" si="242"/>
        <v>0</v>
      </c>
      <c r="VZF21" s="954">
        <f t="shared" si="242"/>
        <v>0</v>
      </c>
      <c r="VZG21" s="954">
        <f t="shared" si="242"/>
        <v>0</v>
      </c>
      <c r="VZH21" s="954">
        <f t="shared" si="242"/>
        <v>0</v>
      </c>
      <c r="VZI21" s="954">
        <f t="shared" si="242"/>
        <v>0</v>
      </c>
      <c r="VZJ21" s="954">
        <f t="shared" si="242"/>
        <v>0</v>
      </c>
      <c r="VZK21" s="954">
        <f t="shared" si="242"/>
        <v>0</v>
      </c>
      <c r="VZL21" s="954">
        <f t="shared" ref="VZL21:WBW21" si="243">IF(OR(VZL26&lt;$C$18,VZL26&gt;($C$18+9)),0,VZL27)</f>
        <v>0</v>
      </c>
      <c r="VZM21" s="954">
        <f t="shared" si="243"/>
        <v>0</v>
      </c>
      <c r="VZN21" s="954">
        <f t="shared" si="243"/>
        <v>0</v>
      </c>
      <c r="VZO21" s="954">
        <f t="shared" si="243"/>
        <v>0</v>
      </c>
      <c r="VZP21" s="954">
        <f t="shared" si="243"/>
        <v>0</v>
      </c>
      <c r="VZQ21" s="954">
        <f t="shared" si="243"/>
        <v>0</v>
      </c>
      <c r="VZR21" s="954">
        <f t="shared" si="243"/>
        <v>0</v>
      </c>
      <c r="VZS21" s="954">
        <f t="shared" si="243"/>
        <v>0</v>
      </c>
      <c r="VZT21" s="954">
        <f t="shared" si="243"/>
        <v>0</v>
      </c>
      <c r="VZU21" s="954">
        <f t="shared" si="243"/>
        <v>0</v>
      </c>
      <c r="VZV21" s="954">
        <f t="shared" si="243"/>
        <v>0</v>
      </c>
      <c r="VZW21" s="954">
        <f t="shared" si="243"/>
        <v>0</v>
      </c>
      <c r="VZX21" s="954">
        <f t="shared" si="243"/>
        <v>0</v>
      </c>
      <c r="VZY21" s="954">
        <f t="shared" si="243"/>
        <v>0</v>
      </c>
      <c r="VZZ21" s="954">
        <f t="shared" si="243"/>
        <v>0</v>
      </c>
      <c r="WAA21" s="954">
        <f t="shared" si="243"/>
        <v>0</v>
      </c>
      <c r="WAB21" s="954">
        <f t="shared" si="243"/>
        <v>0</v>
      </c>
      <c r="WAC21" s="954">
        <f t="shared" si="243"/>
        <v>0</v>
      </c>
      <c r="WAD21" s="954">
        <f t="shared" si="243"/>
        <v>0</v>
      </c>
      <c r="WAE21" s="954">
        <f t="shared" si="243"/>
        <v>0</v>
      </c>
      <c r="WAF21" s="954">
        <f t="shared" si="243"/>
        <v>0</v>
      </c>
      <c r="WAG21" s="954">
        <f t="shared" si="243"/>
        <v>0</v>
      </c>
      <c r="WAH21" s="954">
        <f t="shared" si="243"/>
        <v>0</v>
      </c>
      <c r="WAI21" s="954">
        <f t="shared" si="243"/>
        <v>0</v>
      </c>
      <c r="WAJ21" s="954">
        <f t="shared" si="243"/>
        <v>0</v>
      </c>
      <c r="WAK21" s="954">
        <f t="shared" si="243"/>
        <v>0</v>
      </c>
      <c r="WAL21" s="954">
        <f t="shared" si="243"/>
        <v>0</v>
      </c>
      <c r="WAM21" s="954">
        <f t="shared" si="243"/>
        <v>0</v>
      </c>
      <c r="WAN21" s="954">
        <f t="shared" si="243"/>
        <v>0</v>
      </c>
      <c r="WAO21" s="954">
        <f t="shared" si="243"/>
        <v>0</v>
      </c>
      <c r="WAP21" s="954">
        <f t="shared" si="243"/>
        <v>0</v>
      </c>
      <c r="WAQ21" s="954">
        <f t="shared" si="243"/>
        <v>0</v>
      </c>
      <c r="WAR21" s="954">
        <f t="shared" si="243"/>
        <v>0</v>
      </c>
      <c r="WAS21" s="954">
        <f t="shared" si="243"/>
        <v>0</v>
      </c>
      <c r="WAT21" s="954">
        <f t="shared" si="243"/>
        <v>0</v>
      </c>
      <c r="WAU21" s="954">
        <f t="shared" si="243"/>
        <v>0</v>
      </c>
      <c r="WAV21" s="954">
        <f t="shared" si="243"/>
        <v>0</v>
      </c>
      <c r="WAW21" s="954">
        <f t="shared" si="243"/>
        <v>0</v>
      </c>
      <c r="WAX21" s="954">
        <f t="shared" si="243"/>
        <v>0</v>
      </c>
      <c r="WAY21" s="954">
        <f t="shared" si="243"/>
        <v>0</v>
      </c>
      <c r="WAZ21" s="954">
        <f t="shared" si="243"/>
        <v>0</v>
      </c>
      <c r="WBA21" s="954">
        <f t="shared" si="243"/>
        <v>0</v>
      </c>
      <c r="WBB21" s="954">
        <f t="shared" si="243"/>
        <v>0</v>
      </c>
      <c r="WBC21" s="954">
        <f t="shared" si="243"/>
        <v>0</v>
      </c>
      <c r="WBD21" s="954">
        <f t="shared" si="243"/>
        <v>0</v>
      </c>
      <c r="WBE21" s="954">
        <f t="shared" si="243"/>
        <v>0</v>
      </c>
      <c r="WBF21" s="954">
        <f t="shared" si="243"/>
        <v>0</v>
      </c>
      <c r="WBG21" s="954">
        <f t="shared" si="243"/>
        <v>0</v>
      </c>
      <c r="WBH21" s="954">
        <f t="shared" si="243"/>
        <v>0</v>
      </c>
      <c r="WBI21" s="954">
        <f t="shared" si="243"/>
        <v>0</v>
      </c>
      <c r="WBJ21" s="954">
        <f t="shared" si="243"/>
        <v>0</v>
      </c>
      <c r="WBK21" s="954">
        <f t="shared" si="243"/>
        <v>0</v>
      </c>
      <c r="WBL21" s="954">
        <f t="shared" si="243"/>
        <v>0</v>
      </c>
      <c r="WBM21" s="954">
        <f t="shared" si="243"/>
        <v>0</v>
      </c>
      <c r="WBN21" s="954">
        <f t="shared" si="243"/>
        <v>0</v>
      </c>
      <c r="WBO21" s="954">
        <f t="shared" si="243"/>
        <v>0</v>
      </c>
      <c r="WBP21" s="954">
        <f t="shared" si="243"/>
        <v>0</v>
      </c>
      <c r="WBQ21" s="954">
        <f t="shared" si="243"/>
        <v>0</v>
      </c>
      <c r="WBR21" s="954">
        <f t="shared" si="243"/>
        <v>0</v>
      </c>
      <c r="WBS21" s="954">
        <f t="shared" si="243"/>
        <v>0</v>
      </c>
      <c r="WBT21" s="954">
        <f t="shared" si="243"/>
        <v>0</v>
      </c>
      <c r="WBU21" s="954">
        <f t="shared" si="243"/>
        <v>0</v>
      </c>
      <c r="WBV21" s="954">
        <f t="shared" si="243"/>
        <v>0</v>
      </c>
      <c r="WBW21" s="954">
        <f t="shared" si="243"/>
        <v>0</v>
      </c>
      <c r="WBX21" s="954">
        <f t="shared" ref="WBX21:WEI21" si="244">IF(OR(WBX26&lt;$C$18,WBX26&gt;($C$18+9)),0,WBX27)</f>
        <v>0</v>
      </c>
      <c r="WBY21" s="954">
        <f t="shared" si="244"/>
        <v>0</v>
      </c>
      <c r="WBZ21" s="954">
        <f t="shared" si="244"/>
        <v>0</v>
      </c>
      <c r="WCA21" s="954">
        <f t="shared" si="244"/>
        <v>0</v>
      </c>
      <c r="WCB21" s="954">
        <f t="shared" si="244"/>
        <v>0</v>
      </c>
      <c r="WCC21" s="954">
        <f t="shared" si="244"/>
        <v>0</v>
      </c>
      <c r="WCD21" s="954">
        <f t="shared" si="244"/>
        <v>0</v>
      </c>
      <c r="WCE21" s="954">
        <f t="shared" si="244"/>
        <v>0</v>
      </c>
      <c r="WCF21" s="954">
        <f t="shared" si="244"/>
        <v>0</v>
      </c>
      <c r="WCG21" s="954">
        <f t="shared" si="244"/>
        <v>0</v>
      </c>
      <c r="WCH21" s="954">
        <f t="shared" si="244"/>
        <v>0</v>
      </c>
      <c r="WCI21" s="954">
        <f t="shared" si="244"/>
        <v>0</v>
      </c>
      <c r="WCJ21" s="954">
        <f t="shared" si="244"/>
        <v>0</v>
      </c>
      <c r="WCK21" s="954">
        <f t="shared" si="244"/>
        <v>0</v>
      </c>
      <c r="WCL21" s="954">
        <f t="shared" si="244"/>
        <v>0</v>
      </c>
      <c r="WCM21" s="954">
        <f t="shared" si="244"/>
        <v>0</v>
      </c>
      <c r="WCN21" s="954">
        <f t="shared" si="244"/>
        <v>0</v>
      </c>
      <c r="WCO21" s="954">
        <f t="shared" si="244"/>
        <v>0</v>
      </c>
      <c r="WCP21" s="954">
        <f t="shared" si="244"/>
        <v>0</v>
      </c>
      <c r="WCQ21" s="954">
        <f t="shared" si="244"/>
        <v>0</v>
      </c>
      <c r="WCR21" s="954">
        <f t="shared" si="244"/>
        <v>0</v>
      </c>
      <c r="WCS21" s="954">
        <f t="shared" si="244"/>
        <v>0</v>
      </c>
      <c r="WCT21" s="954">
        <f t="shared" si="244"/>
        <v>0</v>
      </c>
      <c r="WCU21" s="954">
        <f t="shared" si="244"/>
        <v>0</v>
      </c>
      <c r="WCV21" s="954">
        <f t="shared" si="244"/>
        <v>0</v>
      </c>
      <c r="WCW21" s="954">
        <f t="shared" si="244"/>
        <v>0</v>
      </c>
      <c r="WCX21" s="954">
        <f t="shared" si="244"/>
        <v>0</v>
      </c>
      <c r="WCY21" s="954">
        <f t="shared" si="244"/>
        <v>0</v>
      </c>
      <c r="WCZ21" s="954">
        <f t="shared" si="244"/>
        <v>0</v>
      </c>
      <c r="WDA21" s="954">
        <f t="shared" si="244"/>
        <v>0</v>
      </c>
      <c r="WDB21" s="954">
        <f t="shared" si="244"/>
        <v>0</v>
      </c>
      <c r="WDC21" s="954">
        <f t="shared" si="244"/>
        <v>0</v>
      </c>
      <c r="WDD21" s="954">
        <f t="shared" si="244"/>
        <v>0</v>
      </c>
      <c r="WDE21" s="954">
        <f t="shared" si="244"/>
        <v>0</v>
      </c>
      <c r="WDF21" s="954">
        <f t="shared" si="244"/>
        <v>0</v>
      </c>
      <c r="WDG21" s="954">
        <f t="shared" si="244"/>
        <v>0</v>
      </c>
      <c r="WDH21" s="954">
        <f t="shared" si="244"/>
        <v>0</v>
      </c>
      <c r="WDI21" s="954">
        <f t="shared" si="244"/>
        <v>0</v>
      </c>
      <c r="WDJ21" s="954">
        <f t="shared" si="244"/>
        <v>0</v>
      </c>
      <c r="WDK21" s="954">
        <f t="shared" si="244"/>
        <v>0</v>
      </c>
      <c r="WDL21" s="954">
        <f t="shared" si="244"/>
        <v>0</v>
      </c>
      <c r="WDM21" s="954">
        <f t="shared" si="244"/>
        <v>0</v>
      </c>
      <c r="WDN21" s="954">
        <f t="shared" si="244"/>
        <v>0</v>
      </c>
      <c r="WDO21" s="954">
        <f t="shared" si="244"/>
        <v>0</v>
      </c>
      <c r="WDP21" s="954">
        <f t="shared" si="244"/>
        <v>0</v>
      </c>
      <c r="WDQ21" s="954">
        <f t="shared" si="244"/>
        <v>0</v>
      </c>
      <c r="WDR21" s="954">
        <f t="shared" si="244"/>
        <v>0</v>
      </c>
      <c r="WDS21" s="954">
        <f t="shared" si="244"/>
        <v>0</v>
      </c>
      <c r="WDT21" s="954">
        <f t="shared" si="244"/>
        <v>0</v>
      </c>
      <c r="WDU21" s="954">
        <f t="shared" si="244"/>
        <v>0</v>
      </c>
      <c r="WDV21" s="954">
        <f t="shared" si="244"/>
        <v>0</v>
      </c>
      <c r="WDW21" s="954">
        <f t="shared" si="244"/>
        <v>0</v>
      </c>
      <c r="WDX21" s="954">
        <f t="shared" si="244"/>
        <v>0</v>
      </c>
      <c r="WDY21" s="954">
        <f t="shared" si="244"/>
        <v>0</v>
      </c>
      <c r="WDZ21" s="954">
        <f t="shared" si="244"/>
        <v>0</v>
      </c>
      <c r="WEA21" s="954">
        <f t="shared" si="244"/>
        <v>0</v>
      </c>
      <c r="WEB21" s="954">
        <f t="shared" si="244"/>
        <v>0</v>
      </c>
      <c r="WEC21" s="954">
        <f t="shared" si="244"/>
        <v>0</v>
      </c>
      <c r="WED21" s="954">
        <f t="shared" si="244"/>
        <v>0</v>
      </c>
      <c r="WEE21" s="954">
        <f t="shared" si="244"/>
        <v>0</v>
      </c>
      <c r="WEF21" s="954">
        <f t="shared" si="244"/>
        <v>0</v>
      </c>
      <c r="WEG21" s="954">
        <f t="shared" si="244"/>
        <v>0</v>
      </c>
      <c r="WEH21" s="954">
        <f t="shared" si="244"/>
        <v>0</v>
      </c>
      <c r="WEI21" s="954">
        <f t="shared" si="244"/>
        <v>0</v>
      </c>
      <c r="WEJ21" s="954">
        <f t="shared" ref="WEJ21:WGU21" si="245">IF(OR(WEJ26&lt;$C$18,WEJ26&gt;($C$18+9)),0,WEJ27)</f>
        <v>0</v>
      </c>
      <c r="WEK21" s="954">
        <f t="shared" si="245"/>
        <v>0</v>
      </c>
      <c r="WEL21" s="954">
        <f t="shared" si="245"/>
        <v>0</v>
      </c>
      <c r="WEM21" s="954">
        <f t="shared" si="245"/>
        <v>0</v>
      </c>
      <c r="WEN21" s="954">
        <f t="shared" si="245"/>
        <v>0</v>
      </c>
      <c r="WEO21" s="954">
        <f t="shared" si="245"/>
        <v>0</v>
      </c>
      <c r="WEP21" s="954">
        <f t="shared" si="245"/>
        <v>0</v>
      </c>
      <c r="WEQ21" s="954">
        <f t="shared" si="245"/>
        <v>0</v>
      </c>
      <c r="WER21" s="954">
        <f t="shared" si="245"/>
        <v>0</v>
      </c>
      <c r="WES21" s="954">
        <f t="shared" si="245"/>
        <v>0</v>
      </c>
      <c r="WET21" s="954">
        <f t="shared" si="245"/>
        <v>0</v>
      </c>
      <c r="WEU21" s="954">
        <f t="shared" si="245"/>
        <v>0</v>
      </c>
      <c r="WEV21" s="954">
        <f t="shared" si="245"/>
        <v>0</v>
      </c>
      <c r="WEW21" s="954">
        <f t="shared" si="245"/>
        <v>0</v>
      </c>
      <c r="WEX21" s="954">
        <f t="shared" si="245"/>
        <v>0</v>
      </c>
      <c r="WEY21" s="954">
        <f t="shared" si="245"/>
        <v>0</v>
      </c>
      <c r="WEZ21" s="954">
        <f t="shared" si="245"/>
        <v>0</v>
      </c>
      <c r="WFA21" s="954">
        <f t="shared" si="245"/>
        <v>0</v>
      </c>
      <c r="WFB21" s="954">
        <f t="shared" si="245"/>
        <v>0</v>
      </c>
      <c r="WFC21" s="954">
        <f t="shared" si="245"/>
        <v>0</v>
      </c>
      <c r="WFD21" s="954">
        <f t="shared" si="245"/>
        <v>0</v>
      </c>
      <c r="WFE21" s="954">
        <f t="shared" si="245"/>
        <v>0</v>
      </c>
      <c r="WFF21" s="954">
        <f t="shared" si="245"/>
        <v>0</v>
      </c>
      <c r="WFG21" s="954">
        <f t="shared" si="245"/>
        <v>0</v>
      </c>
      <c r="WFH21" s="954">
        <f t="shared" si="245"/>
        <v>0</v>
      </c>
      <c r="WFI21" s="954">
        <f t="shared" si="245"/>
        <v>0</v>
      </c>
      <c r="WFJ21" s="954">
        <f t="shared" si="245"/>
        <v>0</v>
      </c>
      <c r="WFK21" s="954">
        <f t="shared" si="245"/>
        <v>0</v>
      </c>
      <c r="WFL21" s="954">
        <f t="shared" si="245"/>
        <v>0</v>
      </c>
      <c r="WFM21" s="954">
        <f t="shared" si="245"/>
        <v>0</v>
      </c>
      <c r="WFN21" s="954">
        <f t="shared" si="245"/>
        <v>0</v>
      </c>
      <c r="WFO21" s="954">
        <f t="shared" si="245"/>
        <v>0</v>
      </c>
      <c r="WFP21" s="954">
        <f t="shared" si="245"/>
        <v>0</v>
      </c>
      <c r="WFQ21" s="954">
        <f t="shared" si="245"/>
        <v>0</v>
      </c>
      <c r="WFR21" s="954">
        <f t="shared" si="245"/>
        <v>0</v>
      </c>
      <c r="WFS21" s="954">
        <f t="shared" si="245"/>
        <v>0</v>
      </c>
      <c r="WFT21" s="954">
        <f t="shared" si="245"/>
        <v>0</v>
      </c>
      <c r="WFU21" s="954">
        <f t="shared" si="245"/>
        <v>0</v>
      </c>
      <c r="WFV21" s="954">
        <f t="shared" si="245"/>
        <v>0</v>
      </c>
      <c r="WFW21" s="954">
        <f t="shared" si="245"/>
        <v>0</v>
      </c>
      <c r="WFX21" s="954">
        <f t="shared" si="245"/>
        <v>0</v>
      </c>
      <c r="WFY21" s="954">
        <f t="shared" si="245"/>
        <v>0</v>
      </c>
      <c r="WFZ21" s="954">
        <f t="shared" si="245"/>
        <v>0</v>
      </c>
      <c r="WGA21" s="954">
        <f t="shared" si="245"/>
        <v>0</v>
      </c>
      <c r="WGB21" s="954">
        <f t="shared" si="245"/>
        <v>0</v>
      </c>
      <c r="WGC21" s="954">
        <f t="shared" si="245"/>
        <v>0</v>
      </c>
      <c r="WGD21" s="954">
        <f t="shared" si="245"/>
        <v>0</v>
      </c>
      <c r="WGE21" s="954">
        <f t="shared" si="245"/>
        <v>0</v>
      </c>
      <c r="WGF21" s="954">
        <f t="shared" si="245"/>
        <v>0</v>
      </c>
      <c r="WGG21" s="954">
        <f t="shared" si="245"/>
        <v>0</v>
      </c>
      <c r="WGH21" s="954">
        <f t="shared" si="245"/>
        <v>0</v>
      </c>
      <c r="WGI21" s="954">
        <f t="shared" si="245"/>
        <v>0</v>
      </c>
      <c r="WGJ21" s="954">
        <f t="shared" si="245"/>
        <v>0</v>
      </c>
      <c r="WGK21" s="954">
        <f t="shared" si="245"/>
        <v>0</v>
      </c>
      <c r="WGL21" s="954">
        <f t="shared" si="245"/>
        <v>0</v>
      </c>
      <c r="WGM21" s="954">
        <f t="shared" si="245"/>
        <v>0</v>
      </c>
      <c r="WGN21" s="954">
        <f t="shared" si="245"/>
        <v>0</v>
      </c>
      <c r="WGO21" s="954">
        <f t="shared" si="245"/>
        <v>0</v>
      </c>
      <c r="WGP21" s="954">
        <f t="shared" si="245"/>
        <v>0</v>
      </c>
      <c r="WGQ21" s="954">
        <f t="shared" si="245"/>
        <v>0</v>
      </c>
      <c r="WGR21" s="954">
        <f t="shared" si="245"/>
        <v>0</v>
      </c>
      <c r="WGS21" s="954">
        <f t="shared" si="245"/>
        <v>0</v>
      </c>
      <c r="WGT21" s="954">
        <f t="shared" si="245"/>
        <v>0</v>
      </c>
      <c r="WGU21" s="954">
        <f t="shared" si="245"/>
        <v>0</v>
      </c>
      <c r="WGV21" s="954">
        <f t="shared" ref="WGV21:WJG21" si="246">IF(OR(WGV26&lt;$C$18,WGV26&gt;($C$18+9)),0,WGV27)</f>
        <v>0</v>
      </c>
      <c r="WGW21" s="954">
        <f t="shared" si="246"/>
        <v>0</v>
      </c>
      <c r="WGX21" s="954">
        <f t="shared" si="246"/>
        <v>0</v>
      </c>
      <c r="WGY21" s="954">
        <f t="shared" si="246"/>
        <v>0</v>
      </c>
      <c r="WGZ21" s="954">
        <f t="shared" si="246"/>
        <v>0</v>
      </c>
      <c r="WHA21" s="954">
        <f t="shared" si="246"/>
        <v>0</v>
      </c>
      <c r="WHB21" s="954">
        <f t="shared" si="246"/>
        <v>0</v>
      </c>
      <c r="WHC21" s="954">
        <f t="shared" si="246"/>
        <v>0</v>
      </c>
      <c r="WHD21" s="954">
        <f t="shared" si="246"/>
        <v>0</v>
      </c>
      <c r="WHE21" s="954">
        <f t="shared" si="246"/>
        <v>0</v>
      </c>
      <c r="WHF21" s="954">
        <f t="shared" si="246"/>
        <v>0</v>
      </c>
      <c r="WHG21" s="954">
        <f t="shared" si="246"/>
        <v>0</v>
      </c>
      <c r="WHH21" s="954">
        <f t="shared" si="246"/>
        <v>0</v>
      </c>
      <c r="WHI21" s="954">
        <f t="shared" si="246"/>
        <v>0</v>
      </c>
      <c r="WHJ21" s="954">
        <f t="shared" si="246"/>
        <v>0</v>
      </c>
      <c r="WHK21" s="954">
        <f t="shared" si="246"/>
        <v>0</v>
      </c>
      <c r="WHL21" s="954">
        <f t="shared" si="246"/>
        <v>0</v>
      </c>
      <c r="WHM21" s="954">
        <f t="shared" si="246"/>
        <v>0</v>
      </c>
      <c r="WHN21" s="954">
        <f t="shared" si="246"/>
        <v>0</v>
      </c>
      <c r="WHO21" s="954">
        <f t="shared" si="246"/>
        <v>0</v>
      </c>
      <c r="WHP21" s="954">
        <f t="shared" si="246"/>
        <v>0</v>
      </c>
      <c r="WHQ21" s="954">
        <f t="shared" si="246"/>
        <v>0</v>
      </c>
      <c r="WHR21" s="954">
        <f t="shared" si="246"/>
        <v>0</v>
      </c>
      <c r="WHS21" s="954">
        <f t="shared" si="246"/>
        <v>0</v>
      </c>
      <c r="WHT21" s="954">
        <f t="shared" si="246"/>
        <v>0</v>
      </c>
      <c r="WHU21" s="954">
        <f t="shared" si="246"/>
        <v>0</v>
      </c>
      <c r="WHV21" s="954">
        <f t="shared" si="246"/>
        <v>0</v>
      </c>
      <c r="WHW21" s="954">
        <f t="shared" si="246"/>
        <v>0</v>
      </c>
      <c r="WHX21" s="954">
        <f t="shared" si="246"/>
        <v>0</v>
      </c>
      <c r="WHY21" s="954">
        <f t="shared" si="246"/>
        <v>0</v>
      </c>
      <c r="WHZ21" s="954">
        <f t="shared" si="246"/>
        <v>0</v>
      </c>
      <c r="WIA21" s="954">
        <f t="shared" si="246"/>
        <v>0</v>
      </c>
      <c r="WIB21" s="954">
        <f t="shared" si="246"/>
        <v>0</v>
      </c>
      <c r="WIC21" s="954">
        <f t="shared" si="246"/>
        <v>0</v>
      </c>
      <c r="WID21" s="954">
        <f t="shared" si="246"/>
        <v>0</v>
      </c>
      <c r="WIE21" s="954">
        <f t="shared" si="246"/>
        <v>0</v>
      </c>
      <c r="WIF21" s="954">
        <f t="shared" si="246"/>
        <v>0</v>
      </c>
      <c r="WIG21" s="954">
        <f t="shared" si="246"/>
        <v>0</v>
      </c>
      <c r="WIH21" s="954">
        <f t="shared" si="246"/>
        <v>0</v>
      </c>
      <c r="WII21" s="954">
        <f t="shared" si="246"/>
        <v>0</v>
      </c>
      <c r="WIJ21" s="954">
        <f t="shared" si="246"/>
        <v>0</v>
      </c>
      <c r="WIK21" s="954">
        <f t="shared" si="246"/>
        <v>0</v>
      </c>
      <c r="WIL21" s="954">
        <f t="shared" si="246"/>
        <v>0</v>
      </c>
      <c r="WIM21" s="954">
        <f t="shared" si="246"/>
        <v>0</v>
      </c>
      <c r="WIN21" s="954">
        <f t="shared" si="246"/>
        <v>0</v>
      </c>
      <c r="WIO21" s="954">
        <f t="shared" si="246"/>
        <v>0</v>
      </c>
      <c r="WIP21" s="954">
        <f t="shared" si="246"/>
        <v>0</v>
      </c>
      <c r="WIQ21" s="954">
        <f t="shared" si="246"/>
        <v>0</v>
      </c>
      <c r="WIR21" s="954">
        <f t="shared" si="246"/>
        <v>0</v>
      </c>
      <c r="WIS21" s="954">
        <f t="shared" si="246"/>
        <v>0</v>
      </c>
      <c r="WIT21" s="954">
        <f t="shared" si="246"/>
        <v>0</v>
      </c>
      <c r="WIU21" s="954">
        <f t="shared" si="246"/>
        <v>0</v>
      </c>
      <c r="WIV21" s="954">
        <f t="shared" si="246"/>
        <v>0</v>
      </c>
      <c r="WIW21" s="954">
        <f t="shared" si="246"/>
        <v>0</v>
      </c>
      <c r="WIX21" s="954">
        <f t="shared" si="246"/>
        <v>0</v>
      </c>
      <c r="WIY21" s="954">
        <f t="shared" si="246"/>
        <v>0</v>
      </c>
      <c r="WIZ21" s="954">
        <f t="shared" si="246"/>
        <v>0</v>
      </c>
      <c r="WJA21" s="954">
        <f t="shared" si="246"/>
        <v>0</v>
      </c>
      <c r="WJB21" s="954">
        <f t="shared" si="246"/>
        <v>0</v>
      </c>
      <c r="WJC21" s="954">
        <f t="shared" si="246"/>
        <v>0</v>
      </c>
      <c r="WJD21" s="954">
        <f t="shared" si="246"/>
        <v>0</v>
      </c>
      <c r="WJE21" s="954">
        <f t="shared" si="246"/>
        <v>0</v>
      </c>
      <c r="WJF21" s="954">
        <f t="shared" si="246"/>
        <v>0</v>
      </c>
      <c r="WJG21" s="954">
        <f t="shared" si="246"/>
        <v>0</v>
      </c>
      <c r="WJH21" s="954">
        <f t="shared" ref="WJH21:WLS21" si="247">IF(OR(WJH26&lt;$C$18,WJH26&gt;($C$18+9)),0,WJH27)</f>
        <v>0</v>
      </c>
      <c r="WJI21" s="954">
        <f t="shared" si="247"/>
        <v>0</v>
      </c>
      <c r="WJJ21" s="954">
        <f t="shared" si="247"/>
        <v>0</v>
      </c>
      <c r="WJK21" s="954">
        <f t="shared" si="247"/>
        <v>0</v>
      </c>
      <c r="WJL21" s="954">
        <f t="shared" si="247"/>
        <v>0</v>
      </c>
      <c r="WJM21" s="954">
        <f t="shared" si="247"/>
        <v>0</v>
      </c>
      <c r="WJN21" s="954">
        <f t="shared" si="247"/>
        <v>0</v>
      </c>
      <c r="WJO21" s="954">
        <f t="shared" si="247"/>
        <v>0</v>
      </c>
      <c r="WJP21" s="954">
        <f t="shared" si="247"/>
        <v>0</v>
      </c>
      <c r="WJQ21" s="954">
        <f t="shared" si="247"/>
        <v>0</v>
      </c>
      <c r="WJR21" s="954">
        <f t="shared" si="247"/>
        <v>0</v>
      </c>
      <c r="WJS21" s="954">
        <f t="shared" si="247"/>
        <v>0</v>
      </c>
      <c r="WJT21" s="954">
        <f t="shared" si="247"/>
        <v>0</v>
      </c>
      <c r="WJU21" s="954">
        <f t="shared" si="247"/>
        <v>0</v>
      </c>
      <c r="WJV21" s="954">
        <f t="shared" si="247"/>
        <v>0</v>
      </c>
      <c r="WJW21" s="954">
        <f t="shared" si="247"/>
        <v>0</v>
      </c>
      <c r="WJX21" s="954">
        <f t="shared" si="247"/>
        <v>0</v>
      </c>
      <c r="WJY21" s="954">
        <f t="shared" si="247"/>
        <v>0</v>
      </c>
      <c r="WJZ21" s="954">
        <f t="shared" si="247"/>
        <v>0</v>
      </c>
      <c r="WKA21" s="954">
        <f t="shared" si="247"/>
        <v>0</v>
      </c>
      <c r="WKB21" s="954">
        <f t="shared" si="247"/>
        <v>0</v>
      </c>
      <c r="WKC21" s="954">
        <f t="shared" si="247"/>
        <v>0</v>
      </c>
      <c r="WKD21" s="954">
        <f t="shared" si="247"/>
        <v>0</v>
      </c>
      <c r="WKE21" s="954">
        <f t="shared" si="247"/>
        <v>0</v>
      </c>
      <c r="WKF21" s="954">
        <f t="shared" si="247"/>
        <v>0</v>
      </c>
      <c r="WKG21" s="954">
        <f t="shared" si="247"/>
        <v>0</v>
      </c>
      <c r="WKH21" s="954">
        <f t="shared" si="247"/>
        <v>0</v>
      </c>
      <c r="WKI21" s="954">
        <f t="shared" si="247"/>
        <v>0</v>
      </c>
      <c r="WKJ21" s="954">
        <f t="shared" si="247"/>
        <v>0</v>
      </c>
      <c r="WKK21" s="954">
        <f t="shared" si="247"/>
        <v>0</v>
      </c>
      <c r="WKL21" s="954">
        <f t="shared" si="247"/>
        <v>0</v>
      </c>
      <c r="WKM21" s="954">
        <f t="shared" si="247"/>
        <v>0</v>
      </c>
      <c r="WKN21" s="954">
        <f t="shared" si="247"/>
        <v>0</v>
      </c>
      <c r="WKO21" s="954">
        <f t="shared" si="247"/>
        <v>0</v>
      </c>
      <c r="WKP21" s="954">
        <f t="shared" si="247"/>
        <v>0</v>
      </c>
      <c r="WKQ21" s="954">
        <f t="shared" si="247"/>
        <v>0</v>
      </c>
      <c r="WKR21" s="954">
        <f t="shared" si="247"/>
        <v>0</v>
      </c>
      <c r="WKS21" s="954">
        <f t="shared" si="247"/>
        <v>0</v>
      </c>
      <c r="WKT21" s="954">
        <f t="shared" si="247"/>
        <v>0</v>
      </c>
      <c r="WKU21" s="954">
        <f t="shared" si="247"/>
        <v>0</v>
      </c>
      <c r="WKV21" s="954">
        <f t="shared" si="247"/>
        <v>0</v>
      </c>
      <c r="WKW21" s="954">
        <f t="shared" si="247"/>
        <v>0</v>
      </c>
      <c r="WKX21" s="954">
        <f t="shared" si="247"/>
        <v>0</v>
      </c>
      <c r="WKY21" s="954">
        <f t="shared" si="247"/>
        <v>0</v>
      </c>
      <c r="WKZ21" s="954">
        <f t="shared" si="247"/>
        <v>0</v>
      </c>
      <c r="WLA21" s="954">
        <f t="shared" si="247"/>
        <v>0</v>
      </c>
      <c r="WLB21" s="954">
        <f t="shared" si="247"/>
        <v>0</v>
      </c>
      <c r="WLC21" s="954">
        <f t="shared" si="247"/>
        <v>0</v>
      </c>
      <c r="WLD21" s="954">
        <f t="shared" si="247"/>
        <v>0</v>
      </c>
      <c r="WLE21" s="954">
        <f t="shared" si="247"/>
        <v>0</v>
      </c>
      <c r="WLF21" s="954">
        <f t="shared" si="247"/>
        <v>0</v>
      </c>
      <c r="WLG21" s="954">
        <f t="shared" si="247"/>
        <v>0</v>
      </c>
      <c r="WLH21" s="954">
        <f t="shared" si="247"/>
        <v>0</v>
      </c>
      <c r="WLI21" s="954">
        <f t="shared" si="247"/>
        <v>0</v>
      </c>
      <c r="WLJ21" s="954">
        <f t="shared" si="247"/>
        <v>0</v>
      </c>
      <c r="WLK21" s="954">
        <f t="shared" si="247"/>
        <v>0</v>
      </c>
      <c r="WLL21" s="954">
        <f t="shared" si="247"/>
        <v>0</v>
      </c>
      <c r="WLM21" s="954">
        <f t="shared" si="247"/>
        <v>0</v>
      </c>
      <c r="WLN21" s="954">
        <f t="shared" si="247"/>
        <v>0</v>
      </c>
      <c r="WLO21" s="954">
        <f t="shared" si="247"/>
        <v>0</v>
      </c>
      <c r="WLP21" s="954">
        <f t="shared" si="247"/>
        <v>0</v>
      </c>
      <c r="WLQ21" s="954">
        <f t="shared" si="247"/>
        <v>0</v>
      </c>
      <c r="WLR21" s="954">
        <f t="shared" si="247"/>
        <v>0</v>
      </c>
      <c r="WLS21" s="954">
        <f t="shared" si="247"/>
        <v>0</v>
      </c>
      <c r="WLT21" s="954">
        <f t="shared" ref="WLT21:WOE21" si="248">IF(OR(WLT26&lt;$C$18,WLT26&gt;($C$18+9)),0,WLT27)</f>
        <v>0</v>
      </c>
      <c r="WLU21" s="954">
        <f t="shared" si="248"/>
        <v>0</v>
      </c>
      <c r="WLV21" s="954">
        <f t="shared" si="248"/>
        <v>0</v>
      </c>
      <c r="WLW21" s="954">
        <f t="shared" si="248"/>
        <v>0</v>
      </c>
      <c r="WLX21" s="954">
        <f t="shared" si="248"/>
        <v>0</v>
      </c>
      <c r="WLY21" s="954">
        <f t="shared" si="248"/>
        <v>0</v>
      </c>
      <c r="WLZ21" s="954">
        <f t="shared" si="248"/>
        <v>0</v>
      </c>
      <c r="WMA21" s="954">
        <f t="shared" si="248"/>
        <v>0</v>
      </c>
      <c r="WMB21" s="954">
        <f t="shared" si="248"/>
        <v>0</v>
      </c>
      <c r="WMC21" s="954">
        <f t="shared" si="248"/>
        <v>0</v>
      </c>
      <c r="WMD21" s="954">
        <f t="shared" si="248"/>
        <v>0</v>
      </c>
      <c r="WME21" s="954">
        <f t="shared" si="248"/>
        <v>0</v>
      </c>
      <c r="WMF21" s="954">
        <f t="shared" si="248"/>
        <v>0</v>
      </c>
      <c r="WMG21" s="954">
        <f t="shared" si="248"/>
        <v>0</v>
      </c>
      <c r="WMH21" s="954">
        <f t="shared" si="248"/>
        <v>0</v>
      </c>
      <c r="WMI21" s="954">
        <f t="shared" si="248"/>
        <v>0</v>
      </c>
      <c r="WMJ21" s="954">
        <f t="shared" si="248"/>
        <v>0</v>
      </c>
      <c r="WMK21" s="954">
        <f t="shared" si="248"/>
        <v>0</v>
      </c>
      <c r="WML21" s="954">
        <f t="shared" si="248"/>
        <v>0</v>
      </c>
      <c r="WMM21" s="954">
        <f t="shared" si="248"/>
        <v>0</v>
      </c>
      <c r="WMN21" s="954">
        <f t="shared" si="248"/>
        <v>0</v>
      </c>
      <c r="WMO21" s="954">
        <f t="shared" si="248"/>
        <v>0</v>
      </c>
      <c r="WMP21" s="954">
        <f t="shared" si="248"/>
        <v>0</v>
      </c>
      <c r="WMQ21" s="954">
        <f t="shared" si="248"/>
        <v>0</v>
      </c>
      <c r="WMR21" s="954">
        <f t="shared" si="248"/>
        <v>0</v>
      </c>
      <c r="WMS21" s="954">
        <f t="shared" si="248"/>
        <v>0</v>
      </c>
      <c r="WMT21" s="954">
        <f t="shared" si="248"/>
        <v>0</v>
      </c>
      <c r="WMU21" s="954">
        <f t="shared" si="248"/>
        <v>0</v>
      </c>
      <c r="WMV21" s="954">
        <f t="shared" si="248"/>
        <v>0</v>
      </c>
      <c r="WMW21" s="954">
        <f t="shared" si="248"/>
        <v>0</v>
      </c>
      <c r="WMX21" s="954">
        <f t="shared" si="248"/>
        <v>0</v>
      </c>
      <c r="WMY21" s="954">
        <f t="shared" si="248"/>
        <v>0</v>
      </c>
      <c r="WMZ21" s="954">
        <f t="shared" si="248"/>
        <v>0</v>
      </c>
      <c r="WNA21" s="954">
        <f t="shared" si="248"/>
        <v>0</v>
      </c>
      <c r="WNB21" s="954">
        <f t="shared" si="248"/>
        <v>0</v>
      </c>
      <c r="WNC21" s="954">
        <f t="shared" si="248"/>
        <v>0</v>
      </c>
      <c r="WND21" s="954">
        <f t="shared" si="248"/>
        <v>0</v>
      </c>
      <c r="WNE21" s="954">
        <f t="shared" si="248"/>
        <v>0</v>
      </c>
      <c r="WNF21" s="954">
        <f t="shared" si="248"/>
        <v>0</v>
      </c>
      <c r="WNG21" s="954">
        <f t="shared" si="248"/>
        <v>0</v>
      </c>
      <c r="WNH21" s="954">
        <f t="shared" si="248"/>
        <v>0</v>
      </c>
      <c r="WNI21" s="954">
        <f t="shared" si="248"/>
        <v>0</v>
      </c>
      <c r="WNJ21" s="954">
        <f t="shared" si="248"/>
        <v>0</v>
      </c>
      <c r="WNK21" s="954">
        <f t="shared" si="248"/>
        <v>0</v>
      </c>
      <c r="WNL21" s="954">
        <f t="shared" si="248"/>
        <v>0</v>
      </c>
      <c r="WNM21" s="954">
        <f t="shared" si="248"/>
        <v>0</v>
      </c>
      <c r="WNN21" s="954">
        <f t="shared" si="248"/>
        <v>0</v>
      </c>
      <c r="WNO21" s="954">
        <f t="shared" si="248"/>
        <v>0</v>
      </c>
      <c r="WNP21" s="954">
        <f t="shared" si="248"/>
        <v>0</v>
      </c>
      <c r="WNQ21" s="954">
        <f t="shared" si="248"/>
        <v>0</v>
      </c>
      <c r="WNR21" s="954">
        <f t="shared" si="248"/>
        <v>0</v>
      </c>
      <c r="WNS21" s="954">
        <f t="shared" si="248"/>
        <v>0</v>
      </c>
      <c r="WNT21" s="954">
        <f t="shared" si="248"/>
        <v>0</v>
      </c>
      <c r="WNU21" s="954">
        <f t="shared" si="248"/>
        <v>0</v>
      </c>
      <c r="WNV21" s="954">
        <f t="shared" si="248"/>
        <v>0</v>
      </c>
      <c r="WNW21" s="954">
        <f t="shared" si="248"/>
        <v>0</v>
      </c>
      <c r="WNX21" s="954">
        <f t="shared" si="248"/>
        <v>0</v>
      </c>
      <c r="WNY21" s="954">
        <f t="shared" si="248"/>
        <v>0</v>
      </c>
      <c r="WNZ21" s="954">
        <f t="shared" si="248"/>
        <v>0</v>
      </c>
      <c r="WOA21" s="954">
        <f t="shared" si="248"/>
        <v>0</v>
      </c>
      <c r="WOB21" s="954">
        <f t="shared" si="248"/>
        <v>0</v>
      </c>
      <c r="WOC21" s="954">
        <f t="shared" si="248"/>
        <v>0</v>
      </c>
      <c r="WOD21" s="954">
        <f t="shared" si="248"/>
        <v>0</v>
      </c>
      <c r="WOE21" s="954">
        <f t="shared" si="248"/>
        <v>0</v>
      </c>
      <c r="WOF21" s="954">
        <f t="shared" ref="WOF21:WQQ21" si="249">IF(OR(WOF26&lt;$C$18,WOF26&gt;($C$18+9)),0,WOF27)</f>
        <v>0</v>
      </c>
      <c r="WOG21" s="954">
        <f t="shared" si="249"/>
        <v>0</v>
      </c>
      <c r="WOH21" s="954">
        <f t="shared" si="249"/>
        <v>0</v>
      </c>
      <c r="WOI21" s="954">
        <f t="shared" si="249"/>
        <v>0</v>
      </c>
      <c r="WOJ21" s="954">
        <f t="shared" si="249"/>
        <v>0</v>
      </c>
      <c r="WOK21" s="954">
        <f t="shared" si="249"/>
        <v>0</v>
      </c>
      <c r="WOL21" s="954">
        <f t="shared" si="249"/>
        <v>0</v>
      </c>
      <c r="WOM21" s="954">
        <f t="shared" si="249"/>
        <v>0</v>
      </c>
      <c r="WON21" s="954">
        <f t="shared" si="249"/>
        <v>0</v>
      </c>
      <c r="WOO21" s="954">
        <f t="shared" si="249"/>
        <v>0</v>
      </c>
      <c r="WOP21" s="954">
        <f t="shared" si="249"/>
        <v>0</v>
      </c>
      <c r="WOQ21" s="954">
        <f t="shared" si="249"/>
        <v>0</v>
      </c>
      <c r="WOR21" s="954">
        <f t="shared" si="249"/>
        <v>0</v>
      </c>
      <c r="WOS21" s="954">
        <f t="shared" si="249"/>
        <v>0</v>
      </c>
      <c r="WOT21" s="954">
        <f t="shared" si="249"/>
        <v>0</v>
      </c>
      <c r="WOU21" s="954">
        <f t="shared" si="249"/>
        <v>0</v>
      </c>
      <c r="WOV21" s="954">
        <f t="shared" si="249"/>
        <v>0</v>
      </c>
      <c r="WOW21" s="954">
        <f t="shared" si="249"/>
        <v>0</v>
      </c>
      <c r="WOX21" s="954">
        <f t="shared" si="249"/>
        <v>0</v>
      </c>
      <c r="WOY21" s="954">
        <f t="shared" si="249"/>
        <v>0</v>
      </c>
      <c r="WOZ21" s="954">
        <f t="shared" si="249"/>
        <v>0</v>
      </c>
      <c r="WPA21" s="954">
        <f t="shared" si="249"/>
        <v>0</v>
      </c>
      <c r="WPB21" s="954">
        <f t="shared" si="249"/>
        <v>0</v>
      </c>
      <c r="WPC21" s="954">
        <f t="shared" si="249"/>
        <v>0</v>
      </c>
      <c r="WPD21" s="954">
        <f t="shared" si="249"/>
        <v>0</v>
      </c>
      <c r="WPE21" s="954">
        <f t="shared" si="249"/>
        <v>0</v>
      </c>
      <c r="WPF21" s="954">
        <f t="shared" si="249"/>
        <v>0</v>
      </c>
      <c r="WPG21" s="954">
        <f t="shared" si="249"/>
        <v>0</v>
      </c>
      <c r="WPH21" s="954">
        <f t="shared" si="249"/>
        <v>0</v>
      </c>
      <c r="WPI21" s="954">
        <f t="shared" si="249"/>
        <v>0</v>
      </c>
      <c r="WPJ21" s="954">
        <f t="shared" si="249"/>
        <v>0</v>
      </c>
      <c r="WPK21" s="954">
        <f t="shared" si="249"/>
        <v>0</v>
      </c>
      <c r="WPL21" s="954">
        <f t="shared" si="249"/>
        <v>0</v>
      </c>
      <c r="WPM21" s="954">
        <f t="shared" si="249"/>
        <v>0</v>
      </c>
      <c r="WPN21" s="954">
        <f t="shared" si="249"/>
        <v>0</v>
      </c>
      <c r="WPO21" s="954">
        <f t="shared" si="249"/>
        <v>0</v>
      </c>
      <c r="WPP21" s="954">
        <f t="shared" si="249"/>
        <v>0</v>
      </c>
      <c r="WPQ21" s="954">
        <f t="shared" si="249"/>
        <v>0</v>
      </c>
      <c r="WPR21" s="954">
        <f t="shared" si="249"/>
        <v>0</v>
      </c>
      <c r="WPS21" s="954">
        <f t="shared" si="249"/>
        <v>0</v>
      </c>
      <c r="WPT21" s="954">
        <f t="shared" si="249"/>
        <v>0</v>
      </c>
      <c r="WPU21" s="954">
        <f t="shared" si="249"/>
        <v>0</v>
      </c>
      <c r="WPV21" s="954">
        <f t="shared" si="249"/>
        <v>0</v>
      </c>
      <c r="WPW21" s="954">
        <f t="shared" si="249"/>
        <v>0</v>
      </c>
      <c r="WPX21" s="954">
        <f t="shared" si="249"/>
        <v>0</v>
      </c>
      <c r="WPY21" s="954">
        <f t="shared" si="249"/>
        <v>0</v>
      </c>
      <c r="WPZ21" s="954">
        <f t="shared" si="249"/>
        <v>0</v>
      </c>
      <c r="WQA21" s="954">
        <f t="shared" si="249"/>
        <v>0</v>
      </c>
      <c r="WQB21" s="954">
        <f t="shared" si="249"/>
        <v>0</v>
      </c>
      <c r="WQC21" s="954">
        <f t="shared" si="249"/>
        <v>0</v>
      </c>
      <c r="WQD21" s="954">
        <f t="shared" si="249"/>
        <v>0</v>
      </c>
      <c r="WQE21" s="954">
        <f t="shared" si="249"/>
        <v>0</v>
      </c>
      <c r="WQF21" s="954">
        <f t="shared" si="249"/>
        <v>0</v>
      </c>
      <c r="WQG21" s="954">
        <f t="shared" si="249"/>
        <v>0</v>
      </c>
      <c r="WQH21" s="954">
        <f t="shared" si="249"/>
        <v>0</v>
      </c>
      <c r="WQI21" s="954">
        <f t="shared" si="249"/>
        <v>0</v>
      </c>
      <c r="WQJ21" s="954">
        <f t="shared" si="249"/>
        <v>0</v>
      </c>
      <c r="WQK21" s="954">
        <f t="shared" si="249"/>
        <v>0</v>
      </c>
      <c r="WQL21" s="954">
        <f t="shared" si="249"/>
        <v>0</v>
      </c>
      <c r="WQM21" s="954">
        <f t="shared" si="249"/>
        <v>0</v>
      </c>
      <c r="WQN21" s="954">
        <f t="shared" si="249"/>
        <v>0</v>
      </c>
      <c r="WQO21" s="954">
        <f t="shared" si="249"/>
        <v>0</v>
      </c>
      <c r="WQP21" s="954">
        <f t="shared" si="249"/>
        <v>0</v>
      </c>
      <c r="WQQ21" s="954">
        <f t="shared" si="249"/>
        <v>0</v>
      </c>
      <c r="WQR21" s="954">
        <f t="shared" ref="WQR21:WTC21" si="250">IF(OR(WQR26&lt;$C$18,WQR26&gt;($C$18+9)),0,WQR27)</f>
        <v>0</v>
      </c>
      <c r="WQS21" s="954">
        <f t="shared" si="250"/>
        <v>0</v>
      </c>
      <c r="WQT21" s="954">
        <f t="shared" si="250"/>
        <v>0</v>
      </c>
      <c r="WQU21" s="954">
        <f t="shared" si="250"/>
        <v>0</v>
      </c>
      <c r="WQV21" s="954">
        <f t="shared" si="250"/>
        <v>0</v>
      </c>
      <c r="WQW21" s="954">
        <f t="shared" si="250"/>
        <v>0</v>
      </c>
      <c r="WQX21" s="954">
        <f t="shared" si="250"/>
        <v>0</v>
      </c>
      <c r="WQY21" s="954">
        <f t="shared" si="250"/>
        <v>0</v>
      </c>
      <c r="WQZ21" s="954">
        <f t="shared" si="250"/>
        <v>0</v>
      </c>
      <c r="WRA21" s="954">
        <f t="shared" si="250"/>
        <v>0</v>
      </c>
      <c r="WRB21" s="954">
        <f t="shared" si="250"/>
        <v>0</v>
      </c>
      <c r="WRC21" s="954">
        <f t="shared" si="250"/>
        <v>0</v>
      </c>
      <c r="WRD21" s="954">
        <f t="shared" si="250"/>
        <v>0</v>
      </c>
      <c r="WRE21" s="954">
        <f t="shared" si="250"/>
        <v>0</v>
      </c>
      <c r="WRF21" s="954">
        <f t="shared" si="250"/>
        <v>0</v>
      </c>
      <c r="WRG21" s="954">
        <f t="shared" si="250"/>
        <v>0</v>
      </c>
      <c r="WRH21" s="954">
        <f t="shared" si="250"/>
        <v>0</v>
      </c>
      <c r="WRI21" s="954">
        <f t="shared" si="250"/>
        <v>0</v>
      </c>
      <c r="WRJ21" s="954">
        <f t="shared" si="250"/>
        <v>0</v>
      </c>
      <c r="WRK21" s="954">
        <f t="shared" si="250"/>
        <v>0</v>
      </c>
      <c r="WRL21" s="954">
        <f t="shared" si="250"/>
        <v>0</v>
      </c>
      <c r="WRM21" s="954">
        <f t="shared" si="250"/>
        <v>0</v>
      </c>
      <c r="WRN21" s="954">
        <f t="shared" si="250"/>
        <v>0</v>
      </c>
      <c r="WRO21" s="954">
        <f t="shared" si="250"/>
        <v>0</v>
      </c>
      <c r="WRP21" s="954">
        <f t="shared" si="250"/>
        <v>0</v>
      </c>
      <c r="WRQ21" s="954">
        <f t="shared" si="250"/>
        <v>0</v>
      </c>
      <c r="WRR21" s="954">
        <f t="shared" si="250"/>
        <v>0</v>
      </c>
      <c r="WRS21" s="954">
        <f t="shared" si="250"/>
        <v>0</v>
      </c>
      <c r="WRT21" s="954">
        <f t="shared" si="250"/>
        <v>0</v>
      </c>
      <c r="WRU21" s="954">
        <f t="shared" si="250"/>
        <v>0</v>
      </c>
      <c r="WRV21" s="954">
        <f t="shared" si="250"/>
        <v>0</v>
      </c>
      <c r="WRW21" s="954">
        <f t="shared" si="250"/>
        <v>0</v>
      </c>
      <c r="WRX21" s="954">
        <f t="shared" si="250"/>
        <v>0</v>
      </c>
      <c r="WRY21" s="954">
        <f t="shared" si="250"/>
        <v>0</v>
      </c>
      <c r="WRZ21" s="954">
        <f t="shared" si="250"/>
        <v>0</v>
      </c>
      <c r="WSA21" s="954">
        <f t="shared" si="250"/>
        <v>0</v>
      </c>
      <c r="WSB21" s="954">
        <f t="shared" si="250"/>
        <v>0</v>
      </c>
      <c r="WSC21" s="954">
        <f t="shared" si="250"/>
        <v>0</v>
      </c>
      <c r="WSD21" s="954">
        <f t="shared" si="250"/>
        <v>0</v>
      </c>
      <c r="WSE21" s="954">
        <f t="shared" si="250"/>
        <v>0</v>
      </c>
      <c r="WSF21" s="954">
        <f t="shared" si="250"/>
        <v>0</v>
      </c>
      <c r="WSG21" s="954">
        <f t="shared" si="250"/>
        <v>0</v>
      </c>
      <c r="WSH21" s="954">
        <f t="shared" si="250"/>
        <v>0</v>
      </c>
      <c r="WSI21" s="954">
        <f t="shared" si="250"/>
        <v>0</v>
      </c>
      <c r="WSJ21" s="954">
        <f t="shared" si="250"/>
        <v>0</v>
      </c>
      <c r="WSK21" s="954">
        <f t="shared" si="250"/>
        <v>0</v>
      </c>
      <c r="WSL21" s="954">
        <f t="shared" si="250"/>
        <v>0</v>
      </c>
      <c r="WSM21" s="954">
        <f t="shared" si="250"/>
        <v>0</v>
      </c>
      <c r="WSN21" s="954">
        <f t="shared" si="250"/>
        <v>0</v>
      </c>
      <c r="WSO21" s="954">
        <f t="shared" si="250"/>
        <v>0</v>
      </c>
      <c r="WSP21" s="954">
        <f t="shared" si="250"/>
        <v>0</v>
      </c>
      <c r="WSQ21" s="954">
        <f t="shared" si="250"/>
        <v>0</v>
      </c>
      <c r="WSR21" s="954">
        <f t="shared" si="250"/>
        <v>0</v>
      </c>
      <c r="WSS21" s="954">
        <f t="shared" si="250"/>
        <v>0</v>
      </c>
      <c r="WST21" s="954">
        <f t="shared" si="250"/>
        <v>0</v>
      </c>
      <c r="WSU21" s="954">
        <f t="shared" si="250"/>
        <v>0</v>
      </c>
      <c r="WSV21" s="954">
        <f t="shared" si="250"/>
        <v>0</v>
      </c>
      <c r="WSW21" s="954">
        <f t="shared" si="250"/>
        <v>0</v>
      </c>
      <c r="WSX21" s="954">
        <f t="shared" si="250"/>
        <v>0</v>
      </c>
      <c r="WSY21" s="954">
        <f t="shared" si="250"/>
        <v>0</v>
      </c>
      <c r="WSZ21" s="954">
        <f t="shared" si="250"/>
        <v>0</v>
      </c>
      <c r="WTA21" s="954">
        <f t="shared" si="250"/>
        <v>0</v>
      </c>
      <c r="WTB21" s="954">
        <f t="shared" si="250"/>
        <v>0</v>
      </c>
      <c r="WTC21" s="954">
        <f t="shared" si="250"/>
        <v>0</v>
      </c>
      <c r="WTD21" s="954">
        <f t="shared" ref="WTD21:WVO21" si="251">IF(OR(WTD26&lt;$C$18,WTD26&gt;($C$18+9)),0,WTD27)</f>
        <v>0</v>
      </c>
      <c r="WTE21" s="954">
        <f t="shared" si="251"/>
        <v>0</v>
      </c>
      <c r="WTF21" s="954">
        <f t="shared" si="251"/>
        <v>0</v>
      </c>
      <c r="WTG21" s="954">
        <f t="shared" si="251"/>
        <v>0</v>
      </c>
      <c r="WTH21" s="954">
        <f t="shared" si="251"/>
        <v>0</v>
      </c>
      <c r="WTI21" s="954">
        <f t="shared" si="251"/>
        <v>0</v>
      </c>
      <c r="WTJ21" s="954">
        <f t="shared" si="251"/>
        <v>0</v>
      </c>
      <c r="WTK21" s="954">
        <f t="shared" si="251"/>
        <v>0</v>
      </c>
      <c r="WTL21" s="954">
        <f t="shared" si="251"/>
        <v>0</v>
      </c>
      <c r="WTM21" s="954">
        <f t="shared" si="251"/>
        <v>0</v>
      </c>
      <c r="WTN21" s="954">
        <f t="shared" si="251"/>
        <v>0</v>
      </c>
      <c r="WTO21" s="954">
        <f t="shared" si="251"/>
        <v>0</v>
      </c>
      <c r="WTP21" s="954">
        <f t="shared" si="251"/>
        <v>0</v>
      </c>
      <c r="WTQ21" s="954">
        <f t="shared" si="251"/>
        <v>0</v>
      </c>
      <c r="WTR21" s="954">
        <f t="shared" si="251"/>
        <v>0</v>
      </c>
      <c r="WTS21" s="954">
        <f t="shared" si="251"/>
        <v>0</v>
      </c>
      <c r="WTT21" s="954">
        <f t="shared" si="251"/>
        <v>0</v>
      </c>
      <c r="WTU21" s="954">
        <f t="shared" si="251"/>
        <v>0</v>
      </c>
      <c r="WTV21" s="954">
        <f t="shared" si="251"/>
        <v>0</v>
      </c>
      <c r="WTW21" s="954">
        <f t="shared" si="251"/>
        <v>0</v>
      </c>
      <c r="WTX21" s="954">
        <f t="shared" si="251"/>
        <v>0</v>
      </c>
      <c r="WTY21" s="954">
        <f t="shared" si="251"/>
        <v>0</v>
      </c>
      <c r="WTZ21" s="954">
        <f t="shared" si="251"/>
        <v>0</v>
      </c>
      <c r="WUA21" s="954">
        <f t="shared" si="251"/>
        <v>0</v>
      </c>
      <c r="WUB21" s="954">
        <f t="shared" si="251"/>
        <v>0</v>
      </c>
      <c r="WUC21" s="954">
        <f t="shared" si="251"/>
        <v>0</v>
      </c>
      <c r="WUD21" s="954">
        <f t="shared" si="251"/>
        <v>0</v>
      </c>
      <c r="WUE21" s="954">
        <f t="shared" si="251"/>
        <v>0</v>
      </c>
      <c r="WUF21" s="954">
        <f t="shared" si="251"/>
        <v>0</v>
      </c>
      <c r="WUG21" s="954">
        <f t="shared" si="251"/>
        <v>0</v>
      </c>
      <c r="WUH21" s="954">
        <f t="shared" si="251"/>
        <v>0</v>
      </c>
      <c r="WUI21" s="954">
        <f t="shared" si="251"/>
        <v>0</v>
      </c>
      <c r="WUJ21" s="954">
        <f t="shared" si="251"/>
        <v>0</v>
      </c>
      <c r="WUK21" s="954">
        <f t="shared" si="251"/>
        <v>0</v>
      </c>
      <c r="WUL21" s="954">
        <f t="shared" si="251"/>
        <v>0</v>
      </c>
      <c r="WUM21" s="954">
        <f t="shared" si="251"/>
        <v>0</v>
      </c>
      <c r="WUN21" s="954">
        <f t="shared" si="251"/>
        <v>0</v>
      </c>
      <c r="WUO21" s="954">
        <f t="shared" si="251"/>
        <v>0</v>
      </c>
      <c r="WUP21" s="954">
        <f t="shared" si="251"/>
        <v>0</v>
      </c>
      <c r="WUQ21" s="954">
        <f t="shared" si="251"/>
        <v>0</v>
      </c>
      <c r="WUR21" s="954">
        <f t="shared" si="251"/>
        <v>0</v>
      </c>
      <c r="WUS21" s="954">
        <f t="shared" si="251"/>
        <v>0</v>
      </c>
      <c r="WUT21" s="954">
        <f t="shared" si="251"/>
        <v>0</v>
      </c>
      <c r="WUU21" s="954">
        <f t="shared" si="251"/>
        <v>0</v>
      </c>
      <c r="WUV21" s="954">
        <f t="shared" si="251"/>
        <v>0</v>
      </c>
      <c r="WUW21" s="954">
        <f t="shared" si="251"/>
        <v>0</v>
      </c>
      <c r="WUX21" s="954">
        <f t="shared" si="251"/>
        <v>0</v>
      </c>
      <c r="WUY21" s="954">
        <f t="shared" si="251"/>
        <v>0</v>
      </c>
      <c r="WUZ21" s="954">
        <f t="shared" si="251"/>
        <v>0</v>
      </c>
      <c r="WVA21" s="954">
        <f t="shared" si="251"/>
        <v>0</v>
      </c>
      <c r="WVB21" s="954">
        <f t="shared" si="251"/>
        <v>0</v>
      </c>
      <c r="WVC21" s="954">
        <f t="shared" si="251"/>
        <v>0</v>
      </c>
      <c r="WVD21" s="954">
        <f t="shared" si="251"/>
        <v>0</v>
      </c>
      <c r="WVE21" s="954">
        <f t="shared" si="251"/>
        <v>0</v>
      </c>
      <c r="WVF21" s="954">
        <f t="shared" si="251"/>
        <v>0</v>
      </c>
      <c r="WVG21" s="954">
        <f t="shared" si="251"/>
        <v>0</v>
      </c>
      <c r="WVH21" s="954">
        <f t="shared" si="251"/>
        <v>0</v>
      </c>
      <c r="WVI21" s="954">
        <f t="shared" si="251"/>
        <v>0</v>
      </c>
      <c r="WVJ21" s="954">
        <f t="shared" si="251"/>
        <v>0</v>
      </c>
      <c r="WVK21" s="954">
        <f t="shared" si="251"/>
        <v>0</v>
      </c>
      <c r="WVL21" s="954">
        <f t="shared" si="251"/>
        <v>0</v>
      </c>
      <c r="WVM21" s="954">
        <f t="shared" si="251"/>
        <v>0</v>
      </c>
      <c r="WVN21" s="954">
        <f t="shared" si="251"/>
        <v>0</v>
      </c>
      <c r="WVO21" s="954">
        <f t="shared" si="251"/>
        <v>0</v>
      </c>
      <c r="WVP21" s="954">
        <f t="shared" ref="WVP21:WYA21" si="252">IF(OR(WVP26&lt;$C$18,WVP26&gt;($C$18+9)),0,WVP27)</f>
        <v>0</v>
      </c>
      <c r="WVQ21" s="954">
        <f t="shared" si="252"/>
        <v>0</v>
      </c>
      <c r="WVR21" s="954">
        <f t="shared" si="252"/>
        <v>0</v>
      </c>
      <c r="WVS21" s="954">
        <f t="shared" si="252"/>
        <v>0</v>
      </c>
      <c r="WVT21" s="954">
        <f t="shared" si="252"/>
        <v>0</v>
      </c>
      <c r="WVU21" s="954">
        <f t="shared" si="252"/>
        <v>0</v>
      </c>
      <c r="WVV21" s="954">
        <f t="shared" si="252"/>
        <v>0</v>
      </c>
      <c r="WVW21" s="954">
        <f t="shared" si="252"/>
        <v>0</v>
      </c>
      <c r="WVX21" s="954">
        <f t="shared" si="252"/>
        <v>0</v>
      </c>
      <c r="WVY21" s="954">
        <f t="shared" si="252"/>
        <v>0</v>
      </c>
      <c r="WVZ21" s="954">
        <f t="shared" si="252"/>
        <v>0</v>
      </c>
      <c r="WWA21" s="954">
        <f t="shared" si="252"/>
        <v>0</v>
      </c>
      <c r="WWB21" s="954">
        <f t="shared" si="252"/>
        <v>0</v>
      </c>
      <c r="WWC21" s="954">
        <f t="shared" si="252"/>
        <v>0</v>
      </c>
      <c r="WWD21" s="954">
        <f t="shared" si="252"/>
        <v>0</v>
      </c>
      <c r="WWE21" s="954">
        <f t="shared" si="252"/>
        <v>0</v>
      </c>
      <c r="WWF21" s="954">
        <f t="shared" si="252"/>
        <v>0</v>
      </c>
      <c r="WWG21" s="954">
        <f t="shared" si="252"/>
        <v>0</v>
      </c>
      <c r="WWH21" s="954">
        <f t="shared" si="252"/>
        <v>0</v>
      </c>
      <c r="WWI21" s="954">
        <f t="shared" si="252"/>
        <v>0</v>
      </c>
      <c r="WWJ21" s="954">
        <f t="shared" si="252"/>
        <v>0</v>
      </c>
      <c r="WWK21" s="954">
        <f t="shared" si="252"/>
        <v>0</v>
      </c>
      <c r="WWL21" s="954">
        <f t="shared" si="252"/>
        <v>0</v>
      </c>
      <c r="WWM21" s="954">
        <f t="shared" si="252"/>
        <v>0</v>
      </c>
      <c r="WWN21" s="954">
        <f t="shared" si="252"/>
        <v>0</v>
      </c>
      <c r="WWO21" s="954">
        <f t="shared" si="252"/>
        <v>0</v>
      </c>
      <c r="WWP21" s="954">
        <f t="shared" si="252"/>
        <v>0</v>
      </c>
      <c r="WWQ21" s="954">
        <f t="shared" si="252"/>
        <v>0</v>
      </c>
      <c r="WWR21" s="954">
        <f t="shared" si="252"/>
        <v>0</v>
      </c>
      <c r="WWS21" s="954">
        <f t="shared" si="252"/>
        <v>0</v>
      </c>
      <c r="WWT21" s="954">
        <f t="shared" si="252"/>
        <v>0</v>
      </c>
      <c r="WWU21" s="954">
        <f t="shared" si="252"/>
        <v>0</v>
      </c>
      <c r="WWV21" s="954">
        <f t="shared" si="252"/>
        <v>0</v>
      </c>
      <c r="WWW21" s="954">
        <f t="shared" si="252"/>
        <v>0</v>
      </c>
      <c r="WWX21" s="954">
        <f t="shared" si="252"/>
        <v>0</v>
      </c>
      <c r="WWY21" s="954">
        <f t="shared" si="252"/>
        <v>0</v>
      </c>
      <c r="WWZ21" s="954">
        <f t="shared" si="252"/>
        <v>0</v>
      </c>
      <c r="WXA21" s="954">
        <f t="shared" si="252"/>
        <v>0</v>
      </c>
      <c r="WXB21" s="954">
        <f t="shared" si="252"/>
        <v>0</v>
      </c>
      <c r="WXC21" s="954">
        <f t="shared" si="252"/>
        <v>0</v>
      </c>
      <c r="WXD21" s="954">
        <f t="shared" si="252"/>
        <v>0</v>
      </c>
      <c r="WXE21" s="954">
        <f t="shared" si="252"/>
        <v>0</v>
      </c>
      <c r="WXF21" s="954">
        <f t="shared" si="252"/>
        <v>0</v>
      </c>
      <c r="WXG21" s="954">
        <f t="shared" si="252"/>
        <v>0</v>
      </c>
      <c r="WXH21" s="954">
        <f t="shared" si="252"/>
        <v>0</v>
      </c>
      <c r="WXI21" s="954">
        <f t="shared" si="252"/>
        <v>0</v>
      </c>
      <c r="WXJ21" s="954">
        <f t="shared" si="252"/>
        <v>0</v>
      </c>
      <c r="WXK21" s="954">
        <f t="shared" si="252"/>
        <v>0</v>
      </c>
      <c r="WXL21" s="954">
        <f t="shared" si="252"/>
        <v>0</v>
      </c>
      <c r="WXM21" s="954">
        <f t="shared" si="252"/>
        <v>0</v>
      </c>
      <c r="WXN21" s="954">
        <f t="shared" si="252"/>
        <v>0</v>
      </c>
      <c r="WXO21" s="954">
        <f t="shared" si="252"/>
        <v>0</v>
      </c>
      <c r="WXP21" s="954">
        <f t="shared" si="252"/>
        <v>0</v>
      </c>
      <c r="WXQ21" s="954">
        <f t="shared" si="252"/>
        <v>0</v>
      </c>
      <c r="WXR21" s="954">
        <f t="shared" si="252"/>
        <v>0</v>
      </c>
      <c r="WXS21" s="954">
        <f t="shared" si="252"/>
        <v>0</v>
      </c>
      <c r="WXT21" s="954">
        <f t="shared" si="252"/>
        <v>0</v>
      </c>
      <c r="WXU21" s="954">
        <f t="shared" si="252"/>
        <v>0</v>
      </c>
      <c r="WXV21" s="954">
        <f t="shared" si="252"/>
        <v>0</v>
      </c>
      <c r="WXW21" s="954">
        <f t="shared" si="252"/>
        <v>0</v>
      </c>
      <c r="WXX21" s="954">
        <f t="shared" si="252"/>
        <v>0</v>
      </c>
      <c r="WXY21" s="954">
        <f t="shared" si="252"/>
        <v>0</v>
      </c>
      <c r="WXZ21" s="954">
        <f t="shared" si="252"/>
        <v>0</v>
      </c>
      <c r="WYA21" s="954">
        <f t="shared" si="252"/>
        <v>0</v>
      </c>
      <c r="WYB21" s="954">
        <f t="shared" ref="WYB21:XAM21" si="253">IF(OR(WYB26&lt;$C$18,WYB26&gt;($C$18+9)),0,WYB27)</f>
        <v>0</v>
      </c>
      <c r="WYC21" s="954">
        <f t="shared" si="253"/>
        <v>0</v>
      </c>
      <c r="WYD21" s="954">
        <f t="shared" si="253"/>
        <v>0</v>
      </c>
      <c r="WYE21" s="954">
        <f t="shared" si="253"/>
        <v>0</v>
      </c>
      <c r="WYF21" s="954">
        <f t="shared" si="253"/>
        <v>0</v>
      </c>
      <c r="WYG21" s="954">
        <f t="shared" si="253"/>
        <v>0</v>
      </c>
      <c r="WYH21" s="954">
        <f t="shared" si="253"/>
        <v>0</v>
      </c>
      <c r="WYI21" s="954">
        <f t="shared" si="253"/>
        <v>0</v>
      </c>
      <c r="WYJ21" s="954">
        <f t="shared" si="253"/>
        <v>0</v>
      </c>
      <c r="WYK21" s="954">
        <f t="shared" si="253"/>
        <v>0</v>
      </c>
      <c r="WYL21" s="954">
        <f t="shared" si="253"/>
        <v>0</v>
      </c>
      <c r="WYM21" s="954">
        <f t="shared" si="253"/>
        <v>0</v>
      </c>
      <c r="WYN21" s="954">
        <f t="shared" si="253"/>
        <v>0</v>
      </c>
      <c r="WYO21" s="954">
        <f t="shared" si="253"/>
        <v>0</v>
      </c>
      <c r="WYP21" s="954">
        <f t="shared" si="253"/>
        <v>0</v>
      </c>
      <c r="WYQ21" s="954">
        <f t="shared" si="253"/>
        <v>0</v>
      </c>
      <c r="WYR21" s="954">
        <f t="shared" si="253"/>
        <v>0</v>
      </c>
      <c r="WYS21" s="954">
        <f t="shared" si="253"/>
        <v>0</v>
      </c>
      <c r="WYT21" s="954">
        <f t="shared" si="253"/>
        <v>0</v>
      </c>
      <c r="WYU21" s="954">
        <f t="shared" si="253"/>
        <v>0</v>
      </c>
      <c r="WYV21" s="954">
        <f t="shared" si="253"/>
        <v>0</v>
      </c>
      <c r="WYW21" s="954">
        <f t="shared" si="253"/>
        <v>0</v>
      </c>
      <c r="WYX21" s="954">
        <f t="shared" si="253"/>
        <v>0</v>
      </c>
      <c r="WYY21" s="954">
        <f t="shared" si="253"/>
        <v>0</v>
      </c>
      <c r="WYZ21" s="954">
        <f t="shared" si="253"/>
        <v>0</v>
      </c>
      <c r="WZA21" s="954">
        <f t="shared" si="253"/>
        <v>0</v>
      </c>
      <c r="WZB21" s="954">
        <f t="shared" si="253"/>
        <v>0</v>
      </c>
      <c r="WZC21" s="954">
        <f t="shared" si="253"/>
        <v>0</v>
      </c>
      <c r="WZD21" s="954">
        <f t="shared" si="253"/>
        <v>0</v>
      </c>
      <c r="WZE21" s="954">
        <f t="shared" si="253"/>
        <v>0</v>
      </c>
      <c r="WZF21" s="954">
        <f t="shared" si="253"/>
        <v>0</v>
      </c>
      <c r="WZG21" s="954">
        <f t="shared" si="253"/>
        <v>0</v>
      </c>
      <c r="WZH21" s="954">
        <f t="shared" si="253"/>
        <v>0</v>
      </c>
      <c r="WZI21" s="954">
        <f t="shared" si="253"/>
        <v>0</v>
      </c>
      <c r="WZJ21" s="954">
        <f t="shared" si="253"/>
        <v>0</v>
      </c>
      <c r="WZK21" s="954">
        <f t="shared" si="253"/>
        <v>0</v>
      </c>
      <c r="WZL21" s="954">
        <f t="shared" si="253"/>
        <v>0</v>
      </c>
      <c r="WZM21" s="954">
        <f t="shared" si="253"/>
        <v>0</v>
      </c>
      <c r="WZN21" s="954">
        <f t="shared" si="253"/>
        <v>0</v>
      </c>
      <c r="WZO21" s="954">
        <f t="shared" si="253"/>
        <v>0</v>
      </c>
      <c r="WZP21" s="954">
        <f t="shared" si="253"/>
        <v>0</v>
      </c>
      <c r="WZQ21" s="954">
        <f t="shared" si="253"/>
        <v>0</v>
      </c>
      <c r="WZR21" s="954">
        <f t="shared" si="253"/>
        <v>0</v>
      </c>
      <c r="WZS21" s="954">
        <f t="shared" si="253"/>
        <v>0</v>
      </c>
      <c r="WZT21" s="954">
        <f t="shared" si="253"/>
        <v>0</v>
      </c>
      <c r="WZU21" s="954">
        <f t="shared" si="253"/>
        <v>0</v>
      </c>
      <c r="WZV21" s="954">
        <f t="shared" si="253"/>
        <v>0</v>
      </c>
      <c r="WZW21" s="954">
        <f t="shared" si="253"/>
        <v>0</v>
      </c>
      <c r="WZX21" s="954">
        <f t="shared" si="253"/>
        <v>0</v>
      </c>
      <c r="WZY21" s="954">
        <f t="shared" si="253"/>
        <v>0</v>
      </c>
      <c r="WZZ21" s="954">
        <f t="shared" si="253"/>
        <v>0</v>
      </c>
      <c r="XAA21" s="954">
        <f t="shared" si="253"/>
        <v>0</v>
      </c>
      <c r="XAB21" s="954">
        <f t="shared" si="253"/>
        <v>0</v>
      </c>
      <c r="XAC21" s="954">
        <f t="shared" si="253"/>
        <v>0</v>
      </c>
      <c r="XAD21" s="954">
        <f t="shared" si="253"/>
        <v>0</v>
      </c>
      <c r="XAE21" s="954">
        <f t="shared" si="253"/>
        <v>0</v>
      </c>
      <c r="XAF21" s="954">
        <f t="shared" si="253"/>
        <v>0</v>
      </c>
      <c r="XAG21" s="954">
        <f t="shared" si="253"/>
        <v>0</v>
      </c>
      <c r="XAH21" s="954">
        <f t="shared" si="253"/>
        <v>0</v>
      </c>
      <c r="XAI21" s="954">
        <f t="shared" si="253"/>
        <v>0</v>
      </c>
      <c r="XAJ21" s="954">
        <f t="shared" si="253"/>
        <v>0</v>
      </c>
      <c r="XAK21" s="954">
        <f t="shared" si="253"/>
        <v>0</v>
      </c>
      <c r="XAL21" s="954">
        <f t="shared" si="253"/>
        <v>0</v>
      </c>
      <c r="XAM21" s="954">
        <f t="shared" si="253"/>
        <v>0</v>
      </c>
      <c r="XAN21" s="954">
        <f t="shared" ref="XAN21:XCY21" si="254">IF(OR(XAN26&lt;$C$18,XAN26&gt;($C$18+9)),0,XAN27)</f>
        <v>0</v>
      </c>
      <c r="XAO21" s="954">
        <f t="shared" si="254"/>
        <v>0</v>
      </c>
      <c r="XAP21" s="954">
        <f t="shared" si="254"/>
        <v>0</v>
      </c>
      <c r="XAQ21" s="954">
        <f t="shared" si="254"/>
        <v>0</v>
      </c>
      <c r="XAR21" s="954">
        <f t="shared" si="254"/>
        <v>0</v>
      </c>
      <c r="XAS21" s="954">
        <f t="shared" si="254"/>
        <v>0</v>
      </c>
      <c r="XAT21" s="954">
        <f t="shared" si="254"/>
        <v>0</v>
      </c>
      <c r="XAU21" s="954">
        <f t="shared" si="254"/>
        <v>0</v>
      </c>
      <c r="XAV21" s="954">
        <f t="shared" si="254"/>
        <v>0</v>
      </c>
      <c r="XAW21" s="954">
        <f t="shared" si="254"/>
        <v>0</v>
      </c>
      <c r="XAX21" s="954">
        <f t="shared" si="254"/>
        <v>0</v>
      </c>
      <c r="XAY21" s="954">
        <f t="shared" si="254"/>
        <v>0</v>
      </c>
      <c r="XAZ21" s="954">
        <f t="shared" si="254"/>
        <v>0</v>
      </c>
      <c r="XBA21" s="954">
        <f t="shared" si="254"/>
        <v>0</v>
      </c>
      <c r="XBB21" s="954">
        <f t="shared" si="254"/>
        <v>0</v>
      </c>
      <c r="XBC21" s="954">
        <f t="shared" si="254"/>
        <v>0</v>
      </c>
      <c r="XBD21" s="954">
        <f t="shared" si="254"/>
        <v>0</v>
      </c>
      <c r="XBE21" s="954">
        <f t="shared" si="254"/>
        <v>0</v>
      </c>
      <c r="XBF21" s="954">
        <f t="shared" si="254"/>
        <v>0</v>
      </c>
      <c r="XBG21" s="954">
        <f t="shared" si="254"/>
        <v>0</v>
      </c>
      <c r="XBH21" s="954">
        <f t="shared" si="254"/>
        <v>0</v>
      </c>
      <c r="XBI21" s="954">
        <f t="shared" si="254"/>
        <v>0</v>
      </c>
      <c r="XBJ21" s="954">
        <f t="shared" si="254"/>
        <v>0</v>
      </c>
      <c r="XBK21" s="954">
        <f t="shared" si="254"/>
        <v>0</v>
      </c>
      <c r="XBL21" s="954">
        <f t="shared" si="254"/>
        <v>0</v>
      </c>
      <c r="XBM21" s="954">
        <f t="shared" si="254"/>
        <v>0</v>
      </c>
      <c r="XBN21" s="954">
        <f t="shared" si="254"/>
        <v>0</v>
      </c>
      <c r="XBO21" s="954">
        <f t="shared" si="254"/>
        <v>0</v>
      </c>
      <c r="XBP21" s="954">
        <f t="shared" si="254"/>
        <v>0</v>
      </c>
      <c r="XBQ21" s="954">
        <f t="shared" si="254"/>
        <v>0</v>
      </c>
      <c r="XBR21" s="954">
        <f t="shared" si="254"/>
        <v>0</v>
      </c>
      <c r="XBS21" s="954">
        <f t="shared" si="254"/>
        <v>0</v>
      </c>
      <c r="XBT21" s="954">
        <f t="shared" si="254"/>
        <v>0</v>
      </c>
      <c r="XBU21" s="954">
        <f t="shared" si="254"/>
        <v>0</v>
      </c>
      <c r="XBV21" s="954">
        <f t="shared" si="254"/>
        <v>0</v>
      </c>
      <c r="XBW21" s="954">
        <f t="shared" si="254"/>
        <v>0</v>
      </c>
      <c r="XBX21" s="954">
        <f t="shared" si="254"/>
        <v>0</v>
      </c>
      <c r="XBY21" s="954">
        <f t="shared" si="254"/>
        <v>0</v>
      </c>
      <c r="XBZ21" s="954">
        <f t="shared" si="254"/>
        <v>0</v>
      </c>
      <c r="XCA21" s="954">
        <f t="shared" si="254"/>
        <v>0</v>
      </c>
      <c r="XCB21" s="954">
        <f t="shared" si="254"/>
        <v>0</v>
      </c>
      <c r="XCC21" s="954">
        <f t="shared" si="254"/>
        <v>0</v>
      </c>
      <c r="XCD21" s="954">
        <f t="shared" si="254"/>
        <v>0</v>
      </c>
      <c r="XCE21" s="954">
        <f t="shared" si="254"/>
        <v>0</v>
      </c>
      <c r="XCF21" s="954">
        <f t="shared" si="254"/>
        <v>0</v>
      </c>
      <c r="XCG21" s="954">
        <f t="shared" si="254"/>
        <v>0</v>
      </c>
      <c r="XCH21" s="954">
        <f t="shared" si="254"/>
        <v>0</v>
      </c>
      <c r="XCI21" s="954">
        <f t="shared" si="254"/>
        <v>0</v>
      </c>
      <c r="XCJ21" s="954">
        <f t="shared" si="254"/>
        <v>0</v>
      </c>
      <c r="XCK21" s="954">
        <f t="shared" si="254"/>
        <v>0</v>
      </c>
      <c r="XCL21" s="954">
        <f t="shared" si="254"/>
        <v>0</v>
      </c>
      <c r="XCM21" s="954">
        <f t="shared" si="254"/>
        <v>0</v>
      </c>
      <c r="XCN21" s="954">
        <f t="shared" si="254"/>
        <v>0</v>
      </c>
      <c r="XCO21" s="954">
        <f t="shared" si="254"/>
        <v>0</v>
      </c>
      <c r="XCP21" s="954">
        <f t="shared" si="254"/>
        <v>0</v>
      </c>
      <c r="XCQ21" s="954">
        <f t="shared" si="254"/>
        <v>0</v>
      </c>
      <c r="XCR21" s="954">
        <f t="shared" si="254"/>
        <v>0</v>
      </c>
      <c r="XCS21" s="954">
        <f t="shared" si="254"/>
        <v>0</v>
      </c>
      <c r="XCT21" s="954">
        <f t="shared" si="254"/>
        <v>0</v>
      </c>
      <c r="XCU21" s="954">
        <f t="shared" si="254"/>
        <v>0</v>
      </c>
      <c r="XCV21" s="954">
        <f t="shared" si="254"/>
        <v>0</v>
      </c>
      <c r="XCW21" s="954">
        <f t="shared" si="254"/>
        <v>0</v>
      </c>
      <c r="XCX21" s="954">
        <f t="shared" si="254"/>
        <v>0</v>
      </c>
      <c r="XCY21" s="954">
        <f t="shared" si="254"/>
        <v>0</v>
      </c>
      <c r="XCZ21" s="954">
        <f t="shared" ref="XCZ21:XFD21" si="255">IF(OR(XCZ26&lt;$C$18,XCZ26&gt;($C$18+9)),0,XCZ27)</f>
        <v>0</v>
      </c>
      <c r="XDA21" s="954">
        <f t="shared" si="255"/>
        <v>0</v>
      </c>
      <c r="XDB21" s="954">
        <f t="shared" si="255"/>
        <v>0</v>
      </c>
      <c r="XDC21" s="954">
        <f t="shared" si="255"/>
        <v>0</v>
      </c>
      <c r="XDD21" s="954">
        <f t="shared" si="255"/>
        <v>0</v>
      </c>
      <c r="XDE21" s="954">
        <f t="shared" si="255"/>
        <v>0</v>
      </c>
      <c r="XDF21" s="954">
        <f t="shared" si="255"/>
        <v>0</v>
      </c>
      <c r="XDG21" s="954">
        <f t="shared" si="255"/>
        <v>0</v>
      </c>
      <c r="XDH21" s="954">
        <f t="shared" si="255"/>
        <v>0</v>
      </c>
      <c r="XDI21" s="954">
        <f t="shared" si="255"/>
        <v>0</v>
      </c>
      <c r="XDJ21" s="954">
        <f t="shared" si="255"/>
        <v>0</v>
      </c>
      <c r="XDK21" s="954">
        <f t="shared" si="255"/>
        <v>0</v>
      </c>
      <c r="XDL21" s="954">
        <f t="shared" si="255"/>
        <v>0</v>
      </c>
      <c r="XDM21" s="954">
        <f t="shared" si="255"/>
        <v>0</v>
      </c>
      <c r="XDN21" s="954">
        <f t="shared" si="255"/>
        <v>0</v>
      </c>
      <c r="XDO21" s="954">
        <f t="shared" si="255"/>
        <v>0</v>
      </c>
      <c r="XDP21" s="954">
        <f t="shared" si="255"/>
        <v>0</v>
      </c>
      <c r="XDQ21" s="954">
        <f t="shared" si="255"/>
        <v>0</v>
      </c>
      <c r="XDR21" s="954">
        <f t="shared" si="255"/>
        <v>0</v>
      </c>
      <c r="XDS21" s="954">
        <f t="shared" si="255"/>
        <v>0</v>
      </c>
      <c r="XDT21" s="954">
        <f t="shared" si="255"/>
        <v>0</v>
      </c>
      <c r="XDU21" s="954">
        <f t="shared" si="255"/>
        <v>0</v>
      </c>
      <c r="XDV21" s="954">
        <f t="shared" si="255"/>
        <v>0</v>
      </c>
      <c r="XDW21" s="954">
        <f t="shared" si="255"/>
        <v>0</v>
      </c>
      <c r="XDX21" s="954">
        <f t="shared" si="255"/>
        <v>0</v>
      </c>
      <c r="XDY21" s="954">
        <f t="shared" si="255"/>
        <v>0</v>
      </c>
      <c r="XDZ21" s="954">
        <f t="shared" si="255"/>
        <v>0</v>
      </c>
      <c r="XEA21" s="954">
        <f t="shared" si="255"/>
        <v>0</v>
      </c>
      <c r="XEB21" s="954">
        <f t="shared" si="255"/>
        <v>0</v>
      </c>
      <c r="XEC21" s="954">
        <f t="shared" si="255"/>
        <v>0</v>
      </c>
      <c r="XED21" s="954">
        <f t="shared" si="255"/>
        <v>0</v>
      </c>
      <c r="XEE21" s="954">
        <f t="shared" si="255"/>
        <v>0</v>
      </c>
      <c r="XEF21" s="954">
        <f t="shared" si="255"/>
        <v>0</v>
      </c>
      <c r="XEG21" s="954">
        <f t="shared" si="255"/>
        <v>0</v>
      </c>
      <c r="XEH21" s="954">
        <f t="shared" si="255"/>
        <v>0</v>
      </c>
      <c r="XEI21" s="954">
        <f t="shared" si="255"/>
        <v>0</v>
      </c>
      <c r="XEJ21" s="954">
        <f t="shared" si="255"/>
        <v>0</v>
      </c>
      <c r="XEK21" s="954">
        <f t="shared" si="255"/>
        <v>0</v>
      </c>
      <c r="XEL21" s="954">
        <f t="shared" si="255"/>
        <v>0</v>
      </c>
      <c r="XEM21" s="954">
        <f t="shared" si="255"/>
        <v>0</v>
      </c>
      <c r="XEN21" s="954">
        <f t="shared" si="255"/>
        <v>0</v>
      </c>
      <c r="XEO21" s="954">
        <f t="shared" si="255"/>
        <v>0</v>
      </c>
      <c r="XEP21" s="954">
        <f t="shared" si="255"/>
        <v>0</v>
      </c>
      <c r="XEQ21" s="954">
        <f t="shared" si="255"/>
        <v>0</v>
      </c>
      <c r="XER21" s="954">
        <f t="shared" si="255"/>
        <v>0</v>
      </c>
      <c r="XES21" s="954">
        <f t="shared" si="255"/>
        <v>0</v>
      </c>
      <c r="XET21" s="954">
        <f t="shared" si="255"/>
        <v>0</v>
      </c>
      <c r="XEU21" s="954">
        <f t="shared" si="255"/>
        <v>0</v>
      </c>
      <c r="XEV21" s="954">
        <f t="shared" si="255"/>
        <v>0</v>
      </c>
      <c r="XEW21" s="954">
        <f t="shared" si="255"/>
        <v>0</v>
      </c>
      <c r="XEX21" s="954">
        <f t="shared" si="255"/>
        <v>0</v>
      </c>
      <c r="XEY21" s="954">
        <f t="shared" si="255"/>
        <v>0</v>
      </c>
      <c r="XEZ21" s="954">
        <f t="shared" si="255"/>
        <v>0</v>
      </c>
      <c r="XFA21" s="954">
        <f t="shared" si="255"/>
        <v>0</v>
      </c>
      <c r="XFB21" s="954">
        <f t="shared" si="255"/>
        <v>0</v>
      </c>
      <c r="XFC21" s="954">
        <f t="shared" si="255"/>
        <v>0</v>
      </c>
      <c r="XFD21" s="954">
        <f t="shared" si="255"/>
        <v>0</v>
      </c>
    </row>
    <row r="22" spans="1:16384" s="1" customFormat="1">
      <c r="B22" s="816" t="str">
        <f>Udržitelnost!B22</f>
        <v>Plná výše odpisů VHI (pitná voda)</v>
      </c>
      <c r="C22" s="816"/>
      <c r="D22" s="817"/>
      <c r="E22" s="816" t="s">
        <v>97</v>
      </c>
      <c r="F22" s="925">
        <f>Udržitelnost!$D$22</f>
        <v>0</v>
      </c>
    </row>
    <row r="23" spans="1:16384" s="1" customFormat="1">
      <c r="B23" s="27" t="str">
        <f>Udržitelnost!B23</f>
        <v>Plná výše odpisů VHI (odpadní voda)</v>
      </c>
      <c r="C23" s="27"/>
      <c r="D23" s="809"/>
      <c r="E23" s="27" t="s">
        <v>97</v>
      </c>
      <c r="F23" s="926">
        <f>Udržitelnost!$D$23</f>
        <v>2902.9841038939676</v>
      </c>
      <c r="H23" s="953"/>
      <c r="I23" s="112"/>
    </row>
    <row r="24" spans="1:16384" s="2" customFormat="1" ht="15.75" thickBot="1">
      <c r="B24" s="802" t="str">
        <f>Udržitelnost!B24</f>
        <v>Plná výše odpisů VHI (pitná a odpadní voda) - celkem</v>
      </c>
      <c r="C24" s="802"/>
      <c r="D24" s="811"/>
      <c r="E24" s="802" t="s">
        <v>97</v>
      </c>
      <c r="F24" s="927">
        <f>Udržitelnost!D24</f>
        <v>2902.9841038939676</v>
      </c>
      <c r="I24" s="112"/>
    </row>
    <row r="25" spans="1:16384" s="1" customFormat="1" ht="15.75" thickBot="1">
      <c r="D25" s="759"/>
      <c r="E25" s="759"/>
    </row>
    <row r="26" spans="1:16384" s="2" customFormat="1">
      <c r="B26" s="805" t="str">
        <f>Udržitelnost!B6</f>
        <v>Minimální požadovaná výše ročních zdrojů do VH infrastruktury k dosažení plných odpisů dle OPŽP</v>
      </c>
      <c r="C26" s="805"/>
      <c r="D26" s="819"/>
      <c r="E26" s="819"/>
      <c r="F26" s="819"/>
      <c r="G26" s="820">
        <f>Udržitelnost!D8</f>
        <v>2016</v>
      </c>
      <c r="H26" s="820">
        <f>Udržitelnost!E8</f>
        <v>2017</v>
      </c>
      <c r="I26" s="820">
        <f>Udržitelnost!F8</f>
        <v>2018</v>
      </c>
      <c r="J26" s="820">
        <f>Udržitelnost!G8</f>
        <v>2019</v>
      </c>
      <c r="K26" s="820">
        <f>Udržitelnost!H8</f>
        <v>2020</v>
      </c>
      <c r="L26" s="820">
        <f>Udržitelnost!I8</f>
        <v>2021</v>
      </c>
      <c r="M26" s="820">
        <f>Udržitelnost!J8</f>
        <v>2022</v>
      </c>
      <c r="N26" s="820">
        <f>Udržitelnost!K8</f>
        <v>2023</v>
      </c>
      <c r="O26" s="820">
        <f>Udržitelnost!L8</f>
        <v>2024</v>
      </c>
      <c r="P26" s="820">
        <f>Udržitelnost!M8</f>
        <v>2025</v>
      </c>
      <c r="Q26" s="820">
        <f>Udržitelnost!N8</f>
        <v>2026</v>
      </c>
      <c r="R26" s="820">
        <f>Udržitelnost!O8</f>
        <v>2027</v>
      </c>
      <c r="S26" s="820">
        <f>Udržitelnost!P8</f>
        <v>2028</v>
      </c>
      <c r="T26" s="820">
        <f>Udržitelnost!Q8</f>
        <v>2029</v>
      </c>
      <c r="U26" s="820">
        <f>Udržitelnost!R8</f>
        <v>2030</v>
      </c>
      <c r="V26" s="820">
        <f>Udržitelnost!S8</f>
        <v>2031</v>
      </c>
      <c r="W26" s="820">
        <f>Udržitelnost!T8</f>
        <v>2032</v>
      </c>
      <c r="X26" s="820">
        <f>Udržitelnost!U8</f>
        <v>2033</v>
      </c>
      <c r="Y26" s="820">
        <f>Udržitelnost!V8</f>
        <v>2034</v>
      </c>
      <c r="Z26" s="820">
        <f>Udržitelnost!W8</f>
        <v>2035</v>
      </c>
      <c r="AA26" s="820">
        <f>Udržitelnost!X8</f>
        <v>2036</v>
      </c>
      <c r="AB26" s="820">
        <f>Udržitelnost!Y8</f>
        <v>2037</v>
      </c>
      <c r="AC26" s="820">
        <f>Udržitelnost!Z8</f>
        <v>2038</v>
      </c>
      <c r="AD26" s="820">
        <f>Udržitelnost!AA8</f>
        <v>2039</v>
      </c>
      <c r="AE26" s="820">
        <f>Udržitelnost!AB8</f>
        <v>2040</v>
      </c>
      <c r="AF26" s="820">
        <f>Udržitelnost!AC8</f>
        <v>2041</v>
      </c>
      <c r="AG26" s="820">
        <f>Udržitelnost!AD8</f>
        <v>2042</v>
      </c>
      <c r="AH26" s="820">
        <f>Udržitelnost!AE8</f>
        <v>2043</v>
      </c>
      <c r="AI26" s="820">
        <f>Udržitelnost!AF8</f>
        <v>2044</v>
      </c>
      <c r="AJ26" s="820">
        <f>Udržitelnost!AG8</f>
        <v>2045</v>
      </c>
      <c r="AK26" s="775"/>
      <c r="AL26" s="775"/>
      <c r="AM26" s="775"/>
      <c r="AN26" s="775"/>
      <c r="AO26" s="775"/>
      <c r="AP26" s="775"/>
      <c r="AQ26" s="775"/>
      <c r="AR26" s="775"/>
    </row>
    <row r="27" spans="1:16384" s="1" customFormat="1">
      <c r="B27" s="1" t="str">
        <f>Udržitelnost!B9</f>
        <v>Minimální roční výše zdrojů do VHI dle OPŽP (pitná voda)</v>
      </c>
      <c r="D27" s="759"/>
      <c r="E27" s="759"/>
      <c r="G27" s="723">
        <f>IF(G26&lt;$C$18,0,(INDEX(Udržitelnost!$D$9:$AG$9,MATCH(G26,$G$26:$AJ$26))))</f>
        <v>0</v>
      </c>
      <c r="H27" s="723">
        <f>IF(H26&lt;$C$18,0,(INDEX(Udržitelnost!$D$9:$AG$9,MATCH(H26,$G$26:$AJ$26))))</f>
        <v>0</v>
      </c>
      <c r="I27" s="723">
        <f>IF(I26&lt;$C$18,0,(INDEX(Udržitelnost!$D$9:$AG$9,MATCH(I26,$G$26:$AJ$26))))</f>
        <v>0</v>
      </c>
      <c r="J27" s="723">
        <f>IF(J26&lt;$C$18,0,(INDEX(Udržitelnost!$D$9:$AG$9,MATCH(J26,$G$26:$AJ$26))))</f>
        <v>0</v>
      </c>
      <c r="K27" s="723" t="e">
        <f>IF(K26&lt;$C$18,0,(INDEX(Udržitelnost!$D$9:$AG$9,MATCH(K26,$G$26:$AJ$26))))</f>
        <v>#DIV/0!</v>
      </c>
      <c r="L27" s="723" t="e">
        <f>IF(L26&lt;$C$18,0,(INDEX(Udržitelnost!$D$9:$AG$9,MATCH(L26,$G$26:$AJ$26))))</f>
        <v>#DIV/0!</v>
      </c>
      <c r="M27" s="723" t="e">
        <f>IF(M26&lt;$C$18,0,(INDEX(Udržitelnost!$D$9:$AG$9,MATCH(M26,$G$26:$AJ$26))))</f>
        <v>#DIV/0!</v>
      </c>
      <c r="N27" s="723" t="e">
        <f>IF(N26&lt;$C$18,0,(INDEX(Udržitelnost!$D$9:$AG$9,MATCH(N26,$G$26:$AJ$26))))</f>
        <v>#DIV/0!</v>
      </c>
      <c r="O27" s="723" t="e">
        <f>IF(O26&lt;$C$18,0,(INDEX(Udržitelnost!$D$9:$AG$9,MATCH(O26,$G$26:$AJ$26))))</f>
        <v>#DIV/0!</v>
      </c>
      <c r="P27" s="723" t="e">
        <f>IF(P26&lt;$C$18,0,(INDEX(Udržitelnost!$D$9:$AG$9,MATCH(P26,$G$26:$AJ$26))))</f>
        <v>#DIV/0!</v>
      </c>
      <c r="Q27" s="723" t="e">
        <f>IF(Q26&lt;$C$18,0,(INDEX(Udržitelnost!$D$9:$AG$9,MATCH(Q26,$G$26:$AJ$26))))</f>
        <v>#DIV/0!</v>
      </c>
      <c r="R27" s="723" t="e">
        <f>IF(R26&lt;$C$18,0,(INDEX(Udržitelnost!$D$9:$AG$9,MATCH(R26,$G$26:$AJ$26))))</f>
        <v>#DIV/0!</v>
      </c>
      <c r="S27" s="723" t="e">
        <f>IF(S26&lt;$C$18,0,(INDEX(Udržitelnost!$D$9:$AG$9,MATCH(S26,$G$26:$AJ$26))))</f>
        <v>#DIV/0!</v>
      </c>
      <c r="T27" s="723" t="e">
        <f>IF(T26&lt;$C$18,0,(INDEX(Udržitelnost!$D$9:$AG$9,MATCH(T26,$G$26:$AJ$26))))</f>
        <v>#DIV/0!</v>
      </c>
      <c r="U27" s="723" t="e">
        <f>IF(U26&lt;$C$18,0,(INDEX(Udržitelnost!$D$9:$AG$9,MATCH(U26,$G$26:$AJ$26))))</f>
        <v>#DIV/0!</v>
      </c>
      <c r="V27" s="723" t="e">
        <f>IF(V26&lt;$C$18,0,(INDEX(Udržitelnost!$D$9:$AG$9,MATCH(V26,$G$26:$AJ$26))))</f>
        <v>#DIV/0!</v>
      </c>
      <c r="W27" s="723" t="e">
        <f>IF(W26&lt;$C$18,0,(INDEX(Udržitelnost!$D$9:$AG$9,MATCH(W26,$G$26:$AJ$26))))</f>
        <v>#DIV/0!</v>
      </c>
      <c r="X27" s="723" t="e">
        <f>IF(X26&lt;$C$18,0,(INDEX(Udržitelnost!$D$9:$AG$9,MATCH(X26,$G$26:$AJ$26))))</f>
        <v>#DIV/0!</v>
      </c>
      <c r="Y27" s="723" t="e">
        <f>IF(Y26&lt;$C$18,0,(INDEX(Udržitelnost!$D$9:$AG$9,MATCH(Y26,$G$26:$AJ$26))))</f>
        <v>#DIV/0!</v>
      </c>
      <c r="Z27" s="723" t="e">
        <f>IF(Z26&lt;$C$18,0,(INDEX(Udržitelnost!$D$9:$AG$9,MATCH(Z26,$G$26:$AJ$26))))</f>
        <v>#DIV/0!</v>
      </c>
      <c r="AA27" s="723" t="e">
        <f>IF(AA26&lt;$C$18,0,(INDEX(Udržitelnost!$D$9:$AG$9,MATCH(AA26,$G$26:$AJ$26))))</f>
        <v>#DIV/0!</v>
      </c>
      <c r="AB27" s="723" t="e">
        <f>IF(AB26&lt;$C$18,0,(INDEX(Udržitelnost!$D$9:$AG$9,MATCH(AB26,$G$26:$AJ$26))))</f>
        <v>#DIV/0!</v>
      </c>
      <c r="AC27" s="723" t="e">
        <f>IF(AC26&lt;$C$18,0,(INDEX(Udržitelnost!$D$9:$AG$9,MATCH(AC26,$G$26:$AJ$26))))</f>
        <v>#DIV/0!</v>
      </c>
      <c r="AD27" s="723" t="e">
        <f>IF(AD26&lt;$C$18,0,(INDEX(Udržitelnost!$D$9:$AG$9,MATCH(AD26,$G$26:$AJ$26))))</f>
        <v>#DIV/0!</v>
      </c>
      <c r="AE27" s="723" t="e">
        <f>IF(AE26&lt;$C$18,0,(INDEX(Udržitelnost!$D$9:$AG$9,MATCH(AE26,$G$26:$AJ$26))))</f>
        <v>#DIV/0!</v>
      </c>
      <c r="AF27" s="723" t="e">
        <f>IF(AF26&lt;$C$18,0,(INDEX(Udržitelnost!$D$9:$AG$9,MATCH(AF26,$G$26:$AJ$26))))</f>
        <v>#DIV/0!</v>
      </c>
      <c r="AG27" s="723" t="e">
        <f>IF(AG26&lt;$C$18,0,(INDEX(Udržitelnost!$D$9:$AG$9,MATCH(AG26,$G$26:$AJ$26))))</f>
        <v>#DIV/0!</v>
      </c>
      <c r="AH27" s="723" t="e">
        <f>IF(AH26&lt;$C$18,0,(INDEX(Udržitelnost!$D$9:$AG$9,MATCH(AH26,$G$26:$AJ$26))))</f>
        <v>#DIV/0!</v>
      </c>
      <c r="AI27" s="723" t="e">
        <f>IF(AI26&lt;$C$18,0,(INDEX(Udržitelnost!$D$9:$AG$9,MATCH(AI26,$G$26:$AJ$26))))</f>
        <v>#DIV/0!</v>
      </c>
      <c r="AJ27" s="723" t="e">
        <f>IF(AJ26&lt;$C$18,0,(INDEX(Udržitelnost!$D$9:$AG$9,MATCH(AJ26,$G$26:$AJ$26))))</f>
        <v>#DIV/0!</v>
      </c>
    </row>
    <row r="28" spans="1:16384" s="1" customFormat="1">
      <c r="B28" s="814" t="str">
        <f>Udržitelnost!B10</f>
        <v>Minimální roční výše zdrojů do VHI dle OPŽP (odpadní voda)</v>
      </c>
      <c r="C28" s="814"/>
      <c r="D28" s="815"/>
      <c r="E28" s="815"/>
      <c r="F28" s="814"/>
      <c r="G28" s="722">
        <f>IF(G26&lt;$C$18,0,(INDEX(Udržitelnost!$D$10:$AG$10,MATCH(G26,$G$26:$AJ$26))))</f>
        <v>0</v>
      </c>
      <c r="H28" s="722">
        <f>IF(H26&lt;$C$18,0,(INDEX(Udržitelnost!$D$10:$AG$10,MATCH(H26,$G$26:$AJ$26))))</f>
        <v>0</v>
      </c>
      <c r="I28" s="722">
        <f>IF(I26&lt;$C$18,0,(INDEX(Udržitelnost!$D$10:$AG$10,MATCH(I26,$G$26:$AJ$26))))</f>
        <v>0</v>
      </c>
      <c r="J28" s="722">
        <f>IF(J26&lt;$C$18,0,(INDEX(Udržitelnost!$D$10:$AG$10,MATCH(J26,$G$26:$AJ$26))))</f>
        <v>0</v>
      </c>
      <c r="K28" s="722">
        <f>IF(K26&lt;$C$18,0,(INDEX(Udržitelnost!$D$10:$AG$10,MATCH(K26,$G$26:$AJ$26))))</f>
        <v>542.16401731566123</v>
      </c>
      <c r="L28" s="722">
        <f>IF(L26&lt;$C$18,0,(INDEX(Udržitelnost!$D$10:$AG$10,MATCH(L26,$G$26:$AJ$26))))</f>
        <v>636.59682077879347</v>
      </c>
      <c r="M28" s="722">
        <f>IF(M26&lt;$C$18,0,(INDEX(Udržitelnost!$D$10:$AG$10,MATCH(M26,$G$26:$AJ$26))))</f>
        <v>731.02962424192572</v>
      </c>
      <c r="N28" s="722">
        <f>IF(N26&lt;$C$18,0,(INDEX(Udržitelnost!$D$10:$AG$10,MATCH(N26,$G$26:$AJ$26))))</f>
        <v>825.46242770505796</v>
      </c>
      <c r="O28" s="722">
        <f>IF(O26&lt;$C$18,0,(INDEX(Udržitelnost!$D$10:$AG$10,MATCH(O26,$G$26:$AJ$26))))</f>
        <v>919.89523116819021</v>
      </c>
      <c r="P28" s="722">
        <f>IF(P26&lt;$C$18,0,(INDEX(Udržitelnost!$D$10:$AG$10,MATCH(P26,$G$26:$AJ$26))))</f>
        <v>1014.3280346313225</v>
      </c>
      <c r="Q28" s="722">
        <f>IF(Q26&lt;$C$18,0,(INDEX(Udržitelnost!$D$10:$AG$10,MATCH(Q26,$G$26:$AJ$26))))</f>
        <v>1108.7608380944548</v>
      </c>
      <c r="R28" s="722">
        <f>IF(R26&lt;$C$18,0,(INDEX(Udržitelnost!$D$10:$AG$10,MATCH(R26,$G$26:$AJ$26))))</f>
        <v>1203.1936415575872</v>
      </c>
      <c r="S28" s="722">
        <f>IF(S26&lt;$C$18,0,(INDEX(Udržitelnost!$D$10:$AG$10,MATCH(S26,$G$26:$AJ$26))))</f>
        <v>1297.6264450207195</v>
      </c>
      <c r="T28" s="722">
        <f>IF(T26&lt;$C$18,0,(INDEX(Udržitelnost!$D$10:$AG$10,MATCH(T26,$G$26:$AJ$26))))</f>
        <v>1392.0592484838519</v>
      </c>
      <c r="U28" s="722">
        <f>IF(U26&lt;$C$18,0,(INDEX(Udržitelnost!$D$10:$AG$10,MATCH(U26,$G$26:$AJ$26))))</f>
        <v>1486.4920519469842</v>
      </c>
      <c r="V28" s="722">
        <f>IF(V26&lt;$C$18,0,(INDEX(Udržitelnost!$D$10:$AG$10,MATCH(V26,$G$26:$AJ$26))))</f>
        <v>1580.9248554101166</v>
      </c>
      <c r="W28" s="722">
        <f>IF(W26&lt;$C$18,0,(INDEX(Udržitelnost!$D$10:$AG$10,MATCH(W26,$G$26:$AJ$26))))</f>
        <v>1675.357658873249</v>
      </c>
      <c r="X28" s="722">
        <f>IF(X26&lt;$C$18,0,(INDEX(Udržitelnost!$D$10:$AG$10,MATCH(X26,$G$26:$AJ$26))))</f>
        <v>1769.7904623363813</v>
      </c>
      <c r="Y28" s="722">
        <f>IF(Y26&lt;$C$18,0,(INDEX(Udržitelnost!$D$10:$AG$10,MATCH(Y26,$G$26:$AJ$26))))</f>
        <v>1864.2232657995137</v>
      </c>
      <c r="Z28" s="722">
        <f>IF(Z26&lt;$C$18,0,(INDEX(Udržitelnost!$D$10:$AG$10,MATCH(Z26,$G$26:$AJ$26))))</f>
        <v>1958.656069262646</v>
      </c>
      <c r="AA28" s="722">
        <f>IF(AA26&lt;$C$18,0,(INDEX(Udržitelnost!$D$10:$AG$10,MATCH(AA26,$G$26:$AJ$26))))</f>
        <v>2053.0888727257784</v>
      </c>
      <c r="AB28" s="722">
        <f>IF(AB26&lt;$C$18,0,(INDEX(Udržitelnost!$D$10:$AG$10,MATCH(AB26,$G$26:$AJ$26))))</f>
        <v>2147.5216761889105</v>
      </c>
      <c r="AC28" s="722">
        <f>IF(AC26&lt;$C$18,0,(INDEX(Udržitelnost!$D$10:$AG$10,MATCH(AC26,$G$26:$AJ$26))))</f>
        <v>2241.9544796520427</v>
      </c>
      <c r="AD28" s="722">
        <f>IF(AD26&lt;$C$18,0,(INDEX(Udržitelnost!$D$10:$AG$10,MATCH(AD26,$G$26:$AJ$26))))</f>
        <v>2336.3872831151748</v>
      </c>
      <c r="AE28" s="722">
        <f>IF(AE26&lt;$C$18,0,(INDEX(Udržitelnost!$D$10:$AG$10,MATCH(AE26,$G$26:$AJ$26))))</f>
        <v>2430.8200865783069</v>
      </c>
      <c r="AF28" s="722">
        <f>IF(AF26&lt;$C$18,0,(INDEX(Udržitelnost!$D$10:$AG$10,MATCH(AF26,$G$26:$AJ$26))))</f>
        <v>2525.2528900414391</v>
      </c>
      <c r="AG28" s="722">
        <f>IF(AG26&lt;$C$18,0,(INDEX(Udržitelnost!$D$10:$AG$10,MATCH(AG26,$G$26:$AJ$26))))</f>
        <v>2619.6856935045712</v>
      </c>
      <c r="AH28" s="722">
        <f>IF(AH26&lt;$C$18,0,(INDEX(Udržitelnost!$D$10:$AG$10,MATCH(AH26,$G$26:$AJ$26))))</f>
        <v>2714.1184969677033</v>
      </c>
      <c r="AI28" s="722">
        <f>IF(AI26&lt;$C$18,0,(INDEX(Udržitelnost!$D$10:$AG$10,MATCH(AI26,$G$26:$AJ$26))))</f>
        <v>2808.5513004308355</v>
      </c>
      <c r="AJ28" s="722">
        <f>IF(AJ26&lt;$C$18,0,(INDEX(Udržitelnost!$D$10:$AG$10,MATCH(AJ26,$G$26:$AJ$26))))</f>
        <v>2902.9841038939676</v>
      </c>
    </row>
    <row r="29" spans="1:16384" s="2" customFormat="1" ht="15.75" thickBot="1">
      <c r="B29" s="802" t="str">
        <f>Udržitelnost!B11</f>
        <v>Minimální roční výše zdrojů do VHI dle OPŽP (pitná a odpadní voda) - celkem</v>
      </c>
      <c r="C29" s="802"/>
      <c r="D29" s="803"/>
      <c r="E29" s="803"/>
      <c r="F29" s="802"/>
      <c r="G29" s="916">
        <f>SUM(G27:G28)</f>
        <v>0</v>
      </c>
      <c r="H29" s="916">
        <f t="shared" ref="H29:L29" si="256">SUM(H27:H28)</f>
        <v>0</v>
      </c>
      <c r="I29" s="916" t="e">
        <f ca="1">IF(I29,#DIV/0!,SUM(I27:I28))</f>
        <v>#DIV/0!</v>
      </c>
      <c r="J29" s="916">
        <f t="shared" si="256"/>
        <v>0</v>
      </c>
      <c r="K29" s="916" t="e">
        <f t="shared" si="256"/>
        <v>#DIV/0!</v>
      </c>
      <c r="L29" s="916" t="e">
        <f t="shared" si="256"/>
        <v>#DIV/0!</v>
      </c>
      <c r="M29" s="916" t="e">
        <f t="shared" ref="M29" si="257">SUM(M27:M28)</f>
        <v>#DIV/0!</v>
      </c>
      <c r="N29" s="916" t="e">
        <f t="shared" ref="N29" si="258">SUM(N27:N28)</f>
        <v>#DIV/0!</v>
      </c>
      <c r="O29" s="916" t="e">
        <f t="shared" ref="O29" si="259">SUM(O27:O28)</f>
        <v>#DIV/0!</v>
      </c>
      <c r="P29" s="916" t="e">
        <f t="shared" ref="P29:Q29" si="260">SUM(P27:P28)</f>
        <v>#DIV/0!</v>
      </c>
      <c r="Q29" s="916" t="e">
        <f t="shared" si="260"/>
        <v>#DIV/0!</v>
      </c>
      <c r="R29" s="916" t="e">
        <f t="shared" ref="R29" si="261">SUM(R27:R28)</f>
        <v>#DIV/0!</v>
      </c>
      <c r="S29" s="916" t="e">
        <f t="shared" ref="S29" si="262">SUM(S27:S28)</f>
        <v>#DIV/0!</v>
      </c>
      <c r="T29" s="916" t="e">
        <f t="shared" ref="T29" si="263">SUM(T27:T28)</f>
        <v>#DIV/0!</v>
      </c>
      <c r="U29" s="916" t="e">
        <f t="shared" ref="U29:V29" si="264">SUM(U27:U28)</f>
        <v>#DIV/0!</v>
      </c>
      <c r="V29" s="916" t="e">
        <f t="shared" si="264"/>
        <v>#DIV/0!</v>
      </c>
      <c r="W29" s="916" t="e">
        <f t="shared" ref="W29" si="265">SUM(W27:W28)</f>
        <v>#DIV/0!</v>
      </c>
      <c r="X29" s="916" t="e">
        <f t="shared" ref="X29" si="266">SUM(X27:X28)</f>
        <v>#DIV/0!</v>
      </c>
      <c r="Y29" s="916" t="e">
        <f t="shared" ref="Y29" si="267">SUM(Y27:Y28)</f>
        <v>#DIV/0!</v>
      </c>
      <c r="Z29" s="916" t="e">
        <f t="shared" ref="Z29:AA29" si="268">SUM(Z27:Z28)</f>
        <v>#DIV/0!</v>
      </c>
      <c r="AA29" s="916" t="e">
        <f t="shared" si="268"/>
        <v>#DIV/0!</v>
      </c>
      <c r="AB29" s="916" t="e">
        <f t="shared" ref="AB29" si="269">SUM(AB27:AB28)</f>
        <v>#DIV/0!</v>
      </c>
      <c r="AC29" s="916" t="e">
        <f t="shared" ref="AC29" si="270">SUM(AC27:AC28)</f>
        <v>#DIV/0!</v>
      </c>
      <c r="AD29" s="916" t="e">
        <f t="shared" ref="AD29" si="271">SUM(AD27:AD28)</f>
        <v>#DIV/0!</v>
      </c>
      <c r="AE29" s="916" t="e">
        <f t="shared" ref="AE29:AF29" si="272">SUM(AE27:AE28)</f>
        <v>#DIV/0!</v>
      </c>
      <c r="AF29" s="916" t="e">
        <f t="shared" si="272"/>
        <v>#DIV/0!</v>
      </c>
      <c r="AG29" s="916" t="e">
        <f t="shared" ref="AG29" si="273">SUM(AG27:AG28)</f>
        <v>#DIV/0!</v>
      </c>
      <c r="AH29" s="916" t="e">
        <f t="shared" ref="AH29" si="274">SUM(AH27:AH28)</f>
        <v>#DIV/0!</v>
      </c>
      <c r="AI29" s="916" t="e">
        <f t="shared" ref="AI29" si="275">SUM(AI27:AI28)</f>
        <v>#DIV/0!</v>
      </c>
      <c r="AJ29" s="916" t="e">
        <f t="shared" ref="AJ29" si="276">SUM(AJ27:AJ28)</f>
        <v>#DIV/0!</v>
      </c>
    </row>
    <row r="30" spans="1:16384" s="1" customFormat="1" ht="15.75" thickBot="1">
      <c r="A30" s="30"/>
      <c r="D30" s="759"/>
      <c r="E30" s="759"/>
    </row>
    <row r="31" spans="1:16384" s="2" customFormat="1">
      <c r="B31" s="805" t="s">
        <v>374</v>
      </c>
      <c r="C31" s="805"/>
      <c r="D31" s="819"/>
      <c r="E31" s="819"/>
      <c r="F31" s="819"/>
      <c r="G31" s="820">
        <f>G26</f>
        <v>2016</v>
      </c>
      <c r="H31" s="820">
        <f t="shared" ref="H31:AJ31" si="277">H26</f>
        <v>2017</v>
      </c>
      <c r="I31" s="820">
        <f t="shared" si="277"/>
        <v>2018</v>
      </c>
      <c r="J31" s="820">
        <f t="shared" si="277"/>
        <v>2019</v>
      </c>
      <c r="K31" s="820">
        <f t="shared" si="277"/>
        <v>2020</v>
      </c>
      <c r="L31" s="820">
        <f t="shared" si="277"/>
        <v>2021</v>
      </c>
      <c r="M31" s="820">
        <f t="shared" si="277"/>
        <v>2022</v>
      </c>
      <c r="N31" s="820">
        <f t="shared" si="277"/>
        <v>2023</v>
      </c>
      <c r="O31" s="820">
        <f t="shared" si="277"/>
        <v>2024</v>
      </c>
      <c r="P31" s="820">
        <f t="shared" si="277"/>
        <v>2025</v>
      </c>
      <c r="Q31" s="820">
        <f t="shared" si="277"/>
        <v>2026</v>
      </c>
      <c r="R31" s="820">
        <f t="shared" si="277"/>
        <v>2027</v>
      </c>
      <c r="S31" s="820">
        <f t="shared" si="277"/>
        <v>2028</v>
      </c>
      <c r="T31" s="820">
        <f t="shared" si="277"/>
        <v>2029</v>
      </c>
      <c r="U31" s="820">
        <f t="shared" si="277"/>
        <v>2030</v>
      </c>
      <c r="V31" s="820">
        <f t="shared" si="277"/>
        <v>2031</v>
      </c>
      <c r="W31" s="820">
        <f t="shared" si="277"/>
        <v>2032</v>
      </c>
      <c r="X31" s="820">
        <f t="shared" si="277"/>
        <v>2033</v>
      </c>
      <c r="Y31" s="820">
        <f t="shared" si="277"/>
        <v>2034</v>
      </c>
      <c r="Z31" s="820">
        <f t="shared" si="277"/>
        <v>2035</v>
      </c>
      <c r="AA31" s="820">
        <f t="shared" si="277"/>
        <v>2036</v>
      </c>
      <c r="AB31" s="820">
        <f t="shared" si="277"/>
        <v>2037</v>
      </c>
      <c r="AC31" s="820">
        <f t="shared" si="277"/>
        <v>2038</v>
      </c>
      <c r="AD31" s="820">
        <f t="shared" si="277"/>
        <v>2039</v>
      </c>
      <c r="AE31" s="820">
        <f t="shared" si="277"/>
        <v>2040</v>
      </c>
      <c r="AF31" s="820">
        <f t="shared" si="277"/>
        <v>2041</v>
      </c>
      <c r="AG31" s="820">
        <f t="shared" si="277"/>
        <v>2042</v>
      </c>
      <c r="AH31" s="820">
        <f t="shared" si="277"/>
        <v>2043</v>
      </c>
      <c r="AI31" s="820">
        <f t="shared" si="277"/>
        <v>2044</v>
      </c>
      <c r="AJ31" s="820">
        <f t="shared" si="277"/>
        <v>2045</v>
      </c>
      <c r="AK31" s="775"/>
      <c r="AL31" s="775"/>
      <c r="AM31" s="775"/>
      <c r="AN31" s="775"/>
      <c r="AO31" s="775"/>
      <c r="AP31" s="775"/>
      <c r="AQ31" s="775"/>
      <c r="AR31" s="775"/>
    </row>
    <row r="32" spans="1:16384" s="1" customFormat="1">
      <c r="B32" s="1" t="str">
        <f>Udržitelnost!B13</f>
        <v>Minimální roční výše zdrojů do VHI dle OPŽP (pitná voda) - kumulovaná</v>
      </c>
      <c r="G32" s="723">
        <f>G27</f>
        <v>0</v>
      </c>
      <c r="H32" s="723">
        <f>G32+H27</f>
        <v>0</v>
      </c>
      <c r="I32" s="723">
        <f t="shared" ref="I32:AJ32" si="278">H32+I27</f>
        <v>0</v>
      </c>
      <c r="J32" s="723">
        <f t="shared" si="278"/>
        <v>0</v>
      </c>
      <c r="K32" s="723" t="e">
        <f t="shared" si="278"/>
        <v>#DIV/0!</v>
      </c>
      <c r="L32" s="723" t="e">
        <f t="shared" si="278"/>
        <v>#DIV/0!</v>
      </c>
      <c r="M32" s="723" t="e">
        <f t="shared" si="278"/>
        <v>#DIV/0!</v>
      </c>
      <c r="N32" s="723" t="e">
        <f t="shared" si="278"/>
        <v>#DIV/0!</v>
      </c>
      <c r="O32" s="723" t="e">
        <f t="shared" si="278"/>
        <v>#DIV/0!</v>
      </c>
      <c r="P32" s="723" t="e">
        <f t="shared" si="278"/>
        <v>#DIV/0!</v>
      </c>
      <c r="Q32" s="723" t="e">
        <f t="shared" si="278"/>
        <v>#DIV/0!</v>
      </c>
      <c r="R32" s="723" t="e">
        <f t="shared" si="278"/>
        <v>#DIV/0!</v>
      </c>
      <c r="S32" s="723" t="e">
        <f t="shared" si="278"/>
        <v>#DIV/0!</v>
      </c>
      <c r="T32" s="723" t="e">
        <f t="shared" si="278"/>
        <v>#DIV/0!</v>
      </c>
      <c r="U32" s="723" t="e">
        <f t="shared" si="278"/>
        <v>#DIV/0!</v>
      </c>
      <c r="V32" s="723" t="e">
        <f t="shared" si="278"/>
        <v>#DIV/0!</v>
      </c>
      <c r="W32" s="723" t="e">
        <f t="shared" si="278"/>
        <v>#DIV/0!</v>
      </c>
      <c r="X32" s="723" t="e">
        <f t="shared" si="278"/>
        <v>#DIV/0!</v>
      </c>
      <c r="Y32" s="723" t="e">
        <f t="shared" si="278"/>
        <v>#DIV/0!</v>
      </c>
      <c r="Z32" s="723" t="e">
        <f t="shared" si="278"/>
        <v>#DIV/0!</v>
      </c>
      <c r="AA32" s="723" t="e">
        <f t="shared" si="278"/>
        <v>#DIV/0!</v>
      </c>
      <c r="AB32" s="723" t="e">
        <f t="shared" si="278"/>
        <v>#DIV/0!</v>
      </c>
      <c r="AC32" s="723" t="e">
        <f t="shared" si="278"/>
        <v>#DIV/0!</v>
      </c>
      <c r="AD32" s="723" t="e">
        <f t="shared" si="278"/>
        <v>#DIV/0!</v>
      </c>
      <c r="AE32" s="723" t="e">
        <f t="shared" si="278"/>
        <v>#DIV/0!</v>
      </c>
      <c r="AF32" s="723" t="e">
        <f t="shared" si="278"/>
        <v>#DIV/0!</v>
      </c>
      <c r="AG32" s="723" t="e">
        <f t="shared" si="278"/>
        <v>#DIV/0!</v>
      </c>
      <c r="AH32" s="723" t="e">
        <f t="shared" si="278"/>
        <v>#DIV/0!</v>
      </c>
      <c r="AI32" s="723" t="e">
        <f t="shared" si="278"/>
        <v>#DIV/0!</v>
      </c>
      <c r="AJ32" s="723" t="e">
        <f t="shared" si="278"/>
        <v>#DIV/0!</v>
      </c>
    </row>
    <row r="33" spans="2:38" s="1" customFormat="1">
      <c r="B33" s="814" t="str">
        <f>Udržitelnost!B14</f>
        <v>Minimální roční výše zdrojů do VHI dle OPŽP (odpadní voda) - kumulovaná</v>
      </c>
      <c r="C33" s="814"/>
      <c r="D33" s="814"/>
      <c r="E33" s="814"/>
      <c r="F33" s="814"/>
      <c r="G33" s="794">
        <f>G28</f>
        <v>0</v>
      </c>
      <c r="H33" s="794">
        <f>G33+H28</f>
        <v>0</v>
      </c>
      <c r="I33" s="794">
        <f t="shared" ref="I33:AJ33" si="279">H33+I28</f>
        <v>0</v>
      </c>
      <c r="J33" s="794">
        <f t="shared" si="279"/>
        <v>0</v>
      </c>
      <c r="K33" s="794">
        <f t="shared" si="279"/>
        <v>542.16401731566123</v>
      </c>
      <c r="L33" s="794">
        <f t="shared" si="279"/>
        <v>1178.7608380944548</v>
      </c>
      <c r="M33" s="794">
        <f t="shared" si="279"/>
        <v>1909.7904623363806</v>
      </c>
      <c r="N33" s="794">
        <f t="shared" si="279"/>
        <v>2735.2528900414386</v>
      </c>
      <c r="O33" s="794">
        <f t="shared" si="279"/>
        <v>3655.1481212096287</v>
      </c>
      <c r="P33" s="794">
        <f t="shared" si="279"/>
        <v>4669.4761558409509</v>
      </c>
      <c r="Q33" s="794">
        <f t="shared" si="279"/>
        <v>5778.2369939354057</v>
      </c>
      <c r="R33" s="794">
        <f t="shared" si="279"/>
        <v>6981.4306354929931</v>
      </c>
      <c r="S33" s="794">
        <f t="shared" si="279"/>
        <v>8279.0570805137122</v>
      </c>
      <c r="T33" s="794">
        <f t="shared" si="279"/>
        <v>9671.1163289975648</v>
      </c>
      <c r="U33" s="794">
        <f t="shared" si="279"/>
        <v>11157.608380944548</v>
      </c>
      <c r="V33" s="794">
        <f t="shared" si="279"/>
        <v>12738.533236354664</v>
      </c>
      <c r="W33" s="794">
        <f t="shared" si="279"/>
        <v>14413.890895227913</v>
      </c>
      <c r="X33" s="794">
        <f t="shared" si="279"/>
        <v>16183.681357564294</v>
      </c>
      <c r="Y33" s="794">
        <f t="shared" si="279"/>
        <v>18047.904623363807</v>
      </c>
      <c r="Z33" s="794">
        <f t="shared" si="279"/>
        <v>20006.560692626452</v>
      </c>
      <c r="AA33" s="794">
        <f t="shared" si="279"/>
        <v>22059.649565352229</v>
      </c>
      <c r="AB33" s="794">
        <f t="shared" si="279"/>
        <v>24207.171241541138</v>
      </c>
      <c r="AC33" s="794">
        <f t="shared" si="279"/>
        <v>26449.125721193181</v>
      </c>
      <c r="AD33" s="794">
        <f t="shared" si="279"/>
        <v>28785.513004308355</v>
      </c>
      <c r="AE33" s="794">
        <f t="shared" si="279"/>
        <v>31216.333090886663</v>
      </c>
      <c r="AF33" s="794">
        <f t="shared" si="279"/>
        <v>33741.585980928103</v>
      </c>
      <c r="AG33" s="794">
        <f t="shared" si="279"/>
        <v>36361.271674432675</v>
      </c>
      <c r="AH33" s="794">
        <f t="shared" si="279"/>
        <v>39075.39017140038</v>
      </c>
      <c r="AI33" s="794">
        <f t="shared" si="279"/>
        <v>41883.941471831218</v>
      </c>
      <c r="AJ33" s="794">
        <f t="shared" si="279"/>
        <v>44786.925575725189</v>
      </c>
    </row>
    <row r="34" spans="2:38" s="1" customFormat="1" ht="15.75" thickBot="1">
      <c r="B34" s="802" t="str">
        <f>Udržitelnost!B15</f>
        <v>Minimální roční výše zdrojů do VHI dle OPŽP (pitná a odpadní voda) - celkem - kumulovaná</v>
      </c>
      <c r="C34" s="802"/>
      <c r="D34" s="802"/>
      <c r="E34" s="802"/>
      <c r="F34" s="802"/>
      <c r="G34" s="804">
        <f>SUM(G32:G33)</f>
        <v>0</v>
      </c>
      <c r="H34" s="804">
        <f t="shared" ref="H34:AJ34" si="280">SUM(H32:H33)</f>
        <v>0</v>
      </c>
      <c r="I34" s="804">
        <f t="shared" si="280"/>
        <v>0</v>
      </c>
      <c r="J34" s="804">
        <f t="shared" si="280"/>
        <v>0</v>
      </c>
      <c r="K34" s="804" t="e">
        <f t="shared" si="280"/>
        <v>#DIV/0!</v>
      </c>
      <c r="L34" s="804" t="e">
        <f t="shared" si="280"/>
        <v>#DIV/0!</v>
      </c>
      <c r="M34" s="804" t="e">
        <f t="shared" si="280"/>
        <v>#DIV/0!</v>
      </c>
      <c r="N34" s="804" t="e">
        <f t="shared" si="280"/>
        <v>#DIV/0!</v>
      </c>
      <c r="O34" s="804" t="e">
        <f t="shared" si="280"/>
        <v>#DIV/0!</v>
      </c>
      <c r="P34" s="804" t="e">
        <f t="shared" si="280"/>
        <v>#DIV/0!</v>
      </c>
      <c r="Q34" s="804" t="e">
        <f t="shared" si="280"/>
        <v>#DIV/0!</v>
      </c>
      <c r="R34" s="804" t="e">
        <f t="shared" si="280"/>
        <v>#DIV/0!</v>
      </c>
      <c r="S34" s="804" t="e">
        <f t="shared" si="280"/>
        <v>#DIV/0!</v>
      </c>
      <c r="T34" s="804" t="e">
        <f t="shared" si="280"/>
        <v>#DIV/0!</v>
      </c>
      <c r="U34" s="804" t="e">
        <f t="shared" si="280"/>
        <v>#DIV/0!</v>
      </c>
      <c r="V34" s="804" t="e">
        <f t="shared" si="280"/>
        <v>#DIV/0!</v>
      </c>
      <c r="W34" s="804" t="e">
        <f t="shared" si="280"/>
        <v>#DIV/0!</v>
      </c>
      <c r="X34" s="804" t="e">
        <f t="shared" si="280"/>
        <v>#DIV/0!</v>
      </c>
      <c r="Y34" s="804" t="e">
        <f t="shared" si="280"/>
        <v>#DIV/0!</v>
      </c>
      <c r="Z34" s="804" t="e">
        <f t="shared" si="280"/>
        <v>#DIV/0!</v>
      </c>
      <c r="AA34" s="804" t="e">
        <f t="shared" si="280"/>
        <v>#DIV/0!</v>
      </c>
      <c r="AB34" s="804" t="e">
        <f t="shared" si="280"/>
        <v>#DIV/0!</v>
      </c>
      <c r="AC34" s="804" t="e">
        <f t="shared" si="280"/>
        <v>#DIV/0!</v>
      </c>
      <c r="AD34" s="804" t="e">
        <f t="shared" si="280"/>
        <v>#DIV/0!</v>
      </c>
      <c r="AE34" s="804" t="e">
        <f t="shared" si="280"/>
        <v>#DIV/0!</v>
      </c>
      <c r="AF34" s="804" t="e">
        <f t="shared" si="280"/>
        <v>#DIV/0!</v>
      </c>
      <c r="AG34" s="804" t="e">
        <f t="shared" si="280"/>
        <v>#DIV/0!</v>
      </c>
      <c r="AH34" s="804" t="e">
        <f t="shared" si="280"/>
        <v>#DIV/0!</v>
      </c>
      <c r="AI34" s="804" t="e">
        <f t="shared" si="280"/>
        <v>#DIV/0!</v>
      </c>
      <c r="AJ34" s="804" t="e">
        <f t="shared" si="280"/>
        <v>#DIV/0!</v>
      </c>
    </row>
    <row r="35" spans="2:38" s="1" customFormat="1" ht="15.75" thickBot="1">
      <c r="B35" s="772"/>
      <c r="C35" s="773"/>
      <c r="D35" s="774"/>
      <c r="E35" s="779"/>
      <c r="F35" s="810"/>
    </row>
    <row r="36" spans="2:38" s="1" customFormat="1" ht="15.75" thickBot="1">
      <c r="B36" s="958" t="s">
        <v>444</v>
      </c>
      <c r="C36" s="959"/>
      <c r="D36" s="960"/>
      <c r="E36" s="961" t="s">
        <v>376</v>
      </c>
      <c r="F36" s="962">
        <f>E18</f>
        <v>2029</v>
      </c>
    </row>
    <row r="37" spans="2:38" s="1" customFormat="1">
      <c r="B37" s="965" t="s">
        <v>375</v>
      </c>
      <c r="C37" s="822"/>
      <c r="D37" s="823"/>
      <c r="E37" s="969" t="s">
        <v>97</v>
      </c>
      <c r="F37" s="967" t="e">
        <f>INDEX($G$32:$AJ$32,MATCH($E$18,$G$31:$AJ$31))</f>
        <v>#DIV/0!</v>
      </c>
      <c r="G37" s="897"/>
    </row>
    <row r="38" spans="2:38" s="1" customFormat="1">
      <c r="B38" s="966" t="s">
        <v>377</v>
      </c>
      <c r="C38" s="814"/>
      <c r="D38" s="815"/>
      <c r="E38" s="970" t="s">
        <v>97</v>
      </c>
      <c r="F38" s="968">
        <f>INDEX($G$33:$AJ$33,MATCH($E$18,$G$31:$AJ$31))</f>
        <v>9671.1163289975648</v>
      </c>
      <c r="G38" s="897"/>
      <c r="H38" s="898"/>
    </row>
    <row r="39" spans="2:38" s="1" customFormat="1" ht="15.75" thickBot="1">
      <c r="B39" s="963" t="s">
        <v>378</v>
      </c>
      <c r="C39" s="802"/>
      <c r="D39" s="803"/>
      <c r="E39" s="803" t="s">
        <v>97</v>
      </c>
      <c r="F39" s="964" t="e">
        <f>SUM(F37:F38)</f>
        <v>#DIV/0!</v>
      </c>
    </row>
    <row r="40" spans="2:38" s="1" customFormat="1">
      <c r="B40" s="29"/>
      <c r="C40" s="4"/>
      <c r="D40" s="37"/>
      <c r="E40" s="180"/>
      <c r="F40" s="818"/>
    </row>
    <row r="41" spans="2:38" s="1" customFormat="1" ht="15.75" thickBot="1">
      <c r="B41" s="901" t="s">
        <v>445</v>
      </c>
      <c r="C41" s="902"/>
      <c r="D41" s="903"/>
      <c r="E41" s="904" t="s">
        <v>376</v>
      </c>
      <c r="F41" s="905">
        <f>E18</f>
        <v>2029</v>
      </c>
    </row>
    <row r="42" spans="2:38" s="1" customFormat="1">
      <c r="B42" s="822" t="s">
        <v>425</v>
      </c>
      <c r="C42" s="822"/>
      <c r="D42" s="823"/>
      <c r="E42" s="769" t="s">
        <v>97</v>
      </c>
      <c r="F42" s="825">
        <f>Udržitelnost!D26</f>
        <v>0</v>
      </c>
    </row>
    <row r="43" spans="2:38" s="1" customFormat="1">
      <c r="B43" s="814" t="s">
        <v>426</v>
      </c>
      <c r="C43" s="814"/>
      <c r="D43" s="815"/>
      <c r="E43" s="826" t="s">
        <v>97</v>
      </c>
      <c r="F43" s="720">
        <f>Udržitelnost!D27</f>
        <v>700</v>
      </c>
      <c r="H43" s="971" t="s">
        <v>441</v>
      </c>
      <c r="I43" s="972">
        <f t="shared" ref="I43:AL43" si="281">IF(OR(G26&lt;$C$18,G26&gt;($C$18+9)),0,G27)</f>
        <v>0</v>
      </c>
      <c r="J43" s="972">
        <f t="shared" si="281"/>
        <v>0</v>
      </c>
      <c r="K43" s="972">
        <f t="shared" si="281"/>
        <v>0</v>
      </c>
      <c r="L43" s="972">
        <f t="shared" si="281"/>
        <v>0</v>
      </c>
      <c r="M43" s="972" t="e">
        <f t="shared" si="281"/>
        <v>#DIV/0!</v>
      </c>
      <c r="N43" s="972" t="e">
        <f t="shared" si="281"/>
        <v>#DIV/0!</v>
      </c>
      <c r="O43" s="972" t="e">
        <f t="shared" si="281"/>
        <v>#DIV/0!</v>
      </c>
      <c r="P43" s="972" t="e">
        <f t="shared" si="281"/>
        <v>#DIV/0!</v>
      </c>
      <c r="Q43" s="972" t="e">
        <f t="shared" si="281"/>
        <v>#DIV/0!</v>
      </c>
      <c r="R43" s="972" t="e">
        <f t="shared" si="281"/>
        <v>#DIV/0!</v>
      </c>
      <c r="S43" s="972" t="e">
        <f t="shared" si="281"/>
        <v>#DIV/0!</v>
      </c>
      <c r="T43" s="972" t="e">
        <f t="shared" si="281"/>
        <v>#DIV/0!</v>
      </c>
      <c r="U43" s="972" t="e">
        <f t="shared" si="281"/>
        <v>#DIV/0!</v>
      </c>
      <c r="V43" s="972" t="e">
        <f t="shared" si="281"/>
        <v>#DIV/0!</v>
      </c>
      <c r="W43" s="972">
        <f t="shared" si="281"/>
        <v>0</v>
      </c>
      <c r="X43" s="972">
        <f t="shared" si="281"/>
        <v>0</v>
      </c>
      <c r="Y43" s="972">
        <f t="shared" si="281"/>
        <v>0</v>
      </c>
      <c r="Z43" s="972">
        <f t="shared" si="281"/>
        <v>0</v>
      </c>
      <c r="AA43" s="972">
        <f t="shared" si="281"/>
        <v>0</v>
      </c>
      <c r="AB43" s="972">
        <f t="shared" si="281"/>
        <v>0</v>
      </c>
      <c r="AC43" s="972">
        <f t="shared" si="281"/>
        <v>0</v>
      </c>
      <c r="AD43" s="972">
        <f t="shared" si="281"/>
        <v>0</v>
      </c>
      <c r="AE43" s="972">
        <f t="shared" si="281"/>
        <v>0</v>
      </c>
      <c r="AF43" s="972">
        <f t="shared" si="281"/>
        <v>0</v>
      </c>
      <c r="AG43" s="972">
        <f t="shared" si="281"/>
        <v>0</v>
      </c>
      <c r="AH43" s="972">
        <f t="shared" si="281"/>
        <v>0</v>
      </c>
      <c r="AI43" s="972">
        <f t="shared" si="281"/>
        <v>0</v>
      </c>
      <c r="AJ43" s="972">
        <f t="shared" si="281"/>
        <v>0</v>
      </c>
      <c r="AK43" s="972">
        <f t="shared" si="281"/>
        <v>0</v>
      </c>
      <c r="AL43" s="972">
        <f t="shared" si="281"/>
        <v>0</v>
      </c>
    </row>
    <row r="44" spans="2:38" s="1" customFormat="1" ht="15.75" thickBot="1">
      <c r="B44" s="802" t="s">
        <v>427</v>
      </c>
      <c r="C44" s="802"/>
      <c r="D44" s="803"/>
      <c r="E44" s="803" t="s">
        <v>97</v>
      </c>
      <c r="F44" s="804">
        <f>SUM(F42:F43)</f>
        <v>700</v>
      </c>
      <c r="G44" s="30"/>
      <c r="H44" s="971" t="s">
        <v>442</v>
      </c>
      <c r="I44" s="972">
        <f t="shared" ref="I44:AL44" si="282">IF(OR(G26&lt;$C$18,G26&gt;($C$18+9)),0,G28)</f>
        <v>0</v>
      </c>
      <c r="J44" s="972">
        <f t="shared" si="282"/>
        <v>0</v>
      </c>
      <c r="K44" s="972">
        <f t="shared" si="282"/>
        <v>0</v>
      </c>
      <c r="L44" s="972">
        <f t="shared" si="282"/>
        <v>0</v>
      </c>
      <c r="M44" s="972">
        <f t="shared" si="282"/>
        <v>542.16401731566123</v>
      </c>
      <c r="N44" s="972">
        <f t="shared" si="282"/>
        <v>636.59682077879347</v>
      </c>
      <c r="O44" s="972">
        <f t="shared" si="282"/>
        <v>731.02962424192572</v>
      </c>
      <c r="P44" s="972">
        <f t="shared" si="282"/>
        <v>825.46242770505796</v>
      </c>
      <c r="Q44" s="972">
        <f t="shared" si="282"/>
        <v>919.89523116819021</v>
      </c>
      <c r="R44" s="972">
        <f t="shared" si="282"/>
        <v>1014.3280346313225</v>
      </c>
      <c r="S44" s="972">
        <f t="shared" si="282"/>
        <v>1108.7608380944548</v>
      </c>
      <c r="T44" s="972">
        <f t="shared" si="282"/>
        <v>1203.1936415575872</v>
      </c>
      <c r="U44" s="972">
        <f t="shared" si="282"/>
        <v>1297.6264450207195</v>
      </c>
      <c r="V44" s="972">
        <f t="shared" si="282"/>
        <v>1392.0592484838519</v>
      </c>
      <c r="W44" s="972">
        <f t="shared" si="282"/>
        <v>0</v>
      </c>
      <c r="X44" s="972">
        <f t="shared" si="282"/>
        <v>0</v>
      </c>
      <c r="Y44" s="972">
        <f t="shared" si="282"/>
        <v>0</v>
      </c>
      <c r="Z44" s="972">
        <f t="shared" si="282"/>
        <v>0</v>
      </c>
      <c r="AA44" s="972">
        <f t="shared" si="282"/>
        <v>0</v>
      </c>
      <c r="AB44" s="972">
        <f t="shared" si="282"/>
        <v>0</v>
      </c>
      <c r="AC44" s="972">
        <f t="shared" si="282"/>
        <v>0</v>
      </c>
      <c r="AD44" s="972">
        <f t="shared" si="282"/>
        <v>0</v>
      </c>
      <c r="AE44" s="972">
        <f t="shared" si="282"/>
        <v>0</v>
      </c>
      <c r="AF44" s="972">
        <f t="shared" si="282"/>
        <v>0</v>
      </c>
      <c r="AG44" s="972">
        <f t="shared" si="282"/>
        <v>0</v>
      </c>
      <c r="AH44" s="972">
        <f t="shared" si="282"/>
        <v>0</v>
      </c>
      <c r="AI44" s="972">
        <f t="shared" si="282"/>
        <v>0</v>
      </c>
      <c r="AJ44" s="972">
        <f t="shared" si="282"/>
        <v>0</v>
      </c>
      <c r="AK44" s="972">
        <f t="shared" si="282"/>
        <v>0</v>
      </c>
      <c r="AL44" s="972">
        <f t="shared" si="282"/>
        <v>0</v>
      </c>
    </row>
    <row r="45" spans="2:38" s="30" customFormat="1">
      <c r="D45" s="928"/>
      <c r="E45" s="928"/>
    </row>
    <row r="46" spans="2:38" s="405" customFormat="1" ht="15" hidden="1" customHeight="1">
      <c r="D46" s="919"/>
      <c r="E46" s="919"/>
      <c r="G46" s="538"/>
      <c r="H46" s="538"/>
      <c r="I46" s="538"/>
      <c r="J46" s="538"/>
      <c r="K46" s="538"/>
      <c r="L46" s="538"/>
      <c r="M46" s="538"/>
      <c r="N46" s="538"/>
      <c r="O46" s="538"/>
      <c r="P46" s="538"/>
      <c r="Q46" s="538"/>
      <c r="R46" s="538"/>
      <c r="S46" s="538"/>
      <c r="T46" s="538"/>
      <c r="U46" s="538"/>
      <c r="V46" s="538"/>
      <c r="W46" s="538"/>
      <c r="X46" s="538"/>
      <c r="Y46" s="538"/>
      <c r="Z46" s="538"/>
      <c r="AA46" s="538"/>
      <c r="AB46" s="538"/>
      <c r="AC46" s="538"/>
      <c r="AD46" s="538"/>
      <c r="AE46" s="538"/>
      <c r="AF46" s="538"/>
      <c r="AG46" s="538"/>
      <c r="AH46" s="538"/>
      <c r="AI46" s="538"/>
      <c r="AJ46" s="538"/>
    </row>
    <row r="47" spans="2:38" s="405" customFormat="1" ht="15" hidden="1" customHeight="1">
      <c r="D47" s="919"/>
      <c r="E47" s="919"/>
    </row>
    <row r="48" spans="2:38" s="405" customFormat="1" ht="15" hidden="1" customHeight="1">
      <c r="D48" s="919"/>
      <c r="E48" s="919"/>
    </row>
    <row r="49" spans="4:10" s="30" customFormat="1" ht="15" hidden="1" customHeight="1">
      <c r="D49" s="928"/>
      <c r="E49" s="928"/>
      <c r="J49" s="929"/>
    </row>
    <row r="50" spans="4:10" s="30" customFormat="1" ht="15" hidden="1" customHeight="1">
      <c r="D50" s="928"/>
      <c r="E50" s="928"/>
      <c r="J50" s="929"/>
    </row>
    <row r="51" spans="4:10" s="30" customFormat="1" ht="15" hidden="1" customHeight="1">
      <c r="D51" s="928"/>
      <c r="E51" s="928"/>
    </row>
    <row r="52" spans="4:10" s="30" customFormat="1" ht="15" hidden="1" customHeight="1">
      <c r="D52" s="928"/>
      <c r="E52" s="928"/>
    </row>
    <row r="53" spans="4:10" s="30" customFormat="1" ht="15" hidden="1" customHeight="1">
      <c r="D53" s="928"/>
      <c r="E53" s="928"/>
    </row>
    <row r="54" spans="4:10" s="30" customFormat="1" ht="15" hidden="1" customHeight="1">
      <c r="D54" s="928"/>
      <c r="E54" s="928"/>
      <c r="J54" s="929"/>
    </row>
    <row r="55" spans="4:10" ht="15" hidden="1" customHeight="1">
      <c r="I55" s="30"/>
      <c r="J55" s="929"/>
    </row>
    <row r="56" spans="4:10" s="30" customFormat="1" ht="15" hidden="1" customHeight="1">
      <c r="D56" s="928"/>
      <c r="E56" s="928"/>
      <c r="J56" s="929"/>
    </row>
    <row r="57" spans="4:10" s="30" customFormat="1" ht="15" hidden="1" customHeight="1">
      <c r="D57" s="928"/>
      <c r="E57" s="928"/>
      <c r="J57" s="929"/>
    </row>
    <row r="58" spans="4:10" s="30" customFormat="1" ht="15" hidden="1" customHeight="1">
      <c r="D58" s="928"/>
      <c r="E58" s="928"/>
      <c r="J58" s="929"/>
    </row>
    <row r="59" spans="4:10" s="30" customFormat="1" ht="15" hidden="1" customHeight="1">
      <c r="D59" s="928"/>
      <c r="E59" s="928"/>
      <c r="J59" s="929"/>
    </row>
    <row r="60" spans="4:10" s="30" customFormat="1" ht="15" hidden="1" customHeight="1">
      <c r="D60" s="928"/>
      <c r="E60" s="928"/>
    </row>
    <row r="61" spans="4:10" s="30" customFormat="1" ht="15" hidden="1" customHeight="1">
      <c r="D61" s="928"/>
      <c r="E61" s="928"/>
    </row>
    <row r="62" spans="4:10" s="30" customFormat="1" ht="15" hidden="1" customHeight="1">
      <c r="D62" s="928"/>
      <c r="E62" s="928"/>
    </row>
    <row r="63" spans="4:10" s="30" customFormat="1" ht="15" hidden="1" customHeight="1">
      <c r="D63" s="928"/>
      <c r="E63" s="928"/>
    </row>
    <row r="64" spans="4:10" s="30" customFormat="1" ht="15" hidden="1" customHeight="1">
      <c r="D64" s="928"/>
      <c r="E64" s="928"/>
    </row>
    <row r="65" spans="4:5" s="30" customFormat="1" ht="15" hidden="1" customHeight="1">
      <c r="D65" s="928"/>
      <c r="E65" s="928"/>
    </row>
    <row r="66" spans="4:5" s="30" customFormat="1" ht="15" hidden="1" customHeight="1">
      <c r="D66" s="928"/>
      <c r="E66" s="928"/>
    </row>
    <row r="67" spans="4:5" s="30" customFormat="1" ht="15" hidden="1" customHeight="1">
      <c r="D67" s="928"/>
      <c r="E67" s="928"/>
    </row>
    <row r="68" spans="4:5" s="30" customFormat="1" ht="15" hidden="1" customHeight="1">
      <c r="D68" s="928"/>
      <c r="E68" s="928"/>
    </row>
    <row r="69" spans="4:5" s="30" customFormat="1" ht="15" hidden="1" customHeight="1">
      <c r="D69" s="928"/>
      <c r="E69" s="928"/>
    </row>
    <row r="70" spans="4:5" s="30" customFormat="1" ht="15" hidden="1" customHeight="1">
      <c r="D70" s="928"/>
      <c r="E70" s="928"/>
    </row>
    <row r="71" spans="4:5" s="30" customFormat="1" ht="15" hidden="1" customHeight="1">
      <c r="D71" s="928"/>
      <c r="E71" s="928"/>
    </row>
    <row r="72" spans="4:5" s="30" customFormat="1" ht="15" hidden="1" customHeight="1">
      <c r="D72" s="928"/>
      <c r="E72" s="928"/>
    </row>
    <row r="73" spans="4:5" s="30" customFormat="1" ht="15" hidden="1" customHeight="1">
      <c r="D73" s="928"/>
      <c r="E73" s="928"/>
    </row>
    <row r="74" spans="4:5" s="30" customFormat="1" ht="15" hidden="1" customHeight="1">
      <c r="D74" s="928"/>
      <c r="E74" s="928"/>
    </row>
    <row r="75" spans="4:5" s="30" customFormat="1" ht="15" hidden="1" customHeight="1">
      <c r="D75" s="928"/>
      <c r="E75" s="928"/>
    </row>
    <row r="76" spans="4:5" s="30" customFormat="1" ht="15" hidden="1" customHeight="1">
      <c r="D76" s="928"/>
      <c r="E76" s="928"/>
    </row>
    <row r="77" spans="4:5" s="30" customFormat="1" ht="15" hidden="1" customHeight="1">
      <c r="D77" s="928"/>
      <c r="E77" s="928"/>
    </row>
    <row r="78" spans="4:5" s="30" customFormat="1" ht="15" hidden="1" customHeight="1">
      <c r="D78" s="928"/>
      <c r="E78" s="928"/>
    </row>
    <row r="79" spans="4:5" s="30" customFormat="1" ht="15" hidden="1" customHeight="1">
      <c r="D79" s="928"/>
      <c r="E79" s="928"/>
    </row>
    <row r="80" spans="4:5" s="30" customFormat="1" ht="15" hidden="1" customHeight="1">
      <c r="D80" s="928"/>
      <c r="E80" s="928"/>
    </row>
    <row r="81" spans="4:5" s="30" customFormat="1" ht="15" hidden="1" customHeight="1">
      <c r="D81" s="928"/>
      <c r="E81" s="928"/>
    </row>
    <row r="82" spans="4:5" s="30" customFormat="1" ht="15" hidden="1" customHeight="1">
      <c r="D82" s="928"/>
      <c r="E82" s="928"/>
    </row>
    <row r="83" spans="4:5" s="30" customFormat="1" ht="15" hidden="1" customHeight="1">
      <c r="D83" s="928"/>
      <c r="E83" s="928"/>
    </row>
    <row r="84" spans="4:5" s="30" customFormat="1" ht="15" hidden="1" customHeight="1">
      <c r="D84" s="928"/>
      <c r="E84" s="928"/>
    </row>
    <row r="85" spans="4:5" s="30" customFormat="1" ht="15" hidden="1" customHeight="1">
      <c r="D85" s="928"/>
      <c r="E85" s="928"/>
    </row>
    <row r="86" spans="4:5" s="30" customFormat="1" ht="15" hidden="1" customHeight="1">
      <c r="D86" s="928"/>
      <c r="E86" s="928"/>
    </row>
    <row r="87" spans="4:5" s="30" customFormat="1" ht="15" hidden="1" customHeight="1">
      <c r="D87" s="928"/>
      <c r="E87" s="928"/>
    </row>
    <row r="88" spans="4:5" s="30" customFormat="1" ht="15" hidden="1" customHeight="1">
      <c r="D88" s="928"/>
      <c r="E88" s="928"/>
    </row>
    <row r="89" spans="4:5" s="30" customFormat="1" ht="15" hidden="1" customHeight="1">
      <c r="D89" s="928"/>
      <c r="E89" s="928"/>
    </row>
    <row r="90" spans="4:5" s="30" customFormat="1" ht="15" hidden="1" customHeight="1">
      <c r="D90" s="928"/>
      <c r="E90" s="928"/>
    </row>
    <row r="91" spans="4:5" s="30" customFormat="1" ht="15" hidden="1" customHeight="1">
      <c r="D91" s="928"/>
      <c r="E91" s="928"/>
    </row>
    <row r="92" spans="4:5" s="30" customFormat="1" ht="15" hidden="1" customHeight="1">
      <c r="D92" s="928"/>
      <c r="E92" s="928"/>
    </row>
    <row r="93" spans="4:5" s="30" customFormat="1" ht="15" hidden="1" customHeight="1">
      <c r="D93" s="928"/>
      <c r="E93" s="928"/>
    </row>
    <row r="94" spans="4:5" s="30" customFormat="1" ht="15" hidden="1" customHeight="1">
      <c r="D94" s="928"/>
      <c r="E94" s="928"/>
    </row>
    <row r="95" spans="4:5" s="30" customFormat="1" ht="15" hidden="1" customHeight="1">
      <c r="D95" s="928"/>
      <c r="E95" s="928"/>
    </row>
    <row r="96" spans="4:5" s="30" customFormat="1" ht="15" hidden="1" customHeight="1">
      <c r="D96" s="928"/>
      <c r="E96" s="928"/>
    </row>
    <row r="97" spans="4:5" s="30" customFormat="1" ht="15" hidden="1" customHeight="1">
      <c r="D97" s="928"/>
      <c r="E97" s="928"/>
    </row>
    <row r="98" spans="4:5" s="30" customFormat="1" ht="15" hidden="1" customHeight="1">
      <c r="D98" s="928"/>
      <c r="E98" s="928"/>
    </row>
    <row r="99" spans="4:5" s="30" customFormat="1" ht="15" hidden="1" customHeight="1">
      <c r="D99" s="928"/>
      <c r="E99" s="928"/>
    </row>
    <row r="100" spans="4:5" s="30" customFormat="1" ht="15" hidden="1" customHeight="1">
      <c r="D100" s="928"/>
      <c r="E100" s="928"/>
    </row>
    <row r="101" spans="4:5" s="30" customFormat="1" ht="15" hidden="1" customHeight="1">
      <c r="D101" s="928"/>
      <c r="E101" s="928"/>
    </row>
    <row r="102" spans="4:5" s="30" customFormat="1" ht="15" hidden="1" customHeight="1">
      <c r="D102" s="928"/>
      <c r="E102" s="928"/>
    </row>
    <row r="103" spans="4:5" s="30" customFormat="1" ht="15" hidden="1" customHeight="1">
      <c r="D103" s="928"/>
      <c r="E103" s="928"/>
    </row>
    <row r="104" spans="4:5" s="30" customFormat="1" ht="15" hidden="1" customHeight="1">
      <c r="D104" s="928"/>
      <c r="E104" s="928"/>
    </row>
    <row r="105" spans="4:5" s="30" customFormat="1" ht="15" hidden="1" customHeight="1">
      <c r="D105" s="928"/>
      <c r="E105" s="928"/>
    </row>
    <row r="106" spans="4:5" s="30" customFormat="1" ht="15" hidden="1" customHeight="1">
      <c r="D106" s="928"/>
      <c r="E106" s="928"/>
    </row>
    <row r="107" spans="4:5" s="30" customFormat="1" ht="15" hidden="1" customHeight="1">
      <c r="D107" s="928"/>
      <c r="E107" s="928"/>
    </row>
    <row r="108" spans="4:5" s="30" customFormat="1" ht="15" hidden="1" customHeight="1">
      <c r="D108" s="928"/>
      <c r="E108" s="928"/>
    </row>
    <row r="109" spans="4:5" s="30" customFormat="1" ht="15" hidden="1" customHeight="1">
      <c r="D109" s="928"/>
      <c r="E109" s="928"/>
    </row>
    <row r="110" spans="4:5" s="30" customFormat="1" ht="15" hidden="1" customHeight="1">
      <c r="D110" s="928"/>
      <c r="E110" s="928"/>
    </row>
    <row r="111" spans="4:5" s="30" customFormat="1" ht="15" hidden="1" customHeight="1">
      <c r="D111" s="928"/>
      <c r="E111" s="928"/>
    </row>
    <row r="112" spans="4:5" s="30" customFormat="1" ht="15" hidden="1" customHeight="1">
      <c r="D112" s="928"/>
      <c r="E112" s="928"/>
    </row>
    <row r="113" spans="4:5" s="30" customFormat="1" ht="15" hidden="1" customHeight="1">
      <c r="D113" s="928"/>
      <c r="E113" s="928"/>
    </row>
    <row r="114" spans="4:5" s="30" customFormat="1" ht="15" hidden="1" customHeight="1">
      <c r="D114" s="928"/>
      <c r="E114" s="928"/>
    </row>
  </sheetData>
  <sheetProtection password="94BF" sheet="1" objects="1" scenarios="1"/>
  <conditionalFormatting sqref="F44">
    <cfRule type="containsErrors" dxfId="34" priority="1">
      <formula>ISERROR(F44)</formula>
    </cfRule>
  </conditionalFormatting>
  <conditionalFormatting sqref="G27:G29 H27:AJ27">
    <cfRule type="containsErrors" dxfId="33" priority="14">
      <formula>ISERROR(G27)</formula>
    </cfRule>
  </conditionalFormatting>
  <conditionalFormatting sqref="G32:G34">
    <cfRule type="containsErrors" dxfId="32" priority="12">
      <formula>ISERROR(G32)</formula>
    </cfRule>
  </conditionalFormatting>
  <conditionalFormatting sqref="H32:AI34">
    <cfRule type="containsErrors" dxfId="31" priority="11">
      <formula>ISERROR(H32)</formula>
    </cfRule>
  </conditionalFormatting>
  <conditionalFormatting sqref="AJ32:AJ34">
    <cfRule type="containsErrors" dxfId="30" priority="10">
      <formula>ISERROR(AJ32)</formula>
    </cfRule>
  </conditionalFormatting>
  <conditionalFormatting sqref="F37:F39">
    <cfRule type="containsErrors" dxfId="29" priority="9">
      <formula>ISERROR(F37)</formula>
    </cfRule>
  </conditionalFormatting>
  <conditionalFormatting sqref="F42">
    <cfRule type="containsErrors" dxfId="28" priority="7">
      <formula>ISERROR(F42)</formula>
    </cfRule>
  </conditionalFormatting>
  <conditionalFormatting sqref="F43">
    <cfRule type="containsErrors" dxfId="27" priority="5">
      <formula>ISERROR(F43)</formula>
    </cfRule>
  </conditionalFormatting>
  <conditionalFormatting sqref="H28:AJ28">
    <cfRule type="containsErrors" dxfId="26" priority="3">
      <formula>ISERROR(H28)</formula>
    </cfRule>
  </conditionalFormatting>
  <conditionalFormatting sqref="H29:AJ29">
    <cfRule type="containsErrors" dxfId="25" priority="2">
      <formula>ISERROR(H29)</formula>
    </cfRule>
  </conditionalFormatting>
  <pageMargins left="0.7" right="0.7" top="0.78740157499999996" bottom="0.78740157499999996" header="0.3" footer="0.3"/>
  <pageSetup paperSize="9" scale="2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2" id="{2FA0BF77-7BE5-4FBF-B726-C2616F43BE6B}">
            <xm:f>Info!$C$23="Specifický cíl 1.1"</xm:f>
            <x14:dxf>
              <fill>
                <patternFill>
                  <bgColor theme="0"/>
                </patternFill>
              </fill>
            </x14:dxf>
          </x14:cfRule>
          <xm:sqref>F37</xm:sqref>
        </x14:conditionalFormatting>
        <x14:conditionalFormatting xmlns:xm="http://schemas.microsoft.com/office/excel/2006/main">
          <x14:cfRule type="expression" priority="61" id="{0808082B-392C-4BD2-82F0-E1369D40DA9D}">
            <xm:f>Info!$C$23="Specifický cíl 1.2"</xm:f>
            <x14:dxf>
              <fill>
                <patternFill>
                  <bgColor theme="0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expression" priority="8" id="{ADE06D2E-8296-40AF-8238-6825A8514294}">
            <xm:f>Info!$C$23="Specifický cíl 1.1"</xm:f>
            <x14:dxf>
              <fill>
                <patternFill>
                  <bgColor theme="0"/>
                </patternFill>
              </fill>
            </x14:dxf>
          </x14:cfRule>
          <xm:sqref>F42</xm:sqref>
        </x14:conditionalFormatting>
        <x14:conditionalFormatting xmlns:xm="http://schemas.microsoft.com/office/excel/2006/main">
          <x14:cfRule type="expression" priority="6" id="{7A39F4EE-7298-4257-8A2A-72CB00EAA430}">
            <xm:f>Info!$C$23="Specifický cíl 1.1"</xm:f>
            <x14:dxf>
              <fill>
                <patternFill>
                  <bgColor theme="0"/>
                </patternFill>
              </fill>
            </x14:dxf>
          </x14:cfRule>
          <xm:sqref>F43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T38"/>
  <sheetViews>
    <sheetView tabSelected="1" zoomScale="75" zoomScaleNormal="75" workbookViewId="0">
      <selection activeCell="H31" sqref="H31"/>
    </sheetView>
  </sheetViews>
  <sheetFormatPr defaultColWidth="0" defaultRowHeight="15" zeroHeight="1"/>
  <cols>
    <col min="1" max="1" width="5.85546875" customWidth="1"/>
    <col min="2" max="2" width="5.42578125" customWidth="1"/>
    <col min="3" max="3" width="30.7109375" customWidth="1"/>
    <col min="4" max="4" width="9.140625" customWidth="1"/>
    <col min="5" max="5" width="18.7109375" customWidth="1"/>
    <col min="6" max="6" width="16" customWidth="1"/>
    <col min="7" max="7" width="18" customWidth="1"/>
    <col min="8" max="8" width="16.140625" customWidth="1"/>
    <col min="9" max="14" width="12.7109375" customWidth="1"/>
    <col min="15" max="15" width="9.140625" style="30" customWidth="1"/>
    <col min="16" max="17" width="9.140625" style="405" hidden="1" customWidth="1"/>
    <col min="18" max="18" width="18" style="978" hidden="1" customWidth="1"/>
    <col min="19" max="19" width="11.85546875" style="978" hidden="1" customWidth="1"/>
    <col min="20" max="16384" width="9.140625" style="978" hidden="1"/>
  </cols>
  <sheetData>
    <row r="1" spans="1:20" s="269" customFormat="1" ht="18.75">
      <c r="A1" s="2"/>
      <c r="B1" s="586" t="s">
        <v>303</v>
      </c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982"/>
      <c r="P1" s="30"/>
      <c r="Q1" s="30"/>
    </row>
    <row r="2" spans="1:20" s="30" customFormat="1">
      <c r="A2" s="1"/>
      <c r="B2" s="244" t="s">
        <v>417</v>
      </c>
      <c r="C2" s="2"/>
      <c r="D2" s="339">
        <f>'Výstupy pro SFŽP'!C19</f>
        <v>2020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20" s="30" customFormat="1">
      <c r="A3" s="1"/>
      <c r="B3" s="29" t="s">
        <v>308</v>
      </c>
      <c r="C3" s="4"/>
      <c r="D3" s="1"/>
      <c r="E3" s="771" t="str">
        <f>IF(Info!$C$9=0,"-",Info!$C$9)</f>
        <v>Město Opava</v>
      </c>
      <c r="F3" s="1"/>
      <c r="G3" s="4"/>
      <c r="H3" s="4"/>
      <c r="I3" s="4"/>
      <c r="J3" s="1"/>
      <c r="K3" s="1"/>
      <c r="L3" s="1"/>
      <c r="M3" s="1"/>
      <c r="N3" s="1"/>
    </row>
    <row r="4" spans="1:20" s="30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0" s="405" customFormat="1" ht="28.5" customHeight="1">
      <c r="A5" s="1"/>
      <c r="B5" s="2" t="s">
        <v>307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0"/>
    </row>
    <row r="6" spans="1:20" s="405" customFormat="1">
      <c r="A6" s="1"/>
      <c r="B6" s="2" t="s">
        <v>420</v>
      </c>
      <c r="C6" s="1"/>
      <c r="D6" s="1"/>
      <c r="E6" s="850"/>
      <c r="F6" s="1"/>
      <c r="G6" s="1"/>
      <c r="H6" s="1"/>
      <c r="I6" s="1"/>
      <c r="J6" s="1"/>
      <c r="K6" s="1"/>
      <c r="L6" s="1"/>
      <c r="M6" s="1"/>
      <c r="N6" s="1"/>
      <c r="O6" s="30"/>
    </row>
    <row r="7" spans="1:20" s="405" customFormat="1">
      <c r="A7" s="1"/>
      <c r="B7" s="2" t="s">
        <v>421</v>
      </c>
      <c r="C7" s="1"/>
      <c r="D7" s="1"/>
      <c r="E7" s="850"/>
      <c r="F7" s="1"/>
      <c r="G7" s="29" t="s">
        <v>433</v>
      </c>
      <c r="H7" s="1"/>
      <c r="I7" s="1"/>
      <c r="J7" s="1" t="s">
        <v>434</v>
      </c>
      <c r="K7" s="1"/>
      <c r="L7" s="1"/>
      <c r="M7" s="1"/>
      <c r="N7" s="1"/>
      <c r="O7" s="30"/>
    </row>
    <row r="8" spans="1:20" s="405" customFormat="1" ht="15.75" thickBot="1">
      <c r="A8" s="1"/>
      <c r="B8" s="2"/>
      <c r="C8" s="1"/>
      <c r="D8" s="1"/>
      <c r="E8" s="112"/>
      <c r="F8" s="1"/>
      <c r="G8" s="1"/>
      <c r="H8" s="1"/>
      <c r="I8" s="1"/>
      <c r="J8" s="1"/>
      <c r="K8" s="1"/>
      <c r="L8" s="1"/>
      <c r="M8" s="1"/>
      <c r="N8" s="1"/>
      <c r="O8" s="30"/>
    </row>
    <row r="9" spans="1:20">
      <c r="A9" s="1"/>
      <c r="B9" s="1088" t="s">
        <v>207</v>
      </c>
      <c r="C9" s="1090" t="s">
        <v>208</v>
      </c>
      <c r="D9" s="1086" t="s">
        <v>209</v>
      </c>
      <c r="E9" s="1086" t="s">
        <v>220</v>
      </c>
      <c r="F9" s="1086" t="s">
        <v>210</v>
      </c>
      <c r="G9" s="1086" t="s">
        <v>221</v>
      </c>
      <c r="H9" s="1086" t="s">
        <v>211</v>
      </c>
      <c r="I9" s="1080" t="s">
        <v>309</v>
      </c>
      <c r="J9" s="1081"/>
      <c r="K9" s="1081"/>
      <c r="L9" s="1081"/>
      <c r="M9" s="1081"/>
      <c r="N9" s="1082"/>
    </row>
    <row r="10" spans="1:20">
      <c r="A10" s="1"/>
      <c r="B10" s="1089"/>
      <c r="C10" s="1091"/>
      <c r="D10" s="1087"/>
      <c r="E10" s="1087"/>
      <c r="F10" s="1087"/>
      <c r="G10" s="1087"/>
      <c r="H10" s="1092"/>
      <c r="I10" s="1083"/>
      <c r="J10" s="1084"/>
      <c r="K10" s="1084"/>
      <c r="L10" s="1084"/>
      <c r="M10" s="1084"/>
      <c r="N10" s="1085"/>
    </row>
    <row r="11" spans="1:20">
      <c r="A11" s="1"/>
      <c r="B11" s="1089"/>
      <c r="C11" s="1091"/>
      <c r="D11" s="1087"/>
      <c r="E11" s="1087"/>
      <c r="F11" s="1087"/>
      <c r="G11" s="1087"/>
      <c r="H11" s="1092"/>
      <c r="I11" s="1095">
        <f>Info!$C$17</f>
        <v>2020</v>
      </c>
      <c r="J11" s="1093">
        <f>I11+1</f>
        <v>2021</v>
      </c>
      <c r="K11" s="1093">
        <f>J11+1</f>
        <v>2022</v>
      </c>
      <c r="L11" s="1093">
        <f>K11+1</f>
        <v>2023</v>
      </c>
      <c r="M11" s="1093">
        <f>L11+1</f>
        <v>2024</v>
      </c>
      <c r="N11" s="660">
        <f>M11+1</f>
        <v>2025</v>
      </c>
    </row>
    <row r="12" spans="1:20">
      <c r="A12" s="1"/>
      <c r="B12" s="1089"/>
      <c r="C12" s="1091"/>
      <c r="D12" s="1087"/>
      <c r="E12" s="1087"/>
      <c r="F12" s="1087"/>
      <c r="G12" s="1087"/>
      <c r="H12" s="1092"/>
      <c r="I12" s="1096"/>
      <c r="J12" s="1094"/>
      <c r="K12" s="1094"/>
      <c r="L12" s="1094"/>
      <c r="M12" s="1094"/>
      <c r="N12" s="661" t="s">
        <v>304</v>
      </c>
    </row>
    <row r="13" spans="1:20" ht="52.5" customHeight="1" thickBot="1">
      <c r="A13" s="1"/>
      <c r="B13" s="1089"/>
      <c r="C13" s="1091"/>
      <c r="D13" s="1087"/>
      <c r="E13" s="1087"/>
      <c r="F13" s="1087"/>
      <c r="G13" s="1087"/>
      <c r="H13" s="1087"/>
      <c r="I13" s="1096"/>
      <c r="J13" s="1094"/>
      <c r="K13" s="1094"/>
      <c r="L13" s="1094"/>
      <c r="M13" s="1094"/>
      <c r="N13" s="661">
        <f>N11+4</f>
        <v>2029</v>
      </c>
    </row>
    <row r="14" spans="1:20" ht="15.75" thickBot="1">
      <c r="A14" s="1"/>
      <c r="B14" s="662">
        <v>1</v>
      </c>
      <c r="C14" s="663">
        <v>2</v>
      </c>
      <c r="D14" s="663"/>
      <c r="E14" s="663">
        <v>3</v>
      </c>
      <c r="F14" s="663">
        <v>4</v>
      </c>
      <c r="G14" s="663">
        <v>5</v>
      </c>
      <c r="H14" s="663">
        <v>6</v>
      </c>
      <c r="I14" s="663">
        <v>7</v>
      </c>
      <c r="J14" s="663">
        <v>8</v>
      </c>
      <c r="K14" s="663">
        <v>9</v>
      </c>
      <c r="L14" s="663">
        <v>10</v>
      </c>
      <c r="M14" s="663">
        <v>11</v>
      </c>
      <c r="N14" s="664">
        <v>12</v>
      </c>
    </row>
    <row r="15" spans="1:20">
      <c r="A15" s="1"/>
      <c r="B15" s="327">
        <v>2</v>
      </c>
      <c r="C15" s="1076" t="s">
        <v>212</v>
      </c>
      <c r="D15" s="675" t="s">
        <v>216</v>
      </c>
      <c r="E15" s="1077">
        <f>IF(Info!$C$27="ANO",(Výpočty!J82+Výpočty!J83+Výpočty!J84)/1000,(Výpočty!I82+Výpočty!I83+Výpočty!I84)/1000)</f>
        <v>0</v>
      </c>
      <c r="F15" s="1069"/>
      <c r="G15" s="1079">
        <f>(R16/100)*(100-(F15))</f>
        <v>36.666666666666664</v>
      </c>
      <c r="H15" s="1069"/>
      <c r="I15" s="941"/>
      <c r="J15" s="941"/>
      <c r="K15" s="941"/>
      <c r="L15" s="941"/>
      <c r="M15" s="941"/>
      <c r="N15" s="942"/>
    </row>
    <row r="16" spans="1:20">
      <c r="A16" s="1"/>
      <c r="B16" s="328">
        <v>3</v>
      </c>
      <c r="C16" s="1066"/>
      <c r="D16" s="676" t="s">
        <v>306</v>
      </c>
      <c r="E16" s="1068"/>
      <c r="F16" s="1070"/>
      <c r="G16" s="1074"/>
      <c r="H16" s="1070"/>
      <c r="I16" s="943"/>
      <c r="J16" s="944"/>
      <c r="K16" s="944"/>
      <c r="L16" s="944"/>
      <c r="M16" s="944"/>
      <c r="N16" s="945"/>
      <c r="R16" s="1064">
        <f>AVERAGE('Základní vstupní data'!H19:H21)</f>
        <v>36.666666666666664</v>
      </c>
      <c r="S16" s="983"/>
      <c r="T16" s="984"/>
    </row>
    <row r="17" spans="1:18">
      <c r="A17" s="1"/>
      <c r="B17" s="328">
        <v>4</v>
      </c>
      <c r="C17" s="1065" t="s">
        <v>213</v>
      </c>
      <c r="D17" s="677" t="s">
        <v>216</v>
      </c>
      <c r="E17" s="1067">
        <f>IF(Info!$C$27="ANO",(Výpočty!J79+Výpočty!J80+Výpočty!J81)/1000,(Výpočty!I79+Výpočty!I80+Výpočty!I81)/1000)</f>
        <v>0</v>
      </c>
      <c r="F17" s="1069"/>
      <c r="G17" s="1078">
        <f>(R18/100)*(100-(F17))</f>
        <v>36.666666666666664</v>
      </c>
      <c r="H17" s="1069"/>
      <c r="I17" s="946"/>
      <c r="J17" s="947"/>
      <c r="K17" s="947"/>
      <c r="L17" s="947"/>
      <c r="M17" s="947"/>
      <c r="N17" s="948"/>
      <c r="R17" s="1064"/>
    </row>
    <row r="18" spans="1:18">
      <c r="A18" s="1"/>
      <c r="B18" s="328">
        <v>5</v>
      </c>
      <c r="C18" s="1066"/>
      <c r="D18" s="676" t="s">
        <v>306</v>
      </c>
      <c r="E18" s="1068"/>
      <c r="F18" s="1070"/>
      <c r="G18" s="1074"/>
      <c r="H18" s="1070"/>
      <c r="I18" s="943"/>
      <c r="J18" s="944"/>
      <c r="K18" s="944"/>
      <c r="L18" s="944"/>
      <c r="M18" s="944"/>
      <c r="N18" s="945"/>
      <c r="R18" s="1064">
        <f>AVERAGE('Základní vstupní data'!H16:H18)</f>
        <v>36.666666666666664</v>
      </c>
    </row>
    <row r="19" spans="1:18">
      <c r="A19" s="1"/>
      <c r="B19" s="328">
        <v>6</v>
      </c>
      <c r="C19" s="1065" t="s">
        <v>214</v>
      </c>
      <c r="D19" s="677" t="s">
        <v>216</v>
      </c>
      <c r="E19" s="1067">
        <f>IF(Info!$C$27="ANO",(Výpočty!J91+Výpočty!J92+Výpočty!J93)/1000,(Výpočty!I91+Výpočty!I92+Výpočty!I93)/1000)</f>
        <v>152.69475217315426</v>
      </c>
      <c r="F19" s="1069">
        <v>36</v>
      </c>
      <c r="G19" s="1074">
        <f>(R20/100)*(100-(F19))</f>
        <v>27.733333333333334</v>
      </c>
      <c r="H19" s="1069">
        <v>28.31</v>
      </c>
      <c r="I19" s="946">
        <v>0.38023219004274816</v>
      </c>
      <c r="J19" s="947">
        <v>0.44646010360005384</v>
      </c>
      <c r="K19" s="947">
        <v>0.51268801715735957</v>
      </c>
      <c r="L19" s="947">
        <v>0.57891593071466529</v>
      </c>
      <c r="M19" s="947">
        <v>0.64514384427197091</v>
      </c>
      <c r="N19" s="948">
        <v>4.2191379247194396</v>
      </c>
      <c r="R19" s="1064"/>
    </row>
    <row r="20" spans="1:18">
      <c r="A20" s="1"/>
      <c r="B20" s="328">
        <v>7</v>
      </c>
      <c r="C20" s="1066"/>
      <c r="D20" s="676" t="s">
        <v>306</v>
      </c>
      <c r="E20" s="1068"/>
      <c r="F20" s="1070"/>
      <c r="G20" s="1074"/>
      <c r="H20" s="1070"/>
      <c r="I20" s="943">
        <v>0</v>
      </c>
      <c r="J20" s="944">
        <v>0</v>
      </c>
      <c r="K20" s="944">
        <v>0</v>
      </c>
      <c r="L20" s="944">
        <v>0</v>
      </c>
      <c r="M20" s="944">
        <v>0</v>
      </c>
      <c r="N20" s="945">
        <v>0</v>
      </c>
      <c r="R20" s="1064">
        <f>AVERAGE('Základní vstupní data'!H28:H30)</f>
        <v>43.333333333333336</v>
      </c>
    </row>
    <row r="21" spans="1:18">
      <c r="A21" s="1"/>
      <c r="B21" s="328">
        <v>8</v>
      </c>
      <c r="C21" s="1065" t="s">
        <v>215</v>
      </c>
      <c r="D21" s="678" t="s">
        <v>216</v>
      </c>
      <c r="E21" s="1067">
        <f>IF(Info!$C$27="ANO",(Výpočty!J88+Výpočty!J89+Výpočty!J90)/1000,(Výpočty!I88+Výpočty!I89+Výpočty!I90)/1000)</f>
        <v>20.986552890455343</v>
      </c>
      <c r="F21" s="1069">
        <v>12.4</v>
      </c>
      <c r="G21" s="1074">
        <f>(R22/100)*(100-(F21))</f>
        <v>37.96</v>
      </c>
      <c r="H21" s="1069">
        <v>0</v>
      </c>
      <c r="I21" s="946">
        <v>0.16193182727291305</v>
      </c>
      <c r="J21" s="947">
        <v>0.19013671717873962</v>
      </c>
      <c r="K21" s="947">
        <v>0.21834160708456621</v>
      </c>
      <c r="L21" s="947">
        <v>0.24654649699039277</v>
      </c>
      <c r="M21" s="947">
        <v>0.27475138689621936</v>
      </c>
      <c r="N21" s="948">
        <v>1.7968302830684957</v>
      </c>
      <c r="R21" s="1064"/>
    </row>
    <row r="22" spans="1:18" ht="15.75" thickBot="1">
      <c r="A22" s="1"/>
      <c r="B22" s="329">
        <v>9</v>
      </c>
      <c r="C22" s="1071"/>
      <c r="D22" s="681" t="s">
        <v>306</v>
      </c>
      <c r="E22" s="1072"/>
      <c r="F22" s="1073"/>
      <c r="G22" s="1075"/>
      <c r="H22" s="1073"/>
      <c r="I22" s="949">
        <v>0</v>
      </c>
      <c r="J22" s="950">
        <v>0</v>
      </c>
      <c r="K22" s="950">
        <v>0</v>
      </c>
      <c r="L22" s="950">
        <v>0</v>
      </c>
      <c r="M22" s="950">
        <v>0</v>
      </c>
      <c r="N22" s="951">
        <v>0</v>
      </c>
      <c r="R22" s="1064">
        <f>AVERAGE('Základní vstupní data'!H25:H27)</f>
        <v>43.333333333333336</v>
      </c>
    </row>
    <row r="23" spans="1:18" s="985" customFormat="1">
      <c r="A23" s="2"/>
      <c r="B23" s="679">
        <v>10</v>
      </c>
      <c r="C23" s="680" t="s">
        <v>217</v>
      </c>
      <c r="D23" s="680"/>
      <c r="E23" s="665">
        <f>E15+E17</f>
        <v>0</v>
      </c>
      <c r="F23" s="1097"/>
      <c r="G23" s="1098"/>
      <c r="H23" s="665">
        <f>H15+H17</f>
        <v>0</v>
      </c>
      <c r="I23" s="665">
        <f>I15+I16+I17+I18</f>
        <v>0</v>
      </c>
      <c r="J23" s="665">
        <f t="shared" ref="J23:N23" si="0">J15+J16+J17+J18</f>
        <v>0</v>
      </c>
      <c r="K23" s="665">
        <f t="shared" si="0"/>
        <v>0</v>
      </c>
      <c r="L23" s="665">
        <f t="shared" si="0"/>
        <v>0</v>
      </c>
      <c r="M23" s="665">
        <f t="shared" si="0"/>
        <v>0</v>
      </c>
      <c r="N23" s="666">
        <f t="shared" si="0"/>
        <v>0</v>
      </c>
      <c r="O23" s="112"/>
      <c r="P23" s="406"/>
      <c r="Q23" s="406"/>
      <c r="R23" s="1064"/>
    </row>
    <row r="24" spans="1:18" s="985" customFormat="1" ht="15.75" thickBot="1">
      <c r="A24" s="2"/>
      <c r="B24" s="667">
        <v>11</v>
      </c>
      <c r="C24" s="668" t="s">
        <v>218</v>
      </c>
      <c r="D24" s="668"/>
      <c r="E24" s="669">
        <f>E19+E21</f>
        <v>173.68130506360961</v>
      </c>
      <c r="F24" s="1099"/>
      <c r="G24" s="1100"/>
      <c r="H24" s="669">
        <f>H19+H21</f>
        <v>28.31</v>
      </c>
      <c r="I24" s="669">
        <f>I19+I20+I21+I22</f>
        <v>0.54216401731566122</v>
      </c>
      <c r="J24" s="669">
        <f t="shared" ref="J24:N24" si="1">J19+J20+J21+J22</f>
        <v>0.63659682077879343</v>
      </c>
      <c r="K24" s="669">
        <f t="shared" si="1"/>
        <v>0.73102962424192575</v>
      </c>
      <c r="L24" s="669">
        <f t="shared" si="1"/>
        <v>0.82546242770505807</v>
      </c>
      <c r="M24" s="669">
        <f t="shared" si="1"/>
        <v>0.91989523116819027</v>
      </c>
      <c r="N24" s="670">
        <f t="shared" si="1"/>
        <v>6.0159682077879353</v>
      </c>
      <c r="O24" s="112"/>
      <c r="P24" s="406"/>
      <c r="Q24" s="406"/>
      <c r="R24" s="986"/>
    </row>
    <row r="25" spans="1:18" s="985" customFormat="1" ht="15.75" thickBot="1">
      <c r="A25" s="2"/>
      <c r="B25" s="671">
        <v>12</v>
      </c>
      <c r="C25" s="672" t="s">
        <v>219</v>
      </c>
      <c r="D25" s="672"/>
      <c r="E25" s="673">
        <f>E23+E24</f>
        <v>173.68130506360961</v>
      </c>
      <c r="F25" s="1101"/>
      <c r="G25" s="1102"/>
      <c r="H25" s="673">
        <f>H23+H24</f>
        <v>28.31</v>
      </c>
      <c r="I25" s="673">
        <f>I23+I24</f>
        <v>0.54216401731566122</v>
      </c>
      <c r="J25" s="673">
        <f t="shared" ref="J25:N25" si="2">J23+J24</f>
        <v>0.63659682077879343</v>
      </c>
      <c r="K25" s="673">
        <f t="shared" si="2"/>
        <v>0.73102962424192575</v>
      </c>
      <c r="L25" s="673">
        <f t="shared" si="2"/>
        <v>0.82546242770505807</v>
      </c>
      <c r="M25" s="673">
        <f t="shared" si="2"/>
        <v>0.91989523116819027</v>
      </c>
      <c r="N25" s="674">
        <f t="shared" si="2"/>
        <v>6.0159682077879353</v>
      </c>
      <c r="O25" s="112"/>
      <c r="P25" s="406"/>
      <c r="Q25" s="406"/>
    </row>
    <row r="26" spans="1:18" s="406" customFormat="1" ht="15.75" thickBot="1">
      <c r="A26" s="2"/>
      <c r="B26" s="671">
        <v>13</v>
      </c>
      <c r="C26" s="1103" t="s">
        <v>305</v>
      </c>
      <c r="D26" s="1104"/>
      <c r="E26" s="1104"/>
      <c r="F26" s="1104"/>
      <c r="G26" s="1104"/>
      <c r="H26" s="1105"/>
      <c r="I26" s="673">
        <f>I15+I17+I19+I21</f>
        <v>0.54216401731566122</v>
      </c>
      <c r="J26" s="673">
        <f t="shared" ref="J26:N26" si="3">J15+J17+J19+J21</f>
        <v>0.63659682077879343</v>
      </c>
      <c r="K26" s="673">
        <f t="shared" si="3"/>
        <v>0.73102962424192575</v>
      </c>
      <c r="L26" s="673">
        <f t="shared" si="3"/>
        <v>0.82546242770505807</v>
      </c>
      <c r="M26" s="673">
        <f t="shared" si="3"/>
        <v>0.91989523116819027</v>
      </c>
      <c r="N26" s="674">
        <f t="shared" si="3"/>
        <v>6.0159682077879353</v>
      </c>
      <c r="O26" s="112"/>
    </row>
    <row r="27" spans="1:18" s="406" customFormat="1" ht="15.75" thickBot="1">
      <c r="A27" s="2"/>
      <c r="B27" s="329">
        <v>14</v>
      </c>
      <c r="C27" s="1103" t="s">
        <v>313</v>
      </c>
      <c r="D27" s="1104"/>
      <c r="E27" s="1104"/>
      <c r="F27" s="1104"/>
      <c r="G27" s="1104"/>
      <c r="H27" s="1105"/>
      <c r="I27" s="330">
        <f>I16+I18+I20+I22</f>
        <v>0</v>
      </c>
      <c r="J27" s="330">
        <f t="shared" ref="J27:N27" si="4">J16+J18+J20+J22</f>
        <v>0</v>
      </c>
      <c r="K27" s="330">
        <f t="shared" si="4"/>
        <v>0</v>
      </c>
      <c r="L27" s="330">
        <f t="shared" si="4"/>
        <v>0</v>
      </c>
      <c r="M27" s="330">
        <f t="shared" si="4"/>
        <v>0</v>
      </c>
      <c r="N27" s="331">
        <f t="shared" si="4"/>
        <v>0</v>
      </c>
      <c r="O27" s="112"/>
    </row>
    <row r="28" spans="1:18" s="405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30"/>
    </row>
    <row r="29" spans="1:18" s="405" customFormat="1">
      <c r="A29" s="1"/>
      <c r="B29" s="1" t="s">
        <v>312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30"/>
    </row>
    <row r="30" spans="1:18" s="405" customFormat="1">
      <c r="A30" s="1"/>
      <c r="B30" s="1" t="s">
        <v>311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30"/>
    </row>
    <row r="31" spans="1:18" s="405" customFormat="1">
      <c r="A31" s="1"/>
      <c r="B31" s="1" t="s">
        <v>310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30"/>
    </row>
    <row r="32" spans="1:18" s="405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30"/>
    </row>
    <row r="33" spans="1:15" s="405" customFormat="1" hidden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30"/>
    </row>
    <row r="34" spans="1:15" s="405" customFormat="1" hidden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30"/>
    </row>
    <row r="35" spans="1:15" s="405" customFormat="1" hidden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30"/>
    </row>
    <row r="36" spans="1:15" s="405" customFormat="1" hidden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30"/>
    </row>
    <row r="37" spans="1:15" s="405" customFormat="1" hidden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30"/>
    </row>
    <row r="38" spans="1:15" s="405" customFormat="1" hidden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30"/>
    </row>
  </sheetData>
  <sheetProtection password="94BF" sheet="1" objects="1" scenarios="1"/>
  <protectedRanges>
    <protectedRange password="868B" sqref="F15:F22" name="Oblast1_1"/>
  </protectedRanges>
  <mergeCells count="42">
    <mergeCell ref="F23:G23"/>
    <mergeCell ref="F24:G24"/>
    <mergeCell ref="F25:G25"/>
    <mergeCell ref="C27:H27"/>
    <mergeCell ref="C26:H26"/>
    <mergeCell ref="I9:N10"/>
    <mergeCell ref="G9:G13"/>
    <mergeCell ref="B9:B13"/>
    <mergeCell ref="C9:C13"/>
    <mergeCell ref="E9:E13"/>
    <mergeCell ref="F9:F13"/>
    <mergeCell ref="H9:H13"/>
    <mergeCell ref="D9:D13"/>
    <mergeCell ref="M11:M13"/>
    <mergeCell ref="L11:L13"/>
    <mergeCell ref="K11:K13"/>
    <mergeCell ref="J11:J13"/>
    <mergeCell ref="I11:I13"/>
    <mergeCell ref="F15:F16"/>
    <mergeCell ref="H15:H16"/>
    <mergeCell ref="C17:C18"/>
    <mergeCell ref="E17:E18"/>
    <mergeCell ref="F17:F18"/>
    <mergeCell ref="H17:H18"/>
    <mergeCell ref="G17:G18"/>
    <mergeCell ref="G15:G16"/>
    <mergeCell ref="R16:R17"/>
    <mergeCell ref="R18:R19"/>
    <mergeCell ref="R20:R21"/>
    <mergeCell ref="R22:R23"/>
    <mergeCell ref="C19:C20"/>
    <mergeCell ref="E19:E20"/>
    <mergeCell ref="F19:F20"/>
    <mergeCell ref="H19:H20"/>
    <mergeCell ref="C21:C22"/>
    <mergeCell ref="E21:E22"/>
    <mergeCell ref="F21:F22"/>
    <mergeCell ref="H21:H22"/>
    <mergeCell ref="G21:G22"/>
    <mergeCell ref="G19:G20"/>
    <mergeCell ref="C15:C16"/>
    <mergeCell ref="E15:E16"/>
  </mergeCells>
  <pageMargins left="0.7" right="0.7" top="0.78740157499999996" bottom="0.78740157499999996" header="0.3" footer="0.3"/>
  <pageSetup paperSize="9" scale="40" orientation="portrait" r:id="rId1"/>
  <headerFooter>
    <oddHeader>&amp;L&amp;"-,Tučné"&amp;9Nástroj pro výpočet udržitelnosti projektů Prioritní osy 1 Operačního programu Životní prostředí 2014 - 2020</oddHeader>
    <oddFooter>&amp;L&amp;"-,Tučné"&amp;9List "Návrh PFO"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F3ACF0A5-7906-41ED-8F1B-3F803B607364}">
            <xm:f>Info!$C$23:$J$23="Specifický cíl 1.2 (pitná voda)"</xm:f>
            <x14:dxf>
              <fill>
                <patternFill>
                  <bgColor rgb="FFFFFF00"/>
                </patternFill>
              </fill>
            </x14:dxf>
          </x14:cfRule>
          <xm:sqref>I15:N18</xm:sqref>
        </x14:conditionalFormatting>
        <x14:conditionalFormatting xmlns:xm="http://schemas.microsoft.com/office/excel/2006/main">
          <x14:cfRule type="expression" priority="13" id="{8800B3F3-2931-4DF2-9FE0-73F9CA5EF741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4" id="{E885BE84-728A-4FBA-869D-69E5085DDF24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I15:N18</xm:sqref>
        </x14:conditionalFormatting>
        <x14:conditionalFormatting xmlns:xm="http://schemas.microsoft.com/office/excel/2006/main">
          <x14:cfRule type="expression" priority="10" id="{C601DF1D-560C-46F6-AC53-8630A8DBB303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1" id="{2BBD5FDD-D593-47F9-8C76-A3905BD0398B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2" id="{C60914CC-F64C-4708-8DB4-DFF660EBE3A9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m:sqref>H19:N22</xm:sqref>
        </x14:conditionalFormatting>
        <x14:conditionalFormatting xmlns:xm="http://schemas.microsoft.com/office/excel/2006/main">
          <x14:cfRule type="expression" priority="7" id="{33357FD9-E7DB-4F54-9673-F01418E6B514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8" id="{397E2F08-B2A4-45CC-B73C-4AD490E3DEF5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14:cfRule type="expression" priority="9" id="{CBA3DF2F-4BB6-432E-998C-5C7028D97796}">
            <xm:f>Info!$C$23:$J$23="Specifický cíl 1.2 (pitná voda)"</xm:f>
            <x14:dxf>
              <fill>
                <patternFill>
                  <bgColor rgb="FFFFFF00"/>
                </patternFill>
              </fill>
            </x14:dxf>
          </x14:cfRule>
          <xm:sqref>H15:H18</xm:sqref>
        </x14:conditionalFormatting>
        <x14:conditionalFormatting xmlns:xm="http://schemas.microsoft.com/office/excel/2006/main">
          <x14:cfRule type="expression" priority="4" id="{C07BBE73-6D7B-447A-B7C7-A612BFD996CB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5" id="{0762D75B-4D12-42DC-AD43-E3EFCE7C84B2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14:cfRule type="expression" priority="6" id="{8022B5BA-95FC-48AD-87A2-1222672E019B}">
            <xm:f>Info!$C$23:$J$23="Specifický cíl 1.2 (pitná voda)"</xm:f>
            <x14:dxf>
              <fill>
                <patternFill>
                  <bgColor rgb="FFFFFF00"/>
                </patternFill>
              </fill>
            </x14:dxf>
          </x14:cfRule>
          <xm:sqref>F15:F18</xm:sqref>
        </x14:conditionalFormatting>
        <x14:conditionalFormatting xmlns:xm="http://schemas.microsoft.com/office/excel/2006/main">
          <x14:cfRule type="expression" priority="1" id="{664E08B2-C0C5-4164-BDF4-72D31F996DF3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2" id="{09A3321F-CABA-4083-B42B-3984253C5BA0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A31E75B4-7E4F-4BAC-88C2-135F1B992824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m:sqref>F19:F22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XFB131"/>
  <sheetViews>
    <sheetView zoomScale="75" zoomScaleNormal="75" workbookViewId="0"/>
  </sheetViews>
  <sheetFormatPr defaultColWidth="0" defaultRowHeight="15" zeroHeight="1"/>
  <cols>
    <col min="1" max="1" width="9.7109375" style="346" customWidth="1"/>
    <col min="2" max="2" width="9.7109375" style="29" customWidth="1"/>
    <col min="3" max="3" width="18.5703125" style="267" bestFit="1" customWidth="1"/>
    <col min="4" max="7" width="9.7109375" style="267" customWidth="1"/>
    <col min="8" max="8" width="9.7109375" style="546" customWidth="1"/>
    <col min="9" max="48" width="9.7109375" style="317" customWidth="1"/>
    <col min="49" max="49" width="17.140625" style="317" customWidth="1"/>
    <col min="50" max="16381" width="17.140625" style="317" hidden="1"/>
    <col min="16382" max="16382" width="0" style="317" hidden="1"/>
    <col min="16383" max="16384" width="17.140625" style="317" hidden="1"/>
  </cols>
  <sheetData>
    <row r="1" spans="1:48" s="119" customFormat="1" ht="18.75">
      <c r="A1" s="592" t="s">
        <v>399</v>
      </c>
      <c r="B1" s="420"/>
      <c r="C1" s="420"/>
      <c r="D1" s="420"/>
      <c r="E1" s="420"/>
      <c r="F1" s="420"/>
      <c r="G1" s="420"/>
      <c r="H1" s="420"/>
      <c r="I1" s="420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</row>
    <row r="2" spans="1:48" s="119" customFormat="1">
      <c r="A2" s="118"/>
      <c r="B2" s="275"/>
      <c r="C2" s="118"/>
      <c r="D2" s="118"/>
      <c r="E2" s="118"/>
      <c r="F2" s="118"/>
      <c r="G2" s="118"/>
      <c r="H2" s="118"/>
      <c r="I2" s="118"/>
    </row>
    <row r="3" spans="1:48" s="119" customFormat="1">
      <c r="A3" s="275" t="s">
        <v>416</v>
      </c>
      <c r="B3" s="250"/>
      <c r="C3" s="118"/>
      <c r="D3" s="118"/>
      <c r="E3" s="118"/>
      <c r="F3" s="118"/>
      <c r="G3" s="118"/>
      <c r="H3" s="118"/>
      <c r="I3" s="304"/>
    </row>
    <row r="4" spans="1:48" s="406" customFormat="1">
      <c r="A4" s="598" t="s">
        <v>33</v>
      </c>
      <c r="B4" s="599"/>
      <c r="C4" s="600">
        <v>2006</v>
      </c>
      <c r="D4" s="600">
        <v>2007</v>
      </c>
      <c r="E4" s="598">
        <v>2008</v>
      </c>
      <c r="F4" s="598">
        <v>2009</v>
      </c>
      <c r="G4" s="598">
        <v>2010</v>
      </c>
      <c r="H4" s="598">
        <v>2011</v>
      </c>
      <c r="I4" s="601">
        <v>2012</v>
      </c>
      <c r="J4" s="598">
        <v>2013</v>
      </c>
      <c r="K4" s="598">
        <v>2014</v>
      </c>
      <c r="L4" s="598">
        <v>2015</v>
      </c>
      <c r="M4" s="598">
        <v>2016</v>
      </c>
      <c r="N4" s="600">
        <v>2017</v>
      </c>
      <c r="O4" s="600">
        <v>2018</v>
      </c>
      <c r="P4" s="598">
        <v>2019</v>
      </c>
      <c r="Q4" s="598">
        <v>2020</v>
      </c>
      <c r="R4" s="598">
        <v>2021</v>
      </c>
      <c r="S4" s="598">
        <v>2022</v>
      </c>
      <c r="T4" s="598">
        <v>2023</v>
      </c>
      <c r="U4" s="598">
        <v>2024</v>
      </c>
      <c r="V4" s="598">
        <v>2025</v>
      </c>
      <c r="W4" s="598">
        <v>2026</v>
      </c>
      <c r="X4" s="598">
        <v>2027</v>
      </c>
      <c r="Y4" s="598">
        <v>2028</v>
      </c>
      <c r="Z4" s="598">
        <v>2029</v>
      </c>
      <c r="AA4" s="598">
        <v>2030</v>
      </c>
      <c r="AB4" s="598">
        <v>2031</v>
      </c>
      <c r="AC4" s="598">
        <v>2032</v>
      </c>
    </row>
    <row r="5" spans="1:48" s="119" customFormat="1">
      <c r="A5" s="617">
        <f>IF(Výpočty!$F$2=0,0,IF(Info!$C$25=0,Info!$C$15,Výpočty!$D$6))</f>
        <v>2009</v>
      </c>
      <c r="B5" s="545" t="s">
        <v>25</v>
      </c>
      <c r="C5" s="602">
        <f>IF(Výpočty!$F$2=0,"-",INDEX(Makrodata!J$67:J$112,MATCH($A$5,Makrodata!$J$65:$AJ$65)))</f>
        <v>0.92091435491487283</v>
      </c>
      <c r="D5" s="602">
        <f>IF(Výpočty!$F$2=0,"-",INDEX(Makrodata!K$67:K$112,MATCH($A$5,Makrodata!$J$65:$AJ$65)))</f>
        <v>0.92091435491487283</v>
      </c>
      <c r="E5" s="602">
        <f>IF(Výpočty!$F$2=0,"-",INDEX(Makrodata!L$67:L$112,MATCH($A$5,Makrodata!$J$65:$AJ$65)))</f>
        <v>0.95707117570574729</v>
      </c>
      <c r="F5" s="602">
        <f>IF(Výpočty!$F$2=0,"-",INDEX(Makrodata!M$67:M$112,MATCH($A$5,Makrodata!$J$65:$AJ$65)))</f>
        <v>1</v>
      </c>
      <c r="G5" s="602">
        <f>IF(Výpočty!$F$2=0,"-",INDEX(Makrodata!N$67:N$112,MATCH($A$5,Makrodata!$J$65:$AJ$65)))</f>
        <v>1.0119966948142125</v>
      </c>
      <c r="H5" s="602">
        <f>IF(Výpočty!$F$2=0,"-",INDEX(Makrodata!O$67:O$112,MATCH($A$5,Makrodata!$J$65:$AJ$65)))</f>
        <v>1.0100606363103817</v>
      </c>
      <c r="I5" s="602">
        <f>IF(Výpočty!$F$2=0,"-",INDEX(Makrodata!P$67:P$112,MATCH($A$5,Makrodata!$J$65:$AJ$65)))</f>
        <v>1.0051336555188093</v>
      </c>
      <c r="J5" s="602">
        <f>IF(Výpočty!$F$2=0,"-",INDEX(Makrodata!Q$67:Q$112,MATCH($A$5,Makrodata!$J$65:$AJ$65)))</f>
        <v>0.9983490033440573</v>
      </c>
      <c r="K5" s="602">
        <f>IF(Výpočty!$F$2=0,"-",INDEX(Makrodata!R$67:R$112,MATCH($A$5,Makrodata!$J$65:$AJ$65)))</f>
        <v>0.98728396855699396</v>
      </c>
      <c r="L5" s="602">
        <f>IF(Výpočty!$F$2=0,"-",INDEX(Makrodata!S$67:S$112,MATCH($A$5,Makrodata!$J$65:$AJ$65)))</f>
        <v>0.9917267464155004</v>
      </c>
      <c r="M5" s="602">
        <f>IF(Výpočty!$F$2=0,"-",INDEX(Makrodata!T$67:T$112,MATCH($A$5,Makrodata!$J$65:$AJ$65)))</f>
        <v>1.0040406868501597</v>
      </c>
      <c r="N5" s="602">
        <f>IF(Výpočty!$F$2=0,"-",INDEX(Makrodata!U$67:U$112,MATCH($A$5,Makrodata!$J$65:$AJ$65)))</f>
        <v>1.0140810937186613</v>
      </c>
      <c r="O5" s="602">
        <f>IF(Výpočty!$F$2=0,"-",INDEX(Makrodata!V$67:V$112,MATCH($A$5,Makrodata!$J$65:$AJ$65)))</f>
        <v>1.0343627155930346</v>
      </c>
      <c r="P5" s="602">
        <f>IF(Výpočty!$F$2=0,"-",INDEX(Makrodata!W$67:W$112,MATCH($A$5,Makrodata!$J$65:$AJ$65)))</f>
        <v>1.0550499699048954</v>
      </c>
      <c r="Q5" s="602">
        <f>IF(Výpočty!$F$2=0,"-",INDEX(Makrodata!X$67:X$112,MATCH($A$5,Makrodata!$J$65:$AJ$65)))</f>
        <v>1.0761509693029934</v>
      </c>
      <c r="R5" s="602">
        <f>IF(Výpočty!$F$2=0,"-",INDEX(Makrodata!Y$67:Y$112,MATCH($A$5,Makrodata!$J$65:$AJ$65)))</f>
        <v>1.0976739886890532</v>
      </c>
      <c r="S5" s="602">
        <f>IF(Výpočty!$F$2=0,"-",INDEX(Makrodata!Z$67:Z$112,MATCH($A$5,Makrodata!$J$65:$AJ$65)))</f>
        <v>1.1196274684628342</v>
      </c>
      <c r="T5" s="602">
        <f>IF(Výpočty!$F$2=0,"-",INDEX(Makrodata!AA$67:AA$112,MATCH($A$5,Makrodata!$J$65:$AJ$65)))</f>
        <v>1.142020017832091</v>
      </c>
      <c r="U5" s="602">
        <f>IF(Výpočty!$F$2=0,"-",INDEX(Makrodata!AB$67:AB$112,MATCH($A$5,Makrodata!$J$65:$AJ$65)))</f>
        <v>1.1648604181887328</v>
      </c>
      <c r="V5" s="602">
        <f>IF(Výpočty!$F$2=0,"-",INDEX(Makrodata!AC$67:AC$112,MATCH($A$5,Makrodata!$J$65:$AJ$65)))</f>
        <v>1.1881576265525073</v>
      </c>
      <c r="W5" s="602">
        <f>IF(Výpočty!$F$2=0,"-",INDEX(Makrodata!AD$67:AD$112,MATCH($A$5,Makrodata!$J$65:$AJ$65)))</f>
        <v>1.2119207790835576</v>
      </c>
      <c r="X5" s="602">
        <f>IF(Výpočty!$F$2=0,"-",INDEX(Makrodata!AE$67:AE$112,MATCH($A$5,Makrodata!$J$65:$AJ$65)))</f>
        <v>1.2361591946652288</v>
      </c>
      <c r="Y5" s="602">
        <f>IF(Výpočty!$F$2=0,"-",INDEX(Makrodata!AF$67:AF$112,MATCH($A$5,Makrodata!$J$65:$AJ$65)))</f>
        <v>1.2608823785585335</v>
      </c>
      <c r="Z5" s="602">
        <f>IF(Výpočty!$F$2=0,"-",INDEX(Makrodata!AG$67:AG$112,MATCH($A$5,Makrodata!$J$65:$AJ$65)))</f>
        <v>1.2861000261297042</v>
      </c>
      <c r="AA5" s="602">
        <f>IF(Výpočty!$F$2=0,"-",INDEX(Makrodata!AH$67:AH$112,MATCH($A$5,Makrodata!$J$65:$AJ$65)))</f>
        <v>1.3118220266522984</v>
      </c>
      <c r="AB5" s="602">
        <f>IF(Výpočty!$F$2=0,"-",INDEX(Makrodata!AI$67:AI$112,MATCH($A$5,Makrodata!$J$65:$AJ$65)))</f>
        <v>1.3380584671853444</v>
      </c>
      <c r="AC5" s="602">
        <f>IF(Výpočty!$F$2=0,"-",INDEX(Makrodata!AJ$67:AJ$112,MATCH($A$5,Makrodata!$J$65:$AJ$65)))</f>
        <v>1.3648196365290512</v>
      </c>
    </row>
    <row r="6" spans="1:48" s="119" customFormat="1">
      <c r="A6" s="604"/>
      <c r="B6" s="585"/>
      <c r="C6" s="605"/>
      <c r="D6" s="605"/>
      <c r="E6" s="605"/>
      <c r="F6" s="605"/>
      <c r="G6" s="605"/>
      <c r="H6" s="605"/>
      <c r="I6" s="605"/>
      <c r="J6" s="605"/>
      <c r="K6" s="605"/>
      <c r="L6" s="605"/>
      <c r="M6" s="605"/>
      <c r="N6" s="605"/>
      <c r="O6" s="605"/>
      <c r="P6" s="605"/>
      <c r="Q6" s="605"/>
      <c r="R6" s="605"/>
      <c r="S6" s="605"/>
      <c r="T6" s="605"/>
      <c r="U6" s="605"/>
      <c r="V6" s="605"/>
    </row>
    <row r="7" spans="1:48" s="118" customFormat="1">
      <c r="A7" s="606" t="s">
        <v>274</v>
      </c>
      <c r="B7" s="316"/>
      <c r="C7" s="607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605"/>
      <c r="P7" s="605"/>
      <c r="Q7" s="605"/>
      <c r="R7" s="605"/>
      <c r="S7" s="605"/>
      <c r="T7" s="605"/>
      <c r="U7" s="605"/>
      <c r="V7" s="605"/>
    </row>
    <row r="8" spans="1:48" s="406" customFormat="1">
      <c r="A8" s="598" t="s">
        <v>33</v>
      </c>
      <c r="B8" s="599"/>
      <c r="C8" s="600">
        <v>2006</v>
      </c>
      <c r="D8" s="600">
        <v>2007</v>
      </c>
      <c r="E8" s="598">
        <v>2008</v>
      </c>
      <c r="F8" s="598">
        <v>2009</v>
      </c>
      <c r="G8" s="598">
        <v>2010</v>
      </c>
      <c r="H8" s="598">
        <v>2011</v>
      </c>
      <c r="I8" s="598">
        <v>2012</v>
      </c>
      <c r="J8" s="598">
        <v>2013</v>
      </c>
      <c r="K8" s="598">
        <v>2014</v>
      </c>
      <c r="L8" s="598">
        <v>2015</v>
      </c>
      <c r="M8" s="598">
        <v>2016</v>
      </c>
      <c r="N8" s="600">
        <v>2017</v>
      </c>
      <c r="O8" s="600">
        <v>2018</v>
      </c>
      <c r="P8" s="598">
        <v>2019</v>
      </c>
      <c r="Q8" s="598">
        <v>2020</v>
      </c>
      <c r="R8" s="608">
        <v>2021</v>
      </c>
      <c r="S8" s="598">
        <v>2022</v>
      </c>
      <c r="T8" s="598">
        <v>2023</v>
      </c>
      <c r="U8" s="598">
        <v>2024</v>
      </c>
      <c r="V8" s="598">
        <v>2025</v>
      </c>
      <c r="W8" s="598">
        <v>2026</v>
      </c>
      <c r="X8" s="598">
        <v>2027</v>
      </c>
      <c r="Y8" s="598">
        <v>2028</v>
      </c>
      <c r="Z8" s="598">
        <v>2029</v>
      </c>
      <c r="AA8" s="598">
        <v>2030</v>
      </c>
      <c r="AB8" s="598">
        <v>2031</v>
      </c>
      <c r="AC8" s="598">
        <v>2032</v>
      </c>
    </row>
    <row r="9" spans="1:48" s="119" customFormat="1">
      <c r="A9" s="618">
        <f>Výpočty!E39</f>
        <v>2014</v>
      </c>
      <c r="B9" s="609" t="s">
        <v>25</v>
      </c>
      <c r="C9" s="603">
        <f>INDEX(Makrodata!J$67:J$112,MATCH($A$9,Makrodata!$J$65:$AJ$65))</f>
        <v>0.93277555824275538</v>
      </c>
      <c r="D9" s="603">
        <f>INDEX(Makrodata!K$67:K$112,MATCH($A$9,Makrodata!$J$65:$AJ$65))</f>
        <v>0.93277555824275538</v>
      </c>
      <c r="E9" s="603">
        <f>INDEX(Makrodata!L$67:L$112,MATCH($A$9,Makrodata!$J$65:$AJ$65))</f>
        <v>0.9693980720709916</v>
      </c>
      <c r="F9" s="603">
        <f>INDEX(Makrodata!M$67:M$112,MATCH($A$9,Makrodata!$J$65:$AJ$65))</f>
        <v>1.0128798115314197</v>
      </c>
      <c r="G9" s="603">
        <f>INDEX(Makrodata!N$67:N$112,MATCH($A$9,Makrodata!$J$65:$AJ$65))</f>
        <v>1.0250310215138392</v>
      </c>
      <c r="H9" s="603">
        <f>INDEX(Makrodata!O$67:O$112,MATCH($A$9,Makrodata!$J$65:$AJ$65))</f>
        <v>1.0230700269413651</v>
      </c>
      <c r="I9" s="603">
        <f>INDEX(Makrodata!P$67:P$112,MATCH($A$9,Makrodata!$J$65:$AJ$65))</f>
        <v>1.0180795875657784</v>
      </c>
      <c r="J9" s="603">
        <f>INDEX(Makrodata!Q$67:Q$112,MATCH($A$9,Makrodata!$J$65:$AJ$65))</f>
        <v>1.0112075503497093</v>
      </c>
      <c r="K9" s="603">
        <f>INDEX(Makrodata!R$67:R$112,MATCH($A$9,Makrodata!$J$65:$AJ$65))</f>
        <v>1</v>
      </c>
      <c r="L9" s="603">
        <f>INDEX(Makrodata!S$67:S$112,MATCH($A$9,Makrodata!$J$65:$AJ$65))</f>
        <v>1.0044999999999999</v>
      </c>
      <c r="M9" s="603">
        <f>INDEX(Makrodata!T$67:T$112,MATCH($A$9,Makrodata!$J$65:$AJ$65))</f>
        <v>1.0169725416666666</v>
      </c>
      <c r="N9" s="603">
        <f>INDEX(Makrodata!U$67:U$112,MATCH($A$9,Makrodata!$J$65:$AJ$65))</f>
        <v>1.0271422670833332</v>
      </c>
      <c r="O9" s="603">
        <f>INDEX(Makrodata!V$67:V$112,MATCH($A$9,Makrodata!$J$65:$AJ$65))</f>
        <v>1.047685112425</v>
      </c>
      <c r="P9" s="603">
        <f>INDEX(Makrodata!W$67:W$112,MATCH($A$9,Makrodata!$J$65:$AJ$65))</f>
        <v>1.0686388146735</v>
      </c>
      <c r="Q9" s="603">
        <f>INDEX(Makrodata!X$67:X$112,MATCH($A$9,Makrodata!$J$65:$AJ$65))</f>
        <v>1.0900115909669701</v>
      </c>
      <c r="R9" s="603">
        <f>INDEX(Makrodata!Y$67:Y$112,MATCH($A$9,Makrodata!$J$65:$AJ$65))</f>
        <v>1.1118118227863094</v>
      </c>
      <c r="S9" s="603">
        <f>INDEX(Makrodata!Z$67:Z$112,MATCH($A$9,Makrodata!$J$65:$AJ$65))</f>
        <v>1.1340480592420357</v>
      </c>
      <c r="T9" s="603">
        <f>INDEX(Makrodata!AA$67:AA$112,MATCH($A$9,Makrodata!$J$65:$AJ$65))</f>
        <v>1.1567290204268763</v>
      </c>
      <c r="U9" s="603">
        <f>INDEX(Makrodata!AB$67:AB$112,MATCH($A$9,Makrodata!$J$65:$AJ$65))</f>
        <v>1.1798636008354138</v>
      </c>
      <c r="V9" s="603">
        <f>INDEX(Makrodata!AC$67:AC$112,MATCH($A$9,Makrodata!$J$65:$AJ$65))</f>
        <v>1.2034608728521221</v>
      </c>
      <c r="W9" s="603">
        <f>INDEX(Makrodata!AD$67:AD$112,MATCH($A$9,Makrodata!$J$65:$AJ$65))</f>
        <v>1.2275300903091646</v>
      </c>
      <c r="X9" s="603">
        <f>INDEX(Makrodata!AE$67:AE$112,MATCH($A$9,Makrodata!$J$65:$AJ$65))</f>
        <v>1.252080692115348</v>
      </c>
      <c r="Y9" s="603">
        <f>INDEX(Makrodata!AF$67:AF$112,MATCH($A$9,Makrodata!$J$65:$AJ$65))</f>
        <v>1.2771223059576551</v>
      </c>
      <c r="Z9" s="603">
        <f>INDEX(Makrodata!AG$67:AG$112,MATCH($A$9,Makrodata!$J$65:$AJ$65))</f>
        <v>1.3026647520768082</v>
      </c>
      <c r="AA9" s="603">
        <f>INDEX(Makrodata!AH$67:AH$112,MATCH($A$9,Makrodata!$J$65:$AJ$65))</f>
        <v>1.3287180471183444</v>
      </c>
      <c r="AB9" s="603">
        <f>INDEX(Makrodata!AI$67:AI$112,MATCH($A$9,Makrodata!$J$65:$AJ$65))</f>
        <v>1.3552924080607114</v>
      </c>
      <c r="AC9" s="603">
        <f>INDEX(Makrodata!AJ$67:AJ$112,MATCH($A$9,Makrodata!$J$65:$AJ$65))</f>
        <v>1.3823982562219257</v>
      </c>
    </row>
    <row r="10" spans="1:48" s="119" customFormat="1">
      <c r="A10" s="619">
        <f>Výpočty!F39</f>
        <v>2015</v>
      </c>
      <c r="B10" s="609" t="s">
        <v>25</v>
      </c>
      <c r="C10" s="603">
        <f>INDEX(Makrodata!J$67:J$112,MATCH($A$10,Makrodata!$J$65:$AJ$65))</f>
        <v>0.92859687231732724</v>
      </c>
      <c r="D10" s="603">
        <f>INDEX(Makrodata!K$67:K$112,MATCH($A$10,Makrodata!$J$65:$AJ$65))</f>
        <v>0.92859687231732724</v>
      </c>
      <c r="E10" s="603">
        <f>INDEX(Makrodata!L$67:L$112,MATCH($A$10,Makrodata!$J$65:$AJ$65))</f>
        <v>0.96505532311696507</v>
      </c>
      <c r="F10" s="603">
        <f>INDEX(Makrodata!M$67:M$112,MATCH($A$10,Makrodata!$J$65:$AJ$65))</f>
        <v>1.0083422713105221</v>
      </c>
      <c r="G10" s="603">
        <f>INDEX(Makrodata!N$67:N$112,MATCH($A$10,Makrodata!$J$65:$AJ$65))</f>
        <v>1.0204390458077044</v>
      </c>
      <c r="H10" s="603">
        <f>INDEX(Makrodata!O$67:O$112,MATCH($A$10,Makrodata!$J$65:$AJ$65))</f>
        <v>1.0184868361785615</v>
      </c>
      <c r="I10" s="603">
        <f>INDEX(Makrodata!P$67:P$112,MATCH($A$10,Makrodata!$J$65:$AJ$65))</f>
        <v>1.0135187531764842</v>
      </c>
      <c r="J10" s="603">
        <f>INDEX(Makrodata!Q$67:Q$112,MATCH($A$10,Makrodata!$J$65:$AJ$65))</f>
        <v>1.0066775015925429</v>
      </c>
      <c r="K10" s="603">
        <f>INDEX(Makrodata!R$67:R$112,MATCH($A$10,Makrodata!$J$65:$AJ$65))</f>
        <v>0.99552015928322557</v>
      </c>
      <c r="L10" s="603">
        <f>INDEX(Makrodata!S$67:S$112,MATCH($A$10,Makrodata!$J$65:$AJ$65))</f>
        <v>1</v>
      </c>
      <c r="M10" s="603">
        <f>INDEX(Makrodata!T$67:T$112,MATCH($A$10,Makrodata!$J$65:$AJ$65))</f>
        <v>1.0124166666666667</v>
      </c>
      <c r="N10" s="603">
        <f>INDEX(Makrodata!U$67:U$112,MATCH($A$10,Makrodata!$J$65:$AJ$65))</f>
        <v>1.0225408333333335</v>
      </c>
      <c r="O10" s="603">
        <f>INDEX(Makrodata!V$67:V$112,MATCH($A$10,Makrodata!$J$65:$AJ$65))</f>
        <v>1.04299165</v>
      </c>
      <c r="P10" s="603">
        <f>INDEX(Makrodata!W$67:W$112,MATCH($A$10,Makrodata!$J$65:$AJ$65))</f>
        <v>1.0638514830000001</v>
      </c>
      <c r="Q10" s="603">
        <f>INDEX(Makrodata!X$67:X$112,MATCH($A$10,Makrodata!$J$65:$AJ$65))</f>
        <v>1.0851285126600001</v>
      </c>
      <c r="R10" s="603">
        <f>INDEX(Makrodata!Y$67:Y$112,MATCH($A$10,Makrodata!$J$65:$AJ$65))</f>
        <v>1.1068310829132002</v>
      </c>
      <c r="S10" s="603">
        <f>INDEX(Makrodata!Z$67:Z$112,MATCH($A$10,Makrodata!$J$65:$AJ$65))</f>
        <v>1.1289677045714643</v>
      </c>
      <c r="T10" s="603">
        <f>INDEX(Makrodata!AA$67:AA$112,MATCH($A$10,Makrodata!$J$65:$AJ$65))</f>
        <v>1.1515470586628938</v>
      </c>
      <c r="U10" s="603">
        <f>INDEX(Makrodata!AB$67:AB$112,MATCH($A$10,Makrodata!$J$65:$AJ$65))</f>
        <v>1.1745779998361516</v>
      </c>
      <c r="V10" s="603">
        <f>INDEX(Makrodata!AC$67:AC$112,MATCH($A$10,Makrodata!$J$65:$AJ$65))</f>
        <v>1.1980695598328748</v>
      </c>
      <c r="W10" s="603">
        <f>INDEX(Makrodata!AD$67:AD$112,MATCH($A$10,Makrodata!$J$65:$AJ$65))</f>
        <v>1.2220309510295322</v>
      </c>
      <c r="X10" s="603">
        <f>INDEX(Makrodata!AE$67:AE$112,MATCH($A$10,Makrodata!$J$65:$AJ$65))</f>
        <v>1.2464715700501228</v>
      </c>
      <c r="Y10" s="603">
        <f>INDEX(Makrodata!AF$67:AF$112,MATCH($A$10,Makrodata!$J$65:$AJ$65))</f>
        <v>1.2714010014511252</v>
      </c>
      <c r="Z10" s="603">
        <f>INDEX(Makrodata!AG$67:AG$112,MATCH($A$10,Makrodata!$J$65:$AJ$65))</f>
        <v>1.2968290214801477</v>
      </c>
      <c r="AA10" s="603">
        <f>INDEX(Makrodata!AH$67:AH$112,MATCH($A$10,Makrodata!$J$65:$AJ$65))</f>
        <v>1.3227656019097507</v>
      </c>
      <c r="AB10" s="603">
        <f>INDEX(Makrodata!AI$67:AI$112,MATCH($A$10,Makrodata!$J$65:$AJ$65))</f>
        <v>1.3492209139479456</v>
      </c>
      <c r="AC10" s="603">
        <f>INDEX(Makrodata!AJ$67:AJ$112,MATCH($A$10,Makrodata!$J$65:$AJ$65))</f>
        <v>1.3762053322269046</v>
      </c>
    </row>
    <row r="11" spans="1:48" s="119" customFormat="1">
      <c r="A11" s="619">
        <f>Výpočty!G39</f>
        <v>2016</v>
      </c>
      <c r="B11" s="609" t="s">
        <v>25</v>
      </c>
      <c r="C11" s="603">
        <f>INDEX(Makrodata!J$67:J$112,MATCH($A$11,Makrodata!$J$65:$AJ$65))</f>
        <v>0.89483727198729024</v>
      </c>
      <c r="D11" s="603">
        <f>INDEX(Makrodata!K$67:K$112,MATCH($A$11,Makrodata!$J$65:$AJ$65))</f>
        <v>0.91720820378697243</v>
      </c>
      <c r="E11" s="603">
        <f>INDEX(Makrodata!L$67:L$112,MATCH($A$11,Makrodata!$J$65:$AJ$65))</f>
        <v>0.95321951414960759</v>
      </c>
      <c r="F11" s="603">
        <f>INDEX(Makrodata!M$67:M$112,MATCH($A$11,Makrodata!$J$65:$AJ$65))</f>
        <v>0.99597557459266339</v>
      </c>
      <c r="G11" s="603">
        <f>INDEX(Makrodata!N$67:N$112,MATCH($A$11,Makrodata!$J$65:$AJ$65))</f>
        <v>1.0079239896034615</v>
      </c>
      <c r="H11" s="603">
        <f>INDEX(Makrodata!O$67:O$112,MATCH($A$11,Makrodata!$J$65:$AJ$65))</f>
        <v>1.0059957226226635</v>
      </c>
      <c r="I11" s="603">
        <f>INDEX(Makrodata!P$67:P$112,MATCH($A$11,Makrodata!$J$65:$AJ$65))</f>
        <v>1.0010885700977701</v>
      </c>
      <c r="J11" s="603">
        <f>INDEX(Makrodata!Q$67:Q$112,MATCH($A$11,Makrodata!$J$65:$AJ$65))</f>
        <v>0.99433122224961012</v>
      </c>
      <c r="K11" s="603">
        <f>INDEX(Makrodata!R$67:R$112,MATCH($A$11,Makrodata!$J$65:$AJ$65))</f>
        <v>0.98331071786967694</v>
      </c>
      <c r="L11" s="603">
        <f>INDEX(Makrodata!S$67:S$112,MATCH($A$11,Makrodata!$J$65:$AJ$65))</f>
        <v>0.98773561610009042</v>
      </c>
      <c r="M11" s="603">
        <f>INDEX(Makrodata!T$67:T$112,MATCH($A$11,Makrodata!$J$65:$AJ$65))</f>
        <v>1</v>
      </c>
      <c r="N11" s="603">
        <f>INDEX(Makrodata!U$67:U$112,MATCH($A$11,Makrodata!$J$65:$AJ$65))</f>
        <v>1.01</v>
      </c>
      <c r="O11" s="603">
        <f>INDEX(Makrodata!V$67:V$112,MATCH($A$11,Makrodata!$J$65:$AJ$65))</f>
        <v>1.0302</v>
      </c>
      <c r="P11" s="603">
        <f>INDEX(Makrodata!W$67:W$112,MATCH($A$11,Makrodata!$J$65:$AJ$65))</f>
        <v>1.0508040000000001</v>
      </c>
      <c r="Q11" s="603">
        <f>INDEX(Makrodata!X$67:X$112,MATCH($A$11,Makrodata!$J$65:$AJ$65))</f>
        <v>1.0718200800000002</v>
      </c>
      <c r="R11" s="603">
        <f>INDEX(Makrodata!Y$67:Y$112,MATCH($A$11,Makrodata!$J$65:$AJ$65))</f>
        <v>1.0932564816000001</v>
      </c>
      <c r="S11" s="603">
        <f>INDEX(Makrodata!Z$67:Z$112,MATCH($A$11,Makrodata!$J$65:$AJ$65))</f>
        <v>1.1151216112320002</v>
      </c>
      <c r="T11" s="603">
        <f>INDEX(Makrodata!AA$67:AA$112,MATCH($A$11,Makrodata!$J$65:$AJ$65))</f>
        <v>1.1374240434566403</v>
      </c>
      <c r="U11" s="603">
        <f>INDEX(Makrodata!AB$67:AB$112,MATCH($A$11,Makrodata!$J$65:$AJ$65))</f>
        <v>1.160172524325773</v>
      </c>
      <c r="V11" s="603">
        <f>INDEX(Makrodata!AC$67:AC$112,MATCH($A$11,Makrodata!$J$65:$AJ$65))</f>
        <v>1.1833759748122885</v>
      </c>
      <c r="W11" s="603">
        <f>INDEX(Makrodata!AD$67:AD$112,MATCH($A$11,Makrodata!$J$65:$AJ$65))</f>
        <v>1.2070434943085342</v>
      </c>
      <c r="X11" s="603">
        <f>INDEX(Makrodata!AE$67:AE$112,MATCH($A$11,Makrodata!$J$65:$AJ$65))</f>
        <v>1.2311843641947049</v>
      </c>
      <c r="Y11" s="603">
        <f>INDEX(Makrodata!AF$67:AF$112,MATCH($A$11,Makrodata!$J$65:$AJ$65))</f>
        <v>1.255808051478599</v>
      </c>
      <c r="Z11" s="603">
        <f>INDEX(Makrodata!AG$67:AG$112,MATCH($A$11,Makrodata!$J$65:$AJ$65))</f>
        <v>1.280924212508171</v>
      </c>
      <c r="AA11" s="603">
        <f>INDEX(Makrodata!AH$67:AH$112,MATCH($A$11,Makrodata!$J$65:$AJ$65))</f>
        <v>1.3065426967583345</v>
      </c>
      <c r="AB11" s="603">
        <f>INDEX(Makrodata!AI$67:AI$112,MATCH($A$11,Makrodata!$J$65:$AJ$65))</f>
        <v>1.3326735506935012</v>
      </c>
      <c r="AC11" s="603">
        <f>INDEX(Makrodata!AJ$67:AJ$112,MATCH($A$11,Makrodata!$J$65:$AJ$65))</f>
        <v>1.3593270217073712</v>
      </c>
    </row>
    <row r="12" spans="1:48" s="119" customFormat="1">
      <c r="A12" s="619">
        <f>Výpočty!H39</f>
        <v>2017</v>
      </c>
      <c r="B12" s="609" t="s">
        <v>25</v>
      </c>
      <c r="C12" s="603">
        <f>INDEX(Makrodata!J$67:J$112,MATCH($A$12,Makrodata!$J$65:$AJ$65))</f>
        <v>0.88597749701711914</v>
      </c>
      <c r="D12" s="603">
        <f>INDEX(Makrodata!K$67:K$112,MATCH($A$12,Makrodata!$J$65:$AJ$65))</f>
        <v>0.908126934442547</v>
      </c>
      <c r="E12" s="603">
        <f>INDEX(Makrodata!L$67:L$112,MATCH($A$12,Makrodata!$J$65:$AJ$65))</f>
        <v>0.94378169717782934</v>
      </c>
      <c r="F12" s="603">
        <f>INDEX(Makrodata!M$67:M$112,MATCH($A$12,Makrodata!$J$65:$AJ$65))</f>
        <v>0.98611443028976575</v>
      </c>
      <c r="G12" s="603">
        <f>INDEX(Makrodata!N$67:N$112,MATCH($A$12,Makrodata!$J$65:$AJ$65))</f>
        <v>0.99794454416184308</v>
      </c>
      <c r="H12" s="603">
        <f>INDEX(Makrodata!O$67:O$112,MATCH($A$12,Makrodata!$J$65:$AJ$65))</f>
        <v>0.99603536893333022</v>
      </c>
      <c r="I12" s="603">
        <f>INDEX(Makrodata!P$67:P$112,MATCH($A$12,Makrodata!$J$65:$AJ$65))</f>
        <v>0.99117680207700021</v>
      </c>
      <c r="J12" s="603">
        <f>INDEX(Makrodata!Q$67:Q$112,MATCH($A$12,Makrodata!$J$65:$AJ$65))</f>
        <v>0.9844863586629804</v>
      </c>
      <c r="K12" s="603">
        <f>INDEX(Makrodata!R$67:R$112,MATCH($A$12,Makrodata!$J$65:$AJ$65))</f>
        <v>0.97357496818779898</v>
      </c>
      <c r="L12" s="603">
        <f>INDEX(Makrodata!S$67:S$112,MATCH($A$12,Makrodata!$J$65:$AJ$65))</f>
        <v>0.97795605554464404</v>
      </c>
      <c r="M12" s="603">
        <f>INDEX(Makrodata!T$67:T$112,MATCH($A$12,Makrodata!$J$65:$AJ$65))</f>
        <v>0.99009900990099009</v>
      </c>
      <c r="N12" s="603">
        <f>INDEX(Makrodata!U$67:U$112,MATCH($A$12,Makrodata!$J$65:$AJ$65))</f>
        <v>1</v>
      </c>
      <c r="O12" s="603">
        <f>INDEX(Makrodata!V$67:V$112,MATCH($A$12,Makrodata!$J$65:$AJ$65))</f>
        <v>1.02</v>
      </c>
      <c r="P12" s="603">
        <f>INDEX(Makrodata!W$67:W$112,MATCH($A$12,Makrodata!$J$65:$AJ$65))</f>
        <v>1.0404</v>
      </c>
      <c r="Q12" s="603">
        <f>INDEX(Makrodata!X$67:X$112,MATCH($A$12,Makrodata!$J$65:$AJ$65))</f>
        <v>1.0612079999999999</v>
      </c>
      <c r="R12" s="603">
        <f>INDEX(Makrodata!Y$67:Y$112,MATCH($A$12,Makrodata!$J$65:$AJ$65))</f>
        <v>1.08243216</v>
      </c>
      <c r="S12" s="603">
        <f>INDEX(Makrodata!Z$67:Z$112,MATCH($A$12,Makrodata!$J$65:$AJ$65))</f>
        <v>1.1040808032</v>
      </c>
      <c r="T12" s="603">
        <f>INDEX(Makrodata!AA$67:AA$112,MATCH($A$12,Makrodata!$J$65:$AJ$65))</f>
        <v>1.1261624192640001</v>
      </c>
      <c r="U12" s="603">
        <f>INDEX(Makrodata!AB$67:AB$112,MATCH($A$12,Makrodata!$J$65:$AJ$65))</f>
        <v>1.14868566764928</v>
      </c>
      <c r="V12" s="603">
        <f>INDEX(Makrodata!AC$67:AC$112,MATCH($A$12,Makrodata!$J$65:$AJ$65))</f>
        <v>1.1716593810022657</v>
      </c>
      <c r="W12" s="603">
        <f>INDEX(Makrodata!AD$67:AD$112,MATCH($A$12,Makrodata!$J$65:$AJ$65))</f>
        <v>1.1950925686223111</v>
      </c>
      <c r="X12" s="603">
        <f>INDEX(Makrodata!AE$67:AE$112,MATCH($A$12,Makrodata!$J$65:$AJ$65))</f>
        <v>1.2189944199947573</v>
      </c>
      <c r="Y12" s="603">
        <f>INDEX(Makrodata!AF$67:AF$112,MATCH($A$12,Makrodata!$J$65:$AJ$65))</f>
        <v>1.2433743083946525</v>
      </c>
      <c r="Z12" s="603">
        <f>INDEX(Makrodata!AG$67:AG$112,MATCH($A$12,Makrodata!$J$65:$AJ$65))</f>
        <v>1.2682417945625455</v>
      </c>
      <c r="AA12" s="603">
        <f>INDEX(Makrodata!AH$67:AH$112,MATCH($A$12,Makrodata!$J$65:$AJ$65))</f>
        <v>1.2936066304537963</v>
      </c>
      <c r="AB12" s="603">
        <f>INDEX(Makrodata!AI$67:AI$112,MATCH($A$12,Makrodata!$J$65:$AJ$65))</f>
        <v>1.3194787630628724</v>
      </c>
      <c r="AC12" s="603">
        <f>INDEX(Makrodata!AJ$67:AJ$112,MATCH($A$12,Makrodata!$J$65:$AJ$65))</f>
        <v>1.3458683383241299</v>
      </c>
    </row>
    <row r="13" spans="1:48" s="119" customFormat="1">
      <c r="A13" s="619">
        <f>Výpočty!I39</f>
        <v>2018</v>
      </c>
      <c r="B13" s="609" t="s">
        <v>25</v>
      </c>
      <c r="C13" s="603">
        <f>INDEX(Makrodata!J$67:J$112,MATCH($A$13,Makrodata!$J$65:$AJ$65))</f>
        <v>0.86860538923246955</v>
      </c>
      <c r="D13" s="603">
        <f>INDEX(Makrodata!K$67:K$112,MATCH($A$13,Makrodata!$J$65:$AJ$65))</f>
        <v>0.89032052396328121</v>
      </c>
      <c r="E13" s="603">
        <f>INDEX(Makrodata!L$67:L$112,MATCH($A$13,Makrodata!$J$65:$AJ$65))</f>
        <v>0.92527617370375403</v>
      </c>
      <c r="F13" s="603">
        <f>INDEX(Makrodata!M$67:M$112,MATCH($A$13,Makrodata!$J$65:$AJ$65))</f>
        <v>0.96677885322526036</v>
      </c>
      <c r="G13" s="603">
        <f>INDEX(Makrodata!N$67:N$112,MATCH($A$13,Makrodata!$J$65:$AJ$65))</f>
        <v>0.9783770040802382</v>
      </c>
      <c r="H13" s="603">
        <f>INDEX(Makrodata!O$67:O$112,MATCH($A$13,Makrodata!$J$65:$AJ$65))</f>
        <v>0.97650526366012758</v>
      </c>
      <c r="I13" s="603">
        <f>INDEX(Makrodata!P$67:P$112,MATCH($A$13,Makrodata!$J$65:$AJ$65))</f>
        <v>0.97174196282058833</v>
      </c>
      <c r="J13" s="603">
        <f>INDEX(Makrodata!Q$67:Q$112,MATCH($A$13,Makrodata!$J$65:$AJ$65))</f>
        <v>0.96518270457154931</v>
      </c>
      <c r="K13" s="603">
        <f>INDEX(Makrodata!R$67:R$112,MATCH($A$13,Makrodata!$J$65:$AJ$65))</f>
        <v>0.95448526292921465</v>
      </c>
      <c r="L13" s="603">
        <f>INDEX(Makrodata!S$67:S$112,MATCH($A$13,Makrodata!$J$65:$AJ$65))</f>
        <v>0.95878044661239603</v>
      </c>
      <c r="M13" s="603">
        <f>INDEX(Makrodata!T$67:T$112,MATCH($A$13,Makrodata!$J$65:$AJ$65))</f>
        <v>0.97068530382450002</v>
      </c>
      <c r="N13" s="603">
        <f>INDEX(Makrodata!U$67:U$112,MATCH($A$13,Makrodata!$J$65:$AJ$65))</f>
        <v>0.98039215686274506</v>
      </c>
      <c r="O13" s="603">
        <f>INDEX(Makrodata!V$67:V$112,MATCH($A$13,Makrodata!$J$65:$AJ$65))</f>
        <v>1</v>
      </c>
      <c r="P13" s="603">
        <f>INDEX(Makrodata!W$67:W$112,MATCH($A$13,Makrodata!$J$65:$AJ$65))</f>
        <v>1.02</v>
      </c>
      <c r="Q13" s="603">
        <f>INDEX(Makrodata!X$67:X$112,MATCH($A$13,Makrodata!$J$65:$AJ$65))</f>
        <v>1.0404</v>
      </c>
      <c r="R13" s="603">
        <f>INDEX(Makrodata!Y$67:Y$112,MATCH($A$13,Makrodata!$J$65:$AJ$65))</f>
        <v>1.0612079999999999</v>
      </c>
      <c r="S13" s="603">
        <f>INDEX(Makrodata!Z$67:Z$112,MATCH($A$13,Makrodata!$J$65:$AJ$65))</f>
        <v>1.08243216</v>
      </c>
      <c r="T13" s="603">
        <f>INDEX(Makrodata!AA$67:AA$112,MATCH($A$13,Makrodata!$J$65:$AJ$65))</f>
        <v>1.1040808032</v>
      </c>
      <c r="U13" s="603">
        <f>INDEX(Makrodata!AB$67:AB$112,MATCH($A$13,Makrodata!$J$65:$AJ$65))</f>
        <v>1.1261624192640001</v>
      </c>
      <c r="V13" s="603">
        <f>INDEX(Makrodata!AC$67:AC$112,MATCH($A$13,Makrodata!$J$65:$AJ$65))</f>
        <v>1.14868566764928</v>
      </c>
      <c r="W13" s="603">
        <f>INDEX(Makrodata!AD$67:AD$112,MATCH($A$13,Makrodata!$J$65:$AJ$65))</f>
        <v>1.1716593810022657</v>
      </c>
      <c r="X13" s="603">
        <f>INDEX(Makrodata!AE$67:AE$112,MATCH($A$13,Makrodata!$J$65:$AJ$65))</f>
        <v>1.1950925686223111</v>
      </c>
      <c r="Y13" s="603">
        <f>INDEX(Makrodata!AF$67:AF$112,MATCH($A$13,Makrodata!$J$65:$AJ$65))</f>
        <v>1.2189944199947573</v>
      </c>
      <c r="Z13" s="603">
        <f>INDEX(Makrodata!AG$67:AG$112,MATCH($A$13,Makrodata!$J$65:$AJ$65))</f>
        <v>1.2433743083946525</v>
      </c>
      <c r="AA13" s="603">
        <f>INDEX(Makrodata!AH$67:AH$112,MATCH($A$13,Makrodata!$J$65:$AJ$65))</f>
        <v>1.2682417945625455</v>
      </c>
      <c r="AB13" s="603">
        <f>INDEX(Makrodata!AI$67:AI$112,MATCH($A$13,Makrodata!$J$65:$AJ$65))</f>
        <v>1.2936066304537963</v>
      </c>
      <c r="AC13" s="603">
        <f>INDEX(Makrodata!AJ$67:AJ$112,MATCH($A$13,Makrodata!$J$65:$AJ$65))</f>
        <v>1.3194787630628724</v>
      </c>
    </row>
    <row r="14" spans="1:48" s="119" customFormat="1">
      <c r="A14" s="619">
        <f>Výpočty!J39</f>
        <v>2019</v>
      </c>
      <c r="B14" s="609" t="s">
        <v>25</v>
      </c>
      <c r="C14" s="603">
        <f>INDEX(Makrodata!J$67:J$112,MATCH($A$14,Makrodata!$J$65:$AJ$65))</f>
        <v>0.85157391101222502</v>
      </c>
      <c r="D14" s="603">
        <f>INDEX(Makrodata!K$67:K$112,MATCH($A$14,Makrodata!$J$65:$AJ$65))</f>
        <v>0.87286325878753057</v>
      </c>
      <c r="E14" s="603">
        <f>INDEX(Makrodata!L$67:L$112,MATCH($A$14,Makrodata!$J$65:$AJ$65))</f>
        <v>0.90713350363113143</v>
      </c>
      <c r="F14" s="603">
        <f>INDEX(Makrodata!M$67:M$112,MATCH($A$14,Makrodata!$J$65:$AJ$65))</f>
        <v>0.94782240512280425</v>
      </c>
      <c r="G14" s="603">
        <f>INDEX(Makrodata!N$67:N$112,MATCH($A$14,Makrodata!$J$65:$AJ$65))</f>
        <v>0.95919314125513544</v>
      </c>
      <c r="H14" s="603">
        <f>INDEX(Makrodata!O$67:O$112,MATCH($A$14,Makrodata!$J$65:$AJ$65))</f>
        <v>0.95735810162757595</v>
      </c>
      <c r="I14" s="603">
        <f>INDEX(Makrodata!P$67:P$112,MATCH($A$14,Makrodata!$J$65:$AJ$65))</f>
        <v>0.95268819884371403</v>
      </c>
      <c r="J14" s="603">
        <f>INDEX(Makrodata!Q$67:Q$112,MATCH($A$14,Makrodata!$J$65:$AJ$65))</f>
        <v>0.94625755350151897</v>
      </c>
      <c r="K14" s="603">
        <f>INDEX(Makrodata!R$67:R$112,MATCH($A$14,Makrodata!$J$65:$AJ$65))</f>
        <v>0.93576986561687714</v>
      </c>
      <c r="L14" s="603">
        <f>INDEX(Makrodata!S$67:S$112,MATCH($A$14,Makrodata!$J$65:$AJ$65))</f>
        <v>0.93998083001215305</v>
      </c>
      <c r="M14" s="603">
        <f>INDEX(Makrodata!T$67:T$112,MATCH($A$14,Makrodata!$J$65:$AJ$65))</f>
        <v>0.95165225865147063</v>
      </c>
      <c r="N14" s="603">
        <f>INDEX(Makrodata!U$67:U$112,MATCH($A$14,Makrodata!$J$65:$AJ$65))</f>
        <v>0.96116878123798533</v>
      </c>
      <c r="O14" s="603">
        <f>INDEX(Makrodata!V$67:V$112,MATCH($A$14,Makrodata!$J$65:$AJ$65))</f>
        <v>0.98039215686274506</v>
      </c>
      <c r="P14" s="603">
        <f>INDEX(Makrodata!W$67:W$112,MATCH($A$14,Makrodata!$J$65:$AJ$65))</f>
        <v>1</v>
      </c>
      <c r="Q14" s="603">
        <f>INDEX(Makrodata!X$67:X$112,MATCH($A$14,Makrodata!$J$65:$AJ$65))</f>
        <v>1.02</v>
      </c>
      <c r="R14" s="603">
        <f>INDEX(Makrodata!Y$67:Y$112,MATCH($A$14,Makrodata!$J$65:$AJ$65))</f>
        <v>1.0404</v>
      </c>
      <c r="S14" s="603">
        <f>INDEX(Makrodata!Z$67:Z$112,MATCH($A$14,Makrodata!$J$65:$AJ$65))</f>
        <v>1.0612079999999999</v>
      </c>
      <c r="T14" s="603">
        <f>INDEX(Makrodata!AA$67:AA$112,MATCH($A$14,Makrodata!$J$65:$AJ$65))</f>
        <v>1.08243216</v>
      </c>
      <c r="U14" s="603">
        <f>INDEX(Makrodata!AB$67:AB$112,MATCH($A$14,Makrodata!$J$65:$AJ$65))</f>
        <v>1.1040808032</v>
      </c>
      <c r="V14" s="603">
        <f>INDEX(Makrodata!AC$67:AC$112,MATCH($A$14,Makrodata!$J$65:$AJ$65))</f>
        <v>1.1261624192640001</v>
      </c>
      <c r="W14" s="603">
        <f>INDEX(Makrodata!AD$67:AD$112,MATCH($A$14,Makrodata!$J$65:$AJ$65))</f>
        <v>1.14868566764928</v>
      </c>
      <c r="X14" s="603">
        <f>INDEX(Makrodata!AE$67:AE$112,MATCH($A$14,Makrodata!$J$65:$AJ$65))</f>
        <v>1.1716593810022657</v>
      </c>
      <c r="Y14" s="603">
        <f>INDEX(Makrodata!AF$67:AF$112,MATCH($A$14,Makrodata!$J$65:$AJ$65))</f>
        <v>1.1950925686223111</v>
      </c>
      <c r="Z14" s="603">
        <f>INDEX(Makrodata!AG$67:AG$112,MATCH($A$14,Makrodata!$J$65:$AJ$65))</f>
        <v>1.2189944199947573</v>
      </c>
      <c r="AA14" s="603">
        <f>INDEX(Makrodata!AH$67:AH$112,MATCH($A$14,Makrodata!$J$65:$AJ$65))</f>
        <v>1.2433743083946525</v>
      </c>
      <c r="AB14" s="603">
        <f>INDEX(Makrodata!AI$67:AI$112,MATCH($A$14,Makrodata!$J$65:$AJ$65))</f>
        <v>1.2682417945625455</v>
      </c>
      <c r="AC14" s="603">
        <f>INDEX(Makrodata!AJ$67:AJ$112,MATCH($A$14,Makrodata!$J$65:$AJ$65))</f>
        <v>1.2936066304537963</v>
      </c>
    </row>
    <row r="15" spans="1:48" s="119" customFormat="1">
      <c r="A15" s="619">
        <f>Výpočty!K39</f>
        <v>2020</v>
      </c>
      <c r="B15" s="545" t="s">
        <v>25</v>
      </c>
      <c r="C15" s="603">
        <f>INDEX(Makrodata!J$67:J$112,MATCH($A$15,Makrodata!$J$65:$AJ$65))</f>
        <v>0.83487638334531855</v>
      </c>
      <c r="D15" s="603">
        <f>INDEX(Makrodata!K$67:K$112,MATCH($A$15,Makrodata!$J$65:$AJ$65))</f>
        <v>0.85574829292895149</v>
      </c>
      <c r="E15" s="603">
        <f>INDEX(Makrodata!L$67:L$112,MATCH($A$15,Makrodata!$J$65:$AJ$65))</f>
        <v>0.88934657218738367</v>
      </c>
      <c r="F15" s="603">
        <f>INDEX(Makrodata!M$67:M$112,MATCH($A$15,Makrodata!$J$65:$AJ$65))</f>
        <v>0.92923765208118059</v>
      </c>
      <c r="G15" s="603">
        <f>INDEX(Makrodata!N$67:N$112,MATCH($A$15,Makrodata!$J$65:$AJ$65))</f>
        <v>0.94038543260307395</v>
      </c>
      <c r="H15" s="603">
        <f>INDEX(Makrodata!O$67:O$112,MATCH($A$15,Makrodata!$J$65:$AJ$65))</f>
        <v>0.93858637414468227</v>
      </c>
      <c r="I15" s="603">
        <f>INDEX(Makrodata!P$67:P$112,MATCH($A$15,Makrodata!$J$65:$AJ$65))</f>
        <v>0.93400803808207256</v>
      </c>
      <c r="J15" s="603">
        <f>INDEX(Makrodata!Q$67:Q$112,MATCH($A$15,Makrodata!$J$65:$AJ$65))</f>
        <v>0.92770348382501855</v>
      </c>
      <c r="K15" s="603">
        <f>INDEX(Makrodata!R$67:R$112,MATCH($A$15,Makrodata!$J$65:$AJ$65))</f>
        <v>0.91742143687929123</v>
      </c>
      <c r="L15" s="603">
        <f>INDEX(Makrodata!S$67:S$112,MATCH($A$15,Makrodata!$J$65:$AJ$65))</f>
        <v>0.92154983334524798</v>
      </c>
      <c r="M15" s="603">
        <f>INDEX(Makrodata!T$67:T$112,MATCH($A$15,Makrodata!$J$65:$AJ$65))</f>
        <v>0.93299241044261816</v>
      </c>
      <c r="N15" s="603">
        <f>INDEX(Makrodata!U$67:U$112,MATCH($A$15,Makrodata!$J$65:$AJ$65))</f>
        <v>0.94232233454704439</v>
      </c>
      <c r="O15" s="603">
        <f>INDEX(Makrodata!V$67:V$112,MATCH($A$15,Makrodata!$J$65:$AJ$65))</f>
        <v>0.96116878123798533</v>
      </c>
      <c r="P15" s="603">
        <f>INDEX(Makrodata!W$67:W$112,MATCH($A$15,Makrodata!$J$65:$AJ$65))</f>
        <v>0.98039215686274506</v>
      </c>
      <c r="Q15" s="603">
        <f>INDEX(Makrodata!X$67:X$112,MATCH($A$15,Makrodata!$J$65:$AJ$65))</f>
        <v>1</v>
      </c>
      <c r="R15" s="603">
        <f>INDEX(Makrodata!Y$67:Y$112,MATCH($A$15,Makrodata!$J$65:$AJ$65))</f>
        <v>1.02</v>
      </c>
      <c r="S15" s="603">
        <f>INDEX(Makrodata!Z$67:Z$112,MATCH($A$15,Makrodata!$J$65:$AJ$65))</f>
        <v>1.0404</v>
      </c>
      <c r="T15" s="603">
        <f>INDEX(Makrodata!AA$67:AA$112,MATCH($A$15,Makrodata!$J$65:$AJ$65))</f>
        <v>1.0612079999999999</v>
      </c>
      <c r="U15" s="603">
        <f>INDEX(Makrodata!AB$67:AB$112,MATCH($A$15,Makrodata!$J$65:$AJ$65))</f>
        <v>1.08243216</v>
      </c>
      <c r="V15" s="603">
        <f>INDEX(Makrodata!AC$67:AC$112,MATCH($A$15,Makrodata!$J$65:$AJ$65))</f>
        <v>1.1040808032</v>
      </c>
      <c r="W15" s="603">
        <f>INDEX(Makrodata!AD$67:AD$112,MATCH($A$15,Makrodata!$J$65:$AJ$65))</f>
        <v>1.1261624192640001</v>
      </c>
      <c r="X15" s="603">
        <f>INDEX(Makrodata!AE$67:AE$112,MATCH($A$15,Makrodata!$J$65:$AJ$65))</f>
        <v>1.14868566764928</v>
      </c>
      <c r="Y15" s="603">
        <f>INDEX(Makrodata!AF$67:AF$112,MATCH($A$15,Makrodata!$J$65:$AJ$65))</f>
        <v>1.1716593810022657</v>
      </c>
      <c r="Z15" s="603">
        <f>INDEX(Makrodata!AG$67:AG$112,MATCH($A$15,Makrodata!$J$65:$AJ$65))</f>
        <v>1.1950925686223111</v>
      </c>
      <c r="AA15" s="603">
        <f>INDEX(Makrodata!AH$67:AH$112,MATCH($A$15,Makrodata!$J$65:$AJ$65))</f>
        <v>1.2189944199947573</v>
      </c>
      <c r="AB15" s="603">
        <f>INDEX(Makrodata!AI$67:AI$112,MATCH($A$15,Makrodata!$J$65:$AJ$65))</f>
        <v>1.2433743083946525</v>
      </c>
      <c r="AC15" s="603">
        <f>INDEX(Makrodata!AJ$67:AJ$112,MATCH($A$15,Makrodata!$J$65:$AJ$65))</f>
        <v>1.2682417945625455</v>
      </c>
    </row>
    <row r="16" spans="1:48" s="119" customFormat="1">
      <c r="A16" s="619">
        <f>Výpočty!L39</f>
        <v>2021</v>
      </c>
      <c r="B16" s="545" t="s">
        <v>25</v>
      </c>
      <c r="C16" s="603">
        <f>INDEX(Makrodata!J$67:J$112,MATCH($A$16,Makrodata!$J$65:$AJ$65))</f>
        <v>0.81850625818168488</v>
      </c>
      <c r="D16" s="603">
        <f>INDEX(Makrodata!K$67:K$112,MATCH($A$16,Makrodata!$J$65:$AJ$65))</f>
        <v>0.83896891463622691</v>
      </c>
      <c r="E16" s="603">
        <f>INDEX(Makrodata!L$67:L$112,MATCH($A$16,Makrodata!$J$65:$AJ$65))</f>
        <v>0.87190840410527815</v>
      </c>
      <c r="F16" s="603">
        <f>INDEX(Makrodata!M$67:M$112,MATCH($A$16,Makrodata!$J$65:$AJ$65))</f>
        <v>0.91101730596194175</v>
      </c>
      <c r="G16" s="603">
        <f>INDEX(Makrodata!N$67:N$112,MATCH($A$16,Makrodata!$J$65:$AJ$65))</f>
        <v>0.92194650255203325</v>
      </c>
      <c r="H16" s="603">
        <f>INDEX(Makrodata!O$67:O$112,MATCH($A$16,Makrodata!$J$65:$AJ$65))</f>
        <v>0.92018271974968857</v>
      </c>
      <c r="I16" s="603">
        <f>INDEX(Makrodata!P$67:P$112,MATCH($A$16,Makrodata!$J$65:$AJ$65))</f>
        <v>0.91569415498242412</v>
      </c>
      <c r="J16" s="603">
        <f>INDEX(Makrodata!Q$67:Q$112,MATCH($A$16,Makrodata!$J$65:$AJ$65))</f>
        <v>0.90951321943629271</v>
      </c>
      <c r="K16" s="603">
        <f>INDEX(Makrodata!R$67:R$112,MATCH($A$16,Makrodata!$J$65:$AJ$65))</f>
        <v>0.89943278125420711</v>
      </c>
      <c r="L16" s="603">
        <f>INDEX(Makrodata!S$67:S$112,MATCH($A$16,Makrodata!$J$65:$AJ$65))</f>
        <v>0.90348022876985101</v>
      </c>
      <c r="M16" s="603">
        <f>INDEX(Makrodata!T$67:T$112,MATCH($A$16,Makrodata!$J$65:$AJ$65))</f>
        <v>0.91469844161041003</v>
      </c>
      <c r="N16" s="603">
        <f>INDEX(Makrodata!U$67:U$112,MATCH($A$16,Makrodata!$J$65:$AJ$65))</f>
        <v>0.92384542602651409</v>
      </c>
      <c r="O16" s="603">
        <f>INDEX(Makrodata!V$67:V$112,MATCH($A$16,Makrodata!$J$65:$AJ$65))</f>
        <v>0.94232233454704439</v>
      </c>
      <c r="P16" s="603">
        <f>INDEX(Makrodata!W$67:W$112,MATCH($A$16,Makrodata!$J$65:$AJ$65))</f>
        <v>0.96116878123798533</v>
      </c>
      <c r="Q16" s="603">
        <f>INDEX(Makrodata!X$67:X$112,MATCH($A$16,Makrodata!$J$65:$AJ$65))</f>
        <v>0.98039215686274506</v>
      </c>
      <c r="R16" s="603">
        <f>INDEX(Makrodata!Y$67:Y$112,MATCH($A$16,Makrodata!$J$65:$AJ$65))</f>
        <v>1</v>
      </c>
      <c r="S16" s="603">
        <f>INDEX(Makrodata!Z$67:Z$112,MATCH($A$16,Makrodata!$J$65:$AJ$65))</f>
        <v>1.02</v>
      </c>
      <c r="T16" s="603">
        <f>INDEX(Makrodata!AA$67:AA$112,MATCH($A$16,Makrodata!$J$65:$AJ$65))</f>
        <v>1.0404</v>
      </c>
      <c r="U16" s="603">
        <f>INDEX(Makrodata!AB$67:AB$112,MATCH($A$16,Makrodata!$J$65:$AJ$65))</f>
        <v>1.0612079999999999</v>
      </c>
      <c r="V16" s="603">
        <f>INDEX(Makrodata!AC$67:AC$112,MATCH($A$16,Makrodata!$J$65:$AJ$65))</f>
        <v>1.08243216</v>
      </c>
      <c r="W16" s="603">
        <f>INDEX(Makrodata!AD$67:AD$112,MATCH($A$16,Makrodata!$J$65:$AJ$65))</f>
        <v>1.1040808032</v>
      </c>
      <c r="X16" s="603">
        <f>INDEX(Makrodata!AE$67:AE$112,MATCH($A$16,Makrodata!$J$65:$AJ$65))</f>
        <v>1.1261624192640001</v>
      </c>
      <c r="Y16" s="603">
        <f>INDEX(Makrodata!AF$67:AF$112,MATCH($A$16,Makrodata!$J$65:$AJ$65))</f>
        <v>1.14868566764928</v>
      </c>
      <c r="Z16" s="603">
        <f>INDEX(Makrodata!AG$67:AG$112,MATCH($A$16,Makrodata!$J$65:$AJ$65))</f>
        <v>1.1716593810022657</v>
      </c>
      <c r="AA16" s="603">
        <f>INDEX(Makrodata!AH$67:AH$112,MATCH($A$16,Makrodata!$J$65:$AJ$65))</f>
        <v>1.1950925686223111</v>
      </c>
      <c r="AB16" s="603">
        <f>INDEX(Makrodata!AI$67:AI$112,MATCH($A$16,Makrodata!$J$65:$AJ$65))</f>
        <v>1.2189944199947573</v>
      </c>
      <c r="AC16" s="603">
        <f>INDEX(Makrodata!AJ$67:AJ$112,MATCH($A$16,Makrodata!$J$65:$AJ$65))</f>
        <v>1.2433743083946525</v>
      </c>
    </row>
    <row r="17" spans="1:48" s="119" customFormat="1">
      <c r="A17" s="619">
        <f>Výpočty!M39</f>
        <v>2022</v>
      </c>
      <c r="B17" s="545" t="s">
        <v>25</v>
      </c>
      <c r="C17" s="603">
        <f>INDEX(Makrodata!J$67:J$112,MATCH($A$17,Makrodata!$J$65:$AJ$65))</f>
        <v>0.80245711586439694</v>
      </c>
      <c r="D17" s="603">
        <f>INDEX(Makrodata!K$67:K$112,MATCH($A$17,Makrodata!$J$65:$AJ$65))</f>
        <v>0.82251854376100675</v>
      </c>
      <c r="E17" s="603">
        <f>INDEX(Makrodata!L$67:L$112,MATCH($A$17,Makrodata!$J$65:$AJ$65))</f>
        <v>0.85481216088752754</v>
      </c>
      <c r="F17" s="603">
        <f>INDEX(Makrodata!M$67:M$112,MATCH($A$17,Makrodata!$J$65:$AJ$65))</f>
        <v>0.89315422153131541</v>
      </c>
      <c r="G17" s="603">
        <f>INDEX(Makrodata!N$67:N$112,MATCH($A$17,Makrodata!$J$65:$AJ$65))</f>
        <v>0.90386912014905219</v>
      </c>
      <c r="H17" s="603">
        <f>INDEX(Makrodata!O$67:O$112,MATCH($A$17,Makrodata!$J$65:$AJ$65))</f>
        <v>0.90213992132322396</v>
      </c>
      <c r="I17" s="603">
        <f>INDEX(Makrodata!P$67:P$112,MATCH($A$17,Makrodata!$J$65:$AJ$65))</f>
        <v>0.89773936762982742</v>
      </c>
      <c r="J17" s="603">
        <f>INDEX(Makrodata!Q$67:Q$112,MATCH($A$17,Makrodata!$J$65:$AJ$65))</f>
        <v>0.89167962689832603</v>
      </c>
      <c r="K17" s="603">
        <f>INDEX(Makrodata!R$67:R$112,MATCH($A$17,Makrodata!$J$65:$AJ$65))</f>
        <v>0.88179684436686956</v>
      </c>
      <c r="L17" s="603">
        <f>INDEX(Makrodata!S$67:S$112,MATCH($A$17,Makrodata!$J$65:$AJ$65))</f>
        <v>0.88576493016652047</v>
      </c>
      <c r="M17" s="603">
        <f>INDEX(Makrodata!T$67:T$112,MATCH($A$17,Makrodata!$J$65:$AJ$65))</f>
        <v>0.89676317804942152</v>
      </c>
      <c r="N17" s="603">
        <f>INDEX(Makrodata!U$67:U$112,MATCH($A$17,Makrodata!$J$65:$AJ$65))</f>
        <v>0.90573080982991572</v>
      </c>
      <c r="O17" s="603">
        <f>INDEX(Makrodata!V$67:V$112,MATCH($A$17,Makrodata!$J$65:$AJ$65))</f>
        <v>0.92384542602651409</v>
      </c>
      <c r="P17" s="603">
        <f>INDEX(Makrodata!W$67:W$112,MATCH($A$17,Makrodata!$J$65:$AJ$65))</f>
        <v>0.94232233454704439</v>
      </c>
      <c r="Q17" s="603">
        <f>INDEX(Makrodata!X$67:X$112,MATCH($A$17,Makrodata!$J$65:$AJ$65))</f>
        <v>0.96116878123798533</v>
      </c>
      <c r="R17" s="603">
        <f>INDEX(Makrodata!Y$67:Y$112,MATCH($A$17,Makrodata!$J$65:$AJ$65))</f>
        <v>0.98039215686274506</v>
      </c>
      <c r="S17" s="603">
        <f>INDEX(Makrodata!Z$67:Z$112,MATCH($A$17,Makrodata!$J$65:$AJ$65))</f>
        <v>1</v>
      </c>
      <c r="T17" s="603">
        <f>INDEX(Makrodata!AA$67:AA$112,MATCH($A$17,Makrodata!$J$65:$AJ$65))</f>
        <v>1.02</v>
      </c>
      <c r="U17" s="603">
        <f>INDEX(Makrodata!AB$67:AB$112,MATCH($A$17,Makrodata!$J$65:$AJ$65))</f>
        <v>1.0404</v>
      </c>
      <c r="V17" s="603">
        <f>INDEX(Makrodata!AC$67:AC$112,MATCH($A$17,Makrodata!$J$65:$AJ$65))</f>
        <v>1.0612079999999999</v>
      </c>
      <c r="W17" s="603">
        <f>INDEX(Makrodata!AD$67:AD$112,MATCH($A$17,Makrodata!$J$65:$AJ$65))</f>
        <v>1.08243216</v>
      </c>
      <c r="X17" s="603">
        <f>INDEX(Makrodata!AE$67:AE$112,MATCH($A$17,Makrodata!$J$65:$AJ$65))</f>
        <v>1.1040808032</v>
      </c>
      <c r="Y17" s="603">
        <f>INDEX(Makrodata!AF$67:AF$112,MATCH($A$17,Makrodata!$J$65:$AJ$65))</f>
        <v>1.1261624192640001</v>
      </c>
      <c r="Z17" s="603">
        <f>INDEX(Makrodata!AG$67:AG$112,MATCH($A$17,Makrodata!$J$65:$AJ$65))</f>
        <v>1.14868566764928</v>
      </c>
      <c r="AA17" s="603">
        <f>INDEX(Makrodata!AH$67:AH$112,MATCH($A$17,Makrodata!$J$65:$AJ$65))</f>
        <v>1.1716593810022657</v>
      </c>
      <c r="AB17" s="603">
        <f>INDEX(Makrodata!AI$67:AI$112,MATCH($A$17,Makrodata!$J$65:$AJ$65))</f>
        <v>1.1950925686223111</v>
      </c>
      <c r="AC17" s="603">
        <f>INDEX(Makrodata!AJ$67:AJ$112,MATCH($A$17,Makrodata!$J$65:$AJ$65))</f>
        <v>1.2189944199947573</v>
      </c>
    </row>
    <row r="18" spans="1:48" s="119" customFormat="1">
      <c r="A18" s="619">
        <f>Výpočty!N39</f>
        <v>2023</v>
      </c>
      <c r="B18" s="545" t="s">
        <v>25</v>
      </c>
      <c r="C18" s="603">
        <f>INDEX(Makrodata!J$67:J$112,MATCH($A$18,Makrodata!$J$65:$AJ$65))</f>
        <v>0.78672266261215384</v>
      </c>
      <c r="D18" s="603">
        <f>INDEX(Makrodata!K$67:K$112,MATCH($A$18,Makrodata!$J$65:$AJ$65))</f>
        <v>0.80639072917745758</v>
      </c>
      <c r="E18" s="603">
        <f>INDEX(Makrodata!L$67:L$112,MATCH($A$18,Makrodata!$J$65:$AJ$65))</f>
        <v>0.83805113812502696</v>
      </c>
      <c r="F18" s="603">
        <f>INDEX(Makrodata!M$67:M$112,MATCH($A$18,Makrodata!$J$65:$AJ$65))</f>
        <v>0.8756413936581523</v>
      </c>
      <c r="G18" s="603">
        <f>INDEX(Makrodata!N$67:N$112,MATCH($A$18,Makrodata!$J$65:$AJ$65))</f>
        <v>0.88614619622456092</v>
      </c>
      <c r="H18" s="603">
        <f>INDEX(Makrodata!O$67:O$112,MATCH($A$18,Makrodata!$J$65:$AJ$65))</f>
        <v>0.88445090325806275</v>
      </c>
      <c r="I18" s="603">
        <f>INDEX(Makrodata!P$67:P$112,MATCH($A$18,Makrodata!$J$65:$AJ$65))</f>
        <v>0.88013663493120342</v>
      </c>
      <c r="J18" s="603">
        <f>INDEX(Makrodata!Q$67:Q$112,MATCH($A$18,Makrodata!$J$65:$AJ$65))</f>
        <v>0.87419571264541773</v>
      </c>
      <c r="K18" s="603">
        <f>INDEX(Makrodata!R$67:R$112,MATCH($A$18,Makrodata!$J$65:$AJ$65))</f>
        <v>0.8645067101635977</v>
      </c>
      <c r="L18" s="603">
        <f>INDEX(Makrodata!S$67:S$112,MATCH($A$18,Makrodata!$J$65:$AJ$65))</f>
        <v>0.86839699035933382</v>
      </c>
      <c r="M18" s="603">
        <f>INDEX(Makrodata!T$67:T$112,MATCH($A$18,Makrodata!$J$65:$AJ$65))</f>
        <v>0.87917958632296223</v>
      </c>
      <c r="N18" s="603">
        <f>INDEX(Makrodata!U$67:U$112,MATCH($A$18,Makrodata!$J$65:$AJ$65))</f>
        <v>0.88797138218619187</v>
      </c>
      <c r="O18" s="603">
        <f>INDEX(Makrodata!V$67:V$112,MATCH($A$18,Makrodata!$J$65:$AJ$65))</f>
        <v>0.90573080982991572</v>
      </c>
      <c r="P18" s="603">
        <f>INDEX(Makrodata!W$67:W$112,MATCH($A$18,Makrodata!$J$65:$AJ$65))</f>
        <v>0.92384542602651409</v>
      </c>
      <c r="Q18" s="603">
        <f>INDEX(Makrodata!X$67:X$112,MATCH($A$18,Makrodata!$J$65:$AJ$65))</f>
        <v>0.94232233454704439</v>
      </c>
      <c r="R18" s="603">
        <f>INDEX(Makrodata!Y$67:Y$112,MATCH($A$18,Makrodata!$J$65:$AJ$65))</f>
        <v>0.96116878123798533</v>
      </c>
      <c r="S18" s="603">
        <f>INDEX(Makrodata!Z$67:Z$112,MATCH($A$18,Makrodata!$J$65:$AJ$65))</f>
        <v>0.98039215686274506</v>
      </c>
      <c r="T18" s="603">
        <f>INDEX(Makrodata!AA$67:AA$112,MATCH($A$18,Makrodata!$J$65:$AJ$65))</f>
        <v>1</v>
      </c>
      <c r="U18" s="603">
        <f>INDEX(Makrodata!AB$67:AB$112,MATCH($A$18,Makrodata!$J$65:$AJ$65))</f>
        <v>1.02</v>
      </c>
      <c r="V18" s="603">
        <f>INDEX(Makrodata!AC$67:AC$112,MATCH($A$18,Makrodata!$J$65:$AJ$65))</f>
        <v>1.0404</v>
      </c>
      <c r="W18" s="603">
        <f>INDEX(Makrodata!AD$67:AD$112,MATCH($A$18,Makrodata!$J$65:$AJ$65))</f>
        <v>1.0612079999999999</v>
      </c>
      <c r="X18" s="603">
        <f>INDEX(Makrodata!AE$67:AE$112,MATCH($A$18,Makrodata!$J$65:$AJ$65))</f>
        <v>1.08243216</v>
      </c>
      <c r="Y18" s="603">
        <f>INDEX(Makrodata!AF$67:AF$112,MATCH($A$18,Makrodata!$J$65:$AJ$65))</f>
        <v>1.1040808032</v>
      </c>
      <c r="Z18" s="603">
        <f>INDEX(Makrodata!AG$67:AG$112,MATCH($A$18,Makrodata!$J$65:$AJ$65))</f>
        <v>1.1261624192640001</v>
      </c>
      <c r="AA18" s="603">
        <f>INDEX(Makrodata!AH$67:AH$112,MATCH($A$18,Makrodata!$J$65:$AJ$65))</f>
        <v>1.14868566764928</v>
      </c>
      <c r="AB18" s="603">
        <f>INDEX(Makrodata!AI$67:AI$112,MATCH($A$18,Makrodata!$J$65:$AJ$65))</f>
        <v>1.1716593810022657</v>
      </c>
      <c r="AC18" s="603">
        <f>INDEX(Makrodata!AJ$67:AJ$112,MATCH($A$18,Makrodata!$J$65:$AJ$65))</f>
        <v>1.1950925686223111</v>
      </c>
    </row>
    <row r="19" spans="1:48" s="119" customFormat="1">
      <c r="A19" s="604"/>
      <c r="B19" s="585"/>
      <c r="C19" s="605"/>
      <c r="D19" s="605"/>
      <c r="E19" s="605"/>
      <c r="F19" s="605"/>
      <c r="G19" s="605"/>
      <c r="H19" s="605"/>
      <c r="I19" s="605"/>
      <c r="J19" s="605"/>
      <c r="K19" s="605"/>
      <c r="L19" s="605"/>
      <c r="M19" s="605"/>
      <c r="N19" s="605"/>
      <c r="O19" s="605"/>
      <c r="P19" s="605"/>
      <c r="Q19" s="605"/>
      <c r="R19" s="605"/>
      <c r="S19" s="605"/>
      <c r="T19" s="605"/>
      <c r="U19" s="605"/>
      <c r="V19" s="605"/>
    </row>
    <row r="20" spans="1:48" s="118" customFormat="1">
      <c r="A20" s="606" t="s">
        <v>268</v>
      </c>
      <c r="B20" s="285"/>
      <c r="C20" s="605"/>
      <c r="D20" s="605"/>
      <c r="E20" s="605"/>
      <c r="F20" s="605"/>
      <c r="G20" s="605"/>
      <c r="H20" s="605"/>
      <c r="I20" s="605"/>
      <c r="J20" s="605"/>
      <c r="K20" s="605"/>
      <c r="L20" s="605"/>
      <c r="M20" s="605"/>
      <c r="N20" s="605"/>
      <c r="O20" s="605"/>
      <c r="P20" s="605"/>
      <c r="Q20" s="605"/>
      <c r="R20" s="605"/>
      <c r="S20" s="605"/>
      <c r="T20" s="605"/>
      <c r="U20" s="605"/>
      <c r="V20" s="605"/>
      <c r="X20" s="267"/>
    </row>
    <row r="21" spans="1:48" s="406" customFormat="1">
      <c r="A21" s="598" t="s">
        <v>33</v>
      </c>
      <c r="B21" s="599"/>
      <c r="C21" s="600">
        <v>2006</v>
      </c>
      <c r="D21" s="600">
        <v>2007</v>
      </c>
      <c r="E21" s="598">
        <v>2008</v>
      </c>
      <c r="F21" s="598">
        <v>2009</v>
      </c>
      <c r="G21" s="598">
        <v>2010</v>
      </c>
      <c r="H21" s="598">
        <v>2011</v>
      </c>
      <c r="I21" s="598">
        <v>2012</v>
      </c>
      <c r="J21" s="598">
        <v>2013</v>
      </c>
      <c r="K21" s="598">
        <v>2014</v>
      </c>
      <c r="L21" s="598">
        <v>2015</v>
      </c>
      <c r="M21" s="598">
        <v>2016</v>
      </c>
      <c r="N21" s="600">
        <v>2017</v>
      </c>
      <c r="O21" s="600">
        <v>2018</v>
      </c>
      <c r="P21" s="598">
        <v>2019</v>
      </c>
      <c r="Q21" s="598">
        <v>2020</v>
      </c>
      <c r="R21" s="598">
        <v>2021</v>
      </c>
      <c r="S21" s="598">
        <v>2022</v>
      </c>
      <c r="T21" s="598">
        <v>2023</v>
      </c>
      <c r="U21" s="598">
        <v>2024</v>
      </c>
      <c r="V21" s="598">
        <v>2025</v>
      </c>
      <c r="W21" s="598">
        <v>2026</v>
      </c>
      <c r="X21" s="598">
        <v>2027</v>
      </c>
      <c r="Y21" s="598">
        <v>2028</v>
      </c>
      <c r="Z21" s="598">
        <v>2029</v>
      </c>
      <c r="AA21" s="598">
        <v>2030</v>
      </c>
      <c r="AB21" s="598">
        <v>2031</v>
      </c>
      <c r="AC21" s="598">
        <v>2032</v>
      </c>
      <c r="AD21" s="598">
        <v>2033</v>
      </c>
      <c r="AE21" s="598">
        <v>2034</v>
      </c>
      <c r="AF21" s="598">
        <v>2035</v>
      </c>
      <c r="AG21" s="598">
        <v>2036</v>
      </c>
      <c r="AH21" s="598">
        <v>2037</v>
      </c>
      <c r="AI21" s="598">
        <v>2038</v>
      </c>
      <c r="AJ21" s="598">
        <v>2039</v>
      </c>
      <c r="AK21" s="598">
        <v>2040</v>
      </c>
      <c r="AL21" s="598">
        <v>2041</v>
      </c>
      <c r="AM21" s="598">
        <v>2042</v>
      </c>
      <c r="AN21" s="598">
        <v>2043</v>
      </c>
      <c r="AO21" s="598">
        <v>2044</v>
      </c>
      <c r="AP21" s="598">
        <v>2045</v>
      </c>
      <c r="AQ21" s="598">
        <v>2046</v>
      </c>
      <c r="AR21" s="598">
        <v>2047</v>
      </c>
      <c r="AS21" s="598">
        <v>2048</v>
      </c>
      <c r="AT21" s="598">
        <v>2049</v>
      </c>
      <c r="AU21" s="598">
        <v>2050</v>
      </c>
      <c r="AV21" s="598">
        <v>2051</v>
      </c>
    </row>
    <row r="22" spans="1:48" s="119" customFormat="1">
      <c r="A22" s="617">
        <f>IF(Výpočty!F2=1,Výpočty!$D$100,'Základní vstupní data'!$F$81)</f>
        <v>2020</v>
      </c>
      <c r="B22" s="545" t="s">
        <v>25</v>
      </c>
      <c r="C22" s="602">
        <f>INDEX(Makrodata!J$7:J$58,MATCH($A$22,Makrodata!$D$5:$BC$5))</f>
        <v>0.75820256131647934</v>
      </c>
      <c r="D22" s="602">
        <f>INDEX(Makrodata!K$7:K$58,MATCH($A$22,Makrodata!$D$5:$BC$5))</f>
        <v>0.77715762534939126</v>
      </c>
      <c r="E22" s="602">
        <f>INDEX(Makrodata!L$7:L$58,MATCH($A$22,Makrodata!$D$5:$BC$5))</f>
        <v>0.79891803885917423</v>
      </c>
      <c r="F22" s="602">
        <f>INDEX(Makrodata!M$7:M$58,MATCH($A$22,Makrodata!$D$5:$BC$5))</f>
        <v>0.84924987530730212</v>
      </c>
      <c r="G22" s="602">
        <f>INDEX(Makrodata!N$7:N$58,MATCH($A$22,Makrodata!$D$5:$BC$5))</f>
        <v>0.85774237406037512</v>
      </c>
      <c r="H22" s="602">
        <f>INDEX(Makrodata!O$7:O$58,MATCH($A$22,Makrodata!$D$5:$BC$5))</f>
        <v>0.87060850967128067</v>
      </c>
      <c r="I22" s="602">
        <f>INDEX(Makrodata!P$7:P$58,MATCH($A$22,Makrodata!$D$5:$BC$5))</f>
        <v>0.88715007135503487</v>
      </c>
      <c r="J22" s="602">
        <f>INDEX(Makrodata!Q$7:Q$58,MATCH($A$22,Makrodata!$D$5:$BC$5))</f>
        <v>0.9164260237097509</v>
      </c>
      <c r="K22" s="602">
        <f>INDEX(Makrodata!R$7:R$58,MATCH($A$22,Makrodata!$D$5:$BC$5))</f>
        <v>0.92925598804168741</v>
      </c>
      <c r="L22" s="602">
        <f>INDEX(Makrodata!S$7:S$58,MATCH($A$22,Makrodata!$D$5:$BC$5))</f>
        <v>0.93297301199385418</v>
      </c>
      <c r="M22" s="602">
        <f>INDEX(Makrodata!T$7:T$58,MATCH($A$22,Makrodata!$D$5:$BC$5))</f>
        <v>0.93577193102983569</v>
      </c>
      <c r="N22" s="602">
        <f>INDEX(Makrodata!U$7:U$58,MATCH($A$22,Makrodata!$D$5:$BC$5))</f>
        <v>0.94232233454704439</v>
      </c>
      <c r="O22" s="602">
        <f>INDEX(Makrodata!V$7:V$58,MATCH($A$22,Makrodata!$D$5:$BC$5))</f>
        <v>0.96116878123798533</v>
      </c>
      <c r="P22" s="602">
        <f>INDEX(Makrodata!W$7:W$58,MATCH($A$22,Makrodata!$D$5:$BC$5))</f>
        <v>0.98039215686274506</v>
      </c>
      <c r="Q22" s="602">
        <f>INDEX(Makrodata!X$7:X$58,MATCH($A$22,Makrodata!$D$5:$BC$5))</f>
        <v>1</v>
      </c>
      <c r="R22" s="602">
        <f>INDEX(Makrodata!Y$7:Y$58,MATCH($A$22,Makrodata!$D$5:$BC$5))</f>
        <v>1.02</v>
      </c>
      <c r="S22" s="602">
        <f>INDEX(Makrodata!Z$7:Z$58,MATCH($A$22,Makrodata!$D$5:$BC$5))</f>
        <v>1.0404</v>
      </c>
      <c r="T22" s="602">
        <f>INDEX(Makrodata!AA$7:AA$58,MATCH($A$22,Makrodata!$D$5:$BC$5))</f>
        <v>1.0612079999999999</v>
      </c>
      <c r="U22" s="602">
        <f>INDEX(Makrodata!AB$7:AB$58,MATCH($A$22,Makrodata!$D$5:$BC$5))</f>
        <v>1.08243216</v>
      </c>
      <c r="V22" s="602">
        <f>INDEX(Makrodata!AC$7:AC$58,MATCH($A$22,Makrodata!$D$5:$BC$5))</f>
        <v>1.1040808032</v>
      </c>
      <c r="W22" s="602">
        <f>INDEX(Makrodata!AD$7:AD$58,MATCH($A$22,Makrodata!$D$5:$BC$5))</f>
        <v>1.1261624192640001</v>
      </c>
      <c r="X22" s="602">
        <f>INDEX(Makrodata!AE$7:AE$58,MATCH($A$22,Makrodata!$D$5:$BC$5))</f>
        <v>1.14868566764928</v>
      </c>
      <c r="Y22" s="602">
        <f>INDEX(Makrodata!AF$7:AF$58,MATCH($A$22,Makrodata!$D$5:$BC$5))</f>
        <v>1.1716593810022657</v>
      </c>
      <c r="Z22" s="602">
        <f>INDEX(Makrodata!AG$7:AG$58,MATCH($A$22,Makrodata!$D$5:$BC$5))</f>
        <v>1.1950925686223111</v>
      </c>
      <c r="AA22" s="602">
        <f>INDEX(Makrodata!AH$7:AH$58,MATCH($A$22,Makrodata!$D$5:$BC$5))</f>
        <v>1.2189944199947573</v>
      </c>
      <c r="AB22" s="602">
        <f>INDEX(Makrodata!AI$7:AI$58,MATCH($A$22,Makrodata!$D$5:$BC$5))</f>
        <v>1.2433743083946525</v>
      </c>
      <c r="AC22" s="602">
        <f>INDEX(Makrodata!AJ$7:AJ$58,MATCH($A$22,Makrodata!$D$5:$BC$5))</f>
        <v>1.2682417945625455</v>
      </c>
      <c r="AD22" s="602">
        <f>INDEX(Makrodata!AK$7:AK$58,MATCH($A$22,Makrodata!$D$5:$BC$5))</f>
        <v>1.2936066304537963</v>
      </c>
      <c r="AE22" s="602">
        <f>INDEX(Makrodata!AL$7:AL$58,MATCH($A$22,Makrodata!$D$5:$BC$5))</f>
        <v>1.3194787630628724</v>
      </c>
      <c r="AF22" s="602">
        <f>INDEX(Makrodata!AM$7:AM$58,MATCH($A$22,Makrodata!$D$5:$BC$5))</f>
        <v>1.3458683383241299</v>
      </c>
      <c r="AG22" s="602">
        <f>INDEX(Makrodata!AN$7:AN$58,MATCH($A$22,Makrodata!$D$5:$BC$5))</f>
        <v>1.3727857050906125</v>
      </c>
      <c r="AH22" s="602">
        <f>INDEX(Makrodata!AO$7:AO$58,MATCH($A$22,Makrodata!$D$5:$BC$5))</f>
        <v>1.4002414191924248</v>
      </c>
      <c r="AI22" s="602">
        <f>INDEX(Makrodata!AP$7:AP$58,MATCH($A$22,Makrodata!$D$5:$BC$5))</f>
        <v>1.4282462475762734</v>
      </c>
      <c r="AJ22" s="602">
        <f>INDEX(Makrodata!AQ$7:AQ$58,MATCH($A$22,Makrodata!$D$5:$BC$5))</f>
        <v>1.4568111725277988</v>
      </c>
      <c r="AK22" s="602">
        <f>INDEX(Makrodata!AR$7:AR$58,MATCH($A$22,Makrodata!$D$5:$BC$5))</f>
        <v>1.4859473959783549</v>
      </c>
      <c r="AL22" s="602">
        <f>INDEX(Makrodata!AS$7:AS$58,MATCH($A$22,Makrodata!$D$5:$BC$5))</f>
        <v>1.5156663438979221</v>
      </c>
      <c r="AM22" s="602">
        <f>INDEX(Makrodata!AT$7:AT$58,MATCH($A$22,Makrodata!$D$5:$BC$5))</f>
        <v>1.5459796707758806</v>
      </c>
      <c r="AN22" s="602">
        <f>INDEX(Makrodata!AU$7:AU$58,MATCH($A$22,Makrodata!$D$5:$BC$5))</f>
        <v>1.5768992641913981</v>
      </c>
      <c r="AO22" s="602">
        <f>INDEX(Makrodata!AV$7:AV$58,MATCH($A$22,Makrodata!$D$5:$BC$5))</f>
        <v>1.6084372494752261</v>
      </c>
      <c r="AP22" s="602">
        <f>INDEX(Makrodata!AW$7:AW$58,MATCH($A$22,Makrodata!$D$5:$BC$5))</f>
        <v>1.6406059944647307</v>
      </c>
      <c r="AQ22" s="602">
        <f>INDEX(Makrodata!AX$7:AX$58,MATCH($A$22,Makrodata!$D$5:$BC$5))</f>
        <v>1.6734181143540252</v>
      </c>
      <c r="AR22" s="602">
        <f>INDEX(Makrodata!AY$7:AY$58,MATCH($A$22,Makrodata!$D$5:$BC$5))</f>
        <v>1.7068864766411058</v>
      </c>
      <c r="AS22" s="602">
        <f>INDEX(Makrodata!AZ$7:AZ$58,MATCH($A$22,Makrodata!$D$5:$BC$5))</f>
        <v>1.7410242061739281</v>
      </c>
      <c r="AT22" s="602">
        <f>INDEX(Makrodata!BA$7:BA$58,MATCH($A$22,Makrodata!$D$5:$BC$5))</f>
        <v>1.7758446902974065</v>
      </c>
      <c r="AU22" s="602">
        <f>INDEX(Makrodata!BB$7:BB$58,MATCH($A$22,Makrodata!$D$5:$BC$5))</f>
        <v>1.8113615841033548</v>
      </c>
      <c r="AV22" s="603">
        <f>INDEX(Makrodata!BC$7:BC$58,MATCH($A$22,Makrodata!$D$5:$BC$5))</f>
        <v>1.8475888157854219</v>
      </c>
    </row>
    <row r="23" spans="1:48" s="119" customFormat="1">
      <c r="A23" s="617">
        <f>IF(Výpočty!$F$2=1,'Základní vstupní data'!$F$81,Indexace!A22)</f>
        <v>2020</v>
      </c>
      <c r="B23" s="545" t="s">
        <v>25</v>
      </c>
      <c r="C23" s="602">
        <f>INDEX(Makrodata!J$7:J$58,MATCH($A$23,Makrodata!$D$5:$BC$5))</f>
        <v>0.75820256131647934</v>
      </c>
      <c r="D23" s="602">
        <f>INDEX(Makrodata!K$7:K$58,MATCH($A$23,Makrodata!$D$5:$BC$5))</f>
        <v>0.77715762534939126</v>
      </c>
      <c r="E23" s="602">
        <f>INDEX(Makrodata!L$7:L$58,MATCH($A$23,Makrodata!$D$5:$BC$5))</f>
        <v>0.79891803885917423</v>
      </c>
      <c r="F23" s="602">
        <f>INDEX(Makrodata!M$7:M$58,MATCH($A$23,Makrodata!$D$5:$BC$5))</f>
        <v>0.84924987530730212</v>
      </c>
      <c r="G23" s="602">
        <f>INDEX(Makrodata!N$7:N$58,MATCH($A$23,Makrodata!$D$5:$BC$5))</f>
        <v>0.85774237406037512</v>
      </c>
      <c r="H23" s="602">
        <f>INDEX(Makrodata!O$7:O$58,MATCH($A$23,Makrodata!$D$5:$BC$5))</f>
        <v>0.87060850967128067</v>
      </c>
      <c r="I23" s="602">
        <f>INDEX(Makrodata!P$7:P$58,MATCH($A$23,Makrodata!$D$5:$BC$5))</f>
        <v>0.88715007135503487</v>
      </c>
      <c r="J23" s="602">
        <f>INDEX(Makrodata!Q$7:Q$58,MATCH($A$23,Makrodata!$D$5:$BC$5))</f>
        <v>0.9164260237097509</v>
      </c>
      <c r="K23" s="602">
        <f>INDEX(Makrodata!R$7:R$58,MATCH($A$23,Makrodata!$D$5:$BC$5))</f>
        <v>0.92925598804168741</v>
      </c>
      <c r="L23" s="602">
        <f>INDEX(Makrodata!S$7:S$58,MATCH($A$23,Makrodata!$D$5:$BC$5))</f>
        <v>0.93297301199385418</v>
      </c>
      <c r="M23" s="602">
        <f>INDEX(Makrodata!T$7:T$58,MATCH($A$23,Makrodata!$D$5:$BC$5))</f>
        <v>0.93577193102983569</v>
      </c>
      <c r="N23" s="602">
        <f>INDEX(Makrodata!U$7:U$58,MATCH($A$23,Makrodata!$D$5:$BC$5))</f>
        <v>0.94232233454704439</v>
      </c>
      <c r="O23" s="602">
        <f>INDEX(Makrodata!V$7:V$58,MATCH($A$23,Makrodata!$D$5:$BC$5))</f>
        <v>0.96116878123798533</v>
      </c>
      <c r="P23" s="602">
        <f>INDEX(Makrodata!W$7:W$58,MATCH($A$23,Makrodata!$D$5:$BC$5))</f>
        <v>0.98039215686274506</v>
      </c>
      <c r="Q23" s="602">
        <f>INDEX(Makrodata!X$7:X$58,MATCH($A$23,Makrodata!$D$5:$BC$5))</f>
        <v>1</v>
      </c>
      <c r="R23" s="602">
        <f>INDEX(Makrodata!Y$7:Y$58,MATCH($A$23,Makrodata!$D$5:$BC$5))</f>
        <v>1.02</v>
      </c>
      <c r="S23" s="602">
        <f>INDEX(Makrodata!Z$7:Z$58,MATCH($A$23,Makrodata!$D$5:$BC$5))</f>
        <v>1.0404</v>
      </c>
      <c r="T23" s="602">
        <f>INDEX(Makrodata!AA$7:AA$58,MATCH($A$23,Makrodata!$D$5:$BC$5))</f>
        <v>1.0612079999999999</v>
      </c>
      <c r="U23" s="602">
        <f>INDEX(Makrodata!AB$7:AB$58,MATCH($A$23,Makrodata!$D$5:$BC$5))</f>
        <v>1.08243216</v>
      </c>
      <c r="V23" s="602">
        <f>INDEX(Makrodata!AC$7:AC$58,MATCH($A$23,Makrodata!$D$5:$BC$5))</f>
        <v>1.1040808032</v>
      </c>
      <c r="W23" s="602">
        <f>INDEX(Makrodata!AD$7:AD$58,MATCH($A$23,Makrodata!$D$5:$BC$5))</f>
        <v>1.1261624192640001</v>
      </c>
      <c r="X23" s="602">
        <f>INDEX(Makrodata!AE$7:AE$58,MATCH($A$23,Makrodata!$D$5:$BC$5))</f>
        <v>1.14868566764928</v>
      </c>
      <c r="Y23" s="602">
        <f>INDEX(Makrodata!AF$7:AF$58,MATCH($A$23,Makrodata!$D$5:$BC$5))</f>
        <v>1.1716593810022657</v>
      </c>
      <c r="Z23" s="602">
        <f>INDEX(Makrodata!AG$7:AG$58,MATCH($A$23,Makrodata!$D$5:$BC$5))</f>
        <v>1.1950925686223111</v>
      </c>
      <c r="AA23" s="602">
        <f>INDEX(Makrodata!AH$7:AH$58,MATCH($A$23,Makrodata!$D$5:$BC$5))</f>
        <v>1.2189944199947573</v>
      </c>
      <c r="AB23" s="602">
        <f>INDEX(Makrodata!AI$7:AI$58,MATCH($A$23,Makrodata!$D$5:$BC$5))</f>
        <v>1.2433743083946525</v>
      </c>
      <c r="AC23" s="602">
        <f>INDEX(Makrodata!AJ$7:AJ$58,MATCH($A$23,Makrodata!$D$5:$BC$5))</f>
        <v>1.2682417945625455</v>
      </c>
      <c r="AD23" s="602">
        <f>INDEX(Makrodata!AK$7:AK$58,MATCH($A$23,Makrodata!$D$5:$BC$5))</f>
        <v>1.2936066304537963</v>
      </c>
      <c r="AE23" s="602">
        <f>INDEX(Makrodata!AL$7:AL$58,MATCH($A$23,Makrodata!$D$5:$BC$5))</f>
        <v>1.3194787630628724</v>
      </c>
      <c r="AF23" s="602">
        <f>INDEX(Makrodata!AM$7:AM$58,MATCH($A$23,Makrodata!$D$5:$BC$5))</f>
        <v>1.3458683383241299</v>
      </c>
      <c r="AG23" s="602">
        <f>INDEX(Makrodata!AN$7:AN$58,MATCH($A$23,Makrodata!$D$5:$BC$5))</f>
        <v>1.3727857050906125</v>
      </c>
      <c r="AH23" s="602">
        <f>INDEX(Makrodata!AO$7:AO$58,MATCH($A$23,Makrodata!$D$5:$BC$5))</f>
        <v>1.4002414191924248</v>
      </c>
      <c r="AI23" s="602">
        <f>INDEX(Makrodata!AP$7:AP$58,MATCH($A$23,Makrodata!$D$5:$BC$5))</f>
        <v>1.4282462475762734</v>
      </c>
      <c r="AJ23" s="602">
        <f>INDEX(Makrodata!AQ$7:AQ$58,MATCH($A$23,Makrodata!$D$5:$BC$5))</f>
        <v>1.4568111725277988</v>
      </c>
      <c r="AK23" s="602">
        <f>INDEX(Makrodata!AR$7:AR$58,MATCH($A$23,Makrodata!$D$5:$BC$5))</f>
        <v>1.4859473959783549</v>
      </c>
      <c r="AL23" s="602">
        <f>INDEX(Makrodata!AS$7:AS$58,MATCH($A$23,Makrodata!$D$5:$BC$5))</f>
        <v>1.5156663438979221</v>
      </c>
      <c r="AM23" s="602">
        <f>INDEX(Makrodata!AT$7:AT$58,MATCH($A$23,Makrodata!$D$5:$BC$5))</f>
        <v>1.5459796707758806</v>
      </c>
      <c r="AN23" s="602">
        <f>INDEX(Makrodata!AU$7:AU$58,MATCH($A$23,Makrodata!$D$5:$BC$5))</f>
        <v>1.5768992641913981</v>
      </c>
      <c r="AO23" s="602">
        <f>INDEX(Makrodata!AV$7:AV$58,MATCH($A$23,Makrodata!$D$5:$BC$5))</f>
        <v>1.6084372494752261</v>
      </c>
      <c r="AP23" s="602">
        <f>INDEX(Makrodata!AW$7:AW$58,MATCH($A$23,Makrodata!$D$5:$BC$5))</f>
        <v>1.6406059944647307</v>
      </c>
      <c r="AQ23" s="602">
        <f>INDEX(Makrodata!AX$7:AX$58,MATCH($A$23,Makrodata!$D$5:$BC$5))</f>
        <v>1.6734181143540252</v>
      </c>
      <c r="AR23" s="602">
        <f>INDEX(Makrodata!AY$7:AY$58,MATCH($A$23,Makrodata!$D$5:$BC$5))</f>
        <v>1.7068864766411058</v>
      </c>
      <c r="AS23" s="602">
        <f>INDEX(Makrodata!AZ$7:AZ$58,MATCH($A$23,Makrodata!$D$5:$BC$5))</f>
        <v>1.7410242061739281</v>
      </c>
      <c r="AT23" s="602">
        <f>INDEX(Makrodata!BA$7:BA$58,MATCH($A$23,Makrodata!$D$5:$BC$5))</f>
        <v>1.7758446902974065</v>
      </c>
      <c r="AU23" s="602">
        <f>INDEX(Makrodata!BB$7:BB$58,MATCH($A$23,Makrodata!$D$5:$BC$5))</f>
        <v>1.8113615841033548</v>
      </c>
      <c r="AV23" s="603">
        <f>INDEX(Makrodata!BC$7:BC$58,MATCH($A$23,Makrodata!$D$5:$BC$5))</f>
        <v>1.8475888157854219</v>
      </c>
    </row>
    <row r="24" spans="1:48" s="119" customFormat="1">
      <c r="A24" s="617">
        <f>IF(Výpočty!$F$2=1,A23+1,Indexace!A23+1)</f>
        <v>2021</v>
      </c>
      <c r="B24" s="545" t="s">
        <v>25</v>
      </c>
      <c r="C24" s="602">
        <f>INDEX(Makrodata!J$7:J$58,MATCH($A$24,Makrodata!$D$5:$BC$5))</f>
        <v>0.74333584442792067</v>
      </c>
      <c r="D24" s="602">
        <f>INDEX(Makrodata!K$7:K$58,MATCH($A$24,Makrodata!$D$5:$BC$5))</f>
        <v>0.76191924053861859</v>
      </c>
      <c r="E24" s="602">
        <f>INDEX(Makrodata!L$7:L$58,MATCH($A$24,Makrodata!$D$5:$BC$5))</f>
        <v>0.78325297927369997</v>
      </c>
      <c r="F24" s="602">
        <f>INDEX(Makrodata!M$7:M$58,MATCH($A$24,Makrodata!$D$5:$BC$5))</f>
        <v>0.83259791696794305</v>
      </c>
      <c r="G24" s="602">
        <f>INDEX(Makrodata!N$7:N$58,MATCH($A$24,Makrodata!$D$5:$BC$5))</f>
        <v>0.84092389613762253</v>
      </c>
      <c r="H24" s="602">
        <f>INDEX(Makrodata!O$7:O$58,MATCH($A$24,Makrodata!$D$5:$BC$5))</f>
        <v>0.85353775457968684</v>
      </c>
      <c r="I24" s="602">
        <f>INDEX(Makrodata!P$7:P$58,MATCH($A$24,Makrodata!$D$5:$BC$5))</f>
        <v>0.86975497191670081</v>
      </c>
      <c r="J24" s="602">
        <f>INDEX(Makrodata!Q$7:Q$58,MATCH($A$24,Makrodata!$D$5:$BC$5))</f>
        <v>0.89845688598995188</v>
      </c>
      <c r="K24" s="602">
        <f>INDEX(Makrodata!R$7:R$58,MATCH($A$24,Makrodata!$D$5:$BC$5))</f>
        <v>0.91103528239381126</v>
      </c>
      <c r="L24" s="602">
        <f>INDEX(Makrodata!S$7:S$58,MATCH($A$24,Makrodata!$D$5:$BC$5))</f>
        <v>0.91467942352338649</v>
      </c>
      <c r="M24" s="602">
        <f>INDEX(Makrodata!T$7:T$58,MATCH($A$24,Makrodata!$D$5:$BC$5))</f>
        <v>0.91742346179395651</v>
      </c>
      <c r="N24" s="602">
        <f>INDEX(Makrodata!U$7:U$58,MATCH($A$24,Makrodata!$D$5:$BC$5))</f>
        <v>0.92384542602651409</v>
      </c>
      <c r="O24" s="602">
        <f>INDEX(Makrodata!V$7:V$58,MATCH($A$24,Makrodata!$D$5:$BC$5))</f>
        <v>0.94232233454704439</v>
      </c>
      <c r="P24" s="602">
        <f>INDEX(Makrodata!W$7:W$58,MATCH($A$24,Makrodata!$D$5:$BC$5))</f>
        <v>0.96116878123798533</v>
      </c>
      <c r="Q24" s="602">
        <f>INDEX(Makrodata!X$7:X$58,MATCH($A$24,Makrodata!$D$5:$BC$5))</f>
        <v>0.98039215686274506</v>
      </c>
      <c r="R24" s="602">
        <f>INDEX(Makrodata!Y$7:Y$58,MATCH($A$24,Makrodata!$D$5:$BC$5))</f>
        <v>1</v>
      </c>
      <c r="S24" s="602">
        <f>INDEX(Makrodata!Z$7:Z$58,MATCH($A$24,Makrodata!$D$5:$BC$5))</f>
        <v>1.02</v>
      </c>
      <c r="T24" s="602">
        <f>INDEX(Makrodata!AA$7:AA$58,MATCH($A$24,Makrodata!$D$5:$BC$5))</f>
        <v>1.0404</v>
      </c>
      <c r="U24" s="602">
        <f>INDEX(Makrodata!AB$7:AB$58,MATCH($A$24,Makrodata!$D$5:$BC$5))</f>
        <v>1.0612079999999999</v>
      </c>
      <c r="V24" s="602">
        <f>INDEX(Makrodata!AC$7:AC$58,MATCH($A$24,Makrodata!$D$5:$BC$5))</f>
        <v>1.08243216</v>
      </c>
      <c r="W24" s="602">
        <f>INDEX(Makrodata!AD$7:AD$58,MATCH($A$24,Makrodata!$D$5:$BC$5))</f>
        <v>1.1040808032</v>
      </c>
      <c r="X24" s="602">
        <f>INDEX(Makrodata!AE$7:AE$58,MATCH($A$24,Makrodata!$D$5:$BC$5))</f>
        <v>1.1261624192640001</v>
      </c>
      <c r="Y24" s="602">
        <f>INDEX(Makrodata!AF$7:AF$58,MATCH($A$24,Makrodata!$D$5:$BC$5))</f>
        <v>1.14868566764928</v>
      </c>
      <c r="Z24" s="602">
        <f>INDEX(Makrodata!AG$7:AG$58,MATCH($A$24,Makrodata!$D$5:$BC$5))</f>
        <v>1.1716593810022657</v>
      </c>
      <c r="AA24" s="602">
        <f>INDEX(Makrodata!AH$7:AH$58,MATCH($A$24,Makrodata!$D$5:$BC$5))</f>
        <v>1.1950925686223111</v>
      </c>
      <c r="AB24" s="602">
        <f>INDEX(Makrodata!AI$7:AI$58,MATCH($A$24,Makrodata!$D$5:$BC$5))</f>
        <v>1.2189944199947573</v>
      </c>
      <c r="AC24" s="602">
        <f>INDEX(Makrodata!AJ$7:AJ$58,MATCH($A$24,Makrodata!$D$5:$BC$5))</f>
        <v>1.2433743083946525</v>
      </c>
      <c r="AD24" s="602">
        <f>INDEX(Makrodata!AK$7:AK$58,MATCH($A$24,Makrodata!$D$5:$BC$5))</f>
        <v>1.2682417945625455</v>
      </c>
      <c r="AE24" s="602">
        <f>INDEX(Makrodata!AL$7:AL$58,MATCH($A$24,Makrodata!$D$5:$BC$5))</f>
        <v>1.2936066304537963</v>
      </c>
      <c r="AF24" s="602">
        <f>INDEX(Makrodata!AM$7:AM$58,MATCH($A$24,Makrodata!$D$5:$BC$5))</f>
        <v>1.3194787630628724</v>
      </c>
      <c r="AG24" s="602">
        <f>INDEX(Makrodata!AN$7:AN$58,MATCH($A$24,Makrodata!$D$5:$BC$5))</f>
        <v>1.3458683383241299</v>
      </c>
      <c r="AH24" s="602">
        <f>INDEX(Makrodata!AO$7:AO$58,MATCH($A$24,Makrodata!$D$5:$BC$5))</f>
        <v>1.3727857050906125</v>
      </c>
      <c r="AI24" s="602">
        <f>INDEX(Makrodata!AP$7:AP$58,MATCH($A$24,Makrodata!$D$5:$BC$5))</f>
        <v>1.4002414191924248</v>
      </c>
      <c r="AJ24" s="602">
        <f>INDEX(Makrodata!AQ$7:AQ$58,MATCH($A$24,Makrodata!$D$5:$BC$5))</f>
        <v>1.4282462475762734</v>
      </c>
      <c r="AK24" s="602">
        <f>INDEX(Makrodata!AR$7:AR$58,MATCH($A$24,Makrodata!$D$5:$BC$5))</f>
        <v>1.4568111725277988</v>
      </c>
      <c r="AL24" s="602">
        <f>INDEX(Makrodata!AS$7:AS$58,MATCH($A$24,Makrodata!$D$5:$BC$5))</f>
        <v>1.4859473959783549</v>
      </c>
      <c r="AM24" s="602">
        <f>INDEX(Makrodata!AT$7:AT$58,MATCH($A$24,Makrodata!$D$5:$BC$5))</f>
        <v>1.5156663438979221</v>
      </c>
      <c r="AN24" s="602">
        <f>INDEX(Makrodata!AU$7:AU$58,MATCH($A$24,Makrodata!$D$5:$BC$5))</f>
        <v>1.5459796707758806</v>
      </c>
      <c r="AO24" s="602">
        <f>INDEX(Makrodata!AV$7:AV$58,MATCH($A$24,Makrodata!$D$5:$BC$5))</f>
        <v>1.5768992641913981</v>
      </c>
      <c r="AP24" s="602">
        <f>INDEX(Makrodata!AW$7:AW$58,MATCH($A$24,Makrodata!$D$5:$BC$5))</f>
        <v>1.6084372494752261</v>
      </c>
      <c r="AQ24" s="602">
        <f>INDEX(Makrodata!AX$7:AX$58,MATCH($A$24,Makrodata!$D$5:$BC$5))</f>
        <v>1.6406059944647307</v>
      </c>
      <c r="AR24" s="602">
        <f>INDEX(Makrodata!AY$7:AY$58,MATCH($A$24,Makrodata!$D$5:$BC$5))</f>
        <v>1.6734181143540252</v>
      </c>
      <c r="AS24" s="602">
        <f>INDEX(Makrodata!AZ$7:AZ$58,MATCH($A$24,Makrodata!$D$5:$BC$5))</f>
        <v>1.7068864766411058</v>
      </c>
      <c r="AT24" s="602">
        <f>INDEX(Makrodata!BA$7:BA$58,MATCH($A$24,Makrodata!$D$5:$BC$5))</f>
        <v>1.7410242061739281</v>
      </c>
      <c r="AU24" s="602">
        <f>INDEX(Makrodata!BB$7:BB$58,MATCH($A$24,Makrodata!$D$5:$BC$5))</f>
        <v>1.7758446902974065</v>
      </c>
      <c r="AV24" s="603">
        <f>INDEX(Makrodata!BC$7:BC$58,MATCH($A$24,Makrodata!$D$5:$BC$5))</f>
        <v>1.8113615841033548</v>
      </c>
    </row>
    <row r="25" spans="1:48" s="119" customFormat="1">
      <c r="A25" s="617">
        <f>IF(Výpočty!$F$2=1,A24+1,Indexace!A24+1)</f>
        <v>2022</v>
      </c>
      <c r="B25" s="545" t="s">
        <v>25</v>
      </c>
      <c r="C25" s="602">
        <f>INDEX(Makrodata!J$7:J$58,MATCH($A$25,Makrodata!$D$5:$BC$5))</f>
        <v>0.72876063179207917</v>
      </c>
      <c r="D25" s="602">
        <f>INDEX(Makrodata!K$7:K$58,MATCH($A$25,Makrodata!$D$5:$BC$5))</f>
        <v>0.74697964758688107</v>
      </c>
      <c r="E25" s="602">
        <f>INDEX(Makrodata!L$7:L$58,MATCH($A$25,Makrodata!$D$5:$BC$5))</f>
        <v>0.76789507771931376</v>
      </c>
      <c r="F25" s="602">
        <f>INDEX(Makrodata!M$7:M$58,MATCH($A$25,Makrodata!$D$5:$BC$5))</f>
        <v>0.81627246761563044</v>
      </c>
      <c r="G25" s="602">
        <f>INDEX(Makrodata!N$7:N$58,MATCH($A$25,Makrodata!$D$5:$BC$5))</f>
        <v>0.82443519229178674</v>
      </c>
      <c r="H25" s="602">
        <f>INDEX(Makrodata!O$7:O$58,MATCH($A$25,Makrodata!$D$5:$BC$5))</f>
        <v>0.8368017201761635</v>
      </c>
      <c r="I25" s="602">
        <f>INDEX(Makrodata!P$7:P$58,MATCH($A$25,Makrodata!$D$5:$BC$5))</f>
        <v>0.85270095285951053</v>
      </c>
      <c r="J25" s="602">
        <f>INDEX(Makrodata!Q$7:Q$58,MATCH($A$25,Makrodata!$D$5:$BC$5))</f>
        <v>0.88084008430387428</v>
      </c>
      <c r="K25" s="602">
        <f>INDEX(Makrodata!R$7:R$58,MATCH($A$25,Makrodata!$D$5:$BC$5))</f>
        <v>0.89317184548412853</v>
      </c>
      <c r="L25" s="602">
        <f>INDEX(Makrodata!S$7:S$58,MATCH($A$25,Makrodata!$D$5:$BC$5))</f>
        <v>0.89674453286606504</v>
      </c>
      <c r="M25" s="602">
        <f>INDEX(Makrodata!T$7:T$58,MATCH($A$25,Makrodata!$D$5:$BC$5))</f>
        <v>0.89943476646466314</v>
      </c>
      <c r="N25" s="602">
        <f>INDEX(Makrodata!U$7:U$58,MATCH($A$25,Makrodata!$D$5:$BC$5))</f>
        <v>0.90573080982991572</v>
      </c>
      <c r="O25" s="602">
        <f>INDEX(Makrodata!V$7:V$58,MATCH($A$25,Makrodata!$D$5:$BC$5))</f>
        <v>0.92384542602651409</v>
      </c>
      <c r="P25" s="602">
        <f>INDEX(Makrodata!W$7:W$58,MATCH($A$25,Makrodata!$D$5:$BC$5))</f>
        <v>0.94232233454704439</v>
      </c>
      <c r="Q25" s="602">
        <f>INDEX(Makrodata!X$7:X$58,MATCH($A$25,Makrodata!$D$5:$BC$5))</f>
        <v>0.96116878123798533</v>
      </c>
      <c r="R25" s="602">
        <f>INDEX(Makrodata!Y$7:Y$58,MATCH($A$25,Makrodata!$D$5:$BC$5))</f>
        <v>0.98039215686274506</v>
      </c>
      <c r="S25" s="602">
        <f>INDEX(Makrodata!Z$7:Z$58,MATCH($A$25,Makrodata!$D$5:$BC$5))</f>
        <v>1</v>
      </c>
      <c r="T25" s="602">
        <f>INDEX(Makrodata!AA$7:AA$58,MATCH($A$25,Makrodata!$D$5:$BC$5))</f>
        <v>1.02</v>
      </c>
      <c r="U25" s="602">
        <f>INDEX(Makrodata!AB$7:AB$58,MATCH($A$25,Makrodata!$D$5:$BC$5))</f>
        <v>1.0404</v>
      </c>
      <c r="V25" s="602">
        <f>INDEX(Makrodata!AC$7:AC$58,MATCH($A$25,Makrodata!$D$5:$BC$5))</f>
        <v>1.0612079999999999</v>
      </c>
      <c r="W25" s="602">
        <f>INDEX(Makrodata!AD$7:AD$58,MATCH($A$25,Makrodata!$D$5:$BC$5))</f>
        <v>1.08243216</v>
      </c>
      <c r="X25" s="602">
        <f>INDEX(Makrodata!AE$7:AE$58,MATCH($A$25,Makrodata!$D$5:$BC$5))</f>
        <v>1.1040808032</v>
      </c>
      <c r="Y25" s="602">
        <f>INDEX(Makrodata!AF$7:AF$58,MATCH($A$25,Makrodata!$D$5:$BC$5))</f>
        <v>1.1261624192640001</v>
      </c>
      <c r="Z25" s="602">
        <f>INDEX(Makrodata!AG$7:AG$58,MATCH($A$25,Makrodata!$D$5:$BC$5))</f>
        <v>1.14868566764928</v>
      </c>
      <c r="AA25" s="602">
        <f>INDEX(Makrodata!AH$7:AH$58,MATCH($A$25,Makrodata!$D$5:$BC$5))</f>
        <v>1.1716593810022657</v>
      </c>
      <c r="AB25" s="602">
        <f>INDEX(Makrodata!AI$7:AI$58,MATCH($A$25,Makrodata!$D$5:$BC$5))</f>
        <v>1.1950925686223111</v>
      </c>
      <c r="AC25" s="602">
        <f>INDEX(Makrodata!AJ$7:AJ$58,MATCH($A$25,Makrodata!$D$5:$BC$5))</f>
        <v>1.2189944199947573</v>
      </c>
      <c r="AD25" s="602">
        <f>INDEX(Makrodata!AK$7:AK$58,MATCH($A$25,Makrodata!$D$5:$BC$5))</f>
        <v>1.2433743083946525</v>
      </c>
      <c r="AE25" s="602">
        <f>INDEX(Makrodata!AL$7:AL$58,MATCH($A$25,Makrodata!$D$5:$BC$5))</f>
        <v>1.2682417945625455</v>
      </c>
      <c r="AF25" s="602">
        <f>INDEX(Makrodata!AM$7:AM$58,MATCH($A$25,Makrodata!$D$5:$BC$5))</f>
        <v>1.2936066304537963</v>
      </c>
      <c r="AG25" s="602">
        <f>INDEX(Makrodata!AN$7:AN$58,MATCH($A$25,Makrodata!$D$5:$BC$5))</f>
        <v>1.3194787630628724</v>
      </c>
      <c r="AH25" s="602">
        <f>INDEX(Makrodata!AO$7:AO$58,MATCH($A$25,Makrodata!$D$5:$BC$5))</f>
        <v>1.3458683383241299</v>
      </c>
      <c r="AI25" s="602">
        <f>INDEX(Makrodata!AP$7:AP$58,MATCH($A$25,Makrodata!$D$5:$BC$5))</f>
        <v>1.3727857050906125</v>
      </c>
      <c r="AJ25" s="602">
        <f>INDEX(Makrodata!AQ$7:AQ$58,MATCH($A$25,Makrodata!$D$5:$BC$5))</f>
        <v>1.4002414191924248</v>
      </c>
      <c r="AK25" s="602">
        <f>INDEX(Makrodata!AR$7:AR$58,MATCH($A$25,Makrodata!$D$5:$BC$5))</f>
        <v>1.4282462475762734</v>
      </c>
      <c r="AL25" s="602">
        <f>INDEX(Makrodata!AS$7:AS$58,MATCH($A$25,Makrodata!$D$5:$BC$5))</f>
        <v>1.4568111725277988</v>
      </c>
      <c r="AM25" s="602">
        <f>INDEX(Makrodata!AT$7:AT$58,MATCH($A$25,Makrodata!$D$5:$BC$5))</f>
        <v>1.4859473959783549</v>
      </c>
      <c r="AN25" s="602">
        <f>INDEX(Makrodata!AU$7:AU$58,MATCH($A$25,Makrodata!$D$5:$BC$5))</f>
        <v>1.5156663438979221</v>
      </c>
      <c r="AO25" s="602">
        <f>INDEX(Makrodata!AV$7:AV$58,MATCH($A$25,Makrodata!$D$5:$BC$5))</f>
        <v>1.5459796707758806</v>
      </c>
      <c r="AP25" s="602">
        <f>INDEX(Makrodata!AW$7:AW$58,MATCH($A$25,Makrodata!$D$5:$BC$5))</f>
        <v>1.5768992641913981</v>
      </c>
      <c r="AQ25" s="602">
        <f>INDEX(Makrodata!AX$7:AX$58,MATCH($A$25,Makrodata!$D$5:$BC$5))</f>
        <v>1.6084372494752261</v>
      </c>
      <c r="AR25" s="602">
        <f>INDEX(Makrodata!AY$7:AY$58,MATCH($A$25,Makrodata!$D$5:$BC$5))</f>
        <v>1.6406059944647307</v>
      </c>
      <c r="AS25" s="602">
        <f>INDEX(Makrodata!AZ$7:AZ$58,MATCH($A$25,Makrodata!$D$5:$BC$5))</f>
        <v>1.6734181143540252</v>
      </c>
      <c r="AT25" s="602">
        <f>INDEX(Makrodata!BA$7:BA$58,MATCH($A$25,Makrodata!$D$5:$BC$5))</f>
        <v>1.7068864766411058</v>
      </c>
      <c r="AU25" s="602">
        <f>INDEX(Makrodata!BB$7:BB$58,MATCH($A$25,Makrodata!$D$5:$BC$5))</f>
        <v>1.7410242061739281</v>
      </c>
      <c r="AV25" s="603">
        <f>INDEX(Makrodata!BC$7:BC$58,MATCH($A$25,Makrodata!$D$5:$BC$5))</f>
        <v>1.7758446902974065</v>
      </c>
    </row>
    <row r="26" spans="1:48" s="119" customFormat="1">
      <c r="A26" s="617">
        <f>IF(Výpočty!$F$2=1,A25+1,Indexace!A25+1)</f>
        <v>2023</v>
      </c>
      <c r="B26" s="545" t="s">
        <v>25</v>
      </c>
      <c r="C26" s="602">
        <f>INDEX(Makrodata!J$7:J$58,MATCH($A$26,Makrodata!$D$5:$BC$5))</f>
        <v>0.71447120763929328</v>
      </c>
      <c r="D26" s="602">
        <f>INDEX(Makrodata!K$7:K$58,MATCH($A$26,Makrodata!$D$5:$BC$5))</f>
        <v>0.73233298783027556</v>
      </c>
      <c r="E26" s="602">
        <f>INDEX(Makrodata!L$7:L$58,MATCH($A$26,Makrodata!$D$5:$BC$5))</f>
        <v>0.75283831148952329</v>
      </c>
      <c r="F26" s="602">
        <f>INDEX(Makrodata!M$7:M$58,MATCH($A$26,Makrodata!$D$5:$BC$5))</f>
        <v>0.80026712511336318</v>
      </c>
      <c r="G26" s="602">
        <f>INDEX(Makrodata!N$7:N$58,MATCH($A$26,Makrodata!$D$5:$BC$5))</f>
        <v>0.80826979636449681</v>
      </c>
      <c r="H26" s="602">
        <f>INDEX(Makrodata!O$7:O$58,MATCH($A$26,Makrodata!$D$5:$BC$5))</f>
        <v>0.82039384330996423</v>
      </c>
      <c r="I26" s="602">
        <f>INDEX(Makrodata!P$7:P$58,MATCH($A$26,Makrodata!$D$5:$BC$5))</f>
        <v>0.83598132633285349</v>
      </c>
      <c r="J26" s="602">
        <f>INDEX(Makrodata!Q$7:Q$58,MATCH($A$26,Makrodata!$D$5:$BC$5))</f>
        <v>0.86356871010183756</v>
      </c>
      <c r="K26" s="602">
        <f>INDEX(Makrodata!R$7:R$58,MATCH($A$26,Makrodata!$D$5:$BC$5))</f>
        <v>0.87565867204326331</v>
      </c>
      <c r="L26" s="602">
        <f>INDEX(Makrodata!S$7:S$58,MATCH($A$26,Makrodata!$D$5:$BC$5))</f>
        <v>0.87916130673143633</v>
      </c>
      <c r="M26" s="602">
        <f>INDEX(Makrodata!T$7:T$58,MATCH($A$26,Makrodata!$D$5:$BC$5))</f>
        <v>0.88179879065163058</v>
      </c>
      <c r="N26" s="602">
        <f>INDEX(Makrodata!U$7:U$58,MATCH($A$26,Makrodata!$D$5:$BC$5))</f>
        <v>0.88797138218619187</v>
      </c>
      <c r="O26" s="602">
        <f>INDEX(Makrodata!V$7:V$58,MATCH($A$26,Makrodata!$D$5:$BC$5))</f>
        <v>0.90573080982991572</v>
      </c>
      <c r="P26" s="602">
        <f>INDEX(Makrodata!W$7:W$58,MATCH($A$26,Makrodata!$D$5:$BC$5))</f>
        <v>0.92384542602651409</v>
      </c>
      <c r="Q26" s="602">
        <f>INDEX(Makrodata!X$7:X$58,MATCH($A$26,Makrodata!$D$5:$BC$5))</f>
        <v>0.94232233454704439</v>
      </c>
      <c r="R26" s="602">
        <f>INDEX(Makrodata!Y$7:Y$58,MATCH($A$26,Makrodata!$D$5:$BC$5))</f>
        <v>0.96116878123798533</v>
      </c>
      <c r="S26" s="602">
        <f>INDEX(Makrodata!Z$7:Z$58,MATCH($A$26,Makrodata!$D$5:$BC$5))</f>
        <v>0.98039215686274506</v>
      </c>
      <c r="T26" s="602">
        <f>INDEX(Makrodata!AA$7:AA$58,MATCH($A$26,Makrodata!$D$5:$BC$5))</f>
        <v>1</v>
      </c>
      <c r="U26" s="602">
        <f>INDEX(Makrodata!AB$7:AB$58,MATCH($A$26,Makrodata!$D$5:$BC$5))</f>
        <v>1.02</v>
      </c>
      <c r="V26" s="602">
        <f>INDEX(Makrodata!AC$7:AC$58,MATCH($A$26,Makrodata!$D$5:$BC$5))</f>
        <v>1.0404</v>
      </c>
      <c r="W26" s="602">
        <f>INDEX(Makrodata!AD$7:AD$58,MATCH($A$26,Makrodata!$D$5:$BC$5))</f>
        <v>1.0612079999999999</v>
      </c>
      <c r="X26" s="602">
        <f>INDEX(Makrodata!AE$7:AE$58,MATCH($A$26,Makrodata!$D$5:$BC$5))</f>
        <v>1.08243216</v>
      </c>
      <c r="Y26" s="602">
        <f>INDEX(Makrodata!AF$7:AF$58,MATCH($A$26,Makrodata!$D$5:$BC$5))</f>
        <v>1.1040808032</v>
      </c>
      <c r="Z26" s="602">
        <f>INDEX(Makrodata!AG$7:AG$58,MATCH($A$26,Makrodata!$D$5:$BC$5))</f>
        <v>1.1261624192640001</v>
      </c>
      <c r="AA26" s="602">
        <f>INDEX(Makrodata!AH$7:AH$58,MATCH($A$26,Makrodata!$D$5:$BC$5))</f>
        <v>1.14868566764928</v>
      </c>
      <c r="AB26" s="602">
        <f>INDEX(Makrodata!AI$7:AI$58,MATCH($A$26,Makrodata!$D$5:$BC$5))</f>
        <v>1.1716593810022657</v>
      </c>
      <c r="AC26" s="602">
        <f>INDEX(Makrodata!AJ$7:AJ$58,MATCH($A$26,Makrodata!$D$5:$BC$5))</f>
        <v>1.1950925686223111</v>
      </c>
      <c r="AD26" s="602">
        <f>INDEX(Makrodata!AK$7:AK$58,MATCH($A$26,Makrodata!$D$5:$BC$5))</f>
        <v>1.2189944199947573</v>
      </c>
      <c r="AE26" s="602">
        <f>INDEX(Makrodata!AL$7:AL$58,MATCH($A$26,Makrodata!$D$5:$BC$5))</f>
        <v>1.2433743083946525</v>
      </c>
      <c r="AF26" s="602">
        <f>INDEX(Makrodata!AM$7:AM$58,MATCH($A$26,Makrodata!$D$5:$BC$5))</f>
        <v>1.2682417945625455</v>
      </c>
      <c r="AG26" s="602">
        <f>INDEX(Makrodata!AN$7:AN$58,MATCH($A$26,Makrodata!$D$5:$BC$5))</f>
        <v>1.2936066304537963</v>
      </c>
      <c r="AH26" s="602">
        <f>INDEX(Makrodata!AO$7:AO$58,MATCH($A$26,Makrodata!$D$5:$BC$5))</f>
        <v>1.3194787630628724</v>
      </c>
      <c r="AI26" s="602">
        <f>INDEX(Makrodata!AP$7:AP$58,MATCH($A$26,Makrodata!$D$5:$BC$5))</f>
        <v>1.3458683383241299</v>
      </c>
      <c r="AJ26" s="602">
        <f>INDEX(Makrodata!AQ$7:AQ$58,MATCH($A$26,Makrodata!$D$5:$BC$5))</f>
        <v>1.3727857050906125</v>
      </c>
      <c r="AK26" s="602">
        <f>INDEX(Makrodata!AR$7:AR$58,MATCH($A$26,Makrodata!$D$5:$BC$5))</f>
        <v>1.4002414191924248</v>
      </c>
      <c r="AL26" s="602">
        <f>INDEX(Makrodata!AS$7:AS$58,MATCH($A$26,Makrodata!$D$5:$BC$5))</f>
        <v>1.4282462475762734</v>
      </c>
      <c r="AM26" s="602">
        <f>INDEX(Makrodata!AT$7:AT$58,MATCH($A$26,Makrodata!$D$5:$BC$5))</f>
        <v>1.4568111725277988</v>
      </c>
      <c r="AN26" s="602">
        <f>INDEX(Makrodata!AU$7:AU$58,MATCH($A$26,Makrodata!$D$5:$BC$5))</f>
        <v>1.4859473959783549</v>
      </c>
      <c r="AO26" s="602">
        <f>INDEX(Makrodata!AV$7:AV$58,MATCH($A$26,Makrodata!$D$5:$BC$5))</f>
        <v>1.5156663438979221</v>
      </c>
      <c r="AP26" s="602">
        <f>INDEX(Makrodata!AW$7:AW$58,MATCH($A$26,Makrodata!$D$5:$BC$5))</f>
        <v>1.5459796707758806</v>
      </c>
      <c r="AQ26" s="602">
        <f>INDEX(Makrodata!AX$7:AX$58,MATCH($A$26,Makrodata!$D$5:$BC$5))</f>
        <v>1.5768992641913981</v>
      </c>
      <c r="AR26" s="602">
        <f>INDEX(Makrodata!AY$7:AY$58,MATCH($A$26,Makrodata!$D$5:$BC$5))</f>
        <v>1.6084372494752261</v>
      </c>
      <c r="AS26" s="602">
        <f>INDEX(Makrodata!AZ$7:AZ$58,MATCH($A$26,Makrodata!$D$5:$BC$5))</f>
        <v>1.6406059944647307</v>
      </c>
      <c r="AT26" s="602">
        <f>INDEX(Makrodata!BA$7:BA$58,MATCH($A$26,Makrodata!$D$5:$BC$5))</f>
        <v>1.6734181143540252</v>
      </c>
      <c r="AU26" s="602">
        <f>INDEX(Makrodata!BB$7:BB$58,MATCH($A$26,Makrodata!$D$5:$BC$5))</f>
        <v>1.7068864766411058</v>
      </c>
      <c r="AV26" s="603">
        <f>INDEX(Makrodata!BC$7:BC$58,MATCH($A$26,Makrodata!$D$5:$BC$5))</f>
        <v>1.7410242061739281</v>
      </c>
    </row>
    <row r="27" spans="1:48" s="119" customFormat="1">
      <c r="A27" s="617">
        <f>IF(Výpočty!$F$2=1,A26+1,Indexace!A26+1)</f>
        <v>2024</v>
      </c>
      <c r="B27" s="545" t="s">
        <v>25</v>
      </c>
      <c r="C27" s="602">
        <f>INDEX(Makrodata!J$7:J$58,MATCH($A$27,Makrodata!$D$5:$BC$5))</f>
        <v>0.7004619682738169</v>
      </c>
      <c r="D27" s="602">
        <f>INDEX(Makrodata!K$7:K$58,MATCH($A$27,Makrodata!$D$5:$BC$5))</f>
        <v>0.71797351748066229</v>
      </c>
      <c r="E27" s="602">
        <f>INDEX(Makrodata!L$7:L$58,MATCH($A$27,Makrodata!$D$5:$BC$5))</f>
        <v>0.73807677597012089</v>
      </c>
      <c r="F27" s="602">
        <f>INDEX(Makrodata!M$7:M$58,MATCH($A$27,Makrodata!$D$5:$BC$5))</f>
        <v>0.78457561285623845</v>
      </c>
      <c r="G27" s="602">
        <f>INDEX(Makrodata!N$7:N$58,MATCH($A$27,Makrodata!$D$5:$BC$5))</f>
        <v>0.79242136898480087</v>
      </c>
      <c r="H27" s="602">
        <f>INDEX(Makrodata!O$7:O$58,MATCH($A$27,Makrodata!$D$5:$BC$5))</f>
        <v>0.80430768951957277</v>
      </c>
      <c r="I27" s="602">
        <f>INDEX(Makrodata!P$7:P$58,MATCH($A$27,Makrodata!$D$5:$BC$5))</f>
        <v>0.81958953562044456</v>
      </c>
      <c r="J27" s="602">
        <f>INDEX(Makrodata!Q$7:Q$58,MATCH($A$27,Makrodata!$D$5:$BC$5))</f>
        <v>0.84663599029591918</v>
      </c>
      <c r="K27" s="602">
        <f>INDEX(Makrodata!R$7:R$58,MATCH($A$27,Makrodata!$D$5:$BC$5))</f>
        <v>0.85848889416006202</v>
      </c>
      <c r="L27" s="602">
        <f>INDEX(Makrodata!S$7:S$58,MATCH($A$27,Makrodata!$D$5:$BC$5))</f>
        <v>0.8619228497367023</v>
      </c>
      <c r="M27" s="602">
        <f>INDEX(Makrodata!T$7:T$58,MATCH($A$27,Makrodata!$D$5:$BC$5))</f>
        <v>0.8645086182859123</v>
      </c>
      <c r="N27" s="602">
        <f>INDEX(Makrodata!U$7:U$58,MATCH($A$27,Makrodata!$D$5:$BC$5))</f>
        <v>0.87056017861391355</v>
      </c>
      <c r="O27" s="602">
        <f>INDEX(Makrodata!V$7:V$58,MATCH($A$27,Makrodata!$D$5:$BC$5))</f>
        <v>0.88797138218619187</v>
      </c>
      <c r="P27" s="602">
        <f>INDEX(Makrodata!W$7:W$58,MATCH($A$27,Makrodata!$D$5:$BC$5))</f>
        <v>0.90573080982991572</v>
      </c>
      <c r="Q27" s="602">
        <f>INDEX(Makrodata!X$7:X$58,MATCH($A$27,Makrodata!$D$5:$BC$5))</f>
        <v>0.92384542602651409</v>
      </c>
      <c r="R27" s="602">
        <f>INDEX(Makrodata!Y$7:Y$58,MATCH($A$27,Makrodata!$D$5:$BC$5))</f>
        <v>0.94232233454704439</v>
      </c>
      <c r="S27" s="602">
        <f>INDEX(Makrodata!Z$7:Z$58,MATCH($A$27,Makrodata!$D$5:$BC$5))</f>
        <v>0.96116878123798533</v>
      </c>
      <c r="T27" s="602">
        <f>INDEX(Makrodata!AA$7:AA$58,MATCH($A$27,Makrodata!$D$5:$BC$5))</f>
        <v>0.98039215686274506</v>
      </c>
      <c r="U27" s="602">
        <f>INDEX(Makrodata!AB$7:AB$58,MATCH($A$27,Makrodata!$D$5:$BC$5))</f>
        <v>1</v>
      </c>
      <c r="V27" s="602">
        <f>INDEX(Makrodata!AC$7:AC$58,MATCH($A$27,Makrodata!$D$5:$BC$5))</f>
        <v>1.02</v>
      </c>
      <c r="W27" s="602">
        <f>INDEX(Makrodata!AD$7:AD$58,MATCH($A$27,Makrodata!$D$5:$BC$5))</f>
        <v>1.0404</v>
      </c>
      <c r="X27" s="602">
        <f>INDEX(Makrodata!AE$7:AE$58,MATCH($A$27,Makrodata!$D$5:$BC$5))</f>
        <v>1.0612079999999999</v>
      </c>
      <c r="Y27" s="602">
        <f>INDEX(Makrodata!AF$7:AF$58,MATCH($A$27,Makrodata!$D$5:$BC$5))</f>
        <v>1.08243216</v>
      </c>
      <c r="Z27" s="602">
        <f>INDEX(Makrodata!AG$7:AG$58,MATCH($A$27,Makrodata!$D$5:$BC$5))</f>
        <v>1.1040808032</v>
      </c>
      <c r="AA27" s="602">
        <f>INDEX(Makrodata!AH$7:AH$58,MATCH($A$27,Makrodata!$D$5:$BC$5))</f>
        <v>1.1261624192640001</v>
      </c>
      <c r="AB27" s="602">
        <f>INDEX(Makrodata!AI$7:AI$58,MATCH($A$27,Makrodata!$D$5:$BC$5))</f>
        <v>1.14868566764928</v>
      </c>
      <c r="AC27" s="602">
        <f>INDEX(Makrodata!AJ$7:AJ$58,MATCH($A$27,Makrodata!$D$5:$BC$5))</f>
        <v>1.1716593810022657</v>
      </c>
      <c r="AD27" s="602">
        <f>INDEX(Makrodata!AK$7:AK$58,MATCH($A$27,Makrodata!$D$5:$BC$5))</f>
        <v>1.1950925686223111</v>
      </c>
      <c r="AE27" s="602">
        <f>INDEX(Makrodata!AL$7:AL$58,MATCH($A$27,Makrodata!$D$5:$BC$5))</f>
        <v>1.2189944199947573</v>
      </c>
      <c r="AF27" s="602">
        <f>INDEX(Makrodata!AM$7:AM$58,MATCH($A$27,Makrodata!$D$5:$BC$5))</f>
        <v>1.2433743083946525</v>
      </c>
      <c r="AG27" s="602">
        <f>INDEX(Makrodata!AN$7:AN$58,MATCH($A$27,Makrodata!$D$5:$BC$5))</f>
        <v>1.2682417945625455</v>
      </c>
      <c r="AH27" s="602">
        <f>INDEX(Makrodata!AO$7:AO$58,MATCH($A$27,Makrodata!$D$5:$BC$5))</f>
        <v>1.2936066304537963</v>
      </c>
      <c r="AI27" s="602">
        <f>INDEX(Makrodata!AP$7:AP$58,MATCH($A$27,Makrodata!$D$5:$BC$5))</f>
        <v>1.3194787630628724</v>
      </c>
      <c r="AJ27" s="602">
        <f>INDEX(Makrodata!AQ$7:AQ$58,MATCH($A$27,Makrodata!$D$5:$BC$5))</f>
        <v>1.3458683383241299</v>
      </c>
      <c r="AK27" s="602">
        <f>INDEX(Makrodata!AR$7:AR$58,MATCH($A$27,Makrodata!$D$5:$BC$5))</f>
        <v>1.3727857050906125</v>
      </c>
      <c r="AL27" s="602">
        <f>INDEX(Makrodata!AS$7:AS$58,MATCH($A$27,Makrodata!$D$5:$BC$5))</f>
        <v>1.4002414191924248</v>
      </c>
      <c r="AM27" s="602">
        <f>INDEX(Makrodata!AT$7:AT$58,MATCH($A$27,Makrodata!$D$5:$BC$5))</f>
        <v>1.4282462475762734</v>
      </c>
      <c r="AN27" s="602">
        <f>INDEX(Makrodata!AU$7:AU$58,MATCH($A$27,Makrodata!$D$5:$BC$5))</f>
        <v>1.4568111725277988</v>
      </c>
      <c r="AO27" s="602">
        <f>INDEX(Makrodata!AV$7:AV$58,MATCH($A$27,Makrodata!$D$5:$BC$5))</f>
        <v>1.4859473959783549</v>
      </c>
      <c r="AP27" s="602">
        <f>INDEX(Makrodata!AW$7:AW$58,MATCH($A$27,Makrodata!$D$5:$BC$5))</f>
        <v>1.5156663438979221</v>
      </c>
      <c r="AQ27" s="602">
        <f>INDEX(Makrodata!AX$7:AX$58,MATCH($A$27,Makrodata!$D$5:$BC$5))</f>
        <v>1.5459796707758806</v>
      </c>
      <c r="AR27" s="602">
        <f>INDEX(Makrodata!AY$7:AY$58,MATCH($A$27,Makrodata!$D$5:$BC$5))</f>
        <v>1.5768992641913981</v>
      </c>
      <c r="AS27" s="602">
        <f>INDEX(Makrodata!AZ$7:AZ$58,MATCH($A$27,Makrodata!$D$5:$BC$5))</f>
        <v>1.6084372494752261</v>
      </c>
      <c r="AT27" s="602">
        <f>INDEX(Makrodata!BA$7:BA$58,MATCH($A$27,Makrodata!$D$5:$BC$5))</f>
        <v>1.6406059944647307</v>
      </c>
      <c r="AU27" s="602">
        <f>INDEX(Makrodata!BB$7:BB$58,MATCH($A$27,Makrodata!$D$5:$BC$5))</f>
        <v>1.6734181143540252</v>
      </c>
      <c r="AV27" s="603">
        <f>INDEX(Makrodata!BC$7:BC$58,MATCH($A$27,Makrodata!$D$5:$BC$5))</f>
        <v>1.7068864766411058</v>
      </c>
    </row>
    <row r="28" spans="1:48" s="119" customFormat="1">
      <c r="A28" s="617">
        <f>IF(Výpočty!$F$2=1,A27+1,Indexace!A27+1)</f>
        <v>2025</v>
      </c>
      <c r="B28" s="545" t="s">
        <v>25</v>
      </c>
      <c r="C28" s="602">
        <f>INDEX(Makrodata!J$7:J$58,MATCH($A$28,Makrodata!$D$5:$BC$5))</f>
        <v>0.68672741987629105</v>
      </c>
      <c r="D28" s="602">
        <f>INDEX(Makrodata!K$7:K$58,MATCH($A$28,Makrodata!$D$5:$BC$5))</f>
        <v>0.70389560537319829</v>
      </c>
      <c r="E28" s="602">
        <f>INDEX(Makrodata!L$7:L$58,MATCH($A$28,Makrodata!$D$5:$BC$5))</f>
        <v>0.72360468232364783</v>
      </c>
      <c r="F28" s="602">
        <f>INDEX(Makrodata!M$7:M$58,MATCH($A$28,Makrodata!$D$5:$BC$5))</f>
        <v>0.76919177731003763</v>
      </c>
      <c r="G28" s="602">
        <f>INDEX(Makrodata!N$7:N$58,MATCH($A$28,Makrodata!$D$5:$BC$5))</f>
        <v>0.77688369508313804</v>
      </c>
      <c r="H28" s="602">
        <f>INDEX(Makrodata!O$7:O$58,MATCH($A$28,Makrodata!$D$5:$BC$5))</f>
        <v>0.78853695050938499</v>
      </c>
      <c r="I28" s="602">
        <f>INDEX(Makrodata!P$7:P$58,MATCH($A$28,Makrodata!$D$5:$BC$5))</f>
        <v>0.80351915256906326</v>
      </c>
      <c r="J28" s="602">
        <f>INDEX(Makrodata!Q$7:Q$58,MATCH($A$28,Makrodata!$D$5:$BC$5))</f>
        <v>0.83003528460384224</v>
      </c>
      <c r="K28" s="602">
        <f>INDEX(Makrodata!R$7:R$58,MATCH($A$28,Makrodata!$D$5:$BC$5))</f>
        <v>0.84165577858829599</v>
      </c>
      <c r="L28" s="602">
        <f>INDEX(Makrodata!S$7:S$58,MATCH($A$28,Makrodata!$D$5:$BC$5))</f>
        <v>0.8450224017026492</v>
      </c>
      <c r="M28" s="602">
        <f>INDEX(Makrodata!T$7:T$58,MATCH($A$28,Makrodata!$D$5:$BC$5))</f>
        <v>0.84755746890775707</v>
      </c>
      <c r="N28" s="602">
        <f>INDEX(Makrodata!U$7:U$58,MATCH($A$28,Makrodata!$D$5:$BC$5))</f>
        <v>0.85349037119011129</v>
      </c>
      <c r="O28" s="602">
        <f>INDEX(Makrodata!V$7:V$58,MATCH($A$28,Makrodata!$D$5:$BC$5))</f>
        <v>0.87056017861391355</v>
      </c>
      <c r="P28" s="602">
        <f>INDEX(Makrodata!W$7:W$58,MATCH($A$28,Makrodata!$D$5:$BC$5))</f>
        <v>0.88797138218619187</v>
      </c>
      <c r="Q28" s="602">
        <f>INDEX(Makrodata!X$7:X$58,MATCH($A$28,Makrodata!$D$5:$BC$5))</f>
        <v>0.90573080982991572</v>
      </c>
      <c r="R28" s="602">
        <f>INDEX(Makrodata!Y$7:Y$58,MATCH($A$28,Makrodata!$D$5:$BC$5))</f>
        <v>0.92384542602651409</v>
      </c>
      <c r="S28" s="602">
        <f>INDEX(Makrodata!Z$7:Z$58,MATCH($A$28,Makrodata!$D$5:$BC$5))</f>
        <v>0.94232233454704439</v>
      </c>
      <c r="T28" s="602">
        <f>INDEX(Makrodata!AA$7:AA$58,MATCH($A$28,Makrodata!$D$5:$BC$5))</f>
        <v>0.96116878123798533</v>
      </c>
      <c r="U28" s="602">
        <f>INDEX(Makrodata!AB$7:AB$58,MATCH($A$28,Makrodata!$D$5:$BC$5))</f>
        <v>0.98039215686274506</v>
      </c>
      <c r="V28" s="602">
        <f>INDEX(Makrodata!AC$7:AC$58,MATCH($A$28,Makrodata!$D$5:$BC$5))</f>
        <v>1</v>
      </c>
      <c r="W28" s="602">
        <f>INDEX(Makrodata!AD$7:AD$58,MATCH($A$28,Makrodata!$D$5:$BC$5))</f>
        <v>1.02</v>
      </c>
      <c r="X28" s="602">
        <f>INDEX(Makrodata!AE$7:AE$58,MATCH($A$28,Makrodata!$D$5:$BC$5))</f>
        <v>1.0404</v>
      </c>
      <c r="Y28" s="602">
        <f>INDEX(Makrodata!AF$7:AF$58,MATCH($A$28,Makrodata!$D$5:$BC$5))</f>
        <v>1.0612079999999999</v>
      </c>
      <c r="Z28" s="602">
        <f>INDEX(Makrodata!AG$7:AG$58,MATCH($A$28,Makrodata!$D$5:$BC$5))</f>
        <v>1.08243216</v>
      </c>
      <c r="AA28" s="602">
        <f>INDEX(Makrodata!AH$7:AH$58,MATCH($A$28,Makrodata!$D$5:$BC$5))</f>
        <v>1.1040808032</v>
      </c>
      <c r="AB28" s="602">
        <f>INDEX(Makrodata!AI$7:AI$58,MATCH($A$28,Makrodata!$D$5:$BC$5))</f>
        <v>1.1261624192640001</v>
      </c>
      <c r="AC28" s="602">
        <f>INDEX(Makrodata!AJ$7:AJ$58,MATCH($A$28,Makrodata!$D$5:$BC$5))</f>
        <v>1.14868566764928</v>
      </c>
      <c r="AD28" s="602">
        <f>INDEX(Makrodata!AK$7:AK$58,MATCH($A$28,Makrodata!$D$5:$BC$5))</f>
        <v>1.1716593810022657</v>
      </c>
      <c r="AE28" s="602">
        <f>INDEX(Makrodata!AL$7:AL$58,MATCH($A$28,Makrodata!$D$5:$BC$5))</f>
        <v>1.1950925686223111</v>
      </c>
      <c r="AF28" s="602">
        <f>INDEX(Makrodata!AM$7:AM$58,MATCH($A$28,Makrodata!$D$5:$BC$5))</f>
        <v>1.2189944199947573</v>
      </c>
      <c r="AG28" s="602">
        <f>INDEX(Makrodata!AN$7:AN$58,MATCH($A$28,Makrodata!$D$5:$BC$5))</f>
        <v>1.2433743083946525</v>
      </c>
      <c r="AH28" s="602">
        <f>INDEX(Makrodata!AO$7:AO$58,MATCH($A$28,Makrodata!$D$5:$BC$5))</f>
        <v>1.2682417945625455</v>
      </c>
      <c r="AI28" s="602">
        <f>INDEX(Makrodata!AP$7:AP$58,MATCH($A$28,Makrodata!$D$5:$BC$5))</f>
        <v>1.2936066304537963</v>
      </c>
      <c r="AJ28" s="602">
        <f>INDEX(Makrodata!AQ$7:AQ$58,MATCH($A$28,Makrodata!$D$5:$BC$5))</f>
        <v>1.3194787630628724</v>
      </c>
      <c r="AK28" s="602">
        <f>INDEX(Makrodata!AR$7:AR$58,MATCH($A$28,Makrodata!$D$5:$BC$5))</f>
        <v>1.3458683383241299</v>
      </c>
      <c r="AL28" s="602">
        <f>INDEX(Makrodata!AS$7:AS$58,MATCH($A$28,Makrodata!$D$5:$BC$5))</f>
        <v>1.3727857050906125</v>
      </c>
      <c r="AM28" s="602">
        <f>INDEX(Makrodata!AT$7:AT$58,MATCH($A$28,Makrodata!$D$5:$BC$5))</f>
        <v>1.4002414191924248</v>
      </c>
      <c r="AN28" s="602">
        <f>INDEX(Makrodata!AU$7:AU$58,MATCH($A$28,Makrodata!$D$5:$BC$5))</f>
        <v>1.4282462475762734</v>
      </c>
      <c r="AO28" s="602">
        <f>INDEX(Makrodata!AV$7:AV$58,MATCH($A$28,Makrodata!$D$5:$BC$5))</f>
        <v>1.4568111725277988</v>
      </c>
      <c r="AP28" s="602">
        <f>INDEX(Makrodata!AW$7:AW$58,MATCH($A$28,Makrodata!$D$5:$BC$5))</f>
        <v>1.4859473959783549</v>
      </c>
      <c r="AQ28" s="602">
        <f>INDEX(Makrodata!AX$7:AX$58,MATCH($A$28,Makrodata!$D$5:$BC$5))</f>
        <v>1.5156663438979221</v>
      </c>
      <c r="AR28" s="602">
        <f>INDEX(Makrodata!AY$7:AY$58,MATCH($A$28,Makrodata!$D$5:$BC$5))</f>
        <v>1.5459796707758806</v>
      </c>
      <c r="AS28" s="602">
        <f>INDEX(Makrodata!AZ$7:AZ$58,MATCH($A$28,Makrodata!$D$5:$BC$5))</f>
        <v>1.5768992641913981</v>
      </c>
      <c r="AT28" s="602">
        <f>INDEX(Makrodata!BA$7:BA$58,MATCH($A$28,Makrodata!$D$5:$BC$5))</f>
        <v>1.6084372494752261</v>
      </c>
      <c r="AU28" s="602">
        <f>INDEX(Makrodata!BB$7:BB$58,MATCH($A$28,Makrodata!$D$5:$BC$5))</f>
        <v>1.6406059944647307</v>
      </c>
      <c r="AV28" s="603">
        <f>INDEX(Makrodata!BC$7:BC$58,MATCH($A$28,Makrodata!$D$5:$BC$5))</f>
        <v>1.6734181143540252</v>
      </c>
    </row>
    <row r="29" spans="1:48" s="119" customFormat="1">
      <c r="A29" s="617">
        <f>IF(Výpočty!$F$2=1,A28+1,Indexace!A28+1)</f>
        <v>2026</v>
      </c>
      <c r="B29" s="545" t="s">
        <v>25</v>
      </c>
      <c r="C29" s="602">
        <f>INDEX(Makrodata!J$7:J$58,MATCH($A$29,Makrodata!$D$5:$BC$5))</f>
        <v>0.67326217634930507</v>
      </c>
      <c r="D29" s="602">
        <f>INDEX(Makrodata!K$7:K$58,MATCH($A$29,Makrodata!$D$5:$BC$5))</f>
        <v>0.69009373075803759</v>
      </c>
      <c r="E29" s="602">
        <f>INDEX(Makrodata!L$7:L$58,MATCH($A$29,Makrodata!$D$5:$BC$5))</f>
        <v>0.70941635521926272</v>
      </c>
      <c r="F29" s="602">
        <f>INDEX(Makrodata!M$7:M$58,MATCH($A$29,Makrodata!$D$5:$BC$5))</f>
        <v>0.75410958559807617</v>
      </c>
      <c r="G29" s="602">
        <f>INDEX(Makrodata!N$7:N$58,MATCH($A$29,Makrodata!$D$5:$BC$5))</f>
        <v>0.7616506814540569</v>
      </c>
      <c r="H29" s="602">
        <f>INDEX(Makrodata!O$7:O$58,MATCH($A$29,Makrodata!$D$5:$BC$5))</f>
        <v>0.77307544167586772</v>
      </c>
      <c r="I29" s="602">
        <f>INDEX(Makrodata!P$7:P$58,MATCH($A$29,Makrodata!$D$5:$BC$5))</f>
        <v>0.78776387506770917</v>
      </c>
      <c r="J29" s="602">
        <f>INDEX(Makrodata!Q$7:Q$58,MATCH($A$29,Makrodata!$D$5:$BC$5))</f>
        <v>0.81376008294494351</v>
      </c>
      <c r="K29" s="602">
        <f>INDEX(Makrodata!R$7:R$58,MATCH($A$29,Makrodata!$D$5:$BC$5))</f>
        <v>0.82515272410617269</v>
      </c>
      <c r="L29" s="602">
        <f>INDEX(Makrodata!S$7:S$58,MATCH($A$29,Makrodata!$D$5:$BC$5))</f>
        <v>0.82845333500259732</v>
      </c>
      <c r="M29" s="602">
        <f>INDEX(Makrodata!T$7:T$58,MATCH($A$29,Makrodata!$D$5:$BC$5))</f>
        <v>0.83093869500760498</v>
      </c>
      <c r="N29" s="602">
        <f>INDEX(Makrodata!U$7:U$58,MATCH($A$29,Makrodata!$D$5:$BC$5))</f>
        <v>0.83675526587265814</v>
      </c>
      <c r="O29" s="602">
        <f>INDEX(Makrodata!V$7:V$58,MATCH($A$29,Makrodata!$D$5:$BC$5))</f>
        <v>0.85349037119011129</v>
      </c>
      <c r="P29" s="602">
        <f>INDEX(Makrodata!W$7:W$58,MATCH($A$29,Makrodata!$D$5:$BC$5))</f>
        <v>0.87056017861391355</v>
      </c>
      <c r="Q29" s="602">
        <f>INDEX(Makrodata!X$7:X$58,MATCH($A$29,Makrodata!$D$5:$BC$5))</f>
        <v>0.88797138218619187</v>
      </c>
      <c r="R29" s="602">
        <f>INDEX(Makrodata!Y$7:Y$58,MATCH($A$29,Makrodata!$D$5:$BC$5))</f>
        <v>0.90573080982991572</v>
      </c>
      <c r="S29" s="602">
        <f>INDEX(Makrodata!Z$7:Z$58,MATCH($A$29,Makrodata!$D$5:$BC$5))</f>
        <v>0.92384542602651409</v>
      </c>
      <c r="T29" s="602">
        <f>INDEX(Makrodata!AA$7:AA$58,MATCH($A$29,Makrodata!$D$5:$BC$5))</f>
        <v>0.94232233454704439</v>
      </c>
      <c r="U29" s="602">
        <f>INDEX(Makrodata!AB$7:AB$58,MATCH($A$29,Makrodata!$D$5:$BC$5))</f>
        <v>0.96116878123798533</v>
      </c>
      <c r="V29" s="602">
        <f>INDEX(Makrodata!AC$7:AC$58,MATCH($A$29,Makrodata!$D$5:$BC$5))</f>
        <v>0.98039215686274506</v>
      </c>
      <c r="W29" s="602">
        <f>INDEX(Makrodata!AD$7:AD$58,MATCH($A$29,Makrodata!$D$5:$BC$5))</f>
        <v>1</v>
      </c>
      <c r="X29" s="602">
        <f>INDEX(Makrodata!AE$7:AE$58,MATCH($A$29,Makrodata!$D$5:$BC$5))</f>
        <v>1.02</v>
      </c>
      <c r="Y29" s="602">
        <f>INDEX(Makrodata!AF$7:AF$58,MATCH($A$29,Makrodata!$D$5:$BC$5))</f>
        <v>1.0404</v>
      </c>
      <c r="Z29" s="602">
        <f>INDEX(Makrodata!AG$7:AG$58,MATCH($A$29,Makrodata!$D$5:$BC$5))</f>
        <v>1.0612079999999999</v>
      </c>
      <c r="AA29" s="602">
        <f>INDEX(Makrodata!AH$7:AH$58,MATCH($A$29,Makrodata!$D$5:$BC$5))</f>
        <v>1.08243216</v>
      </c>
      <c r="AB29" s="602">
        <f>INDEX(Makrodata!AI$7:AI$58,MATCH($A$29,Makrodata!$D$5:$BC$5))</f>
        <v>1.1040808032</v>
      </c>
      <c r="AC29" s="602">
        <f>INDEX(Makrodata!AJ$7:AJ$58,MATCH($A$29,Makrodata!$D$5:$BC$5))</f>
        <v>1.1261624192640001</v>
      </c>
      <c r="AD29" s="602">
        <f>INDEX(Makrodata!AK$7:AK$58,MATCH($A$29,Makrodata!$D$5:$BC$5))</f>
        <v>1.14868566764928</v>
      </c>
      <c r="AE29" s="602">
        <f>INDEX(Makrodata!AL$7:AL$58,MATCH($A$29,Makrodata!$D$5:$BC$5))</f>
        <v>1.1716593810022657</v>
      </c>
      <c r="AF29" s="602">
        <f>INDEX(Makrodata!AM$7:AM$58,MATCH($A$29,Makrodata!$D$5:$BC$5))</f>
        <v>1.1950925686223111</v>
      </c>
      <c r="AG29" s="602">
        <f>INDEX(Makrodata!AN$7:AN$58,MATCH($A$29,Makrodata!$D$5:$BC$5))</f>
        <v>1.2189944199947573</v>
      </c>
      <c r="AH29" s="602">
        <f>INDEX(Makrodata!AO$7:AO$58,MATCH($A$29,Makrodata!$D$5:$BC$5))</f>
        <v>1.2433743083946525</v>
      </c>
      <c r="AI29" s="602">
        <f>INDEX(Makrodata!AP$7:AP$58,MATCH($A$29,Makrodata!$D$5:$BC$5))</f>
        <v>1.2682417945625455</v>
      </c>
      <c r="AJ29" s="602">
        <f>INDEX(Makrodata!AQ$7:AQ$58,MATCH($A$29,Makrodata!$D$5:$BC$5))</f>
        <v>1.2936066304537963</v>
      </c>
      <c r="AK29" s="602">
        <f>INDEX(Makrodata!AR$7:AR$58,MATCH($A$29,Makrodata!$D$5:$BC$5))</f>
        <v>1.3194787630628724</v>
      </c>
      <c r="AL29" s="602">
        <f>INDEX(Makrodata!AS$7:AS$58,MATCH($A$29,Makrodata!$D$5:$BC$5))</f>
        <v>1.3458683383241299</v>
      </c>
      <c r="AM29" s="602">
        <f>INDEX(Makrodata!AT$7:AT$58,MATCH($A$29,Makrodata!$D$5:$BC$5))</f>
        <v>1.3727857050906125</v>
      </c>
      <c r="AN29" s="602">
        <f>INDEX(Makrodata!AU$7:AU$58,MATCH($A$29,Makrodata!$D$5:$BC$5))</f>
        <v>1.4002414191924248</v>
      </c>
      <c r="AO29" s="602">
        <f>INDEX(Makrodata!AV$7:AV$58,MATCH($A$29,Makrodata!$D$5:$BC$5))</f>
        <v>1.4282462475762734</v>
      </c>
      <c r="AP29" s="602">
        <f>INDEX(Makrodata!AW$7:AW$58,MATCH($A$29,Makrodata!$D$5:$BC$5))</f>
        <v>1.4568111725277988</v>
      </c>
      <c r="AQ29" s="602">
        <f>INDEX(Makrodata!AX$7:AX$58,MATCH($A$29,Makrodata!$D$5:$BC$5))</f>
        <v>1.4859473959783549</v>
      </c>
      <c r="AR29" s="602">
        <f>INDEX(Makrodata!AY$7:AY$58,MATCH($A$29,Makrodata!$D$5:$BC$5))</f>
        <v>1.5156663438979221</v>
      </c>
      <c r="AS29" s="602">
        <f>INDEX(Makrodata!AZ$7:AZ$58,MATCH($A$29,Makrodata!$D$5:$BC$5))</f>
        <v>1.5459796707758806</v>
      </c>
      <c r="AT29" s="602">
        <f>INDEX(Makrodata!BA$7:BA$58,MATCH($A$29,Makrodata!$D$5:$BC$5))</f>
        <v>1.5768992641913981</v>
      </c>
      <c r="AU29" s="602">
        <f>INDEX(Makrodata!BB$7:BB$58,MATCH($A$29,Makrodata!$D$5:$BC$5))</f>
        <v>1.6084372494752261</v>
      </c>
      <c r="AV29" s="603">
        <f>INDEX(Makrodata!BC$7:BC$58,MATCH($A$29,Makrodata!$D$5:$BC$5))</f>
        <v>1.6406059944647307</v>
      </c>
    </row>
    <row r="30" spans="1:48" s="119" customFormat="1">
      <c r="A30" s="617">
        <f>IF(Výpočty!$F$2=1,A29+1,Indexace!A29+1)</f>
        <v>2027</v>
      </c>
      <c r="B30" s="545" t="s">
        <v>25</v>
      </c>
      <c r="C30" s="602">
        <f>INDEX(Makrodata!J$7:J$58,MATCH($A$30,Makrodata!$D$5:$BC$5))</f>
        <v>0.66006095720520097</v>
      </c>
      <c r="D30" s="602">
        <f>INDEX(Makrodata!K$7:K$58,MATCH($A$30,Makrodata!$D$5:$BC$5))</f>
        <v>0.67656248113533091</v>
      </c>
      <c r="E30" s="602">
        <f>INDEX(Makrodata!L$7:L$58,MATCH($A$30,Makrodata!$D$5:$BC$5))</f>
        <v>0.69550623060712014</v>
      </c>
      <c r="F30" s="602">
        <f>INDEX(Makrodata!M$7:M$58,MATCH($A$30,Makrodata!$D$5:$BC$5))</f>
        <v>0.73932312313536863</v>
      </c>
      <c r="G30" s="602">
        <f>INDEX(Makrodata!N$7:N$58,MATCH($A$30,Makrodata!$D$5:$BC$5))</f>
        <v>0.74671635436672235</v>
      </c>
      <c r="H30" s="602">
        <f>INDEX(Makrodata!O$7:O$58,MATCH($A$30,Makrodata!$D$5:$BC$5))</f>
        <v>0.75791709968222309</v>
      </c>
      <c r="I30" s="602">
        <f>INDEX(Makrodata!P$7:P$58,MATCH($A$30,Makrodata!$D$5:$BC$5))</f>
        <v>0.7723175245761853</v>
      </c>
      <c r="J30" s="602">
        <f>INDEX(Makrodata!Q$7:Q$58,MATCH($A$30,Makrodata!$D$5:$BC$5))</f>
        <v>0.79780400288719933</v>
      </c>
      <c r="K30" s="602">
        <f>INDEX(Makrodata!R$7:R$58,MATCH($A$30,Makrodata!$D$5:$BC$5))</f>
        <v>0.80897325892762018</v>
      </c>
      <c r="L30" s="602">
        <f>INDEX(Makrodata!S$7:S$58,MATCH($A$30,Makrodata!$D$5:$BC$5))</f>
        <v>0.81220915196333066</v>
      </c>
      <c r="M30" s="602">
        <f>INDEX(Makrodata!T$7:T$58,MATCH($A$30,Makrodata!$D$5:$BC$5))</f>
        <v>0.81464577941922056</v>
      </c>
      <c r="N30" s="602">
        <f>INDEX(Makrodata!U$7:U$58,MATCH($A$30,Makrodata!$D$5:$BC$5))</f>
        <v>0.82034829987515501</v>
      </c>
      <c r="O30" s="602">
        <f>INDEX(Makrodata!V$7:V$58,MATCH($A$30,Makrodata!$D$5:$BC$5))</f>
        <v>0.83675526587265814</v>
      </c>
      <c r="P30" s="602">
        <f>INDEX(Makrodata!W$7:W$58,MATCH($A$30,Makrodata!$D$5:$BC$5))</f>
        <v>0.85349037119011129</v>
      </c>
      <c r="Q30" s="602">
        <f>INDEX(Makrodata!X$7:X$58,MATCH($A$30,Makrodata!$D$5:$BC$5))</f>
        <v>0.87056017861391355</v>
      </c>
      <c r="R30" s="602">
        <f>INDEX(Makrodata!Y$7:Y$58,MATCH($A$30,Makrodata!$D$5:$BC$5))</f>
        <v>0.88797138218619187</v>
      </c>
      <c r="S30" s="602">
        <f>INDEX(Makrodata!Z$7:Z$58,MATCH($A$30,Makrodata!$D$5:$BC$5))</f>
        <v>0.90573080982991572</v>
      </c>
      <c r="T30" s="602">
        <f>INDEX(Makrodata!AA$7:AA$58,MATCH($A$30,Makrodata!$D$5:$BC$5))</f>
        <v>0.92384542602651409</v>
      </c>
      <c r="U30" s="602">
        <f>INDEX(Makrodata!AB$7:AB$58,MATCH($A$30,Makrodata!$D$5:$BC$5))</f>
        <v>0.94232233454704439</v>
      </c>
      <c r="V30" s="602">
        <f>INDEX(Makrodata!AC$7:AC$58,MATCH($A$30,Makrodata!$D$5:$BC$5))</f>
        <v>0.96116878123798533</v>
      </c>
      <c r="W30" s="602">
        <f>INDEX(Makrodata!AD$7:AD$58,MATCH($A$30,Makrodata!$D$5:$BC$5))</f>
        <v>0.98039215686274506</v>
      </c>
      <c r="X30" s="602">
        <f>INDEX(Makrodata!AE$7:AE$58,MATCH($A$30,Makrodata!$D$5:$BC$5))</f>
        <v>1</v>
      </c>
      <c r="Y30" s="602">
        <f>INDEX(Makrodata!AF$7:AF$58,MATCH($A$30,Makrodata!$D$5:$BC$5))</f>
        <v>1.02</v>
      </c>
      <c r="Z30" s="602">
        <f>INDEX(Makrodata!AG$7:AG$58,MATCH($A$30,Makrodata!$D$5:$BC$5))</f>
        <v>1.0404</v>
      </c>
      <c r="AA30" s="602">
        <f>INDEX(Makrodata!AH$7:AH$58,MATCH($A$30,Makrodata!$D$5:$BC$5))</f>
        <v>1.0612079999999999</v>
      </c>
      <c r="AB30" s="602">
        <f>INDEX(Makrodata!AI$7:AI$58,MATCH($A$30,Makrodata!$D$5:$BC$5))</f>
        <v>1.08243216</v>
      </c>
      <c r="AC30" s="602">
        <f>INDEX(Makrodata!AJ$7:AJ$58,MATCH($A$30,Makrodata!$D$5:$BC$5))</f>
        <v>1.1040808032</v>
      </c>
      <c r="AD30" s="602">
        <f>INDEX(Makrodata!AK$7:AK$58,MATCH($A$30,Makrodata!$D$5:$BC$5))</f>
        <v>1.1261624192640001</v>
      </c>
      <c r="AE30" s="602">
        <f>INDEX(Makrodata!AL$7:AL$58,MATCH($A$30,Makrodata!$D$5:$BC$5))</f>
        <v>1.14868566764928</v>
      </c>
      <c r="AF30" s="602">
        <f>INDEX(Makrodata!AM$7:AM$58,MATCH($A$30,Makrodata!$D$5:$BC$5))</f>
        <v>1.1716593810022657</v>
      </c>
      <c r="AG30" s="602">
        <f>INDEX(Makrodata!AN$7:AN$58,MATCH($A$30,Makrodata!$D$5:$BC$5))</f>
        <v>1.1950925686223111</v>
      </c>
      <c r="AH30" s="602">
        <f>INDEX(Makrodata!AO$7:AO$58,MATCH($A$30,Makrodata!$D$5:$BC$5))</f>
        <v>1.2189944199947573</v>
      </c>
      <c r="AI30" s="602">
        <f>INDEX(Makrodata!AP$7:AP$58,MATCH($A$30,Makrodata!$D$5:$BC$5))</f>
        <v>1.2433743083946525</v>
      </c>
      <c r="AJ30" s="602">
        <f>INDEX(Makrodata!AQ$7:AQ$58,MATCH($A$30,Makrodata!$D$5:$BC$5))</f>
        <v>1.2682417945625455</v>
      </c>
      <c r="AK30" s="602">
        <f>INDEX(Makrodata!AR$7:AR$58,MATCH($A$30,Makrodata!$D$5:$BC$5))</f>
        <v>1.2936066304537963</v>
      </c>
      <c r="AL30" s="602">
        <f>INDEX(Makrodata!AS$7:AS$58,MATCH($A$30,Makrodata!$D$5:$BC$5))</f>
        <v>1.3194787630628724</v>
      </c>
      <c r="AM30" s="602">
        <f>INDEX(Makrodata!AT$7:AT$58,MATCH($A$30,Makrodata!$D$5:$BC$5))</f>
        <v>1.3458683383241299</v>
      </c>
      <c r="AN30" s="602">
        <f>INDEX(Makrodata!AU$7:AU$58,MATCH($A$30,Makrodata!$D$5:$BC$5))</f>
        <v>1.3727857050906125</v>
      </c>
      <c r="AO30" s="602">
        <f>INDEX(Makrodata!AV$7:AV$58,MATCH($A$30,Makrodata!$D$5:$BC$5))</f>
        <v>1.4002414191924248</v>
      </c>
      <c r="AP30" s="602">
        <f>INDEX(Makrodata!AW$7:AW$58,MATCH($A$30,Makrodata!$D$5:$BC$5))</f>
        <v>1.4282462475762734</v>
      </c>
      <c r="AQ30" s="602">
        <f>INDEX(Makrodata!AX$7:AX$58,MATCH($A$30,Makrodata!$D$5:$BC$5))</f>
        <v>1.4568111725277988</v>
      </c>
      <c r="AR30" s="602">
        <f>INDEX(Makrodata!AY$7:AY$58,MATCH($A$30,Makrodata!$D$5:$BC$5))</f>
        <v>1.4859473959783549</v>
      </c>
      <c r="AS30" s="602">
        <f>INDEX(Makrodata!AZ$7:AZ$58,MATCH($A$30,Makrodata!$D$5:$BC$5))</f>
        <v>1.5156663438979221</v>
      </c>
      <c r="AT30" s="602">
        <f>INDEX(Makrodata!BA$7:BA$58,MATCH($A$30,Makrodata!$D$5:$BC$5))</f>
        <v>1.5459796707758806</v>
      </c>
      <c r="AU30" s="602">
        <f>INDEX(Makrodata!BB$7:BB$58,MATCH($A$30,Makrodata!$D$5:$BC$5))</f>
        <v>1.5768992641913981</v>
      </c>
      <c r="AV30" s="603">
        <f>INDEX(Makrodata!BC$7:BC$58,MATCH($A$30,Makrodata!$D$5:$BC$5))</f>
        <v>1.6084372494752261</v>
      </c>
    </row>
    <row r="31" spans="1:48" s="119" customFormat="1">
      <c r="A31" s="617">
        <f>IF(Výpočty!$F$2=1,A30+1,Indexace!A30+1)</f>
        <v>2028</v>
      </c>
      <c r="B31" s="545" t="s">
        <v>25</v>
      </c>
      <c r="C31" s="602">
        <f>INDEX(Makrodata!J$7:J$58,MATCH($A$31,Makrodata!$D$5:$BC$5))</f>
        <v>0.647118585495295</v>
      </c>
      <c r="D31" s="602">
        <f>INDEX(Makrodata!K$7:K$58,MATCH($A$31,Makrodata!$D$5:$BC$5))</f>
        <v>0.6632965501326773</v>
      </c>
      <c r="E31" s="602">
        <f>INDEX(Makrodata!L$7:L$58,MATCH($A$31,Makrodata!$D$5:$BC$5))</f>
        <v>0.68186885353639226</v>
      </c>
      <c r="F31" s="602">
        <f>INDEX(Makrodata!M$7:M$58,MATCH($A$31,Makrodata!$D$5:$BC$5))</f>
        <v>0.72482659130918492</v>
      </c>
      <c r="G31" s="602">
        <f>INDEX(Makrodata!N$7:N$58,MATCH($A$31,Makrodata!$D$5:$BC$5))</f>
        <v>0.73207485722227672</v>
      </c>
      <c r="H31" s="602">
        <f>INDEX(Makrodata!O$7:O$58,MATCH($A$31,Makrodata!$D$5:$BC$5))</f>
        <v>0.7430559800806108</v>
      </c>
      <c r="I31" s="602">
        <f>INDEX(Makrodata!P$7:P$58,MATCH($A$31,Makrodata!$D$5:$BC$5))</f>
        <v>0.75717404370214236</v>
      </c>
      <c r="J31" s="602">
        <f>INDEX(Makrodata!Q$7:Q$58,MATCH($A$31,Makrodata!$D$5:$BC$5))</f>
        <v>0.78216078714431303</v>
      </c>
      <c r="K31" s="602">
        <f>INDEX(Makrodata!R$7:R$58,MATCH($A$31,Makrodata!$D$5:$BC$5))</f>
        <v>0.79311103816433337</v>
      </c>
      <c r="L31" s="602">
        <f>INDEX(Makrodata!S$7:S$58,MATCH($A$31,Makrodata!$D$5:$BC$5))</f>
        <v>0.79628348231699075</v>
      </c>
      <c r="M31" s="602">
        <f>INDEX(Makrodata!T$7:T$58,MATCH($A$31,Makrodata!$D$5:$BC$5))</f>
        <v>0.79867233276394167</v>
      </c>
      <c r="N31" s="602">
        <f>INDEX(Makrodata!U$7:U$58,MATCH($A$31,Makrodata!$D$5:$BC$5))</f>
        <v>0.80426303909328922</v>
      </c>
      <c r="O31" s="602">
        <f>INDEX(Makrodata!V$7:V$58,MATCH($A$31,Makrodata!$D$5:$BC$5))</f>
        <v>0.82034829987515501</v>
      </c>
      <c r="P31" s="602">
        <f>INDEX(Makrodata!W$7:W$58,MATCH($A$31,Makrodata!$D$5:$BC$5))</f>
        <v>0.83675526587265814</v>
      </c>
      <c r="Q31" s="602">
        <f>INDEX(Makrodata!X$7:X$58,MATCH($A$31,Makrodata!$D$5:$BC$5))</f>
        <v>0.85349037119011129</v>
      </c>
      <c r="R31" s="602">
        <f>INDEX(Makrodata!Y$7:Y$58,MATCH($A$31,Makrodata!$D$5:$BC$5))</f>
        <v>0.87056017861391355</v>
      </c>
      <c r="S31" s="602">
        <f>INDEX(Makrodata!Z$7:Z$58,MATCH($A$31,Makrodata!$D$5:$BC$5))</f>
        <v>0.88797138218619187</v>
      </c>
      <c r="T31" s="602">
        <f>INDEX(Makrodata!AA$7:AA$58,MATCH($A$31,Makrodata!$D$5:$BC$5))</f>
        <v>0.90573080982991572</v>
      </c>
      <c r="U31" s="602">
        <f>INDEX(Makrodata!AB$7:AB$58,MATCH($A$31,Makrodata!$D$5:$BC$5))</f>
        <v>0.92384542602651409</v>
      </c>
      <c r="V31" s="602">
        <f>INDEX(Makrodata!AC$7:AC$58,MATCH($A$31,Makrodata!$D$5:$BC$5))</f>
        <v>0.94232233454704439</v>
      </c>
      <c r="W31" s="602">
        <f>INDEX(Makrodata!AD$7:AD$58,MATCH($A$31,Makrodata!$D$5:$BC$5))</f>
        <v>0.96116878123798533</v>
      </c>
      <c r="X31" s="602">
        <f>INDEX(Makrodata!AE$7:AE$58,MATCH($A$31,Makrodata!$D$5:$BC$5))</f>
        <v>0.98039215686274506</v>
      </c>
      <c r="Y31" s="602">
        <f>INDEX(Makrodata!AF$7:AF$58,MATCH($A$31,Makrodata!$D$5:$BC$5))</f>
        <v>1</v>
      </c>
      <c r="Z31" s="602">
        <f>INDEX(Makrodata!AG$7:AG$58,MATCH($A$31,Makrodata!$D$5:$BC$5))</f>
        <v>1.02</v>
      </c>
      <c r="AA31" s="602">
        <f>INDEX(Makrodata!AH$7:AH$58,MATCH($A$31,Makrodata!$D$5:$BC$5))</f>
        <v>1.0404</v>
      </c>
      <c r="AB31" s="602">
        <f>INDEX(Makrodata!AI$7:AI$58,MATCH($A$31,Makrodata!$D$5:$BC$5))</f>
        <v>1.0612079999999999</v>
      </c>
      <c r="AC31" s="602">
        <f>INDEX(Makrodata!AJ$7:AJ$58,MATCH($A$31,Makrodata!$D$5:$BC$5))</f>
        <v>1.08243216</v>
      </c>
      <c r="AD31" s="602">
        <f>INDEX(Makrodata!AK$7:AK$58,MATCH($A$31,Makrodata!$D$5:$BC$5))</f>
        <v>1.1040808032</v>
      </c>
      <c r="AE31" s="602">
        <f>INDEX(Makrodata!AL$7:AL$58,MATCH($A$31,Makrodata!$D$5:$BC$5))</f>
        <v>1.1261624192640001</v>
      </c>
      <c r="AF31" s="602">
        <f>INDEX(Makrodata!AM$7:AM$58,MATCH($A$31,Makrodata!$D$5:$BC$5))</f>
        <v>1.14868566764928</v>
      </c>
      <c r="AG31" s="602">
        <f>INDEX(Makrodata!AN$7:AN$58,MATCH($A$31,Makrodata!$D$5:$BC$5))</f>
        <v>1.1716593810022657</v>
      </c>
      <c r="AH31" s="602">
        <f>INDEX(Makrodata!AO$7:AO$58,MATCH($A$31,Makrodata!$D$5:$BC$5))</f>
        <v>1.1950925686223111</v>
      </c>
      <c r="AI31" s="602">
        <f>INDEX(Makrodata!AP$7:AP$58,MATCH($A$31,Makrodata!$D$5:$BC$5))</f>
        <v>1.2189944199947573</v>
      </c>
      <c r="AJ31" s="602">
        <f>INDEX(Makrodata!AQ$7:AQ$58,MATCH($A$31,Makrodata!$D$5:$BC$5))</f>
        <v>1.2433743083946525</v>
      </c>
      <c r="AK31" s="602">
        <f>INDEX(Makrodata!AR$7:AR$58,MATCH($A$31,Makrodata!$D$5:$BC$5))</f>
        <v>1.2682417945625455</v>
      </c>
      <c r="AL31" s="602">
        <f>INDEX(Makrodata!AS$7:AS$58,MATCH($A$31,Makrodata!$D$5:$BC$5))</f>
        <v>1.2936066304537963</v>
      </c>
      <c r="AM31" s="602">
        <f>INDEX(Makrodata!AT$7:AT$58,MATCH($A$31,Makrodata!$D$5:$BC$5))</f>
        <v>1.3194787630628724</v>
      </c>
      <c r="AN31" s="602">
        <f>INDEX(Makrodata!AU$7:AU$58,MATCH($A$31,Makrodata!$D$5:$BC$5))</f>
        <v>1.3458683383241299</v>
      </c>
      <c r="AO31" s="602">
        <f>INDEX(Makrodata!AV$7:AV$58,MATCH($A$31,Makrodata!$D$5:$BC$5))</f>
        <v>1.3727857050906125</v>
      </c>
      <c r="AP31" s="602">
        <f>INDEX(Makrodata!AW$7:AW$58,MATCH($A$31,Makrodata!$D$5:$BC$5))</f>
        <v>1.4002414191924248</v>
      </c>
      <c r="AQ31" s="602">
        <f>INDEX(Makrodata!AX$7:AX$58,MATCH($A$31,Makrodata!$D$5:$BC$5))</f>
        <v>1.4282462475762734</v>
      </c>
      <c r="AR31" s="602">
        <f>INDEX(Makrodata!AY$7:AY$58,MATCH($A$31,Makrodata!$D$5:$BC$5))</f>
        <v>1.4568111725277988</v>
      </c>
      <c r="AS31" s="602">
        <f>INDEX(Makrodata!AZ$7:AZ$58,MATCH($A$31,Makrodata!$D$5:$BC$5))</f>
        <v>1.4859473959783549</v>
      </c>
      <c r="AT31" s="602">
        <f>INDEX(Makrodata!BA$7:BA$58,MATCH($A$31,Makrodata!$D$5:$BC$5))</f>
        <v>1.5156663438979221</v>
      </c>
      <c r="AU31" s="602">
        <f>INDEX(Makrodata!BB$7:BB$58,MATCH($A$31,Makrodata!$D$5:$BC$5))</f>
        <v>1.5459796707758806</v>
      </c>
      <c r="AV31" s="603">
        <f>INDEX(Makrodata!BC$7:BC$58,MATCH($A$31,Makrodata!$D$5:$BC$5))</f>
        <v>1.5768992641913981</v>
      </c>
    </row>
    <row r="32" spans="1:48" s="119" customFormat="1">
      <c r="A32" s="617">
        <f>IF(Výpočty!$F$2=1,A31+1,Indexace!A31+1)</f>
        <v>2029</v>
      </c>
      <c r="B32" s="545" t="s">
        <v>25</v>
      </c>
      <c r="C32" s="602">
        <f>INDEX(Makrodata!J$7:J$58,MATCH($A$32,Makrodata!$D$5:$BC$5))</f>
        <v>0.634429985779701</v>
      </c>
      <c r="D32" s="602">
        <f>INDEX(Makrodata!K$7:K$58,MATCH($A$32,Makrodata!$D$5:$BC$5))</f>
        <v>0.65029073542419347</v>
      </c>
      <c r="E32" s="602">
        <f>INDEX(Makrodata!L$7:L$58,MATCH($A$32,Makrodata!$D$5:$BC$5))</f>
        <v>0.66849887601607094</v>
      </c>
      <c r="F32" s="602">
        <f>INDEX(Makrodata!M$7:M$58,MATCH($A$32,Makrodata!$D$5:$BC$5))</f>
        <v>0.7106143052050834</v>
      </c>
      <c r="G32" s="602">
        <f>INDEX(Makrodata!N$7:N$58,MATCH($A$32,Makrodata!$D$5:$BC$5))</f>
        <v>0.71772044825713421</v>
      </c>
      <c r="H32" s="602">
        <f>INDEX(Makrodata!O$7:O$58,MATCH($A$32,Makrodata!$D$5:$BC$5))</f>
        <v>0.72848625498099118</v>
      </c>
      <c r="I32" s="602">
        <f>INDEX(Makrodata!P$7:P$58,MATCH($A$32,Makrodata!$D$5:$BC$5))</f>
        <v>0.7423274938256299</v>
      </c>
      <c r="J32" s="602">
        <f>INDEX(Makrodata!Q$7:Q$58,MATCH($A$32,Makrodata!$D$5:$BC$5))</f>
        <v>0.76682430112187561</v>
      </c>
      <c r="K32" s="602">
        <f>INDEX(Makrodata!R$7:R$58,MATCH($A$32,Makrodata!$D$5:$BC$5))</f>
        <v>0.77755984133758183</v>
      </c>
      <c r="L32" s="602">
        <f>INDEX(Makrodata!S$7:S$58,MATCH($A$32,Makrodata!$D$5:$BC$5))</f>
        <v>0.7806700807029322</v>
      </c>
      <c r="M32" s="602">
        <f>INDEX(Makrodata!T$7:T$58,MATCH($A$32,Makrodata!$D$5:$BC$5))</f>
        <v>0.78301209094504087</v>
      </c>
      <c r="N32" s="602">
        <f>INDEX(Makrodata!U$7:U$58,MATCH($A$32,Makrodata!$D$5:$BC$5))</f>
        <v>0.7884931755816561</v>
      </c>
      <c r="O32" s="602">
        <f>INDEX(Makrodata!V$7:V$58,MATCH($A$32,Makrodata!$D$5:$BC$5))</f>
        <v>0.80426303909328922</v>
      </c>
      <c r="P32" s="602">
        <f>INDEX(Makrodata!W$7:W$58,MATCH($A$32,Makrodata!$D$5:$BC$5))</f>
        <v>0.82034829987515501</v>
      </c>
      <c r="Q32" s="602">
        <f>INDEX(Makrodata!X$7:X$58,MATCH($A$32,Makrodata!$D$5:$BC$5))</f>
        <v>0.83675526587265814</v>
      </c>
      <c r="R32" s="602">
        <f>INDEX(Makrodata!Y$7:Y$58,MATCH($A$32,Makrodata!$D$5:$BC$5))</f>
        <v>0.85349037119011129</v>
      </c>
      <c r="S32" s="602">
        <f>INDEX(Makrodata!Z$7:Z$58,MATCH($A$32,Makrodata!$D$5:$BC$5))</f>
        <v>0.87056017861391355</v>
      </c>
      <c r="T32" s="602">
        <f>INDEX(Makrodata!AA$7:AA$58,MATCH($A$32,Makrodata!$D$5:$BC$5))</f>
        <v>0.88797138218619187</v>
      </c>
      <c r="U32" s="602">
        <f>INDEX(Makrodata!AB$7:AB$58,MATCH($A$32,Makrodata!$D$5:$BC$5))</f>
        <v>0.90573080982991572</v>
      </c>
      <c r="V32" s="602">
        <f>INDEX(Makrodata!AC$7:AC$58,MATCH($A$32,Makrodata!$D$5:$BC$5))</f>
        <v>0.92384542602651409</v>
      </c>
      <c r="W32" s="602">
        <f>INDEX(Makrodata!AD$7:AD$58,MATCH($A$32,Makrodata!$D$5:$BC$5))</f>
        <v>0.94232233454704439</v>
      </c>
      <c r="X32" s="602">
        <f>INDEX(Makrodata!AE$7:AE$58,MATCH($A$32,Makrodata!$D$5:$BC$5))</f>
        <v>0.96116878123798533</v>
      </c>
      <c r="Y32" s="602">
        <f>INDEX(Makrodata!AF$7:AF$58,MATCH($A$32,Makrodata!$D$5:$BC$5))</f>
        <v>0.98039215686274506</v>
      </c>
      <c r="Z32" s="602">
        <f>INDEX(Makrodata!AG$7:AG$58,MATCH($A$32,Makrodata!$D$5:$BC$5))</f>
        <v>1</v>
      </c>
      <c r="AA32" s="602">
        <f>INDEX(Makrodata!AH$7:AH$58,MATCH($A$32,Makrodata!$D$5:$BC$5))</f>
        <v>1.02</v>
      </c>
      <c r="AB32" s="602">
        <f>INDEX(Makrodata!AI$7:AI$58,MATCH($A$32,Makrodata!$D$5:$BC$5))</f>
        <v>1.0404</v>
      </c>
      <c r="AC32" s="602">
        <f>INDEX(Makrodata!AJ$7:AJ$58,MATCH($A$32,Makrodata!$D$5:$BC$5))</f>
        <v>1.0612079999999999</v>
      </c>
      <c r="AD32" s="602">
        <f>INDEX(Makrodata!AK$7:AK$58,MATCH($A$32,Makrodata!$D$5:$BC$5))</f>
        <v>1.08243216</v>
      </c>
      <c r="AE32" s="602">
        <f>INDEX(Makrodata!AL$7:AL$58,MATCH($A$32,Makrodata!$D$5:$BC$5))</f>
        <v>1.1040808032</v>
      </c>
      <c r="AF32" s="602">
        <f>INDEX(Makrodata!AM$7:AM$58,MATCH($A$32,Makrodata!$D$5:$BC$5))</f>
        <v>1.1261624192640001</v>
      </c>
      <c r="AG32" s="602">
        <f>INDEX(Makrodata!AN$7:AN$58,MATCH($A$32,Makrodata!$D$5:$BC$5))</f>
        <v>1.14868566764928</v>
      </c>
      <c r="AH32" s="602">
        <f>INDEX(Makrodata!AO$7:AO$58,MATCH($A$32,Makrodata!$D$5:$BC$5))</f>
        <v>1.1716593810022657</v>
      </c>
      <c r="AI32" s="602">
        <f>INDEX(Makrodata!AP$7:AP$58,MATCH($A$32,Makrodata!$D$5:$BC$5))</f>
        <v>1.1950925686223111</v>
      </c>
      <c r="AJ32" s="602">
        <f>INDEX(Makrodata!AQ$7:AQ$58,MATCH($A$32,Makrodata!$D$5:$BC$5))</f>
        <v>1.2189944199947573</v>
      </c>
      <c r="AK32" s="602">
        <f>INDEX(Makrodata!AR$7:AR$58,MATCH($A$32,Makrodata!$D$5:$BC$5))</f>
        <v>1.2433743083946525</v>
      </c>
      <c r="AL32" s="602">
        <f>INDEX(Makrodata!AS$7:AS$58,MATCH($A$32,Makrodata!$D$5:$BC$5))</f>
        <v>1.2682417945625455</v>
      </c>
      <c r="AM32" s="602">
        <f>INDEX(Makrodata!AT$7:AT$58,MATCH($A$32,Makrodata!$D$5:$BC$5))</f>
        <v>1.2936066304537963</v>
      </c>
      <c r="AN32" s="602">
        <f>INDEX(Makrodata!AU$7:AU$58,MATCH($A$32,Makrodata!$D$5:$BC$5))</f>
        <v>1.3194787630628724</v>
      </c>
      <c r="AO32" s="602">
        <f>INDEX(Makrodata!AV$7:AV$58,MATCH($A$32,Makrodata!$D$5:$BC$5))</f>
        <v>1.3458683383241299</v>
      </c>
      <c r="AP32" s="602">
        <f>INDEX(Makrodata!AW$7:AW$58,MATCH($A$32,Makrodata!$D$5:$BC$5))</f>
        <v>1.3727857050906125</v>
      </c>
      <c r="AQ32" s="602">
        <f>INDEX(Makrodata!AX$7:AX$58,MATCH($A$32,Makrodata!$D$5:$BC$5))</f>
        <v>1.4002414191924248</v>
      </c>
      <c r="AR32" s="602">
        <f>INDEX(Makrodata!AY$7:AY$58,MATCH($A$32,Makrodata!$D$5:$BC$5))</f>
        <v>1.4282462475762734</v>
      </c>
      <c r="AS32" s="602">
        <f>INDEX(Makrodata!AZ$7:AZ$58,MATCH($A$32,Makrodata!$D$5:$BC$5))</f>
        <v>1.4568111725277988</v>
      </c>
      <c r="AT32" s="602">
        <f>INDEX(Makrodata!BA$7:BA$58,MATCH($A$32,Makrodata!$D$5:$BC$5))</f>
        <v>1.4859473959783549</v>
      </c>
      <c r="AU32" s="602">
        <f>INDEX(Makrodata!BB$7:BB$58,MATCH($A$32,Makrodata!$D$5:$BC$5))</f>
        <v>1.5156663438979221</v>
      </c>
      <c r="AV32" s="603">
        <f>INDEX(Makrodata!BC$7:BC$58,MATCH($A$32,Makrodata!$D$5:$BC$5))</f>
        <v>1.5459796707758806</v>
      </c>
    </row>
    <row r="33" spans="1:48" s="119" customFormat="1">
      <c r="A33" s="617">
        <f>IF(Výpočty!$F$2=1,A32+1,Indexace!A32+1)</f>
        <v>2030</v>
      </c>
      <c r="B33" s="545" t="s">
        <v>25</v>
      </c>
      <c r="C33" s="602">
        <f>INDEX(Makrodata!J$7:J$58,MATCH($A$33,Makrodata!$D$5:$BC$5))</f>
        <v>0.62199018213696178</v>
      </c>
      <c r="D33" s="602">
        <f>INDEX(Makrodata!K$7:K$58,MATCH($A$33,Makrodata!$D$5:$BC$5))</f>
        <v>0.63753993669038578</v>
      </c>
      <c r="E33" s="602">
        <f>INDEX(Makrodata!L$7:L$58,MATCH($A$33,Makrodata!$D$5:$BC$5))</f>
        <v>0.65539105491771654</v>
      </c>
      <c r="F33" s="602">
        <f>INDEX(Makrodata!M$7:M$58,MATCH($A$33,Makrodata!$D$5:$BC$5))</f>
        <v>0.69668069137753263</v>
      </c>
      <c r="G33" s="602">
        <f>INDEX(Makrodata!N$7:N$58,MATCH($A$33,Makrodata!$D$5:$BC$5))</f>
        <v>0.70364749829130802</v>
      </c>
      <c r="H33" s="602">
        <f>INDEX(Makrodata!O$7:O$58,MATCH($A$33,Makrodata!$D$5:$BC$5))</f>
        <v>0.71420221076567758</v>
      </c>
      <c r="I33" s="602">
        <f>INDEX(Makrodata!P$7:P$58,MATCH($A$33,Makrodata!$D$5:$BC$5))</f>
        <v>0.72777205277022539</v>
      </c>
      <c r="J33" s="602">
        <f>INDEX(Makrodata!Q$7:Q$58,MATCH($A$33,Makrodata!$D$5:$BC$5))</f>
        <v>0.75178853051164274</v>
      </c>
      <c r="K33" s="602">
        <f>INDEX(Makrodata!R$7:R$58,MATCH($A$33,Makrodata!$D$5:$BC$5))</f>
        <v>0.76231356993880572</v>
      </c>
      <c r="L33" s="602">
        <f>INDEX(Makrodata!S$7:S$58,MATCH($A$33,Makrodata!$D$5:$BC$5))</f>
        <v>0.76536282421856094</v>
      </c>
      <c r="M33" s="602">
        <f>INDEX(Makrodata!T$7:T$58,MATCH($A$33,Makrodata!$D$5:$BC$5))</f>
        <v>0.76765891269121656</v>
      </c>
      <c r="N33" s="602">
        <f>INDEX(Makrodata!U$7:U$58,MATCH($A$33,Makrodata!$D$5:$BC$5))</f>
        <v>0.77303252508005504</v>
      </c>
      <c r="O33" s="602">
        <f>INDEX(Makrodata!V$7:V$58,MATCH($A$33,Makrodata!$D$5:$BC$5))</f>
        <v>0.7884931755816561</v>
      </c>
      <c r="P33" s="602">
        <f>INDEX(Makrodata!W$7:W$58,MATCH($A$33,Makrodata!$D$5:$BC$5))</f>
        <v>0.80426303909328922</v>
      </c>
      <c r="Q33" s="602">
        <f>INDEX(Makrodata!X$7:X$58,MATCH($A$33,Makrodata!$D$5:$BC$5))</f>
        <v>0.82034829987515501</v>
      </c>
      <c r="R33" s="602">
        <f>INDEX(Makrodata!Y$7:Y$58,MATCH($A$33,Makrodata!$D$5:$BC$5))</f>
        <v>0.83675526587265814</v>
      </c>
      <c r="S33" s="602">
        <f>INDEX(Makrodata!Z$7:Z$58,MATCH($A$33,Makrodata!$D$5:$BC$5))</f>
        <v>0.85349037119011129</v>
      </c>
      <c r="T33" s="602">
        <f>INDEX(Makrodata!AA$7:AA$58,MATCH($A$33,Makrodata!$D$5:$BC$5))</f>
        <v>0.87056017861391355</v>
      </c>
      <c r="U33" s="602">
        <f>INDEX(Makrodata!AB$7:AB$58,MATCH($A$33,Makrodata!$D$5:$BC$5))</f>
        <v>0.88797138218619187</v>
      </c>
      <c r="V33" s="602">
        <f>INDEX(Makrodata!AC$7:AC$58,MATCH($A$33,Makrodata!$D$5:$BC$5))</f>
        <v>0.90573080982991572</v>
      </c>
      <c r="W33" s="602">
        <f>INDEX(Makrodata!AD$7:AD$58,MATCH($A$33,Makrodata!$D$5:$BC$5))</f>
        <v>0.92384542602651409</v>
      </c>
      <c r="X33" s="602">
        <f>INDEX(Makrodata!AE$7:AE$58,MATCH($A$33,Makrodata!$D$5:$BC$5))</f>
        <v>0.94232233454704439</v>
      </c>
      <c r="Y33" s="602">
        <f>INDEX(Makrodata!AF$7:AF$58,MATCH($A$33,Makrodata!$D$5:$BC$5))</f>
        <v>0.96116878123798533</v>
      </c>
      <c r="Z33" s="602">
        <f>INDEX(Makrodata!AG$7:AG$58,MATCH($A$33,Makrodata!$D$5:$BC$5))</f>
        <v>0.98039215686274506</v>
      </c>
      <c r="AA33" s="602">
        <f>INDEX(Makrodata!AH$7:AH$58,MATCH($A$33,Makrodata!$D$5:$BC$5))</f>
        <v>1</v>
      </c>
      <c r="AB33" s="602">
        <f>INDEX(Makrodata!AI$7:AI$58,MATCH($A$33,Makrodata!$D$5:$BC$5))</f>
        <v>1.02</v>
      </c>
      <c r="AC33" s="602">
        <f>INDEX(Makrodata!AJ$7:AJ$58,MATCH($A$33,Makrodata!$D$5:$BC$5))</f>
        <v>1.0404</v>
      </c>
      <c r="AD33" s="602">
        <f>INDEX(Makrodata!AK$7:AK$58,MATCH($A$33,Makrodata!$D$5:$BC$5))</f>
        <v>1.0612079999999999</v>
      </c>
      <c r="AE33" s="602">
        <f>INDEX(Makrodata!AL$7:AL$58,MATCH($A$33,Makrodata!$D$5:$BC$5))</f>
        <v>1.08243216</v>
      </c>
      <c r="AF33" s="602">
        <f>INDEX(Makrodata!AM$7:AM$58,MATCH($A$33,Makrodata!$D$5:$BC$5))</f>
        <v>1.1040808032</v>
      </c>
      <c r="AG33" s="602">
        <f>INDEX(Makrodata!AN$7:AN$58,MATCH($A$33,Makrodata!$D$5:$BC$5))</f>
        <v>1.1261624192640001</v>
      </c>
      <c r="AH33" s="602">
        <f>INDEX(Makrodata!AO$7:AO$58,MATCH($A$33,Makrodata!$D$5:$BC$5))</f>
        <v>1.14868566764928</v>
      </c>
      <c r="AI33" s="602">
        <f>INDEX(Makrodata!AP$7:AP$58,MATCH($A$33,Makrodata!$D$5:$BC$5))</f>
        <v>1.1716593810022657</v>
      </c>
      <c r="AJ33" s="602">
        <f>INDEX(Makrodata!AQ$7:AQ$58,MATCH($A$33,Makrodata!$D$5:$BC$5))</f>
        <v>1.1950925686223111</v>
      </c>
      <c r="AK33" s="602">
        <f>INDEX(Makrodata!AR$7:AR$58,MATCH($A$33,Makrodata!$D$5:$BC$5))</f>
        <v>1.2189944199947573</v>
      </c>
      <c r="AL33" s="602">
        <f>INDEX(Makrodata!AS$7:AS$58,MATCH($A$33,Makrodata!$D$5:$BC$5))</f>
        <v>1.2433743083946525</v>
      </c>
      <c r="AM33" s="602">
        <f>INDEX(Makrodata!AT$7:AT$58,MATCH($A$33,Makrodata!$D$5:$BC$5))</f>
        <v>1.2682417945625455</v>
      </c>
      <c r="AN33" s="602">
        <f>INDEX(Makrodata!AU$7:AU$58,MATCH($A$33,Makrodata!$D$5:$BC$5))</f>
        <v>1.2936066304537963</v>
      </c>
      <c r="AO33" s="602">
        <f>INDEX(Makrodata!AV$7:AV$58,MATCH($A$33,Makrodata!$D$5:$BC$5))</f>
        <v>1.3194787630628724</v>
      </c>
      <c r="AP33" s="602">
        <f>INDEX(Makrodata!AW$7:AW$58,MATCH($A$33,Makrodata!$D$5:$BC$5))</f>
        <v>1.3458683383241299</v>
      </c>
      <c r="AQ33" s="602">
        <f>INDEX(Makrodata!AX$7:AX$58,MATCH($A$33,Makrodata!$D$5:$BC$5))</f>
        <v>1.3727857050906125</v>
      </c>
      <c r="AR33" s="602">
        <f>INDEX(Makrodata!AY$7:AY$58,MATCH($A$33,Makrodata!$D$5:$BC$5))</f>
        <v>1.4002414191924248</v>
      </c>
      <c r="AS33" s="602">
        <f>INDEX(Makrodata!AZ$7:AZ$58,MATCH($A$33,Makrodata!$D$5:$BC$5))</f>
        <v>1.4282462475762734</v>
      </c>
      <c r="AT33" s="602">
        <f>INDEX(Makrodata!BA$7:BA$58,MATCH($A$33,Makrodata!$D$5:$BC$5))</f>
        <v>1.4568111725277988</v>
      </c>
      <c r="AU33" s="602">
        <f>INDEX(Makrodata!BB$7:BB$58,MATCH($A$33,Makrodata!$D$5:$BC$5))</f>
        <v>1.4859473959783549</v>
      </c>
      <c r="AV33" s="603">
        <f>INDEX(Makrodata!BC$7:BC$58,MATCH($A$33,Makrodata!$D$5:$BC$5))</f>
        <v>1.5156663438979221</v>
      </c>
    </row>
    <row r="34" spans="1:48" s="119" customFormat="1">
      <c r="A34" s="617">
        <f>IF(Výpočty!$F$2=1,A33+1,Indexace!A33+1)</f>
        <v>2031</v>
      </c>
      <c r="B34" s="545" t="s">
        <v>25</v>
      </c>
      <c r="C34" s="602">
        <f>INDEX(Makrodata!J$7:J$58,MATCH($A$34,Makrodata!$D$5:$BC$5))</f>
        <v>0.60979429621270753</v>
      </c>
      <c r="D34" s="602">
        <f>INDEX(Makrodata!K$7:K$58,MATCH($A$34,Makrodata!$D$5:$BC$5))</f>
        <v>0.6250391536180252</v>
      </c>
      <c r="E34" s="602">
        <f>INDEX(Makrodata!L$7:L$58,MATCH($A$34,Makrodata!$D$5:$BC$5))</f>
        <v>0.6425402499193299</v>
      </c>
      <c r="F34" s="602">
        <f>INDEX(Makrodata!M$7:M$58,MATCH($A$34,Makrodata!$D$5:$BC$5))</f>
        <v>0.68302028566424766</v>
      </c>
      <c r="G34" s="602">
        <f>INDEX(Makrodata!N$7:N$58,MATCH($A$34,Makrodata!$D$5:$BC$5))</f>
        <v>0.68985048852089015</v>
      </c>
      <c r="H34" s="602">
        <f>INDEX(Makrodata!O$7:O$58,MATCH($A$34,Makrodata!$D$5:$BC$5))</f>
        <v>0.70019824584870338</v>
      </c>
      <c r="I34" s="602">
        <f>INDEX(Makrodata!P$7:P$58,MATCH($A$34,Makrodata!$D$5:$BC$5))</f>
        <v>0.7135020125198287</v>
      </c>
      <c r="J34" s="602">
        <f>INDEX(Makrodata!Q$7:Q$58,MATCH($A$34,Makrodata!$D$5:$BC$5))</f>
        <v>0.73704757893298301</v>
      </c>
      <c r="K34" s="602">
        <f>INDEX(Makrodata!R$7:R$58,MATCH($A$34,Makrodata!$D$5:$BC$5))</f>
        <v>0.74736624503804483</v>
      </c>
      <c r="L34" s="602">
        <f>INDEX(Makrodata!S$7:S$58,MATCH($A$34,Makrodata!$D$5:$BC$5))</f>
        <v>0.75035571001819701</v>
      </c>
      <c r="M34" s="602">
        <f>INDEX(Makrodata!T$7:T$58,MATCH($A$34,Makrodata!$D$5:$BC$5))</f>
        <v>0.75260677714825153</v>
      </c>
      <c r="N34" s="602">
        <f>INDEX(Makrodata!U$7:U$58,MATCH($A$34,Makrodata!$D$5:$BC$5))</f>
        <v>0.75787502458828926</v>
      </c>
      <c r="O34" s="602">
        <f>INDEX(Makrodata!V$7:V$58,MATCH($A$34,Makrodata!$D$5:$BC$5))</f>
        <v>0.77303252508005504</v>
      </c>
      <c r="P34" s="602">
        <f>INDEX(Makrodata!W$7:W$58,MATCH($A$34,Makrodata!$D$5:$BC$5))</f>
        <v>0.7884931755816561</v>
      </c>
      <c r="Q34" s="602">
        <f>INDEX(Makrodata!X$7:X$58,MATCH($A$34,Makrodata!$D$5:$BC$5))</f>
        <v>0.80426303909328922</v>
      </c>
      <c r="R34" s="602">
        <f>INDEX(Makrodata!Y$7:Y$58,MATCH($A$34,Makrodata!$D$5:$BC$5))</f>
        <v>0.82034829987515501</v>
      </c>
      <c r="S34" s="602">
        <f>INDEX(Makrodata!Z$7:Z$58,MATCH($A$34,Makrodata!$D$5:$BC$5))</f>
        <v>0.83675526587265814</v>
      </c>
      <c r="T34" s="602">
        <f>INDEX(Makrodata!AA$7:AA$58,MATCH($A$34,Makrodata!$D$5:$BC$5))</f>
        <v>0.85349037119011129</v>
      </c>
      <c r="U34" s="602">
        <f>INDEX(Makrodata!AB$7:AB$58,MATCH($A$34,Makrodata!$D$5:$BC$5))</f>
        <v>0.87056017861391355</v>
      </c>
      <c r="V34" s="602">
        <f>INDEX(Makrodata!AC$7:AC$58,MATCH($A$34,Makrodata!$D$5:$BC$5))</f>
        <v>0.88797138218619187</v>
      </c>
      <c r="W34" s="602">
        <f>INDEX(Makrodata!AD$7:AD$58,MATCH($A$34,Makrodata!$D$5:$BC$5))</f>
        <v>0.90573080982991572</v>
      </c>
      <c r="X34" s="602">
        <f>INDEX(Makrodata!AE$7:AE$58,MATCH($A$34,Makrodata!$D$5:$BC$5))</f>
        <v>0.92384542602651409</v>
      </c>
      <c r="Y34" s="602">
        <f>INDEX(Makrodata!AF$7:AF$58,MATCH($A$34,Makrodata!$D$5:$BC$5))</f>
        <v>0.94232233454704439</v>
      </c>
      <c r="Z34" s="602">
        <f>INDEX(Makrodata!AG$7:AG$58,MATCH($A$34,Makrodata!$D$5:$BC$5))</f>
        <v>0.96116878123798533</v>
      </c>
      <c r="AA34" s="602">
        <f>INDEX(Makrodata!AH$7:AH$58,MATCH($A$34,Makrodata!$D$5:$BC$5))</f>
        <v>0.98039215686274506</v>
      </c>
      <c r="AB34" s="602">
        <f>INDEX(Makrodata!AI$7:AI$58,MATCH($A$34,Makrodata!$D$5:$BC$5))</f>
        <v>1</v>
      </c>
      <c r="AC34" s="602">
        <f>INDEX(Makrodata!AJ$7:AJ$58,MATCH($A$34,Makrodata!$D$5:$BC$5))</f>
        <v>1.02</v>
      </c>
      <c r="AD34" s="602">
        <f>INDEX(Makrodata!AK$7:AK$58,MATCH($A$34,Makrodata!$D$5:$BC$5))</f>
        <v>1.0404</v>
      </c>
      <c r="AE34" s="602">
        <f>INDEX(Makrodata!AL$7:AL$58,MATCH($A$34,Makrodata!$D$5:$BC$5))</f>
        <v>1.0612079999999999</v>
      </c>
      <c r="AF34" s="602">
        <f>INDEX(Makrodata!AM$7:AM$58,MATCH($A$34,Makrodata!$D$5:$BC$5))</f>
        <v>1.08243216</v>
      </c>
      <c r="AG34" s="602">
        <f>INDEX(Makrodata!AN$7:AN$58,MATCH($A$34,Makrodata!$D$5:$BC$5))</f>
        <v>1.1040808032</v>
      </c>
      <c r="AH34" s="602">
        <f>INDEX(Makrodata!AO$7:AO$58,MATCH($A$34,Makrodata!$D$5:$BC$5))</f>
        <v>1.1261624192640001</v>
      </c>
      <c r="AI34" s="602">
        <f>INDEX(Makrodata!AP$7:AP$58,MATCH($A$34,Makrodata!$D$5:$BC$5))</f>
        <v>1.14868566764928</v>
      </c>
      <c r="AJ34" s="602">
        <f>INDEX(Makrodata!AQ$7:AQ$58,MATCH($A$34,Makrodata!$D$5:$BC$5))</f>
        <v>1.1716593810022657</v>
      </c>
      <c r="AK34" s="602">
        <f>INDEX(Makrodata!AR$7:AR$58,MATCH($A$34,Makrodata!$D$5:$BC$5))</f>
        <v>1.1950925686223111</v>
      </c>
      <c r="AL34" s="602">
        <f>INDEX(Makrodata!AS$7:AS$58,MATCH($A$34,Makrodata!$D$5:$BC$5))</f>
        <v>1.2189944199947573</v>
      </c>
      <c r="AM34" s="602">
        <f>INDEX(Makrodata!AT$7:AT$58,MATCH($A$34,Makrodata!$D$5:$BC$5))</f>
        <v>1.2433743083946525</v>
      </c>
      <c r="AN34" s="602">
        <f>INDEX(Makrodata!AU$7:AU$58,MATCH($A$34,Makrodata!$D$5:$BC$5))</f>
        <v>1.2682417945625455</v>
      </c>
      <c r="AO34" s="602">
        <f>INDEX(Makrodata!AV$7:AV$58,MATCH($A$34,Makrodata!$D$5:$BC$5))</f>
        <v>1.2936066304537963</v>
      </c>
      <c r="AP34" s="602">
        <f>INDEX(Makrodata!AW$7:AW$58,MATCH($A$34,Makrodata!$D$5:$BC$5))</f>
        <v>1.3194787630628724</v>
      </c>
      <c r="AQ34" s="602">
        <f>INDEX(Makrodata!AX$7:AX$58,MATCH($A$34,Makrodata!$D$5:$BC$5))</f>
        <v>1.3458683383241299</v>
      </c>
      <c r="AR34" s="602">
        <f>INDEX(Makrodata!AY$7:AY$58,MATCH($A$34,Makrodata!$D$5:$BC$5))</f>
        <v>1.3727857050906125</v>
      </c>
      <c r="AS34" s="602">
        <f>INDEX(Makrodata!AZ$7:AZ$58,MATCH($A$34,Makrodata!$D$5:$BC$5))</f>
        <v>1.4002414191924248</v>
      </c>
      <c r="AT34" s="602">
        <f>INDEX(Makrodata!BA$7:BA$58,MATCH($A$34,Makrodata!$D$5:$BC$5))</f>
        <v>1.4282462475762734</v>
      </c>
      <c r="AU34" s="602">
        <f>INDEX(Makrodata!BB$7:BB$58,MATCH($A$34,Makrodata!$D$5:$BC$5))</f>
        <v>1.4568111725277988</v>
      </c>
      <c r="AV34" s="603">
        <f>INDEX(Makrodata!BC$7:BC$58,MATCH($A$34,Makrodata!$D$5:$BC$5))</f>
        <v>1.4859473959783549</v>
      </c>
    </row>
    <row r="35" spans="1:48" s="119" customFormat="1">
      <c r="A35" s="617">
        <f>IF(Výpočty!$F$2=1,A34+1,Indexace!A34+1)</f>
        <v>2032</v>
      </c>
      <c r="B35" s="545" t="s">
        <v>25</v>
      </c>
      <c r="C35" s="602">
        <f>INDEX(Makrodata!J$7:J$58,MATCH($A$35,Makrodata!$D$5:$BC$5))</f>
        <v>0.59783754530657618</v>
      </c>
      <c r="D35" s="602">
        <f>INDEX(Makrodata!K$7:K$58,MATCH($A$35,Makrodata!$D$5:$BC$5))</f>
        <v>0.61278348393924054</v>
      </c>
      <c r="E35" s="602">
        <f>INDEX(Makrodata!L$7:L$58,MATCH($A$35,Makrodata!$D$5:$BC$5))</f>
        <v>0.62994142148953924</v>
      </c>
      <c r="F35" s="602">
        <f>INDEX(Makrodata!M$7:M$58,MATCH($A$35,Makrodata!$D$5:$BC$5))</f>
        <v>0.66962773104338014</v>
      </c>
      <c r="G35" s="602">
        <f>INDEX(Makrodata!N$7:N$58,MATCH($A$35,Makrodata!$D$5:$BC$5))</f>
        <v>0.6763240083538139</v>
      </c>
      <c r="H35" s="602">
        <f>INDEX(Makrodata!O$7:O$58,MATCH($A$35,Makrodata!$D$5:$BC$5))</f>
        <v>0.68646886847912103</v>
      </c>
      <c r="I35" s="602">
        <f>INDEX(Makrodata!P$7:P$58,MATCH($A$35,Makrodata!$D$5:$BC$5))</f>
        <v>0.69951177698022426</v>
      </c>
      <c r="J35" s="602">
        <f>INDEX(Makrodata!Q$7:Q$58,MATCH($A$35,Makrodata!$D$5:$BC$5))</f>
        <v>0.72259566562057165</v>
      </c>
      <c r="K35" s="602">
        <f>INDEX(Makrodata!R$7:R$58,MATCH($A$35,Makrodata!$D$5:$BC$5))</f>
        <v>0.7327120049392597</v>
      </c>
      <c r="L35" s="602">
        <f>INDEX(Makrodata!S$7:S$58,MATCH($A$35,Makrodata!$D$5:$BC$5))</f>
        <v>0.73564285295901677</v>
      </c>
      <c r="M35" s="602">
        <f>INDEX(Makrodata!T$7:T$58,MATCH($A$35,Makrodata!$D$5:$BC$5))</f>
        <v>0.73784978151789371</v>
      </c>
      <c r="N35" s="602">
        <f>INDEX(Makrodata!U$7:U$58,MATCH($A$35,Makrodata!$D$5:$BC$5))</f>
        <v>0.74301472998851892</v>
      </c>
      <c r="O35" s="602">
        <f>INDEX(Makrodata!V$7:V$58,MATCH($A$35,Makrodata!$D$5:$BC$5))</f>
        <v>0.75787502458828926</v>
      </c>
      <c r="P35" s="602">
        <f>INDEX(Makrodata!W$7:W$58,MATCH($A$35,Makrodata!$D$5:$BC$5))</f>
        <v>0.77303252508005504</v>
      </c>
      <c r="Q35" s="602">
        <f>INDEX(Makrodata!X$7:X$58,MATCH($A$35,Makrodata!$D$5:$BC$5))</f>
        <v>0.7884931755816561</v>
      </c>
      <c r="R35" s="602">
        <f>INDEX(Makrodata!Y$7:Y$58,MATCH($A$35,Makrodata!$D$5:$BC$5))</f>
        <v>0.80426303909328922</v>
      </c>
      <c r="S35" s="602">
        <f>INDEX(Makrodata!Z$7:Z$58,MATCH($A$35,Makrodata!$D$5:$BC$5))</f>
        <v>0.82034829987515501</v>
      </c>
      <c r="T35" s="602">
        <f>INDEX(Makrodata!AA$7:AA$58,MATCH($A$35,Makrodata!$D$5:$BC$5))</f>
        <v>0.83675526587265814</v>
      </c>
      <c r="U35" s="602">
        <f>INDEX(Makrodata!AB$7:AB$58,MATCH($A$35,Makrodata!$D$5:$BC$5))</f>
        <v>0.85349037119011129</v>
      </c>
      <c r="V35" s="602">
        <f>INDEX(Makrodata!AC$7:AC$58,MATCH($A$35,Makrodata!$D$5:$BC$5))</f>
        <v>0.87056017861391355</v>
      </c>
      <c r="W35" s="602">
        <f>INDEX(Makrodata!AD$7:AD$58,MATCH($A$35,Makrodata!$D$5:$BC$5))</f>
        <v>0.88797138218619187</v>
      </c>
      <c r="X35" s="602">
        <f>INDEX(Makrodata!AE$7:AE$58,MATCH($A$35,Makrodata!$D$5:$BC$5))</f>
        <v>0.90573080982991572</v>
      </c>
      <c r="Y35" s="602">
        <f>INDEX(Makrodata!AF$7:AF$58,MATCH($A$35,Makrodata!$D$5:$BC$5))</f>
        <v>0.92384542602651409</v>
      </c>
      <c r="Z35" s="602">
        <f>INDEX(Makrodata!AG$7:AG$58,MATCH($A$35,Makrodata!$D$5:$BC$5))</f>
        <v>0.94232233454704439</v>
      </c>
      <c r="AA35" s="602">
        <f>INDEX(Makrodata!AH$7:AH$58,MATCH($A$35,Makrodata!$D$5:$BC$5))</f>
        <v>0.96116878123798533</v>
      </c>
      <c r="AB35" s="602">
        <f>INDEX(Makrodata!AI$7:AI$58,MATCH($A$35,Makrodata!$D$5:$BC$5))</f>
        <v>0.98039215686274506</v>
      </c>
      <c r="AC35" s="602">
        <f>INDEX(Makrodata!AJ$7:AJ$58,MATCH($A$35,Makrodata!$D$5:$BC$5))</f>
        <v>1</v>
      </c>
      <c r="AD35" s="602">
        <f>INDEX(Makrodata!AK$7:AK$58,MATCH($A$35,Makrodata!$D$5:$BC$5))</f>
        <v>1.02</v>
      </c>
      <c r="AE35" s="602">
        <f>INDEX(Makrodata!AL$7:AL$58,MATCH($A$35,Makrodata!$D$5:$BC$5))</f>
        <v>1.0404</v>
      </c>
      <c r="AF35" s="602">
        <f>INDEX(Makrodata!AM$7:AM$58,MATCH($A$35,Makrodata!$D$5:$BC$5))</f>
        <v>1.0612079999999999</v>
      </c>
      <c r="AG35" s="602">
        <f>INDEX(Makrodata!AN$7:AN$58,MATCH($A$35,Makrodata!$D$5:$BC$5))</f>
        <v>1.08243216</v>
      </c>
      <c r="AH35" s="602">
        <f>INDEX(Makrodata!AO$7:AO$58,MATCH($A$35,Makrodata!$D$5:$BC$5))</f>
        <v>1.1040808032</v>
      </c>
      <c r="AI35" s="602">
        <f>INDEX(Makrodata!AP$7:AP$58,MATCH($A$35,Makrodata!$D$5:$BC$5))</f>
        <v>1.1261624192640001</v>
      </c>
      <c r="AJ35" s="602">
        <f>INDEX(Makrodata!AQ$7:AQ$58,MATCH($A$35,Makrodata!$D$5:$BC$5))</f>
        <v>1.14868566764928</v>
      </c>
      <c r="AK35" s="602">
        <f>INDEX(Makrodata!AR$7:AR$58,MATCH($A$35,Makrodata!$D$5:$BC$5))</f>
        <v>1.1716593810022657</v>
      </c>
      <c r="AL35" s="602">
        <f>INDEX(Makrodata!AS$7:AS$58,MATCH($A$35,Makrodata!$D$5:$BC$5))</f>
        <v>1.1950925686223111</v>
      </c>
      <c r="AM35" s="602">
        <f>INDEX(Makrodata!AT$7:AT$58,MATCH($A$35,Makrodata!$D$5:$BC$5))</f>
        <v>1.2189944199947573</v>
      </c>
      <c r="AN35" s="602">
        <f>INDEX(Makrodata!AU$7:AU$58,MATCH($A$35,Makrodata!$D$5:$BC$5))</f>
        <v>1.2433743083946525</v>
      </c>
      <c r="AO35" s="602">
        <f>INDEX(Makrodata!AV$7:AV$58,MATCH($A$35,Makrodata!$D$5:$BC$5))</f>
        <v>1.2682417945625455</v>
      </c>
      <c r="AP35" s="602">
        <f>INDEX(Makrodata!AW$7:AW$58,MATCH($A$35,Makrodata!$D$5:$BC$5))</f>
        <v>1.2936066304537963</v>
      </c>
      <c r="AQ35" s="602">
        <f>INDEX(Makrodata!AX$7:AX$58,MATCH($A$35,Makrodata!$D$5:$BC$5))</f>
        <v>1.3194787630628724</v>
      </c>
      <c r="AR35" s="602">
        <f>INDEX(Makrodata!AY$7:AY$58,MATCH($A$35,Makrodata!$D$5:$BC$5))</f>
        <v>1.3458683383241299</v>
      </c>
      <c r="AS35" s="602">
        <f>INDEX(Makrodata!AZ$7:AZ$58,MATCH($A$35,Makrodata!$D$5:$BC$5))</f>
        <v>1.3727857050906125</v>
      </c>
      <c r="AT35" s="602">
        <f>INDEX(Makrodata!BA$7:BA$58,MATCH($A$35,Makrodata!$D$5:$BC$5))</f>
        <v>1.4002414191924248</v>
      </c>
      <c r="AU35" s="602">
        <f>INDEX(Makrodata!BB$7:BB$58,MATCH($A$35,Makrodata!$D$5:$BC$5))</f>
        <v>1.4282462475762734</v>
      </c>
      <c r="AV35" s="603">
        <f>INDEX(Makrodata!BC$7:BC$58,MATCH($A$35,Makrodata!$D$5:$BC$5))</f>
        <v>1.4568111725277988</v>
      </c>
    </row>
    <row r="36" spans="1:48" s="119" customFormat="1">
      <c r="A36" s="617">
        <f>IF(Výpočty!$F$2=1,A35+1,Indexace!A35+1)</f>
        <v>2033</v>
      </c>
      <c r="B36" s="545" t="s">
        <v>25</v>
      </c>
      <c r="C36" s="602">
        <f>INDEX(Makrodata!J$7:J$58,MATCH($A$36,Makrodata!$D$5:$BC$5))</f>
        <v>0.58611524049664321</v>
      </c>
      <c r="D36" s="602">
        <f>INDEX(Makrodata!K$7:K$58,MATCH($A$36,Makrodata!$D$5:$BC$5))</f>
        <v>0.60076812150905923</v>
      </c>
      <c r="E36" s="602">
        <f>INDEX(Makrodata!L$7:L$58,MATCH($A$36,Makrodata!$D$5:$BC$5))</f>
        <v>0.61758962891131286</v>
      </c>
      <c r="F36" s="602">
        <f>INDEX(Makrodata!M$7:M$58,MATCH($A$36,Makrodata!$D$5:$BC$5))</f>
        <v>0.65649777553272559</v>
      </c>
      <c r="G36" s="602">
        <f>INDEX(Makrodata!N$7:N$58,MATCH($A$36,Makrodata!$D$5:$BC$5))</f>
        <v>0.66306275328805286</v>
      </c>
      <c r="H36" s="602">
        <f>INDEX(Makrodata!O$7:O$58,MATCH($A$36,Makrodata!$D$5:$BC$5))</f>
        <v>0.67300869458737356</v>
      </c>
      <c r="I36" s="602">
        <f>INDEX(Makrodata!P$7:P$58,MATCH($A$36,Makrodata!$D$5:$BC$5))</f>
        <v>0.68579585978453361</v>
      </c>
      <c r="J36" s="602">
        <f>INDEX(Makrodata!Q$7:Q$58,MATCH($A$36,Makrodata!$D$5:$BC$5))</f>
        <v>0.70842712315742318</v>
      </c>
      <c r="K36" s="602">
        <f>INDEX(Makrodata!R$7:R$58,MATCH($A$36,Makrodata!$D$5:$BC$5))</f>
        <v>0.71834510288162712</v>
      </c>
      <c r="L36" s="602">
        <f>INDEX(Makrodata!S$7:S$58,MATCH($A$36,Makrodata!$D$5:$BC$5))</f>
        <v>0.72121848329315363</v>
      </c>
      <c r="M36" s="602">
        <f>INDEX(Makrodata!T$7:T$58,MATCH($A$36,Makrodata!$D$5:$BC$5))</f>
        <v>0.72338213874303303</v>
      </c>
      <c r="N36" s="602">
        <f>INDEX(Makrodata!U$7:U$58,MATCH($A$36,Makrodata!$D$5:$BC$5))</f>
        <v>0.72844581371423422</v>
      </c>
      <c r="O36" s="602">
        <f>INDEX(Makrodata!V$7:V$58,MATCH($A$36,Makrodata!$D$5:$BC$5))</f>
        <v>0.74301472998851892</v>
      </c>
      <c r="P36" s="602">
        <f>INDEX(Makrodata!W$7:W$58,MATCH($A$36,Makrodata!$D$5:$BC$5))</f>
        <v>0.75787502458828926</v>
      </c>
      <c r="Q36" s="602">
        <f>INDEX(Makrodata!X$7:X$58,MATCH($A$36,Makrodata!$D$5:$BC$5))</f>
        <v>0.77303252508005504</v>
      </c>
      <c r="R36" s="602">
        <f>INDEX(Makrodata!Y$7:Y$58,MATCH($A$36,Makrodata!$D$5:$BC$5))</f>
        <v>0.7884931755816561</v>
      </c>
      <c r="S36" s="602">
        <f>INDEX(Makrodata!Z$7:Z$58,MATCH($A$36,Makrodata!$D$5:$BC$5))</f>
        <v>0.80426303909328922</v>
      </c>
      <c r="T36" s="602">
        <f>INDEX(Makrodata!AA$7:AA$58,MATCH($A$36,Makrodata!$D$5:$BC$5))</f>
        <v>0.82034829987515501</v>
      </c>
      <c r="U36" s="602">
        <f>INDEX(Makrodata!AB$7:AB$58,MATCH($A$36,Makrodata!$D$5:$BC$5))</f>
        <v>0.83675526587265814</v>
      </c>
      <c r="V36" s="602">
        <f>INDEX(Makrodata!AC$7:AC$58,MATCH($A$36,Makrodata!$D$5:$BC$5))</f>
        <v>0.85349037119011129</v>
      </c>
      <c r="W36" s="602">
        <f>INDEX(Makrodata!AD$7:AD$58,MATCH($A$36,Makrodata!$D$5:$BC$5))</f>
        <v>0.87056017861391355</v>
      </c>
      <c r="X36" s="602">
        <f>INDEX(Makrodata!AE$7:AE$58,MATCH($A$36,Makrodata!$D$5:$BC$5))</f>
        <v>0.88797138218619187</v>
      </c>
      <c r="Y36" s="602">
        <f>INDEX(Makrodata!AF$7:AF$58,MATCH($A$36,Makrodata!$D$5:$BC$5))</f>
        <v>0.90573080982991572</v>
      </c>
      <c r="Z36" s="602">
        <f>INDEX(Makrodata!AG$7:AG$58,MATCH($A$36,Makrodata!$D$5:$BC$5))</f>
        <v>0.92384542602651409</v>
      </c>
      <c r="AA36" s="602">
        <f>INDEX(Makrodata!AH$7:AH$58,MATCH($A$36,Makrodata!$D$5:$BC$5))</f>
        <v>0.94232233454704439</v>
      </c>
      <c r="AB36" s="602">
        <f>INDEX(Makrodata!AI$7:AI$58,MATCH($A$36,Makrodata!$D$5:$BC$5))</f>
        <v>0.96116878123798533</v>
      </c>
      <c r="AC36" s="602">
        <f>INDEX(Makrodata!AJ$7:AJ$58,MATCH($A$36,Makrodata!$D$5:$BC$5))</f>
        <v>0.98039215686274506</v>
      </c>
      <c r="AD36" s="602">
        <f>INDEX(Makrodata!AK$7:AK$58,MATCH($A$36,Makrodata!$D$5:$BC$5))</f>
        <v>1</v>
      </c>
      <c r="AE36" s="602">
        <f>INDEX(Makrodata!AL$7:AL$58,MATCH($A$36,Makrodata!$D$5:$BC$5))</f>
        <v>1.02</v>
      </c>
      <c r="AF36" s="602">
        <f>INDEX(Makrodata!AM$7:AM$58,MATCH($A$36,Makrodata!$D$5:$BC$5))</f>
        <v>1.0404</v>
      </c>
      <c r="AG36" s="602">
        <f>INDEX(Makrodata!AN$7:AN$58,MATCH($A$36,Makrodata!$D$5:$BC$5))</f>
        <v>1.0612079999999999</v>
      </c>
      <c r="AH36" s="602">
        <f>INDEX(Makrodata!AO$7:AO$58,MATCH($A$36,Makrodata!$D$5:$BC$5))</f>
        <v>1.08243216</v>
      </c>
      <c r="AI36" s="602">
        <f>INDEX(Makrodata!AP$7:AP$58,MATCH($A$36,Makrodata!$D$5:$BC$5))</f>
        <v>1.1040808032</v>
      </c>
      <c r="AJ36" s="602">
        <f>INDEX(Makrodata!AQ$7:AQ$58,MATCH($A$36,Makrodata!$D$5:$BC$5))</f>
        <v>1.1261624192640001</v>
      </c>
      <c r="AK36" s="602">
        <f>INDEX(Makrodata!AR$7:AR$58,MATCH($A$36,Makrodata!$D$5:$BC$5))</f>
        <v>1.14868566764928</v>
      </c>
      <c r="AL36" s="602">
        <f>INDEX(Makrodata!AS$7:AS$58,MATCH($A$36,Makrodata!$D$5:$BC$5))</f>
        <v>1.1716593810022657</v>
      </c>
      <c r="AM36" s="602">
        <f>INDEX(Makrodata!AT$7:AT$58,MATCH($A$36,Makrodata!$D$5:$BC$5))</f>
        <v>1.1950925686223111</v>
      </c>
      <c r="AN36" s="602">
        <f>INDEX(Makrodata!AU$7:AU$58,MATCH($A$36,Makrodata!$D$5:$BC$5))</f>
        <v>1.2189944199947573</v>
      </c>
      <c r="AO36" s="602">
        <f>INDEX(Makrodata!AV$7:AV$58,MATCH($A$36,Makrodata!$D$5:$BC$5))</f>
        <v>1.2433743083946525</v>
      </c>
      <c r="AP36" s="602">
        <f>INDEX(Makrodata!AW$7:AW$58,MATCH($A$36,Makrodata!$D$5:$BC$5))</f>
        <v>1.2682417945625455</v>
      </c>
      <c r="AQ36" s="602">
        <f>INDEX(Makrodata!AX$7:AX$58,MATCH($A$36,Makrodata!$D$5:$BC$5))</f>
        <v>1.2936066304537963</v>
      </c>
      <c r="AR36" s="602">
        <f>INDEX(Makrodata!AY$7:AY$58,MATCH($A$36,Makrodata!$D$5:$BC$5))</f>
        <v>1.3194787630628724</v>
      </c>
      <c r="AS36" s="602">
        <f>INDEX(Makrodata!AZ$7:AZ$58,MATCH($A$36,Makrodata!$D$5:$BC$5))</f>
        <v>1.3458683383241299</v>
      </c>
      <c r="AT36" s="602">
        <f>INDEX(Makrodata!BA$7:BA$58,MATCH($A$36,Makrodata!$D$5:$BC$5))</f>
        <v>1.3727857050906125</v>
      </c>
      <c r="AU36" s="602">
        <f>INDEX(Makrodata!BB$7:BB$58,MATCH($A$36,Makrodata!$D$5:$BC$5))</f>
        <v>1.4002414191924248</v>
      </c>
      <c r="AV36" s="603">
        <f>INDEX(Makrodata!BC$7:BC$58,MATCH($A$36,Makrodata!$D$5:$BC$5))</f>
        <v>1.4282462475762734</v>
      </c>
    </row>
    <row r="37" spans="1:48" s="119" customFormat="1">
      <c r="A37" s="617">
        <f>IF(Výpočty!$F$2=1,A36+1,Indexace!A36+1)</f>
        <v>2034</v>
      </c>
      <c r="B37" s="545" t="s">
        <v>25</v>
      </c>
      <c r="C37" s="602">
        <f>INDEX(Makrodata!J$7:J$58,MATCH($A$37,Makrodata!$D$5:$BC$5))</f>
        <v>0.57462278480063078</v>
      </c>
      <c r="D37" s="602">
        <f>INDEX(Makrodata!K$7:K$58,MATCH($A$37,Makrodata!$D$5:$BC$5))</f>
        <v>0.58898835442064645</v>
      </c>
      <c r="E37" s="602">
        <f>INDEX(Makrodata!L$7:L$58,MATCH($A$37,Makrodata!$D$5:$BC$5))</f>
        <v>0.6054800283444246</v>
      </c>
      <c r="F37" s="602">
        <f>INDEX(Makrodata!M$7:M$58,MATCH($A$37,Makrodata!$D$5:$BC$5))</f>
        <v>0.64362527013012327</v>
      </c>
      <c r="G37" s="602">
        <f>INDEX(Makrodata!N$7:N$58,MATCH($A$37,Makrodata!$D$5:$BC$5))</f>
        <v>0.65006152283142449</v>
      </c>
      <c r="H37" s="602">
        <f>INDEX(Makrodata!O$7:O$58,MATCH($A$37,Makrodata!$D$5:$BC$5))</f>
        <v>0.65981244567389574</v>
      </c>
      <c r="I37" s="602">
        <f>INDEX(Makrodata!P$7:P$58,MATCH($A$37,Makrodata!$D$5:$BC$5))</f>
        <v>0.67234888214169974</v>
      </c>
      <c r="J37" s="602">
        <f>INDEX(Makrodata!Q$7:Q$58,MATCH($A$37,Makrodata!$D$5:$BC$5))</f>
        <v>0.69453639525237576</v>
      </c>
      <c r="K37" s="602">
        <f>INDEX(Makrodata!R$7:R$58,MATCH($A$37,Makrodata!$D$5:$BC$5))</f>
        <v>0.70425990478590905</v>
      </c>
      <c r="L37" s="602">
        <f>INDEX(Makrodata!S$7:S$58,MATCH($A$37,Makrodata!$D$5:$BC$5))</f>
        <v>0.70707694440505264</v>
      </c>
      <c r="M37" s="602">
        <f>INDEX(Makrodata!T$7:T$58,MATCH($A$37,Makrodata!$D$5:$BC$5))</f>
        <v>0.70919817523826767</v>
      </c>
      <c r="N37" s="602">
        <f>INDEX(Makrodata!U$7:U$58,MATCH($A$37,Makrodata!$D$5:$BC$5))</f>
        <v>0.71416256246493548</v>
      </c>
      <c r="O37" s="602">
        <f>INDEX(Makrodata!V$7:V$58,MATCH($A$37,Makrodata!$D$5:$BC$5))</f>
        <v>0.72844581371423422</v>
      </c>
      <c r="P37" s="602">
        <f>INDEX(Makrodata!W$7:W$58,MATCH($A$37,Makrodata!$D$5:$BC$5))</f>
        <v>0.74301472998851892</v>
      </c>
      <c r="Q37" s="602">
        <f>INDEX(Makrodata!X$7:X$58,MATCH($A$37,Makrodata!$D$5:$BC$5))</f>
        <v>0.75787502458828926</v>
      </c>
      <c r="R37" s="602">
        <f>INDEX(Makrodata!Y$7:Y$58,MATCH($A$37,Makrodata!$D$5:$BC$5))</f>
        <v>0.77303252508005504</v>
      </c>
      <c r="S37" s="602">
        <f>INDEX(Makrodata!Z$7:Z$58,MATCH($A$37,Makrodata!$D$5:$BC$5))</f>
        <v>0.7884931755816561</v>
      </c>
      <c r="T37" s="602">
        <f>INDEX(Makrodata!AA$7:AA$58,MATCH($A$37,Makrodata!$D$5:$BC$5))</f>
        <v>0.80426303909328922</v>
      </c>
      <c r="U37" s="602">
        <f>INDEX(Makrodata!AB$7:AB$58,MATCH($A$37,Makrodata!$D$5:$BC$5))</f>
        <v>0.82034829987515501</v>
      </c>
      <c r="V37" s="602">
        <f>INDEX(Makrodata!AC$7:AC$58,MATCH($A$37,Makrodata!$D$5:$BC$5))</f>
        <v>0.83675526587265814</v>
      </c>
      <c r="W37" s="602">
        <f>INDEX(Makrodata!AD$7:AD$58,MATCH($A$37,Makrodata!$D$5:$BC$5))</f>
        <v>0.85349037119011129</v>
      </c>
      <c r="X37" s="602">
        <f>INDEX(Makrodata!AE$7:AE$58,MATCH($A$37,Makrodata!$D$5:$BC$5))</f>
        <v>0.87056017861391355</v>
      </c>
      <c r="Y37" s="602">
        <f>INDEX(Makrodata!AF$7:AF$58,MATCH($A$37,Makrodata!$D$5:$BC$5))</f>
        <v>0.88797138218619187</v>
      </c>
      <c r="Z37" s="602">
        <f>INDEX(Makrodata!AG$7:AG$58,MATCH($A$37,Makrodata!$D$5:$BC$5))</f>
        <v>0.90573080982991572</v>
      </c>
      <c r="AA37" s="602">
        <f>INDEX(Makrodata!AH$7:AH$58,MATCH($A$37,Makrodata!$D$5:$BC$5))</f>
        <v>0.92384542602651409</v>
      </c>
      <c r="AB37" s="602">
        <f>INDEX(Makrodata!AI$7:AI$58,MATCH($A$37,Makrodata!$D$5:$BC$5))</f>
        <v>0.94232233454704439</v>
      </c>
      <c r="AC37" s="602">
        <f>INDEX(Makrodata!AJ$7:AJ$58,MATCH($A$37,Makrodata!$D$5:$BC$5))</f>
        <v>0.96116878123798533</v>
      </c>
      <c r="AD37" s="602">
        <f>INDEX(Makrodata!AK$7:AK$58,MATCH($A$37,Makrodata!$D$5:$BC$5))</f>
        <v>0.98039215686274506</v>
      </c>
      <c r="AE37" s="602">
        <f>INDEX(Makrodata!AL$7:AL$58,MATCH($A$37,Makrodata!$D$5:$BC$5))</f>
        <v>1</v>
      </c>
      <c r="AF37" s="602">
        <f>INDEX(Makrodata!AM$7:AM$58,MATCH($A$37,Makrodata!$D$5:$BC$5))</f>
        <v>1.02</v>
      </c>
      <c r="AG37" s="602">
        <f>INDEX(Makrodata!AN$7:AN$58,MATCH($A$37,Makrodata!$D$5:$BC$5))</f>
        <v>1.0404</v>
      </c>
      <c r="AH37" s="602">
        <f>INDEX(Makrodata!AO$7:AO$58,MATCH($A$37,Makrodata!$D$5:$BC$5))</f>
        <v>1.0612079999999999</v>
      </c>
      <c r="AI37" s="602">
        <f>INDEX(Makrodata!AP$7:AP$58,MATCH($A$37,Makrodata!$D$5:$BC$5))</f>
        <v>1.08243216</v>
      </c>
      <c r="AJ37" s="602">
        <f>INDEX(Makrodata!AQ$7:AQ$58,MATCH($A$37,Makrodata!$D$5:$BC$5))</f>
        <v>1.1040808032</v>
      </c>
      <c r="AK37" s="602">
        <f>INDEX(Makrodata!AR$7:AR$58,MATCH($A$37,Makrodata!$D$5:$BC$5))</f>
        <v>1.1261624192640001</v>
      </c>
      <c r="AL37" s="602">
        <f>INDEX(Makrodata!AS$7:AS$58,MATCH($A$37,Makrodata!$D$5:$BC$5))</f>
        <v>1.14868566764928</v>
      </c>
      <c r="AM37" s="602">
        <f>INDEX(Makrodata!AT$7:AT$58,MATCH($A$37,Makrodata!$D$5:$BC$5))</f>
        <v>1.1716593810022657</v>
      </c>
      <c r="AN37" s="602">
        <f>INDEX(Makrodata!AU$7:AU$58,MATCH($A$37,Makrodata!$D$5:$BC$5))</f>
        <v>1.1950925686223111</v>
      </c>
      <c r="AO37" s="602">
        <f>INDEX(Makrodata!AV$7:AV$58,MATCH($A$37,Makrodata!$D$5:$BC$5))</f>
        <v>1.2189944199947573</v>
      </c>
      <c r="AP37" s="602">
        <f>INDEX(Makrodata!AW$7:AW$58,MATCH($A$37,Makrodata!$D$5:$BC$5))</f>
        <v>1.2433743083946525</v>
      </c>
      <c r="AQ37" s="602">
        <f>INDEX(Makrodata!AX$7:AX$58,MATCH($A$37,Makrodata!$D$5:$BC$5))</f>
        <v>1.2682417945625455</v>
      </c>
      <c r="AR37" s="602">
        <f>INDEX(Makrodata!AY$7:AY$58,MATCH($A$37,Makrodata!$D$5:$BC$5))</f>
        <v>1.2936066304537963</v>
      </c>
      <c r="AS37" s="602">
        <f>INDEX(Makrodata!AZ$7:AZ$58,MATCH($A$37,Makrodata!$D$5:$BC$5))</f>
        <v>1.3194787630628724</v>
      </c>
      <c r="AT37" s="602">
        <f>INDEX(Makrodata!BA$7:BA$58,MATCH($A$37,Makrodata!$D$5:$BC$5))</f>
        <v>1.3458683383241299</v>
      </c>
      <c r="AU37" s="602">
        <f>INDEX(Makrodata!BB$7:BB$58,MATCH($A$37,Makrodata!$D$5:$BC$5))</f>
        <v>1.3727857050906125</v>
      </c>
      <c r="AV37" s="603">
        <f>INDEX(Makrodata!BC$7:BC$58,MATCH($A$37,Makrodata!$D$5:$BC$5))</f>
        <v>1.4002414191924248</v>
      </c>
    </row>
    <row r="38" spans="1:48" s="119" customFormat="1">
      <c r="A38" s="617">
        <f>IF(Výpočty!$F$2=1,A37+1,Indexace!A37+1)</f>
        <v>2035</v>
      </c>
      <c r="B38" s="545" t="s">
        <v>25</v>
      </c>
      <c r="C38" s="602">
        <f>INDEX(Makrodata!J$7:J$58,MATCH($A$38,Makrodata!$D$5:$BC$5))</f>
        <v>0.56335567137316722</v>
      </c>
      <c r="D38" s="602">
        <f>INDEX(Makrodata!K$7:K$58,MATCH($A$38,Makrodata!$D$5:$BC$5))</f>
        <v>0.57743956315749634</v>
      </c>
      <c r="E38" s="602">
        <f>INDEX(Makrodata!L$7:L$58,MATCH($A$38,Makrodata!$D$5:$BC$5))</f>
        <v>0.59360787092590628</v>
      </c>
      <c r="F38" s="602">
        <f>INDEX(Makrodata!M$7:M$58,MATCH($A$38,Makrodata!$D$5:$BC$5))</f>
        <v>0.63100516679423835</v>
      </c>
      <c r="G38" s="602">
        <f>INDEX(Makrodata!N$7:N$58,MATCH($A$38,Makrodata!$D$5:$BC$5))</f>
        <v>0.63731521846218075</v>
      </c>
      <c r="H38" s="602">
        <f>INDEX(Makrodata!O$7:O$58,MATCH($A$38,Makrodata!$D$5:$BC$5))</f>
        <v>0.64687494673911339</v>
      </c>
      <c r="I38" s="602">
        <f>INDEX(Makrodata!P$7:P$58,MATCH($A$38,Makrodata!$D$5:$BC$5))</f>
        <v>0.65916557072715654</v>
      </c>
      <c r="J38" s="602">
        <f>INDEX(Makrodata!Q$7:Q$58,MATCH($A$38,Makrodata!$D$5:$BC$5))</f>
        <v>0.68091803456115263</v>
      </c>
      <c r="K38" s="602">
        <f>INDEX(Makrodata!R$7:R$58,MATCH($A$38,Makrodata!$D$5:$BC$5))</f>
        <v>0.69045088704500879</v>
      </c>
      <c r="L38" s="602">
        <f>INDEX(Makrodata!S$7:S$58,MATCH($A$38,Makrodata!$D$5:$BC$5))</f>
        <v>0.6932126905931888</v>
      </c>
      <c r="M38" s="602">
        <f>INDEX(Makrodata!T$7:T$58,MATCH($A$38,Makrodata!$D$5:$BC$5))</f>
        <v>0.69529232866496826</v>
      </c>
      <c r="N38" s="602">
        <f>INDEX(Makrodata!U$7:U$58,MATCH($A$38,Makrodata!$D$5:$BC$5))</f>
        <v>0.70015937496562297</v>
      </c>
      <c r="O38" s="602">
        <f>INDEX(Makrodata!V$7:V$58,MATCH($A$38,Makrodata!$D$5:$BC$5))</f>
        <v>0.71416256246493548</v>
      </c>
      <c r="P38" s="602">
        <f>INDEX(Makrodata!W$7:W$58,MATCH($A$38,Makrodata!$D$5:$BC$5))</f>
        <v>0.72844581371423422</v>
      </c>
      <c r="Q38" s="602">
        <f>INDEX(Makrodata!X$7:X$58,MATCH($A$38,Makrodata!$D$5:$BC$5))</f>
        <v>0.74301472998851892</v>
      </c>
      <c r="R38" s="602">
        <f>INDEX(Makrodata!Y$7:Y$58,MATCH($A$38,Makrodata!$D$5:$BC$5))</f>
        <v>0.75787502458828926</v>
      </c>
      <c r="S38" s="602">
        <f>INDEX(Makrodata!Z$7:Z$58,MATCH($A$38,Makrodata!$D$5:$BC$5))</f>
        <v>0.77303252508005504</v>
      </c>
      <c r="T38" s="602">
        <f>INDEX(Makrodata!AA$7:AA$58,MATCH($A$38,Makrodata!$D$5:$BC$5))</f>
        <v>0.7884931755816561</v>
      </c>
      <c r="U38" s="602">
        <f>INDEX(Makrodata!AB$7:AB$58,MATCH($A$38,Makrodata!$D$5:$BC$5))</f>
        <v>0.80426303909328922</v>
      </c>
      <c r="V38" s="602">
        <f>INDEX(Makrodata!AC$7:AC$58,MATCH($A$38,Makrodata!$D$5:$BC$5))</f>
        <v>0.82034829987515501</v>
      </c>
      <c r="W38" s="602">
        <f>INDEX(Makrodata!AD$7:AD$58,MATCH($A$38,Makrodata!$D$5:$BC$5))</f>
        <v>0.83675526587265814</v>
      </c>
      <c r="X38" s="602">
        <f>INDEX(Makrodata!AE$7:AE$58,MATCH($A$38,Makrodata!$D$5:$BC$5))</f>
        <v>0.85349037119011129</v>
      </c>
      <c r="Y38" s="602">
        <f>INDEX(Makrodata!AF$7:AF$58,MATCH($A$38,Makrodata!$D$5:$BC$5))</f>
        <v>0.87056017861391355</v>
      </c>
      <c r="Z38" s="602">
        <f>INDEX(Makrodata!AG$7:AG$58,MATCH($A$38,Makrodata!$D$5:$BC$5))</f>
        <v>0.88797138218619187</v>
      </c>
      <c r="AA38" s="602">
        <f>INDEX(Makrodata!AH$7:AH$58,MATCH($A$38,Makrodata!$D$5:$BC$5))</f>
        <v>0.90573080982991572</v>
      </c>
      <c r="AB38" s="602">
        <f>INDEX(Makrodata!AI$7:AI$58,MATCH($A$38,Makrodata!$D$5:$BC$5))</f>
        <v>0.92384542602651409</v>
      </c>
      <c r="AC38" s="602">
        <f>INDEX(Makrodata!AJ$7:AJ$58,MATCH($A$38,Makrodata!$D$5:$BC$5))</f>
        <v>0.94232233454704439</v>
      </c>
      <c r="AD38" s="602">
        <f>INDEX(Makrodata!AK$7:AK$58,MATCH($A$38,Makrodata!$D$5:$BC$5))</f>
        <v>0.96116878123798533</v>
      </c>
      <c r="AE38" s="602">
        <f>INDEX(Makrodata!AL$7:AL$58,MATCH($A$38,Makrodata!$D$5:$BC$5))</f>
        <v>0.98039215686274506</v>
      </c>
      <c r="AF38" s="602">
        <f>INDEX(Makrodata!AM$7:AM$58,MATCH($A$38,Makrodata!$D$5:$BC$5))</f>
        <v>1</v>
      </c>
      <c r="AG38" s="602">
        <f>INDEX(Makrodata!AN$7:AN$58,MATCH($A$38,Makrodata!$D$5:$BC$5))</f>
        <v>1.02</v>
      </c>
      <c r="AH38" s="602">
        <f>INDEX(Makrodata!AO$7:AO$58,MATCH($A$38,Makrodata!$D$5:$BC$5))</f>
        <v>1.0404</v>
      </c>
      <c r="AI38" s="602">
        <f>INDEX(Makrodata!AP$7:AP$58,MATCH($A$38,Makrodata!$D$5:$BC$5))</f>
        <v>1.0612079999999999</v>
      </c>
      <c r="AJ38" s="602">
        <f>INDEX(Makrodata!AQ$7:AQ$58,MATCH($A$38,Makrodata!$D$5:$BC$5))</f>
        <v>1.08243216</v>
      </c>
      <c r="AK38" s="602">
        <f>INDEX(Makrodata!AR$7:AR$58,MATCH($A$38,Makrodata!$D$5:$BC$5))</f>
        <v>1.1040808032</v>
      </c>
      <c r="AL38" s="602">
        <f>INDEX(Makrodata!AS$7:AS$58,MATCH($A$38,Makrodata!$D$5:$BC$5))</f>
        <v>1.1261624192640001</v>
      </c>
      <c r="AM38" s="602">
        <f>INDEX(Makrodata!AT$7:AT$58,MATCH($A$38,Makrodata!$D$5:$BC$5))</f>
        <v>1.14868566764928</v>
      </c>
      <c r="AN38" s="602">
        <f>INDEX(Makrodata!AU$7:AU$58,MATCH($A$38,Makrodata!$D$5:$BC$5))</f>
        <v>1.1716593810022657</v>
      </c>
      <c r="AO38" s="602">
        <f>INDEX(Makrodata!AV$7:AV$58,MATCH($A$38,Makrodata!$D$5:$BC$5))</f>
        <v>1.1950925686223111</v>
      </c>
      <c r="AP38" s="602">
        <f>INDEX(Makrodata!AW$7:AW$58,MATCH($A$38,Makrodata!$D$5:$BC$5))</f>
        <v>1.2189944199947573</v>
      </c>
      <c r="AQ38" s="602">
        <f>INDEX(Makrodata!AX$7:AX$58,MATCH($A$38,Makrodata!$D$5:$BC$5))</f>
        <v>1.2433743083946525</v>
      </c>
      <c r="AR38" s="602">
        <f>INDEX(Makrodata!AY$7:AY$58,MATCH($A$38,Makrodata!$D$5:$BC$5))</f>
        <v>1.2682417945625455</v>
      </c>
      <c r="AS38" s="602">
        <f>INDEX(Makrodata!AZ$7:AZ$58,MATCH($A$38,Makrodata!$D$5:$BC$5))</f>
        <v>1.2936066304537963</v>
      </c>
      <c r="AT38" s="602">
        <f>INDEX(Makrodata!BA$7:BA$58,MATCH($A$38,Makrodata!$D$5:$BC$5))</f>
        <v>1.3194787630628724</v>
      </c>
      <c r="AU38" s="602">
        <f>INDEX(Makrodata!BB$7:BB$58,MATCH($A$38,Makrodata!$D$5:$BC$5))</f>
        <v>1.3458683383241299</v>
      </c>
      <c r="AV38" s="603">
        <f>INDEX(Makrodata!BC$7:BC$58,MATCH($A$38,Makrodata!$D$5:$BC$5))</f>
        <v>1.3727857050906125</v>
      </c>
    </row>
    <row r="39" spans="1:48" s="119" customFormat="1">
      <c r="A39" s="617">
        <f>IF(Výpočty!$F$2=1,A38+1,Indexace!A38+1)</f>
        <v>2036</v>
      </c>
      <c r="B39" s="545" t="s">
        <v>25</v>
      </c>
      <c r="C39" s="602">
        <f>INDEX(Makrodata!J$7:J$58,MATCH($A$39,Makrodata!$D$5:$BC$5))</f>
        <v>0.55230948173839922</v>
      </c>
      <c r="D39" s="602">
        <f>INDEX(Makrodata!K$7:K$58,MATCH($A$39,Makrodata!$D$5:$BC$5))</f>
        <v>0.56611721878185917</v>
      </c>
      <c r="E39" s="602">
        <f>INDEX(Makrodata!L$7:L$58,MATCH($A$39,Makrodata!$D$5:$BC$5))</f>
        <v>0.58196850090775121</v>
      </c>
      <c r="F39" s="602">
        <f>INDEX(Makrodata!M$7:M$58,MATCH($A$39,Makrodata!$D$5:$BC$5))</f>
        <v>0.61863251646493955</v>
      </c>
      <c r="G39" s="602">
        <f>INDEX(Makrodata!N$7:N$58,MATCH($A$39,Makrodata!$D$5:$BC$5))</f>
        <v>0.62481884162958901</v>
      </c>
      <c r="H39" s="602">
        <f>INDEX(Makrodata!O$7:O$58,MATCH($A$39,Makrodata!$D$5:$BC$5))</f>
        <v>0.63419112425403279</v>
      </c>
      <c r="I39" s="602">
        <f>INDEX(Makrodata!P$7:P$58,MATCH($A$39,Makrodata!$D$5:$BC$5))</f>
        <v>0.64624075561485939</v>
      </c>
      <c r="J39" s="602">
        <f>INDEX(Makrodata!Q$7:Q$58,MATCH($A$39,Makrodata!$D$5:$BC$5))</f>
        <v>0.66756670055014966</v>
      </c>
      <c r="K39" s="602">
        <f>INDEX(Makrodata!R$7:R$58,MATCH($A$39,Makrodata!$D$5:$BC$5))</f>
        <v>0.67691263435785176</v>
      </c>
      <c r="L39" s="602">
        <f>INDEX(Makrodata!S$7:S$58,MATCH($A$39,Makrodata!$D$5:$BC$5))</f>
        <v>0.67962028489528314</v>
      </c>
      <c r="M39" s="602">
        <f>INDEX(Makrodata!T$7:T$58,MATCH($A$39,Makrodata!$D$5:$BC$5))</f>
        <v>0.68165914574996889</v>
      </c>
      <c r="N39" s="602">
        <f>INDEX(Makrodata!U$7:U$58,MATCH($A$39,Makrodata!$D$5:$BC$5))</f>
        <v>0.68643075977021861</v>
      </c>
      <c r="O39" s="602">
        <f>INDEX(Makrodata!V$7:V$58,MATCH($A$39,Makrodata!$D$5:$BC$5))</f>
        <v>0.70015937496562297</v>
      </c>
      <c r="P39" s="602">
        <f>INDEX(Makrodata!W$7:W$58,MATCH($A$39,Makrodata!$D$5:$BC$5))</f>
        <v>0.71416256246493548</v>
      </c>
      <c r="Q39" s="602">
        <f>INDEX(Makrodata!X$7:X$58,MATCH($A$39,Makrodata!$D$5:$BC$5))</f>
        <v>0.72844581371423422</v>
      </c>
      <c r="R39" s="602">
        <f>INDEX(Makrodata!Y$7:Y$58,MATCH($A$39,Makrodata!$D$5:$BC$5))</f>
        <v>0.74301472998851892</v>
      </c>
      <c r="S39" s="602">
        <f>INDEX(Makrodata!Z$7:Z$58,MATCH($A$39,Makrodata!$D$5:$BC$5))</f>
        <v>0.75787502458828926</v>
      </c>
      <c r="T39" s="602">
        <f>INDEX(Makrodata!AA$7:AA$58,MATCH($A$39,Makrodata!$D$5:$BC$5))</f>
        <v>0.77303252508005504</v>
      </c>
      <c r="U39" s="602">
        <f>INDEX(Makrodata!AB$7:AB$58,MATCH($A$39,Makrodata!$D$5:$BC$5))</f>
        <v>0.7884931755816561</v>
      </c>
      <c r="V39" s="602">
        <f>INDEX(Makrodata!AC$7:AC$58,MATCH($A$39,Makrodata!$D$5:$BC$5))</f>
        <v>0.80426303909328922</v>
      </c>
      <c r="W39" s="602">
        <f>INDEX(Makrodata!AD$7:AD$58,MATCH($A$39,Makrodata!$D$5:$BC$5))</f>
        <v>0.82034829987515501</v>
      </c>
      <c r="X39" s="602">
        <f>INDEX(Makrodata!AE$7:AE$58,MATCH($A$39,Makrodata!$D$5:$BC$5))</f>
        <v>0.83675526587265814</v>
      </c>
      <c r="Y39" s="602">
        <f>INDEX(Makrodata!AF$7:AF$58,MATCH($A$39,Makrodata!$D$5:$BC$5))</f>
        <v>0.85349037119011129</v>
      </c>
      <c r="Z39" s="602">
        <f>INDEX(Makrodata!AG$7:AG$58,MATCH($A$39,Makrodata!$D$5:$BC$5))</f>
        <v>0.87056017861391355</v>
      </c>
      <c r="AA39" s="602">
        <f>INDEX(Makrodata!AH$7:AH$58,MATCH($A$39,Makrodata!$D$5:$BC$5))</f>
        <v>0.88797138218619187</v>
      </c>
      <c r="AB39" s="602">
        <f>INDEX(Makrodata!AI$7:AI$58,MATCH($A$39,Makrodata!$D$5:$BC$5))</f>
        <v>0.90573080982991572</v>
      </c>
      <c r="AC39" s="602">
        <f>INDEX(Makrodata!AJ$7:AJ$58,MATCH($A$39,Makrodata!$D$5:$BC$5))</f>
        <v>0.92384542602651409</v>
      </c>
      <c r="AD39" s="602">
        <f>INDEX(Makrodata!AK$7:AK$58,MATCH($A$39,Makrodata!$D$5:$BC$5))</f>
        <v>0.94232233454704439</v>
      </c>
      <c r="AE39" s="602">
        <f>INDEX(Makrodata!AL$7:AL$58,MATCH($A$39,Makrodata!$D$5:$BC$5))</f>
        <v>0.96116878123798533</v>
      </c>
      <c r="AF39" s="602">
        <f>INDEX(Makrodata!AM$7:AM$58,MATCH($A$39,Makrodata!$D$5:$BC$5))</f>
        <v>0.98039215686274506</v>
      </c>
      <c r="AG39" s="602">
        <f>INDEX(Makrodata!AN$7:AN$58,MATCH($A$39,Makrodata!$D$5:$BC$5))</f>
        <v>1</v>
      </c>
      <c r="AH39" s="602">
        <f>INDEX(Makrodata!AO$7:AO$58,MATCH($A$39,Makrodata!$D$5:$BC$5))</f>
        <v>1.02</v>
      </c>
      <c r="AI39" s="602">
        <f>INDEX(Makrodata!AP$7:AP$58,MATCH($A$39,Makrodata!$D$5:$BC$5))</f>
        <v>1.0404</v>
      </c>
      <c r="AJ39" s="602">
        <f>INDEX(Makrodata!AQ$7:AQ$58,MATCH($A$39,Makrodata!$D$5:$BC$5))</f>
        <v>1.0612079999999999</v>
      </c>
      <c r="AK39" s="602">
        <f>INDEX(Makrodata!AR$7:AR$58,MATCH($A$39,Makrodata!$D$5:$BC$5))</f>
        <v>1.08243216</v>
      </c>
      <c r="AL39" s="602">
        <f>INDEX(Makrodata!AS$7:AS$58,MATCH($A$39,Makrodata!$D$5:$BC$5))</f>
        <v>1.1040808032</v>
      </c>
      <c r="AM39" s="602">
        <f>INDEX(Makrodata!AT$7:AT$58,MATCH($A$39,Makrodata!$D$5:$BC$5))</f>
        <v>1.1261624192640001</v>
      </c>
      <c r="AN39" s="602">
        <f>INDEX(Makrodata!AU$7:AU$58,MATCH($A$39,Makrodata!$D$5:$BC$5))</f>
        <v>1.14868566764928</v>
      </c>
      <c r="AO39" s="602">
        <f>INDEX(Makrodata!AV$7:AV$58,MATCH($A$39,Makrodata!$D$5:$BC$5))</f>
        <v>1.1716593810022657</v>
      </c>
      <c r="AP39" s="602">
        <f>INDEX(Makrodata!AW$7:AW$58,MATCH($A$39,Makrodata!$D$5:$BC$5))</f>
        <v>1.1950925686223111</v>
      </c>
      <c r="AQ39" s="602">
        <f>INDEX(Makrodata!AX$7:AX$58,MATCH($A$39,Makrodata!$D$5:$BC$5))</f>
        <v>1.2189944199947573</v>
      </c>
      <c r="AR39" s="602">
        <f>INDEX(Makrodata!AY$7:AY$58,MATCH($A$39,Makrodata!$D$5:$BC$5))</f>
        <v>1.2433743083946525</v>
      </c>
      <c r="AS39" s="602">
        <f>INDEX(Makrodata!AZ$7:AZ$58,MATCH($A$39,Makrodata!$D$5:$BC$5))</f>
        <v>1.2682417945625455</v>
      </c>
      <c r="AT39" s="602">
        <f>INDEX(Makrodata!BA$7:BA$58,MATCH($A$39,Makrodata!$D$5:$BC$5))</f>
        <v>1.2936066304537963</v>
      </c>
      <c r="AU39" s="602">
        <f>INDEX(Makrodata!BB$7:BB$58,MATCH($A$39,Makrodata!$D$5:$BC$5))</f>
        <v>1.3194787630628724</v>
      </c>
      <c r="AV39" s="603">
        <f>INDEX(Makrodata!BC$7:BC$58,MATCH($A$39,Makrodata!$D$5:$BC$5))</f>
        <v>1.3458683383241299</v>
      </c>
    </row>
    <row r="40" spans="1:48" s="119" customFormat="1">
      <c r="A40" s="617">
        <f>IF(Výpočty!$F$2=1,A39+1,Indexace!A39+1)</f>
        <v>2037</v>
      </c>
      <c r="B40" s="545" t="s">
        <v>25</v>
      </c>
      <c r="C40" s="602">
        <f>INDEX(Makrodata!J$7:J$58,MATCH($A$40,Makrodata!$D$5:$BC$5))</f>
        <v>0.54147988405725422</v>
      </c>
      <c r="D40" s="602">
        <f>INDEX(Makrodata!K$7:K$58,MATCH($A$40,Makrodata!$D$5:$BC$5))</f>
        <v>0.55501688115868553</v>
      </c>
      <c r="E40" s="602">
        <f>INDEX(Makrodata!L$7:L$58,MATCH($A$40,Makrodata!$D$5:$BC$5))</f>
        <v>0.57055735383112871</v>
      </c>
      <c r="F40" s="602">
        <f>INDEX(Makrodata!M$7:M$58,MATCH($A$40,Makrodata!$D$5:$BC$5))</f>
        <v>0.60650246712248979</v>
      </c>
      <c r="G40" s="602">
        <f>INDEX(Makrodata!N$7:N$58,MATCH($A$40,Makrodata!$D$5:$BC$5))</f>
        <v>0.61256749179371472</v>
      </c>
      <c r="H40" s="602">
        <f>INDEX(Makrodata!O$7:O$58,MATCH($A$40,Makrodata!$D$5:$BC$5))</f>
        <v>0.62175600417062038</v>
      </c>
      <c r="I40" s="602">
        <f>INDEX(Makrodata!P$7:P$58,MATCH($A$40,Makrodata!$D$5:$BC$5))</f>
        <v>0.6335693682498621</v>
      </c>
      <c r="J40" s="602">
        <f>INDEX(Makrodata!Q$7:Q$58,MATCH($A$40,Makrodata!$D$5:$BC$5))</f>
        <v>0.65447715740210755</v>
      </c>
      <c r="K40" s="602">
        <f>INDEX(Makrodata!R$7:R$58,MATCH($A$40,Makrodata!$D$5:$BC$5))</f>
        <v>0.66363983760573708</v>
      </c>
      <c r="L40" s="602">
        <f>INDEX(Makrodata!S$7:S$58,MATCH($A$40,Makrodata!$D$5:$BC$5))</f>
        <v>0.66629439695616</v>
      </c>
      <c r="M40" s="602">
        <f>INDEX(Makrodata!T$7:T$58,MATCH($A$40,Makrodata!$D$5:$BC$5))</f>
        <v>0.66829328014702838</v>
      </c>
      <c r="N40" s="602">
        <f>INDEX(Makrodata!U$7:U$58,MATCH($A$40,Makrodata!$D$5:$BC$5))</f>
        <v>0.67297133310805746</v>
      </c>
      <c r="O40" s="602">
        <f>INDEX(Makrodata!V$7:V$58,MATCH($A$40,Makrodata!$D$5:$BC$5))</f>
        <v>0.68643075977021861</v>
      </c>
      <c r="P40" s="602">
        <f>INDEX(Makrodata!W$7:W$58,MATCH($A$40,Makrodata!$D$5:$BC$5))</f>
        <v>0.70015937496562297</v>
      </c>
      <c r="Q40" s="602">
        <f>INDEX(Makrodata!X$7:X$58,MATCH($A$40,Makrodata!$D$5:$BC$5))</f>
        <v>0.71416256246493548</v>
      </c>
      <c r="R40" s="602">
        <f>INDEX(Makrodata!Y$7:Y$58,MATCH($A$40,Makrodata!$D$5:$BC$5))</f>
        <v>0.72844581371423422</v>
      </c>
      <c r="S40" s="602">
        <f>INDEX(Makrodata!Z$7:Z$58,MATCH($A$40,Makrodata!$D$5:$BC$5))</f>
        <v>0.74301472998851892</v>
      </c>
      <c r="T40" s="602">
        <f>INDEX(Makrodata!AA$7:AA$58,MATCH($A$40,Makrodata!$D$5:$BC$5))</f>
        <v>0.75787502458828926</v>
      </c>
      <c r="U40" s="602">
        <f>INDEX(Makrodata!AB$7:AB$58,MATCH($A$40,Makrodata!$D$5:$BC$5))</f>
        <v>0.77303252508005504</v>
      </c>
      <c r="V40" s="602">
        <f>INDEX(Makrodata!AC$7:AC$58,MATCH($A$40,Makrodata!$D$5:$BC$5))</f>
        <v>0.7884931755816561</v>
      </c>
      <c r="W40" s="602">
        <f>INDEX(Makrodata!AD$7:AD$58,MATCH($A$40,Makrodata!$D$5:$BC$5))</f>
        <v>0.80426303909328922</v>
      </c>
      <c r="X40" s="602">
        <f>INDEX(Makrodata!AE$7:AE$58,MATCH($A$40,Makrodata!$D$5:$BC$5))</f>
        <v>0.82034829987515501</v>
      </c>
      <c r="Y40" s="602">
        <f>INDEX(Makrodata!AF$7:AF$58,MATCH($A$40,Makrodata!$D$5:$BC$5))</f>
        <v>0.83675526587265814</v>
      </c>
      <c r="Z40" s="602">
        <f>INDEX(Makrodata!AG$7:AG$58,MATCH($A$40,Makrodata!$D$5:$BC$5))</f>
        <v>0.85349037119011129</v>
      </c>
      <c r="AA40" s="602">
        <f>INDEX(Makrodata!AH$7:AH$58,MATCH($A$40,Makrodata!$D$5:$BC$5))</f>
        <v>0.87056017861391355</v>
      </c>
      <c r="AB40" s="602">
        <f>INDEX(Makrodata!AI$7:AI$58,MATCH($A$40,Makrodata!$D$5:$BC$5))</f>
        <v>0.88797138218619187</v>
      </c>
      <c r="AC40" s="602">
        <f>INDEX(Makrodata!AJ$7:AJ$58,MATCH($A$40,Makrodata!$D$5:$BC$5))</f>
        <v>0.90573080982991572</v>
      </c>
      <c r="AD40" s="602">
        <f>INDEX(Makrodata!AK$7:AK$58,MATCH($A$40,Makrodata!$D$5:$BC$5))</f>
        <v>0.92384542602651409</v>
      </c>
      <c r="AE40" s="602">
        <f>INDEX(Makrodata!AL$7:AL$58,MATCH($A$40,Makrodata!$D$5:$BC$5))</f>
        <v>0.94232233454704439</v>
      </c>
      <c r="AF40" s="602">
        <f>INDEX(Makrodata!AM$7:AM$58,MATCH($A$40,Makrodata!$D$5:$BC$5))</f>
        <v>0.96116878123798533</v>
      </c>
      <c r="AG40" s="602">
        <f>INDEX(Makrodata!AN$7:AN$58,MATCH($A$40,Makrodata!$D$5:$BC$5))</f>
        <v>0.98039215686274506</v>
      </c>
      <c r="AH40" s="602">
        <f>INDEX(Makrodata!AO$7:AO$58,MATCH($A$40,Makrodata!$D$5:$BC$5))</f>
        <v>1</v>
      </c>
      <c r="AI40" s="602">
        <f>INDEX(Makrodata!AP$7:AP$58,MATCH($A$40,Makrodata!$D$5:$BC$5))</f>
        <v>1.02</v>
      </c>
      <c r="AJ40" s="602">
        <f>INDEX(Makrodata!AQ$7:AQ$58,MATCH($A$40,Makrodata!$D$5:$BC$5))</f>
        <v>1.0404</v>
      </c>
      <c r="AK40" s="602">
        <f>INDEX(Makrodata!AR$7:AR$58,MATCH($A$40,Makrodata!$D$5:$BC$5))</f>
        <v>1.0612079999999999</v>
      </c>
      <c r="AL40" s="602">
        <f>INDEX(Makrodata!AS$7:AS$58,MATCH($A$40,Makrodata!$D$5:$BC$5))</f>
        <v>1.08243216</v>
      </c>
      <c r="AM40" s="602">
        <f>INDEX(Makrodata!AT$7:AT$58,MATCH($A$40,Makrodata!$D$5:$BC$5))</f>
        <v>1.1040808032</v>
      </c>
      <c r="AN40" s="602">
        <f>INDEX(Makrodata!AU$7:AU$58,MATCH($A$40,Makrodata!$D$5:$BC$5))</f>
        <v>1.1261624192640001</v>
      </c>
      <c r="AO40" s="602">
        <f>INDEX(Makrodata!AV$7:AV$58,MATCH($A$40,Makrodata!$D$5:$BC$5))</f>
        <v>1.14868566764928</v>
      </c>
      <c r="AP40" s="602">
        <f>INDEX(Makrodata!AW$7:AW$58,MATCH($A$40,Makrodata!$D$5:$BC$5))</f>
        <v>1.1716593810022657</v>
      </c>
      <c r="AQ40" s="602">
        <f>INDEX(Makrodata!AX$7:AX$58,MATCH($A$40,Makrodata!$D$5:$BC$5))</f>
        <v>1.1950925686223111</v>
      </c>
      <c r="AR40" s="602">
        <f>INDEX(Makrodata!AY$7:AY$58,MATCH($A$40,Makrodata!$D$5:$BC$5))</f>
        <v>1.2189944199947573</v>
      </c>
      <c r="AS40" s="602">
        <f>INDEX(Makrodata!AZ$7:AZ$58,MATCH($A$40,Makrodata!$D$5:$BC$5))</f>
        <v>1.2433743083946525</v>
      </c>
      <c r="AT40" s="602">
        <f>INDEX(Makrodata!BA$7:BA$58,MATCH($A$40,Makrodata!$D$5:$BC$5))</f>
        <v>1.2682417945625455</v>
      </c>
      <c r="AU40" s="602">
        <f>INDEX(Makrodata!BB$7:BB$58,MATCH($A$40,Makrodata!$D$5:$BC$5))</f>
        <v>1.2936066304537963</v>
      </c>
      <c r="AV40" s="603">
        <f>INDEX(Makrodata!BC$7:BC$58,MATCH($A$40,Makrodata!$D$5:$BC$5))</f>
        <v>1.3194787630628724</v>
      </c>
    </row>
    <row r="41" spans="1:48" s="119" customFormat="1">
      <c r="A41" s="617">
        <f>IF(Výpočty!$F$2=1,A40+1,Indexace!A40+1)</f>
        <v>2038</v>
      </c>
      <c r="B41" s="545" t="s">
        <v>25</v>
      </c>
      <c r="C41" s="602">
        <f>INDEX(Makrodata!J$7:J$58,MATCH($A$41,Makrodata!$D$5:$BC$5))</f>
        <v>0.5308626314286804</v>
      </c>
      <c r="D41" s="602">
        <f>INDEX(Makrodata!K$7:K$58,MATCH($A$41,Makrodata!$D$5:$BC$5))</f>
        <v>0.54413419721439737</v>
      </c>
      <c r="E41" s="602">
        <f>INDEX(Makrodata!L$7:L$58,MATCH($A$41,Makrodata!$D$5:$BC$5))</f>
        <v>0.5593699547364005</v>
      </c>
      <c r="F41" s="602">
        <f>INDEX(Makrodata!M$7:M$58,MATCH($A$41,Makrodata!$D$5:$BC$5))</f>
        <v>0.59461026188479371</v>
      </c>
      <c r="G41" s="602">
        <f>INDEX(Makrodata!N$7:N$58,MATCH($A$41,Makrodata!$D$5:$BC$5))</f>
        <v>0.60055636450364169</v>
      </c>
      <c r="H41" s="602">
        <f>INDEX(Makrodata!O$7:O$58,MATCH($A$41,Makrodata!$D$5:$BC$5))</f>
        <v>0.60956470997119627</v>
      </c>
      <c r="I41" s="602">
        <f>INDEX(Makrodata!P$7:P$58,MATCH($A$41,Makrodata!$D$5:$BC$5))</f>
        <v>0.62114643946064896</v>
      </c>
      <c r="J41" s="602">
        <f>INDEX(Makrodata!Q$7:Q$58,MATCH($A$41,Makrodata!$D$5:$BC$5))</f>
        <v>0.64164427196285034</v>
      </c>
      <c r="K41" s="602">
        <f>INDEX(Makrodata!R$7:R$58,MATCH($A$41,Makrodata!$D$5:$BC$5))</f>
        <v>0.6506272917703303</v>
      </c>
      <c r="L41" s="602">
        <f>INDEX(Makrodata!S$7:S$58,MATCH($A$41,Makrodata!$D$5:$BC$5))</f>
        <v>0.65322980093741156</v>
      </c>
      <c r="M41" s="602">
        <f>INDEX(Makrodata!T$7:T$58,MATCH($A$41,Makrodata!$D$5:$BC$5))</f>
        <v>0.65518949034022378</v>
      </c>
      <c r="N41" s="602">
        <f>INDEX(Makrodata!U$7:U$58,MATCH($A$41,Makrodata!$D$5:$BC$5))</f>
        <v>0.65977581677260533</v>
      </c>
      <c r="O41" s="602">
        <f>INDEX(Makrodata!V$7:V$58,MATCH($A$41,Makrodata!$D$5:$BC$5))</f>
        <v>0.67297133310805746</v>
      </c>
      <c r="P41" s="602">
        <f>INDEX(Makrodata!W$7:W$58,MATCH($A$41,Makrodata!$D$5:$BC$5))</f>
        <v>0.68643075977021861</v>
      </c>
      <c r="Q41" s="602">
        <f>INDEX(Makrodata!X$7:X$58,MATCH($A$41,Makrodata!$D$5:$BC$5))</f>
        <v>0.70015937496562297</v>
      </c>
      <c r="R41" s="602">
        <f>INDEX(Makrodata!Y$7:Y$58,MATCH($A$41,Makrodata!$D$5:$BC$5))</f>
        <v>0.71416256246493548</v>
      </c>
      <c r="S41" s="602">
        <f>INDEX(Makrodata!Z$7:Z$58,MATCH($A$41,Makrodata!$D$5:$BC$5))</f>
        <v>0.72844581371423422</v>
      </c>
      <c r="T41" s="602">
        <f>INDEX(Makrodata!AA$7:AA$58,MATCH($A$41,Makrodata!$D$5:$BC$5))</f>
        <v>0.74301472998851892</v>
      </c>
      <c r="U41" s="602">
        <f>INDEX(Makrodata!AB$7:AB$58,MATCH($A$41,Makrodata!$D$5:$BC$5))</f>
        <v>0.75787502458828926</v>
      </c>
      <c r="V41" s="602">
        <f>INDEX(Makrodata!AC$7:AC$58,MATCH($A$41,Makrodata!$D$5:$BC$5))</f>
        <v>0.77303252508005504</v>
      </c>
      <c r="W41" s="602">
        <f>INDEX(Makrodata!AD$7:AD$58,MATCH($A$41,Makrodata!$D$5:$BC$5))</f>
        <v>0.7884931755816561</v>
      </c>
      <c r="X41" s="602">
        <f>INDEX(Makrodata!AE$7:AE$58,MATCH($A$41,Makrodata!$D$5:$BC$5))</f>
        <v>0.80426303909328922</v>
      </c>
      <c r="Y41" s="602">
        <f>INDEX(Makrodata!AF$7:AF$58,MATCH($A$41,Makrodata!$D$5:$BC$5))</f>
        <v>0.82034829987515501</v>
      </c>
      <c r="Z41" s="602">
        <f>INDEX(Makrodata!AG$7:AG$58,MATCH($A$41,Makrodata!$D$5:$BC$5))</f>
        <v>0.83675526587265814</v>
      </c>
      <c r="AA41" s="602">
        <f>INDEX(Makrodata!AH$7:AH$58,MATCH($A$41,Makrodata!$D$5:$BC$5))</f>
        <v>0.85349037119011129</v>
      </c>
      <c r="AB41" s="602">
        <f>INDEX(Makrodata!AI$7:AI$58,MATCH($A$41,Makrodata!$D$5:$BC$5))</f>
        <v>0.87056017861391355</v>
      </c>
      <c r="AC41" s="602">
        <f>INDEX(Makrodata!AJ$7:AJ$58,MATCH($A$41,Makrodata!$D$5:$BC$5))</f>
        <v>0.88797138218619187</v>
      </c>
      <c r="AD41" s="602">
        <f>INDEX(Makrodata!AK$7:AK$58,MATCH($A$41,Makrodata!$D$5:$BC$5))</f>
        <v>0.90573080982991572</v>
      </c>
      <c r="AE41" s="602">
        <f>INDEX(Makrodata!AL$7:AL$58,MATCH($A$41,Makrodata!$D$5:$BC$5))</f>
        <v>0.92384542602651409</v>
      </c>
      <c r="AF41" s="602">
        <f>INDEX(Makrodata!AM$7:AM$58,MATCH($A$41,Makrodata!$D$5:$BC$5))</f>
        <v>0.94232233454704439</v>
      </c>
      <c r="AG41" s="602">
        <f>INDEX(Makrodata!AN$7:AN$58,MATCH($A$41,Makrodata!$D$5:$BC$5))</f>
        <v>0.96116878123798533</v>
      </c>
      <c r="AH41" s="602">
        <f>INDEX(Makrodata!AO$7:AO$58,MATCH($A$41,Makrodata!$D$5:$BC$5))</f>
        <v>0.98039215686274506</v>
      </c>
      <c r="AI41" s="602">
        <f>INDEX(Makrodata!AP$7:AP$58,MATCH($A$41,Makrodata!$D$5:$BC$5))</f>
        <v>1</v>
      </c>
      <c r="AJ41" s="602">
        <f>INDEX(Makrodata!AQ$7:AQ$58,MATCH($A$41,Makrodata!$D$5:$BC$5))</f>
        <v>1.02</v>
      </c>
      <c r="AK41" s="602">
        <f>INDEX(Makrodata!AR$7:AR$58,MATCH($A$41,Makrodata!$D$5:$BC$5))</f>
        <v>1.0404</v>
      </c>
      <c r="AL41" s="602">
        <f>INDEX(Makrodata!AS$7:AS$58,MATCH($A$41,Makrodata!$D$5:$BC$5))</f>
        <v>1.0612079999999999</v>
      </c>
      <c r="AM41" s="602">
        <f>INDEX(Makrodata!AT$7:AT$58,MATCH($A$41,Makrodata!$D$5:$BC$5))</f>
        <v>1.08243216</v>
      </c>
      <c r="AN41" s="602">
        <f>INDEX(Makrodata!AU$7:AU$58,MATCH($A$41,Makrodata!$D$5:$BC$5))</f>
        <v>1.1040808032</v>
      </c>
      <c r="AO41" s="602">
        <f>INDEX(Makrodata!AV$7:AV$58,MATCH($A$41,Makrodata!$D$5:$BC$5))</f>
        <v>1.1261624192640001</v>
      </c>
      <c r="AP41" s="602">
        <f>INDEX(Makrodata!AW$7:AW$58,MATCH($A$41,Makrodata!$D$5:$BC$5))</f>
        <v>1.14868566764928</v>
      </c>
      <c r="AQ41" s="602">
        <f>INDEX(Makrodata!AX$7:AX$58,MATCH($A$41,Makrodata!$D$5:$BC$5))</f>
        <v>1.1716593810022657</v>
      </c>
      <c r="AR41" s="602">
        <f>INDEX(Makrodata!AY$7:AY$58,MATCH($A$41,Makrodata!$D$5:$BC$5))</f>
        <v>1.1950925686223111</v>
      </c>
      <c r="AS41" s="602">
        <f>INDEX(Makrodata!AZ$7:AZ$58,MATCH($A$41,Makrodata!$D$5:$BC$5))</f>
        <v>1.2189944199947573</v>
      </c>
      <c r="AT41" s="602">
        <f>INDEX(Makrodata!BA$7:BA$58,MATCH($A$41,Makrodata!$D$5:$BC$5))</f>
        <v>1.2433743083946525</v>
      </c>
      <c r="AU41" s="602">
        <f>INDEX(Makrodata!BB$7:BB$58,MATCH($A$41,Makrodata!$D$5:$BC$5))</f>
        <v>1.2682417945625455</v>
      </c>
      <c r="AV41" s="603">
        <f>INDEX(Makrodata!BC$7:BC$58,MATCH($A$41,Makrodata!$D$5:$BC$5))</f>
        <v>1.2936066304537963</v>
      </c>
    </row>
    <row r="42" spans="1:48" s="119" customFormat="1">
      <c r="A42" s="617">
        <f>IF(Výpočty!$F$2=1,A41+1,Indexace!A41+1)</f>
        <v>2039</v>
      </c>
      <c r="B42" s="545" t="s">
        <v>25</v>
      </c>
      <c r="C42" s="602">
        <f>INDEX(Makrodata!J$7:J$58,MATCH($A$42,Makrodata!$D$5:$BC$5))</f>
        <v>0.52045356022419664</v>
      </c>
      <c r="D42" s="602">
        <f>INDEX(Makrodata!K$7:K$58,MATCH($A$42,Makrodata!$D$5:$BC$5))</f>
        <v>0.53346489922980156</v>
      </c>
      <c r="E42" s="602">
        <f>INDEX(Makrodata!L$7:L$58,MATCH($A$42,Makrodata!$D$5:$BC$5))</f>
        <v>0.54840191640823599</v>
      </c>
      <c r="F42" s="602">
        <f>INDEX(Makrodata!M$7:M$58,MATCH($A$42,Makrodata!$D$5:$BC$5))</f>
        <v>0.58295123714195485</v>
      </c>
      <c r="G42" s="602">
        <f>INDEX(Makrodata!N$7:N$58,MATCH($A$42,Makrodata!$D$5:$BC$5))</f>
        <v>0.58878074951337445</v>
      </c>
      <c r="H42" s="602">
        <f>INDEX(Makrodata!O$7:O$58,MATCH($A$42,Makrodata!$D$5:$BC$5))</f>
        <v>0.59761246075607499</v>
      </c>
      <c r="I42" s="602">
        <f>INDEX(Makrodata!P$7:P$58,MATCH($A$42,Makrodata!$D$5:$BC$5))</f>
        <v>0.60896709751044031</v>
      </c>
      <c r="J42" s="602">
        <f>INDEX(Makrodata!Q$7:Q$58,MATCH($A$42,Makrodata!$D$5:$BC$5))</f>
        <v>0.62906301172828483</v>
      </c>
      <c r="K42" s="602">
        <f>INDEX(Makrodata!R$7:R$58,MATCH($A$42,Makrodata!$D$5:$BC$5))</f>
        <v>0.63786989389248083</v>
      </c>
      <c r="L42" s="602">
        <f>INDEX(Makrodata!S$7:S$58,MATCH($A$42,Makrodata!$D$5:$BC$5))</f>
        <v>0.64042137346805073</v>
      </c>
      <c r="M42" s="602">
        <f>INDEX(Makrodata!T$7:T$58,MATCH($A$42,Makrodata!$D$5:$BC$5))</f>
        <v>0.64234263758845478</v>
      </c>
      <c r="N42" s="602">
        <f>INDEX(Makrodata!U$7:U$58,MATCH($A$42,Makrodata!$D$5:$BC$5))</f>
        <v>0.64683903605157389</v>
      </c>
      <c r="O42" s="602">
        <f>INDEX(Makrodata!V$7:V$58,MATCH($A$42,Makrodata!$D$5:$BC$5))</f>
        <v>0.65977581677260533</v>
      </c>
      <c r="P42" s="602">
        <f>INDEX(Makrodata!W$7:W$58,MATCH($A$42,Makrodata!$D$5:$BC$5))</f>
        <v>0.67297133310805746</v>
      </c>
      <c r="Q42" s="602">
        <f>INDEX(Makrodata!X$7:X$58,MATCH($A$42,Makrodata!$D$5:$BC$5))</f>
        <v>0.68643075977021861</v>
      </c>
      <c r="R42" s="602">
        <f>INDEX(Makrodata!Y$7:Y$58,MATCH($A$42,Makrodata!$D$5:$BC$5))</f>
        <v>0.70015937496562297</v>
      </c>
      <c r="S42" s="602">
        <f>INDEX(Makrodata!Z$7:Z$58,MATCH($A$42,Makrodata!$D$5:$BC$5))</f>
        <v>0.71416256246493548</v>
      </c>
      <c r="T42" s="602">
        <f>INDEX(Makrodata!AA$7:AA$58,MATCH($A$42,Makrodata!$D$5:$BC$5))</f>
        <v>0.72844581371423422</v>
      </c>
      <c r="U42" s="602">
        <f>INDEX(Makrodata!AB$7:AB$58,MATCH($A$42,Makrodata!$D$5:$BC$5))</f>
        <v>0.74301472998851892</v>
      </c>
      <c r="V42" s="602">
        <f>INDEX(Makrodata!AC$7:AC$58,MATCH($A$42,Makrodata!$D$5:$BC$5))</f>
        <v>0.75787502458828926</v>
      </c>
      <c r="W42" s="602">
        <f>INDEX(Makrodata!AD$7:AD$58,MATCH($A$42,Makrodata!$D$5:$BC$5))</f>
        <v>0.77303252508005504</v>
      </c>
      <c r="X42" s="602">
        <f>INDEX(Makrodata!AE$7:AE$58,MATCH($A$42,Makrodata!$D$5:$BC$5))</f>
        <v>0.7884931755816561</v>
      </c>
      <c r="Y42" s="602">
        <f>INDEX(Makrodata!AF$7:AF$58,MATCH($A$42,Makrodata!$D$5:$BC$5))</f>
        <v>0.80426303909328922</v>
      </c>
      <c r="Z42" s="602">
        <f>INDEX(Makrodata!AG$7:AG$58,MATCH($A$42,Makrodata!$D$5:$BC$5))</f>
        <v>0.82034829987515501</v>
      </c>
      <c r="AA42" s="602">
        <f>INDEX(Makrodata!AH$7:AH$58,MATCH($A$42,Makrodata!$D$5:$BC$5))</f>
        <v>0.83675526587265814</v>
      </c>
      <c r="AB42" s="602">
        <f>INDEX(Makrodata!AI$7:AI$58,MATCH($A$42,Makrodata!$D$5:$BC$5))</f>
        <v>0.85349037119011129</v>
      </c>
      <c r="AC42" s="602">
        <f>INDEX(Makrodata!AJ$7:AJ$58,MATCH($A$42,Makrodata!$D$5:$BC$5))</f>
        <v>0.87056017861391355</v>
      </c>
      <c r="AD42" s="602">
        <f>INDEX(Makrodata!AK$7:AK$58,MATCH($A$42,Makrodata!$D$5:$BC$5))</f>
        <v>0.88797138218619187</v>
      </c>
      <c r="AE42" s="602">
        <f>INDEX(Makrodata!AL$7:AL$58,MATCH($A$42,Makrodata!$D$5:$BC$5))</f>
        <v>0.90573080982991572</v>
      </c>
      <c r="AF42" s="602">
        <f>INDEX(Makrodata!AM$7:AM$58,MATCH($A$42,Makrodata!$D$5:$BC$5))</f>
        <v>0.92384542602651409</v>
      </c>
      <c r="AG42" s="602">
        <f>INDEX(Makrodata!AN$7:AN$58,MATCH($A$42,Makrodata!$D$5:$BC$5))</f>
        <v>0.94232233454704439</v>
      </c>
      <c r="AH42" s="602">
        <f>INDEX(Makrodata!AO$7:AO$58,MATCH($A$42,Makrodata!$D$5:$BC$5))</f>
        <v>0.96116878123798533</v>
      </c>
      <c r="AI42" s="602">
        <f>INDEX(Makrodata!AP$7:AP$58,MATCH($A$42,Makrodata!$D$5:$BC$5))</f>
        <v>0.98039215686274506</v>
      </c>
      <c r="AJ42" s="602">
        <f>INDEX(Makrodata!AQ$7:AQ$58,MATCH($A$42,Makrodata!$D$5:$BC$5))</f>
        <v>1</v>
      </c>
      <c r="AK42" s="602">
        <f>INDEX(Makrodata!AR$7:AR$58,MATCH($A$42,Makrodata!$D$5:$BC$5))</f>
        <v>1.02</v>
      </c>
      <c r="AL42" s="602">
        <f>INDEX(Makrodata!AS$7:AS$58,MATCH($A$42,Makrodata!$D$5:$BC$5))</f>
        <v>1.0404</v>
      </c>
      <c r="AM42" s="602">
        <f>INDEX(Makrodata!AT$7:AT$58,MATCH($A$42,Makrodata!$D$5:$BC$5))</f>
        <v>1.0612079999999999</v>
      </c>
      <c r="AN42" s="602">
        <f>INDEX(Makrodata!AU$7:AU$58,MATCH($A$42,Makrodata!$D$5:$BC$5))</f>
        <v>1.08243216</v>
      </c>
      <c r="AO42" s="602">
        <f>INDEX(Makrodata!AV$7:AV$58,MATCH($A$42,Makrodata!$D$5:$BC$5))</f>
        <v>1.1040808032</v>
      </c>
      <c r="AP42" s="602">
        <f>INDEX(Makrodata!AW$7:AW$58,MATCH($A$42,Makrodata!$D$5:$BC$5))</f>
        <v>1.1261624192640001</v>
      </c>
      <c r="AQ42" s="602">
        <f>INDEX(Makrodata!AX$7:AX$58,MATCH($A$42,Makrodata!$D$5:$BC$5))</f>
        <v>1.14868566764928</v>
      </c>
      <c r="AR42" s="602">
        <f>INDEX(Makrodata!AY$7:AY$58,MATCH($A$42,Makrodata!$D$5:$BC$5))</f>
        <v>1.1716593810022657</v>
      </c>
      <c r="AS42" s="602">
        <f>INDEX(Makrodata!AZ$7:AZ$58,MATCH($A$42,Makrodata!$D$5:$BC$5))</f>
        <v>1.1950925686223111</v>
      </c>
      <c r="AT42" s="602">
        <f>INDEX(Makrodata!BA$7:BA$58,MATCH($A$42,Makrodata!$D$5:$BC$5))</f>
        <v>1.2189944199947573</v>
      </c>
      <c r="AU42" s="602">
        <f>INDEX(Makrodata!BB$7:BB$58,MATCH($A$42,Makrodata!$D$5:$BC$5))</f>
        <v>1.2433743083946525</v>
      </c>
      <c r="AV42" s="603">
        <f>INDEX(Makrodata!BC$7:BC$58,MATCH($A$42,Makrodata!$D$5:$BC$5))</f>
        <v>1.2682417945625455</v>
      </c>
    </row>
    <row r="43" spans="1:48" s="119" customFormat="1">
      <c r="A43" s="617">
        <f>IF(Výpočty!$F$2=1,A42+1,Indexace!A42+1)</f>
        <v>2040</v>
      </c>
      <c r="B43" s="545" t="s">
        <v>25</v>
      </c>
      <c r="C43" s="602">
        <f>INDEX(Makrodata!J$7:J$58,MATCH($A$43,Makrodata!$D$5:$BC$5))</f>
        <v>0.5102485884550948</v>
      </c>
      <c r="D43" s="602">
        <f>INDEX(Makrodata!K$7:K$58,MATCH($A$43,Makrodata!$D$5:$BC$5))</f>
        <v>0.52300480316647213</v>
      </c>
      <c r="E43" s="602">
        <f>INDEX(Makrodata!L$7:L$58,MATCH($A$43,Makrodata!$D$5:$BC$5))</f>
        <v>0.53764893765513333</v>
      </c>
      <c r="F43" s="602">
        <f>INDEX(Makrodata!M$7:M$58,MATCH($A$43,Makrodata!$D$5:$BC$5))</f>
        <v>0.57152082072740673</v>
      </c>
      <c r="G43" s="602">
        <f>INDEX(Makrodata!N$7:N$58,MATCH($A$43,Makrodata!$D$5:$BC$5))</f>
        <v>0.57723602893468084</v>
      </c>
      <c r="H43" s="602">
        <f>INDEX(Makrodata!O$7:O$58,MATCH($A$43,Makrodata!$D$5:$BC$5))</f>
        <v>0.58589456936870099</v>
      </c>
      <c r="I43" s="602">
        <f>INDEX(Makrodata!P$7:P$58,MATCH($A$43,Makrodata!$D$5:$BC$5))</f>
        <v>0.59702656618670624</v>
      </c>
      <c r="J43" s="602">
        <f>INDEX(Makrodata!Q$7:Q$58,MATCH($A$43,Makrodata!$D$5:$BC$5))</f>
        <v>0.61672844287086748</v>
      </c>
      <c r="K43" s="602">
        <f>INDEX(Makrodata!R$7:R$58,MATCH($A$43,Makrodata!$D$5:$BC$5))</f>
        <v>0.62536264107105966</v>
      </c>
      <c r="L43" s="602">
        <f>INDEX(Makrodata!S$7:S$58,MATCH($A$43,Makrodata!$D$5:$BC$5))</f>
        <v>0.62786409163534385</v>
      </c>
      <c r="M43" s="602">
        <f>INDEX(Makrodata!T$7:T$58,MATCH($A$43,Makrodata!$D$5:$BC$5))</f>
        <v>0.62974768391024982</v>
      </c>
      <c r="N43" s="602">
        <f>INDEX(Makrodata!U$7:U$58,MATCH($A$43,Makrodata!$D$5:$BC$5))</f>
        <v>0.63415591769762147</v>
      </c>
      <c r="O43" s="602">
        <f>INDEX(Makrodata!V$7:V$58,MATCH($A$43,Makrodata!$D$5:$BC$5))</f>
        <v>0.64683903605157389</v>
      </c>
      <c r="P43" s="602">
        <f>INDEX(Makrodata!W$7:W$58,MATCH($A$43,Makrodata!$D$5:$BC$5))</f>
        <v>0.65977581677260533</v>
      </c>
      <c r="Q43" s="602">
        <f>INDEX(Makrodata!X$7:X$58,MATCH($A$43,Makrodata!$D$5:$BC$5))</f>
        <v>0.67297133310805746</v>
      </c>
      <c r="R43" s="602">
        <f>INDEX(Makrodata!Y$7:Y$58,MATCH($A$43,Makrodata!$D$5:$BC$5))</f>
        <v>0.68643075977021861</v>
      </c>
      <c r="S43" s="602">
        <f>INDEX(Makrodata!Z$7:Z$58,MATCH($A$43,Makrodata!$D$5:$BC$5))</f>
        <v>0.70015937496562297</v>
      </c>
      <c r="T43" s="602">
        <f>INDEX(Makrodata!AA$7:AA$58,MATCH($A$43,Makrodata!$D$5:$BC$5))</f>
        <v>0.71416256246493548</v>
      </c>
      <c r="U43" s="602">
        <f>INDEX(Makrodata!AB$7:AB$58,MATCH($A$43,Makrodata!$D$5:$BC$5))</f>
        <v>0.72844581371423422</v>
      </c>
      <c r="V43" s="602">
        <f>INDEX(Makrodata!AC$7:AC$58,MATCH($A$43,Makrodata!$D$5:$BC$5))</f>
        <v>0.74301472998851892</v>
      </c>
      <c r="W43" s="602">
        <f>INDEX(Makrodata!AD$7:AD$58,MATCH($A$43,Makrodata!$D$5:$BC$5))</f>
        <v>0.75787502458828926</v>
      </c>
      <c r="X43" s="602">
        <f>INDEX(Makrodata!AE$7:AE$58,MATCH($A$43,Makrodata!$D$5:$BC$5))</f>
        <v>0.77303252508005504</v>
      </c>
      <c r="Y43" s="602">
        <f>INDEX(Makrodata!AF$7:AF$58,MATCH($A$43,Makrodata!$D$5:$BC$5))</f>
        <v>0.7884931755816561</v>
      </c>
      <c r="Z43" s="602">
        <f>INDEX(Makrodata!AG$7:AG$58,MATCH($A$43,Makrodata!$D$5:$BC$5))</f>
        <v>0.80426303909328922</v>
      </c>
      <c r="AA43" s="602">
        <f>INDEX(Makrodata!AH$7:AH$58,MATCH($A$43,Makrodata!$D$5:$BC$5))</f>
        <v>0.82034829987515501</v>
      </c>
      <c r="AB43" s="602">
        <f>INDEX(Makrodata!AI$7:AI$58,MATCH($A$43,Makrodata!$D$5:$BC$5))</f>
        <v>0.83675526587265814</v>
      </c>
      <c r="AC43" s="602">
        <f>INDEX(Makrodata!AJ$7:AJ$58,MATCH($A$43,Makrodata!$D$5:$BC$5))</f>
        <v>0.85349037119011129</v>
      </c>
      <c r="AD43" s="602">
        <f>INDEX(Makrodata!AK$7:AK$58,MATCH($A$43,Makrodata!$D$5:$BC$5))</f>
        <v>0.87056017861391355</v>
      </c>
      <c r="AE43" s="602">
        <f>INDEX(Makrodata!AL$7:AL$58,MATCH($A$43,Makrodata!$D$5:$BC$5))</f>
        <v>0.88797138218619187</v>
      </c>
      <c r="AF43" s="602">
        <f>INDEX(Makrodata!AM$7:AM$58,MATCH($A$43,Makrodata!$D$5:$BC$5))</f>
        <v>0.90573080982991572</v>
      </c>
      <c r="AG43" s="602">
        <f>INDEX(Makrodata!AN$7:AN$58,MATCH($A$43,Makrodata!$D$5:$BC$5))</f>
        <v>0.92384542602651409</v>
      </c>
      <c r="AH43" s="602">
        <f>INDEX(Makrodata!AO$7:AO$58,MATCH($A$43,Makrodata!$D$5:$BC$5))</f>
        <v>0.94232233454704439</v>
      </c>
      <c r="AI43" s="602">
        <f>INDEX(Makrodata!AP$7:AP$58,MATCH($A$43,Makrodata!$D$5:$BC$5))</f>
        <v>0.96116878123798533</v>
      </c>
      <c r="AJ43" s="602">
        <f>INDEX(Makrodata!AQ$7:AQ$58,MATCH($A$43,Makrodata!$D$5:$BC$5))</f>
        <v>0.98039215686274506</v>
      </c>
      <c r="AK43" s="602">
        <f>INDEX(Makrodata!AR$7:AR$58,MATCH($A$43,Makrodata!$D$5:$BC$5))</f>
        <v>1</v>
      </c>
      <c r="AL43" s="602">
        <f>INDEX(Makrodata!AS$7:AS$58,MATCH($A$43,Makrodata!$D$5:$BC$5))</f>
        <v>1.02</v>
      </c>
      <c r="AM43" s="602">
        <f>INDEX(Makrodata!AT$7:AT$58,MATCH($A$43,Makrodata!$D$5:$BC$5))</f>
        <v>1.0404</v>
      </c>
      <c r="AN43" s="602">
        <f>INDEX(Makrodata!AU$7:AU$58,MATCH($A$43,Makrodata!$D$5:$BC$5))</f>
        <v>1.0612079999999999</v>
      </c>
      <c r="AO43" s="602">
        <f>INDEX(Makrodata!AV$7:AV$58,MATCH($A$43,Makrodata!$D$5:$BC$5))</f>
        <v>1.08243216</v>
      </c>
      <c r="AP43" s="602">
        <f>INDEX(Makrodata!AW$7:AW$58,MATCH($A$43,Makrodata!$D$5:$BC$5))</f>
        <v>1.1040808032</v>
      </c>
      <c r="AQ43" s="602">
        <f>INDEX(Makrodata!AX$7:AX$58,MATCH($A$43,Makrodata!$D$5:$BC$5))</f>
        <v>1.1261624192640001</v>
      </c>
      <c r="AR43" s="602">
        <f>INDEX(Makrodata!AY$7:AY$58,MATCH($A$43,Makrodata!$D$5:$BC$5))</f>
        <v>1.14868566764928</v>
      </c>
      <c r="AS43" s="602">
        <f>INDEX(Makrodata!AZ$7:AZ$58,MATCH($A$43,Makrodata!$D$5:$BC$5))</f>
        <v>1.1716593810022657</v>
      </c>
      <c r="AT43" s="602">
        <f>INDEX(Makrodata!BA$7:BA$58,MATCH($A$43,Makrodata!$D$5:$BC$5))</f>
        <v>1.1950925686223111</v>
      </c>
      <c r="AU43" s="602">
        <f>INDEX(Makrodata!BB$7:BB$58,MATCH($A$43,Makrodata!$D$5:$BC$5))</f>
        <v>1.2189944199947573</v>
      </c>
      <c r="AV43" s="603">
        <f>INDEX(Makrodata!BC$7:BC$58,MATCH($A$43,Makrodata!$D$5:$BC$5))</f>
        <v>1.2433743083946525</v>
      </c>
    </row>
    <row r="44" spans="1:48" s="119" customFormat="1">
      <c r="A44" s="617">
        <f>IF(Výpočty!$F$2=1,A43+1,Indexace!A43+1)</f>
        <v>2041</v>
      </c>
      <c r="B44" s="545" t="s">
        <v>25</v>
      </c>
      <c r="C44" s="602">
        <f>INDEX(Makrodata!J$7:J$58,MATCH($A$44,Makrodata!$D$5:$BC$5))</f>
        <v>0.50024371417166158</v>
      </c>
      <c r="D44" s="602">
        <f>INDEX(Makrodata!K$7:K$58,MATCH($A$44,Makrodata!$D$5:$BC$5))</f>
        <v>0.51274980702595307</v>
      </c>
      <c r="E44" s="602">
        <f>INDEX(Makrodata!L$7:L$58,MATCH($A$44,Makrodata!$D$5:$BC$5))</f>
        <v>0.52710680162267975</v>
      </c>
      <c r="F44" s="602">
        <f>INDEX(Makrodata!M$7:M$58,MATCH($A$44,Makrodata!$D$5:$BC$5))</f>
        <v>0.56031453012490851</v>
      </c>
      <c r="G44" s="602">
        <f>INDEX(Makrodata!N$7:N$58,MATCH($A$44,Makrodata!$D$5:$BC$5))</f>
        <v>0.56591767542615756</v>
      </c>
      <c r="H44" s="602">
        <f>INDEX(Makrodata!O$7:O$58,MATCH($A$44,Makrodata!$D$5:$BC$5))</f>
        <v>0.57440644055754986</v>
      </c>
      <c r="I44" s="602">
        <f>INDEX(Makrodata!P$7:P$58,MATCH($A$44,Makrodata!$D$5:$BC$5))</f>
        <v>0.58532016292814326</v>
      </c>
      <c r="J44" s="602">
        <f>INDEX(Makrodata!Q$7:Q$58,MATCH($A$44,Makrodata!$D$5:$BC$5))</f>
        <v>0.60463572830477197</v>
      </c>
      <c r="K44" s="602">
        <f>INDEX(Makrodata!R$7:R$58,MATCH($A$44,Makrodata!$D$5:$BC$5))</f>
        <v>0.61310062850103875</v>
      </c>
      <c r="L44" s="602">
        <f>INDEX(Makrodata!S$7:S$58,MATCH($A$44,Makrodata!$D$5:$BC$5))</f>
        <v>0.61555303101504288</v>
      </c>
      <c r="M44" s="602">
        <f>INDEX(Makrodata!T$7:T$58,MATCH($A$44,Makrodata!$D$5:$BC$5))</f>
        <v>0.61739969010808793</v>
      </c>
      <c r="N44" s="602">
        <f>INDEX(Makrodata!U$7:U$58,MATCH($A$44,Makrodata!$D$5:$BC$5))</f>
        <v>0.62172148793884452</v>
      </c>
      <c r="O44" s="602">
        <f>INDEX(Makrodata!V$7:V$58,MATCH($A$44,Makrodata!$D$5:$BC$5))</f>
        <v>0.63415591769762147</v>
      </c>
      <c r="P44" s="602">
        <f>INDEX(Makrodata!W$7:W$58,MATCH($A$44,Makrodata!$D$5:$BC$5))</f>
        <v>0.64683903605157389</v>
      </c>
      <c r="Q44" s="602">
        <f>INDEX(Makrodata!X$7:X$58,MATCH($A$44,Makrodata!$D$5:$BC$5))</f>
        <v>0.65977581677260533</v>
      </c>
      <c r="R44" s="602">
        <f>INDEX(Makrodata!Y$7:Y$58,MATCH($A$44,Makrodata!$D$5:$BC$5))</f>
        <v>0.67297133310805746</v>
      </c>
      <c r="S44" s="602">
        <f>INDEX(Makrodata!Z$7:Z$58,MATCH($A$44,Makrodata!$D$5:$BC$5))</f>
        <v>0.68643075977021861</v>
      </c>
      <c r="T44" s="602">
        <f>INDEX(Makrodata!AA$7:AA$58,MATCH($A$44,Makrodata!$D$5:$BC$5))</f>
        <v>0.70015937496562297</v>
      </c>
      <c r="U44" s="602">
        <f>INDEX(Makrodata!AB$7:AB$58,MATCH($A$44,Makrodata!$D$5:$BC$5))</f>
        <v>0.71416256246493548</v>
      </c>
      <c r="V44" s="602">
        <f>INDEX(Makrodata!AC$7:AC$58,MATCH($A$44,Makrodata!$D$5:$BC$5))</f>
        <v>0.72844581371423422</v>
      </c>
      <c r="W44" s="602">
        <f>INDEX(Makrodata!AD$7:AD$58,MATCH($A$44,Makrodata!$D$5:$BC$5))</f>
        <v>0.74301472998851892</v>
      </c>
      <c r="X44" s="602">
        <f>INDEX(Makrodata!AE$7:AE$58,MATCH($A$44,Makrodata!$D$5:$BC$5))</f>
        <v>0.75787502458828926</v>
      </c>
      <c r="Y44" s="602">
        <f>INDEX(Makrodata!AF$7:AF$58,MATCH($A$44,Makrodata!$D$5:$BC$5))</f>
        <v>0.77303252508005504</v>
      </c>
      <c r="Z44" s="602">
        <f>INDEX(Makrodata!AG$7:AG$58,MATCH($A$44,Makrodata!$D$5:$BC$5))</f>
        <v>0.7884931755816561</v>
      </c>
      <c r="AA44" s="602">
        <f>INDEX(Makrodata!AH$7:AH$58,MATCH($A$44,Makrodata!$D$5:$BC$5))</f>
        <v>0.80426303909328922</v>
      </c>
      <c r="AB44" s="602">
        <f>INDEX(Makrodata!AI$7:AI$58,MATCH($A$44,Makrodata!$D$5:$BC$5))</f>
        <v>0.82034829987515501</v>
      </c>
      <c r="AC44" s="602">
        <f>INDEX(Makrodata!AJ$7:AJ$58,MATCH($A$44,Makrodata!$D$5:$BC$5))</f>
        <v>0.83675526587265814</v>
      </c>
      <c r="AD44" s="602">
        <f>INDEX(Makrodata!AK$7:AK$58,MATCH($A$44,Makrodata!$D$5:$BC$5))</f>
        <v>0.85349037119011129</v>
      </c>
      <c r="AE44" s="602">
        <f>INDEX(Makrodata!AL$7:AL$58,MATCH($A$44,Makrodata!$D$5:$BC$5))</f>
        <v>0.87056017861391355</v>
      </c>
      <c r="AF44" s="602">
        <f>INDEX(Makrodata!AM$7:AM$58,MATCH($A$44,Makrodata!$D$5:$BC$5))</f>
        <v>0.88797138218619187</v>
      </c>
      <c r="AG44" s="602">
        <f>INDEX(Makrodata!AN$7:AN$58,MATCH($A$44,Makrodata!$D$5:$BC$5))</f>
        <v>0.90573080982991572</v>
      </c>
      <c r="AH44" s="602">
        <f>INDEX(Makrodata!AO$7:AO$58,MATCH($A$44,Makrodata!$D$5:$BC$5))</f>
        <v>0.92384542602651409</v>
      </c>
      <c r="AI44" s="602">
        <f>INDEX(Makrodata!AP$7:AP$58,MATCH($A$44,Makrodata!$D$5:$BC$5))</f>
        <v>0.94232233454704439</v>
      </c>
      <c r="AJ44" s="602">
        <f>INDEX(Makrodata!AQ$7:AQ$58,MATCH($A$44,Makrodata!$D$5:$BC$5))</f>
        <v>0.96116878123798533</v>
      </c>
      <c r="AK44" s="602">
        <f>INDEX(Makrodata!AR$7:AR$58,MATCH($A$44,Makrodata!$D$5:$BC$5))</f>
        <v>0.98039215686274506</v>
      </c>
      <c r="AL44" s="602">
        <f>INDEX(Makrodata!AS$7:AS$58,MATCH($A$44,Makrodata!$D$5:$BC$5))</f>
        <v>1</v>
      </c>
      <c r="AM44" s="602">
        <f>INDEX(Makrodata!AT$7:AT$58,MATCH($A$44,Makrodata!$D$5:$BC$5))</f>
        <v>1.02</v>
      </c>
      <c r="AN44" s="602">
        <f>INDEX(Makrodata!AU$7:AU$58,MATCH($A$44,Makrodata!$D$5:$BC$5))</f>
        <v>1.0404</v>
      </c>
      <c r="AO44" s="602">
        <f>INDEX(Makrodata!AV$7:AV$58,MATCH($A$44,Makrodata!$D$5:$BC$5))</f>
        <v>1.0612079999999999</v>
      </c>
      <c r="AP44" s="602">
        <f>INDEX(Makrodata!AW$7:AW$58,MATCH($A$44,Makrodata!$D$5:$BC$5))</f>
        <v>1.08243216</v>
      </c>
      <c r="AQ44" s="602">
        <f>INDEX(Makrodata!AX$7:AX$58,MATCH($A$44,Makrodata!$D$5:$BC$5))</f>
        <v>1.1040808032</v>
      </c>
      <c r="AR44" s="602">
        <f>INDEX(Makrodata!AY$7:AY$58,MATCH($A$44,Makrodata!$D$5:$BC$5))</f>
        <v>1.1261624192640001</v>
      </c>
      <c r="AS44" s="602">
        <f>INDEX(Makrodata!AZ$7:AZ$58,MATCH($A$44,Makrodata!$D$5:$BC$5))</f>
        <v>1.14868566764928</v>
      </c>
      <c r="AT44" s="602">
        <f>INDEX(Makrodata!BA$7:BA$58,MATCH($A$44,Makrodata!$D$5:$BC$5))</f>
        <v>1.1716593810022657</v>
      </c>
      <c r="AU44" s="602">
        <f>INDEX(Makrodata!BB$7:BB$58,MATCH($A$44,Makrodata!$D$5:$BC$5))</f>
        <v>1.1950925686223111</v>
      </c>
      <c r="AV44" s="603">
        <f>INDEX(Makrodata!BC$7:BC$58,MATCH($A$44,Makrodata!$D$5:$BC$5))</f>
        <v>1.2189944199947573</v>
      </c>
    </row>
    <row r="45" spans="1:48" s="119" customFormat="1">
      <c r="A45" s="617">
        <f>IF(Výpočty!$F$2=1,A44+1,Indexace!A44+1)</f>
        <v>2042</v>
      </c>
      <c r="B45" s="545" t="s">
        <v>25</v>
      </c>
      <c r="C45" s="602">
        <f>INDEX(Makrodata!J$7:J$58,MATCH($A$45,Makrodata!$D$5:$BC$5))</f>
        <v>0.49043501389378569</v>
      </c>
      <c r="D45" s="602">
        <f>INDEX(Makrodata!K$7:K$58,MATCH($A$45,Makrodata!$D$5:$BC$5))</f>
        <v>0.50269588924113029</v>
      </c>
      <c r="E45" s="602">
        <f>INDEX(Makrodata!L$7:L$58,MATCH($A$45,Makrodata!$D$5:$BC$5))</f>
        <v>0.51677137413988194</v>
      </c>
      <c r="F45" s="602">
        <f>INDEX(Makrodata!M$7:M$58,MATCH($A$45,Makrodata!$D$5:$BC$5))</f>
        <v>0.5493279707106945</v>
      </c>
      <c r="G45" s="602">
        <f>INDEX(Makrodata!N$7:N$58,MATCH($A$45,Makrodata!$D$5:$BC$5))</f>
        <v>0.5548212504178015</v>
      </c>
      <c r="H45" s="602">
        <f>INDEX(Makrodata!O$7:O$58,MATCH($A$45,Makrodata!$D$5:$BC$5))</f>
        <v>0.56314356917406849</v>
      </c>
      <c r="I45" s="602">
        <f>INDEX(Makrodata!P$7:P$58,MATCH($A$45,Makrodata!$D$5:$BC$5))</f>
        <v>0.57384329698837577</v>
      </c>
      <c r="J45" s="602">
        <f>INDEX(Makrodata!Q$7:Q$58,MATCH($A$45,Makrodata!$D$5:$BC$5))</f>
        <v>0.59278012578899208</v>
      </c>
      <c r="K45" s="602">
        <f>INDEX(Makrodata!R$7:R$58,MATCH($A$45,Makrodata!$D$5:$BC$5))</f>
        <v>0.60107904755003794</v>
      </c>
      <c r="L45" s="602">
        <f>INDEX(Makrodata!S$7:S$58,MATCH($A$45,Makrodata!$D$5:$BC$5))</f>
        <v>0.60348336374023814</v>
      </c>
      <c r="M45" s="602">
        <f>INDEX(Makrodata!T$7:T$58,MATCH($A$45,Makrodata!$D$5:$BC$5))</f>
        <v>0.60529381383145875</v>
      </c>
      <c r="N45" s="602">
        <f>INDEX(Makrodata!U$7:U$58,MATCH($A$45,Makrodata!$D$5:$BC$5))</f>
        <v>0.60953087052827892</v>
      </c>
      <c r="O45" s="602">
        <f>INDEX(Makrodata!V$7:V$58,MATCH($A$45,Makrodata!$D$5:$BC$5))</f>
        <v>0.62172148793884452</v>
      </c>
      <c r="P45" s="602">
        <f>INDEX(Makrodata!W$7:W$58,MATCH($A$45,Makrodata!$D$5:$BC$5))</f>
        <v>0.63415591769762147</v>
      </c>
      <c r="Q45" s="602">
        <f>INDEX(Makrodata!X$7:X$58,MATCH($A$45,Makrodata!$D$5:$BC$5))</f>
        <v>0.64683903605157389</v>
      </c>
      <c r="R45" s="602">
        <f>INDEX(Makrodata!Y$7:Y$58,MATCH($A$45,Makrodata!$D$5:$BC$5))</f>
        <v>0.65977581677260533</v>
      </c>
      <c r="S45" s="602">
        <f>INDEX(Makrodata!Z$7:Z$58,MATCH($A$45,Makrodata!$D$5:$BC$5))</f>
        <v>0.67297133310805746</v>
      </c>
      <c r="T45" s="602">
        <f>INDEX(Makrodata!AA$7:AA$58,MATCH($A$45,Makrodata!$D$5:$BC$5))</f>
        <v>0.68643075977021861</v>
      </c>
      <c r="U45" s="602">
        <f>INDEX(Makrodata!AB$7:AB$58,MATCH($A$45,Makrodata!$D$5:$BC$5))</f>
        <v>0.70015937496562297</v>
      </c>
      <c r="V45" s="602">
        <f>INDEX(Makrodata!AC$7:AC$58,MATCH($A$45,Makrodata!$D$5:$BC$5))</f>
        <v>0.71416256246493548</v>
      </c>
      <c r="W45" s="602">
        <f>INDEX(Makrodata!AD$7:AD$58,MATCH($A$45,Makrodata!$D$5:$BC$5))</f>
        <v>0.72844581371423422</v>
      </c>
      <c r="X45" s="602">
        <f>INDEX(Makrodata!AE$7:AE$58,MATCH($A$45,Makrodata!$D$5:$BC$5))</f>
        <v>0.74301472998851892</v>
      </c>
      <c r="Y45" s="602">
        <f>INDEX(Makrodata!AF$7:AF$58,MATCH($A$45,Makrodata!$D$5:$BC$5))</f>
        <v>0.75787502458828926</v>
      </c>
      <c r="Z45" s="602">
        <f>INDEX(Makrodata!AG$7:AG$58,MATCH($A$45,Makrodata!$D$5:$BC$5))</f>
        <v>0.77303252508005504</v>
      </c>
      <c r="AA45" s="602">
        <f>INDEX(Makrodata!AH$7:AH$58,MATCH($A$45,Makrodata!$D$5:$BC$5))</f>
        <v>0.7884931755816561</v>
      </c>
      <c r="AB45" s="602">
        <f>INDEX(Makrodata!AI$7:AI$58,MATCH($A$45,Makrodata!$D$5:$BC$5))</f>
        <v>0.80426303909328922</v>
      </c>
      <c r="AC45" s="602">
        <f>INDEX(Makrodata!AJ$7:AJ$58,MATCH($A$45,Makrodata!$D$5:$BC$5))</f>
        <v>0.82034829987515501</v>
      </c>
      <c r="AD45" s="602">
        <f>INDEX(Makrodata!AK$7:AK$58,MATCH($A$45,Makrodata!$D$5:$BC$5))</f>
        <v>0.83675526587265814</v>
      </c>
      <c r="AE45" s="602">
        <f>INDEX(Makrodata!AL$7:AL$58,MATCH($A$45,Makrodata!$D$5:$BC$5))</f>
        <v>0.85349037119011129</v>
      </c>
      <c r="AF45" s="602">
        <f>INDEX(Makrodata!AM$7:AM$58,MATCH($A$45,Makrodata!$D$5:$BC$5))</f>
        <v>0.87056017861391355</v>
      </c>
      <c r="AG45" s="602">
        <f>INDEX(Makrodata!AN$7:AN$58,MATCH($A$45,Makrodata!$D$5:$BC$5))</f>
        <v>0.88797138218619187</v>
      </c>
      <c r="AH45" s="602">
        <f>INDEX(Makrodata!AO$7:AO$58,MATCH($A$45,Makrodata!$D$5:$BC$5))</f>
        <v>0.90573080982991572</v>
      </c>
      <c r="AI45" s="602">
        <f>INDEX(Makrodata!AP$7:AP$58,MATCH($A$45,Makrodata!$D$5:$BC$5))</f>
        <v>0.92384542602651409</v>
      </c>
      <c r="AJ45" s="602">
        <f>INDEX(Makrodata!AQ$7:AQ$58,MATCH($A$45,Makrodata!$D$5:$BC$5))</f>
        <v>0.94232233454704439</v>
      </c>
      <c r="AK45" s="602">
        <f>INDEX(Makrodata!AR$7:AR$58,MATCH($A$45,Makrodata!$D$5:$BC$5))</f>
        <v>0.96116878123798533</v>
      </c>
      <c r="AL45" s="602">
        <f>INDEX(Makrodata!AS$7:AS$58,MATCH($A$45,Makrodata!$D$5:$BC$5))</f>
        <v>0.98039215686274506</v>
      </c>
      <c r="AM45" s="602">
        <f>INDEX(Makrodata!AT$7:AT$58,MATCH($A$45,Makrodata!$D$5:$BC$5))</f>
        <v>1</v>
      </c>
      <c r="AN45" s="602">
        <f>INDEX(Makrodata!AU$7:AU$58,MATCH($A$45,Makrodata!$D$5:$BC$5))</f>
        <v>1.02</v>
      </c>
      <c r="AO45" s="602">
        <f>INDEX(Makrodata!AV$7:AV$58,MATCH($A$45,Makrodata!$D$5:$BC$5))</f>
        <v>1.0404</v>
      </c>
      <c r="AP45" s="602">
        <f>INDEX(Makrodata!AW$7:AW$58,MATCH($A$45,Makrodata!$D$5:$BC$5))</f>
        <v>1.0612079999999999</v>
      </c>
      <c r="AQ45" s="602">
        <f>INDEX(Makrodata!AX$7:AX$58,MATCH($A$45,Makrodata!$D$5:$BC$5))</f>
        <v>1.08243216</v>
      </c>
      <c r="AR45" s="602">
        <f>INDEX(Makrodata!AY$7:AY$58,MATCH($A$45,Makrodata!$D$5:$BC$5))</f>
        <v>1.1040808032</v>
      </c>
      <c r="AS45" s="602">
        <f>INDEX(Makrodata!AZ$7:AZ$58,MATCH($A$45,Makrodata!$D$5:$BC$5))</f>
        <v>1.1261624192640001</v>
      </c>
      <c r="AT45" s="602">
        <f>INDEX(Makrodata!BA$7:BA$58,MATCH($A$45,Makrodata!$D$5:$BC$5))</f>
        <v>1.14868566764928</v>
      </c>
      <c r="AU45" s="602">
        <f>INDEX(Makrodata!BB$7:BB$58,MATCH($A$45,Makrodata!$D$5:$BC$5))</f>
        <v>1.1716593810022657</v>
      </c>
      <c r="AV45" s="603">
        <f>INDEX(Makrodata!BC$7:BC$58,MATCH($A$45,Makrodata!$D$5:$BC$5))</f>
        <v>1.1950925686223111</v>
      </c>
    </row>
    <row r="46" spans="1:48" s="119" customFormat="1">
      <c r="A46" s="617">
        <f>IF(Výpočty!$F$2=1,A45+1,Indexace!A45+1)</f>
        <v>2043</v>
      </c>
      <c r="B46" s="545" t="s">
        <v>25</v>
      </c>
      <c r="C46" s="602">
        <f>INDEX(Makrodata!J$7:J$58,MATCH($A$46,Makrodata!$D$5:$BC$5))</f>
        <v>0.48081864107233896</v>
      </c>
      <c r="D46" s="602">
        <f>INDEX(Makrodata!K$7:K$58,MATCH($A$46,Makrodata!$D$5:$BC$5))</f>
        <v>0.49283910709914741</v>
      </c>
      <c r="E46" s="602">
        <f>INDEX(Makrodata!L$7:L$58,MATCH($A$46,Makrodata!$D$5:$BC$5))</f>
        <v>0.50663860209792355</v>
      </c>
      <c r="F46" s="602">
        <f>INDEX(Makrodata!M$7:M$58,MATCH($A$46,Makrodata!$D$5:$BC$5))</f>
        <v>0.53855683403009269</v>
      </c>
      <c r="G46" s="602">
        <f>INDEX(Makrodata!N$7:N$58,MATCH($A$46,Makrodata!$D$5:$BC$5))</f>
        <v>0.5439424023703936</v>
      </c>
      <c r="H46" s="602">
        <f>INDEX(Makrodata!O$7:O$58,MATCH($A$46,Makrodata!$D$5:$BC$5))</f>
        <v>0.55210153840594944</v>
      </c>
      <c r="I46" s="602">
        <f>INDEX(Makrodata!P$7:P$58,MATCH($A$46,Makrodata!$D$5:$BC$5))</f>
        <v>0.56259146763566248</v>
      </c>
      <c r="J46" s="602">
        <f>INDEX(Makrodata!Q$7:Q$58,MATCH($A$46,Makrodata!$D$5:$BC$5))</f>
        <v>0.58115698606763933</v>
      </c>
      <c r="K46" s="602">
        <f>INDEX(Makrodata!R$7:R$58,MATCH($A$46,Makrodata!$D$5:$BC$5))</f>
        <v>0.58929318387258633</v>
      </c>
      <c r="L46" s="602">
        <f>INDEX(Makrodata!S$7:S$58,MATCH($A$46,Makrodata!$D$5:$BC$5))</f>
        <v>0.59165035660807663</v>
      </c>
      <c r="M46" s="602">
        <f>INDEX(Makrodata!T$7:T$58,MATCH($A$46,Makrodata!$D$5:$BC$5))</f>
        <v>0.5934253076779008</v>
      </c>
      <c r="N46" s="602">
        <f>INDEX(Makrodata!U$7:U$58,MATCH($A$46,Makrodata!$D$5:$BC$5))</f>
        <v>0.59757928483164602</v>
      </c>
      <c r="O46" s="602">
        <f>INDEX(Makrodata!V$7:V$58,MATCH($A$46,Makrodata!$D$5:$BC$5))</f>
        <v>0.60953087052827892</v>
      </c>
      <c r="P46" s="602">
        <f>INDEX(Makrodata!W$7:W$58,MATCH($A$46,Makrodata!$D$5:$BC$5))</f>
        <v>0.62172148793884452</v>
      </c>
      <c r="Q46" s="602">
        <f>INDEX(Makrodata!X$7:X$58,MATCH($A$46,Makrodata!$D$5:$BC$5))</f>
        <v>0.63415591769762147</v>
      </c>
      <c r="R46" s="602">
        <f>INDEX(Makrodata!Y$7:Y$58,MATCH($A$46,Makrodata!$D$5:$BC$5))</f>
        <v>0.64683903605157389</v>
      </c>
      <c r="S46" s="602">
        <f>INDEX(Makrodata!Z$7:Z$58,MATCH($A$46,Makrodata!$D$5:$BC$5))</f>
        <v>0.65977581677260533</v>
      </c>
      <c r="T46" s="602">
        <f>INDEX(Makrodata!AA$7:AA$58,MATCH($A$46,Makrodata!$D$5:$BC$5))</f>
        <v>0.67297133310805746</v>
      </c>
      <c r="U46" s="602">
        <f>INDEX(Makrodata!AB$7:AB$58,MATCH($A$46,Makrodata!$D$5:$BC$5))</f>
        <v>0.68643075977021861</v>
      </c>
      <c r="V46" s="602">
        <f>INDEX(Makrodata!AC$7:AC$58,MATCH($A$46,Makrodata!$D$5:$BC$5))</f>
        <v>0.70015937496562297</v>
      </c>
      <c r="W46" s="602">
        <f>INDEX(Makrodata!AD$7:AD$58,MATCH($A$46,Makrodata!$D$5:$BC$5))</f>
        <v>0.71416256246493548</v>
      </c>
      <c r="X46" s="602">
        <f>INDEX(Makrodata!AE$7:AE$58,MATCH($A$46,Makrodata!$D$5:$BC$5))</f>
        <v>0.72844581371423422</v>
      </c>
      <c r="Y46" s="602">
        <f>INDEX(Makrodata!AF$7:AF$58,MATCH($A$46,Makrodata!$D$5:$BC$5))</f>
        <v>0.74301472998851892</v>
      </c>
      <c r="Z46" s="602">
        <f>INDEX(Makrodata!AG$7:AG$58,MATCH($A$46,Makrodata!$D$5:$BC$5))</f>
        <v>0.75787502458828926</v>
      </c>
      <c r="AA46" s="602">
        <f>INDEX(Makrodata!AH$7:AH$58,MATCH($A$46,Makrodata!$D$5:$BC$5))</f>
        <v>0.77303252508005504</v>
      </c>
      <c r="AB46" s="602">
        <f>INDEX(Makrodata!AI$7:AI$58,MATCH($A$46,Makrodata!$D$5:$BC$5))</f>
        <v>0.7884931755816561</v>
      </c>
      <c r="AC46" s="602">
        <f>INDEX(Makrodata!AJ$7:AJ$58,MATCH($A$46,Makrodata!$D$5:$BC$5))</f>
        <v>0.80426303909328922</v>
      </c>
      <c r="AD46" s="602">
        <f>INDEX(Makrodata!AK$7:AK$58,MATCH($A$46,Makrodata!$D$5:$BC$5))</f>
        <v>0.82034829987515501</v>
      </c>
      <c r="AE46" s="602">
        <f>INDEX(Makrodata!AL$7:AL$58,MATCH($A$46,Makrodata!$D$5:$BC$5))</f>
        <v>0.83675526587265814</v>
      </c>
      <c r="AF46" s="602">
        <f>INDEX(Makrodata!AM$7:AM$58,MATCH($A$46,Makrodata!$D$5:$BC$5))</f>
        <v>0.85349037119011129</v>
      </c>
      <c r="AG46" s="602">
        <f>INDEX(Makrodata!AN$7:AN$58,MATCH($A$46,Makrodata!$D$5:$BC$5))</f>
        <v>0.87056017861391355</v>
      </c>
      <c r="AH46" s="602">
        <f>INDEX(Makrodata!AO$7:AO$58,MATCH($A$46,Makrodata!$D$5:$BC$5))</f>
        <v>0.88797138218619187</v>
      </c>
      <c r="AI46" s="602">
        <f>INDEX(Makrodata!AP$7:AP$58,MATCH($A$46,Makrodata!$D$5:$BC$5))</f>
        <v>0.90573080982991572</v>
      </c>
      <c r="AJ46" s="602">
        <f>INDEX(Makrodata!AQ$7:AQ$58,MATCH($A$46,Makrodata!$D$5:$BC$5))</f>
        <v>0.92384542602651409</v>
      </c>
      <c r="AK46" s="602">
        <f>INDEX(Makrodata!AR$7:AR$58,MATCH($A$46,Makrodata!$D$5:$BC$5))</f>
        <v>0.94232233454704439</v>
      </c>
      <c r="AL46" s="602">
        <f>INDEX(Makrodata!AS$7:AS$58,MATCH($A$46,Makrodata!$D$5:$BC$5))</f>
        <v>0.96116878123798533</v>
      </c>
      <c r="AM46" s="602">
        <f>INDEX(Makrodata!AT$7:AT$58,MATCH($A$46,Makrodata!$D$5:$BC$5))</f>
        <v>0.98039215686274506</v>
      </c>
      <c r="AN46" s="602">
        <f>INDEX(Makrodata!AU$7:AU$58,MATCH($A$46,Makrodata!$D$5:$BC$5))</f>
        <v>1</v>
      </c>
      <c r="AO46" s="602">
        <f>INDEX(Makrodata!AV$7:AV$58,MATCH($A$46,Makrodata!$D$5:$BC$5))</f>
        <v>1.02</v>
      </c>
      <c r="AP46" s="602">
        <f>INDEX(Makrodata!AW$7:AW$58,MATCH($A$46,Makrodata!$D$5:$BC$5))</f>
        <v>1.0404</v>
      </c>
      <c r="AQ46" s="602">
        <f>INDEX(Makrodata!AX$7:AX$58,MATCH($A$46,Makrodata!$D$5:$BC$5))</f>
        <v>1.0612079999999999</v>
      </c>
      <c r="AR46" s="602">
        <f>INDEX(Makrodata!AY$7:AY$58,MATCH($A$46,Makrodata!$D$5:$BC$5))</f>
        <v>1.08243216</v>
      </c>
      <c r="AS46" s="602">
        <f>INDEX(Makrodata!AZ$7:AZ$58,MATCH($A$46,Makrodata!$D$5:$BC$5))</f>
        <v>1.1040808032</v>
      </c>
      <c r="AT46" s="602">
        <f>INDEX(Makrodata!BA$7:BA$58,MATCH($A$46,Makrodata!$D$5:$BC$5))</f>
        <v>1.1261624192640001</v>
      </c>
      <c r="AU46" s="602">
        <f>INDEX(Makrodata!BB$7:BB$58,MATCH($A$46,Makrodata!$D$5:$BC$5))</f>
        <v>1.14868566764928</v>
      </c>
      <c r="AV46" s="603">
        <f>INDEX(Makrodata!BC$7:BC$58,MATCH($A$46,Makrodata!$D$5:$BC$5))</f>
        <v>1.1716593810022657</v>
      </c>
    </row>
    <row r="47" spans="1:48" s="119" customFormat="1">
      <c r="A47" s="617">
        <f>IF(Výpočty!$F$2=1,A46+1,Indexace!A46+1)</f>
        <v>2044</v>
      </c>
      <c r="B47" s="545" t="s">
        <v>25</v>
      </c>
      <c r="C47" s="602">
        <f>INDEX(Makrodata!J$7:J$58,MATCH($A$47,Makrodata!$D$5:$BC$5))</f>
        <v>0.47139082458072457</v>
      </c>
      <c r="D47" s="602">
        <f>INDEX(Makrodata!K$7:K$58,MATCH($A$47,Makrodata!$D$5:$BC$5))</f>
        <v>0.48317559519524261</v>
      </c>
      <c r="E47" s="602">
        <f>INDEX(Makrodata!L$7:L$58,MATCH($A$47,Makrodata!$D$5:$BC$5))</f>
        <v>0.49670451186070941</v>
      </c>
      <c r="F47" s="602">
        <f>INDEX(Makrodata!M$7:M$58,MATCH($A$47,Makrodata!$D$5:$BC$5))</f>
        <v>0.5279968961079341</v>
      </c>
      <c r="G47" s="602">
        <f>INDEX(Makrodata!N$7:N$58,MATCH($A$47,Makrodata!$D$5:$BC$5))</f>
        <v>0.53327686506901339</v>
      </c>
      <c r="H47" s="602">
        <f>INDEX(Makrodata!O$7:O$58,MATCH($A$47,Makrodata!$D$5:$BC$5))</f>
        <v>0.54127601804504855</v>
      </c>
      <c r="I47" s="602">
        <f>INDEX(Makrodata!P$7:P$58,MATCH($A$47,Makrodata!$D$5:$BC$5))</f>
        <v>0.55156026238790445</v>
      </c>
      <c r="J47" s="602">
        <f>INDEX(Makrodata!Q$7:Q$58,MATCH($A$47,Makrodata!$D$5:$BC$5))</f>
        <v>0.56976175104670523</v>
      </c>
      <c r="K47" s="602">
        <f>INDEX(Makrodata!R$7:R$58,MATCH($A$47,Makrodata!$D$5:$BC$5))</f>
        <v>0.57773841556135908</v>
      </c>
      <c r="L47" s="602">
        <f>INDEX(Makrodata!S$7:S$58,MATCH($A$47,Makrodata!$D$5:$BC$5))</f>
        <v>0.58004936922360451</v>
      </c>
      <c r="M47" s="602">
        <f>INDEX(Makrodata!T$7:T$58,MATCH($A$47,Makrodata!$D$5:$BC$5))</f>
        <v>0.58178951733127526</v>
      </c>
      <c r="N47" s="602">
        <f>INDEX(Makrodata!U$7:U$58,MATCH($A$47,Makrodata!$D$5:$BC$5))</f>
        <v>0.58586204395259411</v>
      </c>
      <c r="O47" s="602">
        <f>INDEX(Makrodata!V$7:V$58,MATCH($A$47,Makrodata!$D$5:$BC$5))</f>
        <v>0.59757928483164602</v>
      </c>
      <c r="P47" s="602">
        <f>INDEX(Makrodata!W$7:W$58,MATCH($A$47,Makrodata!$D$5:$BC$5))</f>
        <v>0.60953087052827892</v>
      </c>
      <c r="Q47" s="602">
        <f>INDEX(Makrodata!X$7:X$58,MATCH($A$47,Makrodata!$D$5:$BC$5))</f>
        <v>0.62172148793884452</v>
      </c>
      <c r="R47" s="602">
        <f>INDEX(Makrodata!Y$7:Y$58,MATCH($A$47,Makrodata!$D$5:$BC$5))</f>
        <v>0.63415591769762147</v>
      </c>
      <c r="S47" s="602">
        <f>INDEX(Makrodata!Z$7:Z$58,MATCH($A$47,Makrodata!$D$5:$BC$5))</f>
        <v>0.64683903605157389</v>
      </c>
      <c r="T47" s="602">
        <f>INDEX(Makrodata!AA$7:AA$58,MATCH($A$47,Makrodata!$D$5:$BC$5))</f>
        <v>0.65977581677260533</v>
      </c>
      <c r="U47" s="602">
        <f>INDEX(Makrodata!AB$7:AB$58,MATCH($A$47,Makrodata!$D$5:$BC$5))</f>
        <v>0.67297133310805746</v>
      </c>
      <c r="V47" s="602">
        <f>INDEX(Makrodata!AC$7:AC$58,MATCH($A$47,Makrodata!$D$5:$BC$5))</f>
        <v>0.68643075977021861</v>
      </c>
      <c r="W47" s="602">
        <f>INDEX(Makrodata!AD$7:AD$58,MATCH($A$47,Makrodata!$D$5:$BC$5))</f>
        <v>0.70015937496562297</v>
      </c>
      <c r="X47" s="602">
        <f>INDEX(Makrodata!AE$7:AE$58,MATCH($A$47,Makrodata!$D$5:$BC$5))</f>
        <v>0.71416256246493548</v>
      </c>
      <c r="Y47" s="602">
        <f>INDEX(Makrodata!AF$7:AF$58,MATCH($A$47,Makrodata!$D$5:$BC$5))</f>
        <v>0.72844581371423422</v>
      </c>
      <c r="Z47" s="602">
        <f>INDEX(Makrodata!AG$7:AG$58,MATCH($A$47,Makrodata!$D$5:$BC$5))</f>
        <v>0.74301472998851892</v>
      </c>
      <c r="AA47" s="602">
        <f>INDEX(Makrodata!AH$7:AH$58,MATCH($A$47,Makrodata!$D$5:$BC$5))</f>
        <v>0.75787502458828926</v>
      </c>
      <c r="AB47" s="602">
        <f>INDEX(Makrodata!AI$7:AI$58,MATCH($A$47,Makrodata!$D$5:$BC$5))</f>
        <v>0.77303252508005504</v>
      </c>
      <c r="AC47" s="602">
        <f>INDEX(Makrodata!AJ$7:AJ$58,MATCH($A$47,Makrodata!$D$5:$BC$5))</f>
        <v>0.7884931755816561</v>
      </c>
      <c r="AD47" s="602">
        <f>INDEX(Makrodata!AK$7:AK$58,MATCH($A$47,Makrodata!$D$5:$BC$5))</f>
        <v>0.80426303909328922</v>
      </c>
      <c r="AE47" s="602">
        <f>INDEX(Makrodata!AL$7:AL$58,MATCH($A$47,Makrodata!$D$5:$BC$5))</f>
        <v>0.82034829987515501</v>
      </c>
      <c r="AF47" s="602">
        <f>INDEX(Makrodata!AM$7:AM$58,MATCH($A$47,Makrodata!$D$5:$BC$5))</f>
        <v>0.83675526587265814</v>
      </c>
      <c r="AG47" s="602">
        <f>INDEX(Makrodata!AN$7:AN$58,MATCH($A$47,Makrodata!$D$5:$BC$5))</f>
        <v>0.85349037119011129</v>
      </c>
      <c r="AH47" s="602">
        <f>INDEX(Makrodata!AO$7:AO$58,MATCH($A$47,Makrodata!$D$5:$BC$5))</f>
        <v>0.87056017861391355</v>
      </c>
      <c r="AI47" s="602">
        <f>INDEX(Makrodata!AP$7:AP$58,MATCH($A$47,Makrodata!$D$5:$BC$5))</f>
        <v>0.88797138218619187</v>
      </c>
      <c r="AJ47" s="602">
        <f>INDEX(Makrodata!AQ$7:AQ$58,MATCH($A$47,Makrodata!$D$5:$BC$5))</f>
        <v>0.90573080982991572</v>
      </c>
      <c r="AK47" s="602">
        <f>INDEX(Makrodata!AR$7:AR$58,MATCH($A$47,Makrodata!$D$5:$BC$5))</f>
        <v>0.92384542602651409</v>
      </c>
      <c r="AL47" s="602">
        <f>INDEX(Makrodata!AS$7:AS$58,MATCH($A$47,Makrodata!$D$5:$BC$5))</f>
        <v>0.94232233454704439</v>
      </c>
      <c r="AM47" s="602">
        <f>INDEX(Makrodata!AT$7:AT$58,MATCH($A$47,Makrodata!$D$5:$BC$5))</f>
        <v>0.96116878123798533</v>
      </c>
      <c r="AN47" s="602">
        <f>INDEX(Makrodata!AU$7:AU$58,MATCH($A$47,Makrodata!$D$5:$BC$5))</f>
        <v>0.98039215686274506</v>
      </c>
      <c r="AO47" s="602">
        <f>INDEX(Makrodata!AV$7:AV$58,MATCH($A$47,Makrodata!$D$5:$BC$5))</f>
        <v>1</v>
      </c>
      <c r="AP47" s="602">
        <f>INDEX(Makrodata!AW$7:AW$58,MATCH($A$47,Makrodata!$D$5:$BC$5))</f>
        <v>1.02</v>
      </c>
      <c r="AQ47" s="602">
        <f>INDEX(Makrodata!AX$7:AX$58,MATCH($A$47,Makrodata!$D$5:$BC$5))</f>
        <v>1.0404</v>
      </c>
      <c r="AR47" s="602">
        <f>INDEX(Makrodata!AY$7:AY$58,MATCH($A$47,Makrodata!$D$5:$BC$5))</f>
        <v>1.0612079999999999</v>
      </c>
      <c r="AS47" s="602">
        <f>INDEX(Makrodata!AZ$7:AZ$58,MATCH($A$47,Makrodata!$D$5:$BC$5))</f>
        <v>1.08243216</v>
      </c>
      <c r="AT47" s="602">
        <f>INDEX(Makrodata!BA$7:BA$58,MATCH($A$47,Makrodata!$D$5:$BC$5))</f>
        <v>1.1040808032</v>
      </c>
      <c r="AU47" s="602">
        <f>INDEX(Makrodata!BB$7:BB$58,MATCH($A$47,Makrodata!$D$5:$BC$5))</f>
        <v>1.1261624192640001</v>
      </c>
      <c r="AV47" s="603">
        <f>INDEX(Makrodata!BC$7:BC$58,MATCH($A$47,Makrodata!$D$5:$BC$5))</f>
        <v>1.14868566764928</v>
      </c>
    </row>
    <row r="48" spans="1:48" s="119" customFormat="1">
      <c r="A48" s="617">
        <f>IF(Výpočty!$F$2=1,A47+1,Indexace!A47+1)</f>
        <v>2045</v>
      </c>
      <c r="B48" s="545" t="s">
        <v>25</v>
      </c>
      <c r="C48" s="602">
        <f>INDEX(Makrodata!J$7:J$58,MATCH($A$48,Makrodata!$D$5:$BC$5))</f>
        <v>0.46214786723600443</v>
      </c>
      <c r="D48" s="602">
        <f>INDEX(Makrodata!K$7:K$58,MATCH($A$48,Makrodata!$D$5:$BC$5))</f>
        <v>0.47370156391690449</v>
      </c>
      <c r="E48" s="602">
        <f>INDEX(Makrodata!L$7:L$58,MATCH($A$48,Makrodata!$D$5:$BC$5))</f>
        <v>0.48696520770657781</v>
      </c>
      <c r="F48" s="602">
        <f>INDEX(Makrodata!M$7:M$58,MATCH($A$48,Makrodata!$D$5:$BC$5))</f>
        <v>0.51764401579209218</v>
      </c>
      <c r="G48" s="602">
        <f>INDEX(Makrodata!N$7:N$58,MATCH($A$48,Makrodata!$D$5:$BC$5))</f>
        <v>0.52282045595001314</v>
      </c>
      <c r="H48" s="602">
        <f>INDEX(Makrodata!O$7:O$58,MATCH($A$48,Makrodata!$D$5:$BC$5))</f>
        <v>0.53066276278926328</v>
      </c>
      <c r="I48" s="602">
        <f>INDEX(Makrodata!P$7:P$58,MATCH($A$48,Makrodata!$D$5:$BC$5))</f>
        <v>0.5407453552822592</v>
      </c>
      <c r="J48" s="602">
        <f>INDEX(Makrodata!Q$7:Q$58,MATCH($A$48,Makrodata!$D$5:$BC$5))</f>
        <v>0.55858995200657369</v>
      </c>
      <c r="K48" s="602">
        <f>INDEX(Makrodata!R$7:R$58,MATCH($A$48,Makrodata!$D$5:$BC$5))</f>
        <v>0.56641021133466574</v>
      </c>
      <c r="L48" s="602">
        <f>INDEX(Makrodata!S$7:S$58,MATCH($A$48,Makrodata!$D$5:$BC$5))</f>
        <v>0.56867585218000438</v>
      </c>
      <c r="M48" s="602">
        <f>INDEX(Makrodata!T$7:T$58,MATCH($A$48,Makrodata!$D$5:$BC$5))</f>
        <v>0.57038187973654431</v>
      </c>
      <c r="N48" s="602">
        <f>INDEX(Makrodata!U$7:U$58,MATCH($A$48,Makrodata!$D$5:$BC$5))</f>
        <v>0.57437455289470007</v>
      </c>
      <c r="O48" s="602">
        <f>INDEX(Makrodata!V$7:V$58,MATCH($A$48,Makrodata!$D$5:$BC$5))</f>
        <v>0.58586204395259411</v>
      </c>
      <c r="P48" s="602">
        <f>INDEX(Makrodata!W$7:W$58,MATCH($A$48,Makrodata!$D$5:$BC$5))</f>
        <v>0.59757928483164602</v>
      </c>
      <c r="Q48" s="602">
        <f>INDEX(Makrodata!X$7:X$58,MATCH($A$48,Makrodata!$D$5:$BC$5))</f>
        <v>0.60953087052827892</v>
      </c>
      <c r="R48" s="602">
        <f>INDEX(Makrodata!Y$7:Y$58,MATCH($A$48,Makrodata!$D$5:$BC$5))</f>
        <v>0.62172148793884452</v>
      </c>
      <c r="S48" s="602">
        <f>INDEX(Makrodata!Z$7:Z$58,MATCH($A$48,Makrodata!$D$5:$BC$5))</f>
        <v>0.63415591769762147</v>
      </c>
      <c r="T48" s="602">
        <f>INDEX(Makrodata!AA$7:AA$58,MATCH($A$48,Makrodata!$D$5:$BC$5))</f>
        <v>0.64683903605157389</v>
      </c>
      <c r="U48" s="602">
        <f>INDEX(Makrodata!AB$7:AB$58,MATCH($A$48,Makrodata!$D$5:$BC$5))</f>
        <v>0.65977581677260533</v>
      </c>
      <c r="V48" s="602">
        <f>INDEX(Makrodata!AC$7:AC$58,MATCH($A$48,Makrodata!$D$5:$BC$5))</f>
        <v>0.67297133310805746</v>
      </c>
      <c r="W48" s="602">
        <f>INDEX(Makrodata!AD$7:AD$58,MATCH($A$48,Makrodata!$D$5:$BC$5))</f>
        <v>0.68643075977021861</v>
      </c>
      <c r="X48" s="602">
        <f>INDEX(Makrodata!AE$7:AE$58,MATCH($A$48,Makrodata!$D$5:$BC$5))</f>
        <v>0.70015937496562297</v>
      </c>
      <c r="Y48" s="602">
        <f>INDEX(Makrodata!AF$7:AF$58,MATCH($A$48,Makrodata!$D$5:$BC$5))</f>
        <v>0.71416256246493548</v>
      </c>
      <c r="Z48" s="602">
        <f>INDEX(Makrodata!AG$7:AG$58,MATCH($A$48,Makrodata!$D$5:$BC$5))</f>
        <v>0.72844581371423422</v>
      </c>
      <c r="AA48" s="602">
        <f>INDEX(Makrodata!AH$7:AH$58,MATCH($A$48,Makrodata!$D$5:$BC$5))</f>
        <v>0.74301472998851892</v>
      </c>
      <c r="AB48" s="602">
        <f>INDEX(Makrodata!AI$7:AI$58,MATCH($A$48,Makrodata!$D$5:$BC$5))</f>
        <v>0.75787502458828926</v>
      </c>
      <c r="AC48" s="602">
        <f>INDEX(Makrodata!AJ$7:AJ$58,MATCH($A$48,Makrodata!$D$5:$BC$5))</f>
        <v>0.77303252508005504</v>
      </c>
      <c r="AD48" s="602">
        <f>INDEX(Makrodata!AK$7:AK$58,MATCH($A$48,Makrodata!$D$5:$BC$5))</f>
        <v>0.7884931755816561</v>
      </c>
      <c r="AE48" s="602">
        <f>INDEX(Makrodata!AL$7:AL$58,MATCH($A$48,Makrodata!$D$5:$BC$5))</f>
        <v>0.80426303909328922</v>
      </c>
      <c r="AF48" s="602">
        <f>INDEX(Makrodata!AM$7:AM$58,MATCH($A$48,Makrodata!$D$5:$BC$5))</f>
        <v>0.82034829987515501</v>
      </c>
      <c r="AG48" s="602">
        <f>INDEX(Makrodata!AN$7:AN$58,MATCH($A$48,Makrodata!$D$5:$BC$5))</f>
        <v>0.83675526587265814</v>
      </c>
      <c r="AH48" s="602">
        <f>INDEX(Makrodata!AO$7:AO$58,MATCH($A$48,Makrodata!$D$5:$BC$5))</f>
        <v>0.85349037119011129</v>
      </c>
      <c r="AI48" s="602">
        <f>INDEX(Makrodata!AP$7:AP$58,MATCH($A$48,Makrodata!$D$5:$BC$5))</f>
        <v>0.87056017861391355</v>
      </c>
      <c r="AJ48" s="602">
        <f>INDEX(Makrodata!AQ$7:AQ$58,MATCH($A$48,Makrodata!$D$5:$BC$5))</f>
        <v>0.88797138218619187</v>
      </c>
      <c r="AK48" s="602">
        <f>INDEX(Makrodata!AR$7:AR$58,MATCH($A$48,Makrodata!$D$5:$BC$5))</f>
        <v>0.90573080982991572</v>
      </c>
      <c r="AL48" s="602">
        <f>INDEX(Makrodata!AS$7:AS$58,MATCH($A$48,Makrodata!$D$5:$BC$5))</f>
        <v>0.92384542602651409</v>
      </c>
      <c r="AM48" s="602">
        <f>INDEX(Makrodata!AT$7:AT$58,MATCH($A$48,Makrodata!$D$5:$BC$5))</f>
        <v>0.94232233454704439</v>
      </c>
      <c r="AN48" s="602">
        <f>INDEX(Makrodata!AU$7:AU$58,MATCH($A$48,Makrodata!$D$5:$BC$5))</f>
        <v>0.96116878123798533</v>
      </c>
      <c r="AO48" s="602">
        <f>INDEX(Makrodata!AV$7:AV$58,MATCH($A$48,Makrodata!$D$5:$BC$5))</f>
        <v>0.98039215686274506</v>
      </c>
      <c r="AP48" s="602">
        <f>INDEX(Makrodata!AW$7:AW$58,MATCH($A$48,Makrodata!$D$5:$BC$5))</f>
        <v>1</v>
      </c>
      <c r="AQ48" s="602">
        <f>INDEX(Makrodata!AX$7:AX$58,MATCH($A$48,Makrodata!$D$5:$BC$5))</f>
        <v>1.02</v>
      </c>
      <c r="AR48" s="602">
        <f>INDEX(Makrodata!AY$7:AY$58,MATCH($A$48,Makrodata!$D$5:$BC$5))</f>
        <v>1.0404</v>
      </c>
      <c r="AS48" s="602">
        <f>INDEX(Makrodata!AZ$7:AZ$58,MATCH($A$48,Makrodata!$D$5:$BC$5))</f>
        <v>1.0612079999999999</v>
      </c>
      <c r="AT48" s="602">
        <f>INDEX(Makrodata!BA$7:BA$58,MATCH($A$48,Makrodata!$D$5:$BC$5))</f>
        <v>1.08243216</v>
      </c>
      <c r="AU48" s="602">
        <f>INDEX(Makrodata!BB$7:BB$58,MATCH($A$48,Makrodata!$D$5:$BC$5))</f>
        <v>1.1040808032</v>
      </c>
      <c r="AV48" s="603">
        <f>INDEX(Makrodata!BC$7:BC$58,MATCH($A$48,Makrodata!$D$5:$BC$5))</f>
        <v>1.1261624192640001</v>
      </c>
    </row>
    <row r="49" spans="1:48" s="119" customFormat="1">
      <c r="A49" s="617">
        <f>IF(Výpočty!$F$2=1,A48+1,Indexace!A48+1)</f>
        <v>2046</v>
      </c>
      <c r="B49" s="545" t="s">
        <v>25</v>
      </c>
      <c r="C49" s="602">
        <f>INDEX(Makrodata!J$7:J$58,MATCH($A$49,Makrodata!$D$5:$BC$5))</f>
        <v>0.45308614434902378</v>
      </c>
      <c r="D49" s="602">
        <f>INDEX(Makrodata!K$7:K$58,MATCH($A$49,Makrodata!$D$5:$BC$5))</f>
        <v>0.46441329795774933</v>
      </c>
      <c r="E49" s="602">
        <f>INDEX(Makrodata!L$7:L$58,MATCH($A$49,Makrodata!$D$5:$BC$5))</f>
        <v>0.47741687030056634</v>
      </c>
      <c r="F49" s="602">
        <f>INDEX(Makrodata!M$7:M$58,MATCH($A$49,Makrodata!$D$5:$BC$5))</f>
        <v>0.50749413312950198</v>
      </c>
      <c r="G49" s="602">
        <f>INDEX(Makrodata!N$7:N$58,MATCH($A$49,Makrodata!$D$5:$BC$5))</f>
        <v>0.51256907446079703</v>
      </c>
      <c r="H49" s="602">
        <f>INDEX(Makrodata!O$7:O$58,MATCH($A$49,Makrodata!$D$5:$BC$5))</f>
        <v>0.52025761057770892</v>
      </c>
      <c r="I49" s="602">
        <f>INDEX(Makrodata!P$7:P$58,MATCH($A$49,Makrodata!$D$5:$BC$5))</f>
        <v>0.53014250517868533</v>
      </c>
      <c r="J49" s="602">
        <f>INDEX(Makrodata!Q$7:Q$58,MATCH($A$49,Makrodata!$D$5:$BC$5))</f>
        <v>0.54763720784958192</v>
      </c>
      <c r="K49" s="602">
        <f>INDEX(Makrodata!R$7:R$58,MATCH($A$49,Makrodata!$D$5:$BC$5))</f>
        <v>0.5553041287594761</v>
      </c>
      <c r="L49" s="602">
        <f>INDEX(Makrodata!S$7:S$58,MATCH($A$49,Makrodata!$D$5:$BC$5))</f>
        <v>0.55752534527451403</v>
      </c>
      <c r="M49" s="602">
        <f>INDEX(Makrodata!T$7:T$58,MATCH($A$49,Makrodata!$D$5:$BC$5))</f>
        <v>0.55919792131033752</v>
      </c>
      <c r="N49" s="602">
        <f>INDEX(Makrodata!U$7:U$58,MATCH($A$49,Makrodata!$D$5:$BC$5))</f>
        <v>0.56311230675950985</v>
      </c>
      <c r="O49" s="602">
        <f>INDEX(Makrodata!V$7:V$58,MATCH($A$49,Makrodata!$D$5:$BC$5))</f>
        <v>0.57437455289470007</v>
      </c>
      <c r="P49" s="602">
        <f>INDEX(Makrodata!W$7:W$58,MATCH($A$49,Makrodata!$D$5:$BC$5))</f>
        <v>0.58586204395259411</v>
      </c>
      <c r="Q49" s="602">
        <f>INDEX(Makrodata!X$7:X$58,MATCH($A$49,Makrodata!$D$5:$BC$5))</f>
        <v>0.59757928483164602</v>
      </c>
      <c r="R49" s="602">
        <f>INDEX(Makrodata!Y$7:Y$58,MATCH($A$49,Makrodata!$D$5:$BC$5))</f>
        <v>0.60953087052827892</v>
      </c>
      <c r="S49" s="602">
        <f>INDEX(Makrodata!Z$7:Z$58,MATCH($A$49,Makrodata!$D$5:$BC$5))</f>
        <v>0.62172148793884452</v>
      </c>
      <c r="T49" s="602">
        <f>INDEX(Makrodata!AA$7:AA$58,MATCH($A$49,Makrodata!$D$5:$BC$5))</f>
        <v>0.63415591769762147</v>
      </c>
      <c r="U49" s="602">
        <f>INDEX(Makrodata!AB$7:AB$58,MATCH($A$49,Makrodata!$D$5:$BC$5))</f>
        <v>0.64683903605157389</v>
      </c>
      <c r="V49" s="602">
        <f>INDEX(Makrodata!AC$7:AC$58,MATCH($A$49,Makrodata!$D$5:$BC$5))</f>
        <v>0.65977581677260533</v>
      </c>
      <c r="W49" s="602">
        <f>INDEX(Makrodata!AD$7:AD$58,MATCH($A$49,Makrodata!$D$5:$BC$5))</f>
        <v>0.67297133310805746</v>
      </c>
      <c r="X49" s="602">
        <f>INDEX(Makrodata!AE$7:AE$58,MATCH($A$49,Makrodata!$D$5:$BC$5))</f>
        <v>0.68643075977021861</v>
      </c>
      <c r="Y49" s="602">
        <f>INDEX(Makrodata!AF$7:AF$58,MATCH($A$49,Makrodata!$D$5:$BC$5))</f>
        <v>0.70015937496562297</v>
      </c>
      <c r="Z49" s="602">
        <f>INDEX(Makrodata!AG$7:AG$58,MATCH($A$49,Makrodata!$D$5:$BC$5))</f>
        <v>0.71416256246493548</v>
      </c>
      <c r="AA49" s="602">
        <f>INDEX(Makrodata!AH$7:AH$58,MATCH($A$49,Makrodata!$D$5:$BC$5))</f>
        <v>0.72844581371423422</v>
      </c>
      <c r="AB49" s="602">
        <f>INDEX(Makrodata!AI$7:AI$58,MATCH($A$49,Makrodata!$D$5:$BC$5))</f>
        <v>0.74301472998851892</v>
      </c>
      <c r="AC49" s="602">
        <f>INDEX(Makrodata!AJ$7:AJ$58,MATCH($A$49,Makrodata!$D$5:$BC$5))</f>
        <v>0.75787502458828926</v>
      </c>
      <c r="AD49" s="602">
        <f>INDEX(Makrodata!AK$7:AK$58,MATCH($A$49,Makrodata!$D$5:$BC$5))</f>
        <v>0.77303252508005504</v>
      </c>
      <c r="AE49" s="602">
        <f>INDEX(Makrodata!AL$7:AL$58,MATCH($A$49,Makrodata!$D$5:$BC$5))</f>
        <v>0.7884931755816561</v>
      </c>
      <c r="AF49" s="602">
        <f>INDEX(Makrodata!AM$7:AM$58,MATCH($A$49,Makrodata!$D$5:$BC$5))</f>
        <v>0.80426303909328922</v>
      </c>
      <c r="AG49" s="602">
        <f>INDEX(Makrodata!AN$7:AN$58,MATCH($A$49,Makrodata!$D$5:$BC$5))</f>
        <v>0.82034829987515501</v>
      </c>
      <c r="AH49" s="602">
        <f>INDEX(Makrodata!AO$7:AO$58,MATCH($A$49,Makrodata!$D$5:$BC$5))</f>
        <v>0.83675526587265814</v>
      </c>
      <c r="AI49" s="602">
        <f>INDEX(Makrodata!AP$7:AP$58,MATCH($A$49,Makrodata!$D$5:$BC$5))</f>
        <v>0.85349037119011129</v>
      </c>
      <c r="AJ49" s="602">
        <f>INDEX(Makrodata!AQ$7:AQ$58,MATCH($A$49,Makrodata!$D$5:$BC$5))</f>
        <v>0.87056017861391355</v>
      </c>
      <c r="AK49" s="602">
        <f>INDEX(Makrodata!AR$7:AR$58,MATCH($A$49,Makrodata!$D$5:$BC$5))</f>
        <v>0.88797138218619187</v>
      </c>
      <c r="AL49" s="602">
        <f>INDEX(Makrodata!AS$7:AS$58,MATCH($A$49,Makrodata!$D$5:$BC$5))</f>
        <v>0.90573080982991572</v>
      </c>
      <c r="AM49" s="602">
        <f>INDEX(Makrodata!AT$7:AT$58,MATCH($A$49,Makrodata!$D$5:$BC$5))</f>
        <v>0.92384542602651409</v>
      </c>
      <c r="AN49" s="602">
        <f>INDEX(Makrodata!AU$7:AU$58,MATCH($A$49,Makrodata!$D$5:$BC$5))</f>
        <v>0.94232233454704439</v>
      </c>
      <c r="AO49" s="602">
        <f>INDEX(Makrodata!AV$7:AV$58,MATCH($A$49,Makrodata!$D$5:$BC$5))</f>
        <v>0.96116878123798533</v>
      </c>
      <c r="AP49" s="602">
        <f>INDEX(Makrodata!AW$7:AW$58,MATCH($A$49,Makrodata!$D$5:$BC$5))</f>
        <v>0.98039215686274506</v>
      </c>
      <c r="AQ49" s="602">
        <f>INDEX(Makrodata!AX$7:AX$58,MATCH($A$49,Makrodata!$D$5:$BC$5))</f>
        <v>1</v>
      </c>
      <c r="AR49" s="602">
        <f>INDEX(Makrodata!AY$7:AY$58,MATCH($A$49,Makrodata!$D$5:$BC$5))</f>
        <v>1.02</v>
      </c>
      <c r="AS49" s="602">
        <f>INDEX(Makrodata!AZ$7:AZ$58,MATCH($A$49,Makrodata!$D$5:$BC$5))</f>
        <v>1.0404</v>
      </c>
      <c r="AT49" s="602">
        <f>INDEX(Makrodata!BA$7:BA$58,MATCH($A$49,Makrodata!$D$5:$BC$5))</f>
        <v>1.0612079999999999</v>
      </c>
      <c r="AU49" s="602">
        <f>INDEX(Makrodata!BB$7:BB$58,MATCH($A$49,Makrodata!$D$5:$BC$5))</f>
        <v>1.08243216</v>
      </c>
      <c r="AV49" s="603">
        <f>INDEX(Makrodata!BC$7:BC$58,MATCH($A$49,Makrodata!$D$5:$BC$5))</f>
        <v>1.1040808032</v>
      </c>
    </row>
    <row r="50" spans="1:48" s="119" customFormat="1">
      <c r="A50" s="617">
        <f>IF(Výpočty!$F$2=1,A49+1,Indexace!A49+1)</f>
        <v>2047</v>
      </c>
      <c r="B50" s="545" t="s">
        <v>25</v>
      </c>
      <c r="C50" s="602">
        <f>INDEX(Makrodata!J$7:J$58,MATCH($A$50,Makrodata!$D$5:$BC$5))</f>
        <v>0.44420210230296453</v>
      </c>
      <c r="D50" s="602">
        <f>INDEX(Makrodata!K$7:K$58,MATCH($A$50,Makrodata!$D$5:$BC$5))</f>
        <v>0.45530715486053863</v>
      </c>
      <c r="E50" s="602">
        <f>INDEX(Makrodata!L$7:L$58,MATCH($A$50,Makrodata!$D$5:$BC$5))</f>
        <v>0.46805575519663373</v>
      </c>
      <c r="F50" s="602">
        <f>INDEX(Makrodata!M$7:M$58,MATCH($A$50,Makrodata!$D$5:$BC$5))</f>
        <v>0.49754326777402164</v>
      </c>
      <c r="G50" s="602">
        <f>INDEX(Makrodata!N$7:N$58,MATCH($A$50,Makrodata!$D$5:$BC$5))</f>
        <v>0.50251870045176183</v>
      </c>
      <c r="H50" s="602">
        <f>INDEX(Makrodata!O$7:O$58,MATCH($A$50,Makrodata!$D$5:$BC$5))</f>
        <v>0.51005648095853817</v>
      </c>
      <c r="I50" s="602">
        <f>INDEX(Makrodata!P$7:P$58,MATCH($A$50,Makrodata!$D$5:$BC$5))</f>
        <v>0.51974755409675033</v>
      </c>
      <c r="J50" s="602">
        <f>INDEX(Makrodata!Q$7:Q$58,MATCH($A$50,Makrodata!$D$5:$BC$5))</f>
        <v>0.53689922338194307</v>
      </c>
      <c r="K50" s="602">
        <f>INDEX(Makrodata!R$7:R$58,MATCH($A$50,Makrodata!$D$5:$BC$5))</f>
        <v>0.54441581250929028</v>
      </c>
      <c r="L50" s="602">
        <f>INDEX(Makrodata!S$7:S$58,MATCH($A$50,Makrodata!$D$5:$BC$5))</f>
        <v>0.54659347575932749</v>
      </c>
      <c r="M50" s="602">
        <f>INDEX(Makrodata!T$7:T$58,MATCH($A$50,Makrodata!$D$5:$BC$5))</f>
        <v>0.54823325618660546</v>
      </c>
      <c r="N50" s="602">
        <f>INDEX(Makrodata!U$7:U$58,MATCH($A$50,Makrodata!$D$5:$BC$5))</f>
        <v>0.55207088897991163</v>
      </c>
      <c r="O50" s="602">
        <f>INDEX(Makrodata!V$7:V$58,MATCH($A$50,Makrodata!$D$5:$BC$5))</f>
        <v>0.56311230675950985</v>
      </c>
      <c r="P50" s="602">
        <f>INDEX(Makrodata!W$7:W$58,MATCH($A$50,Makrodata!$D$5:$BC$5))</f>
        <v>0.57437455289470007</v>
      </c>
      <c r="Q50" s="602">
        <f>INDEX(Makrodata!X$7:X$58,MATCH($A$50,Makrodata!$D$5:$BC$5))</f>
        <v>0.58586204395259411</v>
      </c>
      <c r="R50" s="602">
        <f>INDEX(Makrodata!Y$7:Y$58,MATCH($A$50,Makrodata!$D$5:$BC$5))</f>
        <v>0.59757928483164602</v>
      </c>
      <c r="S50" s="602">
        <f>INDEX(Makrodata!Z$7:Z$58,MATCH($A$50,Makrodata!$D$5:$BC$5))</f>
        <v>0.60953087052827892</v>
      </c>
      <c r="T50" s="602">
        <f>INDEX(Makrodata!AA$7:AA$58,MATCH($A$50,Makrodata!$D$5:$BC$5))</f>
        <v>0.62172148793884452</v>
      </c>
      <c r="U50" s="602">
        <f>INDEX(Makrodata!AB$7:AB$58,MATCH($A$50,Makrodata!$D$5:$BC$5))</f>
        <v>0.63415591769762147</v>
      </c>
      <c r="V50" s="602">
        <f>INDEX(Makrodata!AC$7:AC$58,MATCH($A$50,Makrodata!$D$5:$BC$5))</f>
        <v>0.64683903605157389</v>
      </c>
      <c r="W50" s="602">
        <f>INDEX(Makrodata!AD$7:AD$58,MATCH($A$50,Makrodata!$D$5:$BC$5))</f>
        <v>0.65977581677260533</v>
      </c>
      <c r="X50" s="602">
        <f>INDEX(Makrodata!AE$7:AE$58,MATCH($A$50,Makrodata!$D$5:$BC$5))</f>
        <v>0.67297133310805746</v>
      </c>
      <c r="Y50" s="602">
        <f>INDEX(Makrodata!AF$7:AF$58,MATCH($A$50,Makrodata!$D$5:$BC$5))</f>
        <v>0.68643075977021861</v>
      </c>
      <c r="Z50" s="602">
        <f>INDEX(Makrodata!AG$7:AG$58,MATCH($A$50,Makrodata!$D$5:$BC$5))</f>
        <v>0.70015937496562297</v>
      </c>
      <c r="AA50" s="602">
        <f>INDEX(Makrodata!AH$7:AH$58,MATCH($A$50,Makrodata!$D$5:$BC$5))</f>
        <v>0.71416256246493548</v>
      </c>
      <c r="AB50" s="602">
        <f>INDEX(Makrodata!AI$7:AI$58,MATCH($A$50,Makrodata!$D$5:$BC$5))</f>
        <v>0.72844581371423422</v>
      </c>
      <c r="AC50" s="602">
        <f>INDEX(Makrodata!AJ$7:AJ$58,MATCH($A$50,Makrodata!$D$5:$BC$5))</f>
        <v>0.74301472998851892</v>
      </c>
      <c r="AD50" s="602">
        <f>INDEX(Makrodata!AK$7:AK$58,MATCH($A$50,Makrodata!$D$5:$BC$5))</f>
        <v>0.75787502458828926</v>
      </c>
      <c r="AE50" s="602">
        <f>INDEX(Makrodata!AL$7:AL$58,MATCH($A$50,Makrodata!$D$5:$BC$5))</f>
        <v>0.77303252508005504</v>
      </c>
      <c r="AF50" s="602">
        <f>INDEX(Makrodata!AM$7:AM$58,MATCH($A$50,Makrodata!$D$5:$BC$5))</f>
        <v>0.7884931755816561</v>
      </c>
      <c r="AG50" s="602">
        <f>INDEX(Makrodata!AN$7:AN$58,MATCH($A$50,Makrodata!$D$5:$BC$5))</f>
        <v>0.80426303909328922</v>
      </c>
      <c r="AH50" s="602">
        <f>INDEX(Makrodata!AO$7:AO$58,MATCH($A$50,Makrodata!$D$5:$BC$5))</f>
        <v>0.82034829987515501</v>
      </c>
      <c r="AI50" s="602">
        <f>INDEX(Makrodata!AP$7:AP$58,MATCH($A$50,Makrodata!$D$5:$BC$5))</f>
        <v>0.83675526587265814</v>
      </c>
      <c r="AJ50" s="602">
        <f>INDEX(Makrodata!AQ$7:AQ$58,MATCH($A$50,Makrodata!$D$5:$BC$5))</f>
        <v>0.85349037119011129</v>
      </c>
      <c r="AK50" s="602">
        <f>INDEX(Makrodata!AR$7:AR$58,MATCH($A$50,Makrodata!$D$5:$BC$5))</f>
        <v>0.87056017861391355</v>
      </c>
      <c r="AL50" s="602">
        <f>INDEX(Makrodata!AS$7:AS$58,MATCH($A$50,Makrodata!$D$5:$BC$5))</f>
        <v>0.88797138218619187</v>
      </c>
      <c r="AM50" s="602">
        <f>INDEX(Makrodata!AT$7:AT$58,MATCH($A$50,Makrodata!$D$5:$BC$5))</f>
        <v>0.90573080982991572</v>
      </c>
      <c r="AN50" s="602">
        <f>INDEX(Makrodata!AU$7:AU$58,MATCH($A$50,Makrodata!$D$5:$BC$5))</f>
        <v>0.92384542602651409</v>
      </c>
      <c r="AO50" s="602">
        <f>INDEX(Makrodata!AV$7:AV$58,MATCH($A$50,Makrodata!$D$5:$BC$5))</f>
        <v>0.94232233454704439</v>
      </c>
      <c r="AP50" s="602">
        <f>INDEX(Makrodata!AW$7:AW$58,MATCH($A$50,Makrodata!$D$5:$BC$5))</f>
        <v>0.96116878123798533</v>
      </c>
      <c r="AQ50" s="602">
        <f>INDEX(Makrodata!AX$7:AX$58,MATCH($A$50,Makrodata!$D$5:$BC$5))</f>
        <v>0.98039215686274506</v>
      </c>
      <c r="AR50" s="602">
        <f>INDEX(Makrodata!AY$7:AY$58,MATCH($A$50,Makrodata!$D$5:$BC$5))</f>
        <v>1</v>
      </c>
      <c r="AS50" s="602">
        <f>INDEX(Makrodata!AZ$7:AZ$58,MATCH($A$50,Makrodata!$D$5:$BC$5))</f>
        <v>1.02</v>
      </c>
      <c r="AT50" s="602">
        <f>INDEX(Makrodata!BA$7:BA$58,MATCH($A$50,Makrodata!$D$5:$BC$5))</f>
        <v>1.0404</v>
      </c>
      <c r="AU50" s="602">
        <f>INDEX(Makrodata!BB$7:BB$58,MATCH($A$50,Makrodata!$D$5:$BC$5))</f>
        <v>1.0612079999999999</v>
      </c>
      <c r="AV50" s="603">
        <f>INDEX(Makrodata!BC$7:BC$58,MATCH($A$50,Makrodata!$D$5:$BC$5))</f>
        <v>1.08243216</v>
      </c>
    </row>
    <row r="51" spans="1:48" s="119" customFormat="1">
      <c r="A51" s="617">
        <f>IF(Výpočty!$F$2=1,A50+1,Indexace!A50+1)</f>
        <v>2048</v>
      </c>
      <c r="B51" s="545" t="s">
        <v>25</v>
      </c>
      <c r="C51" s="602">
        <f>INDEX(Makrodata!J$7:J$58,MATCH($A$51,Makrodata!$D$5:$BC$5))</f>
        <v>0.43549225715976914</v>
      </c>
      <c r="D51" s="602">
        <f>INDEX(Makrodata!K$7:K$58,MATCH($A$51,Makrodata!$D$5:$BC$5))</f>
        <v>0.44637956358876335</v>
      </c>
      <c r="E51" s="602">
        <f>INDEX(Makrodata!L$7:L$58,MATCH($A$51,Makrodata!$D$5:$BC$5))</f>
        <v>0.45887819136924873</v>
      </c>
      <c r="F51" s="602">
        <f>INDEX(Makrodata!M$7:M$58,MATCH($A$51,Makrodata!$D$5:$BC$5))</f>
        <v>0.48778751742551135</v>
      </c>
      <c r="G51" s="602">
        <f>INDEX(Makrodata!N$7:N$58,MATCH($A$51,Makrodata!$D$5:$BC$5))</f>
        <v>0.49266539259976649</v>
      </c>
      <c r="H51" s="602">
        <f>INDEX(Makrodata!O$7:O$58,MATCH($A$51,Makrodata!$D$5:$BC$5))</f>
        <v>0.50005537348876294</v>
      </c>
      <c r="I51" s="602">
        <f>INDEX(Makrodata!P$7:P$58,MATCH($A$51,Makrodata!$D$5:$BC$5))</f>
        <v>0.50955642558504943</v>
      </c>
      <c r="J51" s="602">
        <f>INDEX(Makrodata!Q$7:Q$58,MATCH($A$51,Makrodata!$D$5:$BC$5))</f>
        <v>0.52637178762935599</v>
      </c>
      <c r="K51" s="602">
        <f>INDEX(Makrodata!R$7:R$58,MATCH($A$51,Makrodata!$D$5:$BC$5))</f>
        <v>0.53374099265616703</v>
      </c>
      <c r="L51" s="602">
        <f>INDEX(Makrodata!S$7:S$58,MATCH($A$51,Makrodata!$D$5:$BC$5))</f>
        <v>0.53587595662679166</v>
      </c>
      <c r="M51" s="602">
        <f>INDEX(Makrodata!T$7:T$58,MATCH($A$51,Makrodata!$D$5:$BC$5))</f>
        <v>0.537483584496672</v>
      </c>
      <c r="N51" s="602">
        <f>INDEX(Makrodata!U$7:U$58,MATCH($A$51,Makrodata!$D$5:$BC$5))</f>
        <v>0.54124596958814863</v>
      </c>
      <c r="O51" s="602">
        <f>INDEX(Makrodata!V$7:V$58,MATCH($A$51,Makrodata!$D$5:$BC$5))</f>
        <v>0.55207088897991163</v>
      </c>
      <c r="P51" s="602">
        <f>INDEX(Makrodata!W$7:W$58,MATCH($A$51,Makrodata!$D$5:$BC$5))</f>
        <v>0.56311230675950985</v>
      </c>
      <c r="Q51" s="602">
        <f>INDEX(Makrodata!X$7:X$58,MATCH($A$51,Makrodata!$D$5:$BC$5))</f>
        <v>0.57437455289470007</v>
      </c>
      <c r="R51" s="602">
        <f>INDEX(Makrodata!Y$7:Y$58,MATCH($A$51,Makrodata!$D$5:$BC$5))</f>
        <v>0.58586204395259411</v>
      </c>
      <c r="S51" s="602">
        <f>INDEX(Makrodata!Z$7:Z$58,MATCH($A$51,Makrodata!$D$5:$BC$5))</f>
        <v>0.59757928483164602</v>
      </c>
      <c r="T51" s="602">
        <f>INDEX(Makrodata!AA$7:AA$58,MATCH($A$51,Makrodata!$D$5:$BC$5))</f>
        <v>0.60953087052827892</v>
      </c>
      <c r="U51" s="602">
        <f>INDEX(Makrodata!AB$7:AB$58,MATCH($A$51,Makrodata!$D$5:$BC$5))</f>
        <v>0.62172148793884452</v>
      </c>
      <c r="V51" s="602">
        <f>INDEX(Makrodata!AC$7:AC$58,MATCH($A$51,Makrodata!$D$5:$BC$5))</f>
        <v>0.63415591769762147</v>
      </c>
      <c r="W51" s="602">
        <f>INDEX(Makrodata!AD$7:AD$58,MATCH($A$51,Makrodata!$D$5:$BC$5))</f>
        <v>0.64683903605157389</v>
      </c>
      <c r="X51" s="602">
        <f>INDEX(Makrodata!AE$7:AE$58,MATCH($A$51,Makrodata!$D$5:$BC$5))</f>
        <v>0.65977581677260533</v>
      </c>
      <c r="Y51" s="602">
        <f>INDEX(Makrodata!AF$7:AF$58,MATCH($A$51,Makrodata!$D$5:$BC$5))</f>
        <v>0.67297133310805746</v>
      </c>
      <c r="Z51" s="602">
        <f>INDEX(Makrodata!AG$7:AG$58,MATCH($A$51,Makrodata!$D$5:$BC$5))</f>
        <v>0.68643075977021861</v>
      </c>
      <c r="AA51" s="602">
        <f>INDEX(Makrodata!AH$7:AH$58,MATCH($A$51,Makrodata!$D$5:$BC$5))</f>
        <v>0.70015937496562297</v>
      </c>
      <c r="AB51" s="602">
        <f>INDEX(Makrodata!AI$7:AI$58,MATCH($A$51,Makrodata!$D$5:$BC$5))</f>
        <v>0.71416256246493548</v>
      </c>
      <c r="AC51" s="602">
        <f>INDEX(Makrodata!AJ$7:AJ$58,MATCH($A$51,Makrodata!$D$5:$BC$5))</f>
        <v>0.72844581371423422</v>
      </c>
      <c r="AD51" s="602">
        <f>INDEX(Makrodata!AK$7:AK$58,MATCH($A$51,Makrodata!$D$5:$BC$5))</f>
        <v>0.74301472998851892</v>
      </c>
      <c r="AE51" s="602">
        <f>INDEX(Makrodata!AL$7:AL$58,MATCH($A$51,Makrodata!$D$5:$BC$5))</f>
        <v>0.75787502458828926</v>
      </c>
      <c r="AF51" s="602">
        <f>INDEX(Makrodata!AM$7:AM$58,MATCH($A$51,Makrodata!$D$5:$BC$5))</f>
        <v>0.77303252508005504</v>
      </c>
      <c r="AG51" s="602">
        <f>INDEX(Makrodata!AN$7:AN$58,MATCH($A$51,Makrodata!$D$5:$BC$5))</f>
        <v>0.7884931755816561</v>
      </c>
      <c r="AH51" s="602">
        <f>INDEX(Makrodata!AO$7:AO$58,MATCH($A$51,Makrodata!$D$5:$BC$5))</f>
        <v>0.80426303909328922</v>
      </c>
      <c r="AI51" s="602">
        <f>INDEX(Makrodata!AP$7:AP$58,MATCH($A$51,Makrodata!$D$5:$BC$5))</f>
        <v>0.82034829987515501</v>
      </c>
      <c r="AJ51" s="602">
        <f>INDEX(Makrodata!AQ$7:AQ$58,MATCH($A$51,Makrodata!$D$5:$BC$5))</f>
        <v>0.83675526587265814</v>
      </c>
      <c r="AK51" s="602">
        <f>INDEX(Makrodata!AR$7:AR$58,MATCH($A$51,Makrodata!$D$5:$BC$5))</f>
        <v>0.85349037119011129</v>
      </c>
      <c r="AL51" s="602">
        <f>INDEX(Makrodata!AS$7:AS$58,MATCH($A$51,Makrodata!$D$5:$BC$5))</f>
        <v>0.87056017861391355</v>
      </c>
      <c r="AM51" s="602">
        <f>INDEX(Makrodata!AT$7:AT$58,MATCH($A$51,Makrodata!$D$5:$BC$5))</f>
        <v>0.88797138218619187</v>
      </c>
      <c r="AN51" s="602">
        <f>INDEX(Makrodata!AU$7:AU$58,MATCH($A$51,Makrodata!$D$5:$BC$5))</f>
        <v>0.90573080982991572</v>
      </c>
      <c r="AO51" s="602">
        <f>INDEX(Makrodata!AV$7:AV$58,MATCH($A$51,Makrodata!$D$5:$BC$5))</f>
        <v>0.92384542602651409</v>
      </c>
      <c r="AP51" s="602">
        <f>INDEX(Makrodata!AW$7:AW$58,MATCH($A$51,Makrodata!$D$5:$BC$5))</f>
        <v>0.94232233454704439</v>
      </c>
      <c r="AQ51" s="602">
        <f>INDEX(Makrodata!AX$7:AX$58,MATCH($A$51,Makrodata!$D$5:$BC$5))</f>
        <v>0.96116878123798533</v>
      </c>
      <c r="AR51" s="602">
        <f>INDEX(Makrodata!AY$7:AY$58,MATCH($A$51,Makrodata!$D$5:$BC$5))</f>
        <v>0.98039215686274506</v>
      </c>
      <c r="AS51" s="602">
        <f>INDEX(Makrodata!AZ$7:AZ$58,MATCH($A$51,Makrodata!$D$5:$BC$5))</f>
        <v>1</v>
      </c>
      <c r="AT51" s="602">
        <f>INDEX(Makrodata!BA$7:BA$58,MATCH($A$51,Makrodata!$D$5:$BC$5))</f>
        <v>1.02</v>
      </c>
      <c r="AU51" s="602">
        <f>INDEX(Makrodata!BB$7:BB$58,MATCH($A$51,Makrodata!$D$5:$BC$5))</f>
        <v>1.0404</v>
      </c>
      <c r="AV51" s="603">
        <f>INDEX(Makrodata!BC$7:BC$58,MATCH($A$51,Makrodata!$D$5:$BC$5))</f>
        <v>1.0612079999999999</v>
      </c>
    </row>
    <row r="52" spans="1:48" s="119" customFormat="1">
      <c r="A52" s="617">
        <f>IF(Výpočty!$F$2=1,A51+1,Indexace!A51+1)</f>
        <v>2049</v>
      </c>
      <c r="B52" s="545" t="s">
        <v>25</v>
      </c>
      <c r="C52" s="602">
        <f>INDEX(Makrodata!J$7:J$58,MATCH($A$52,Makrodata!$D$5:$BC$5))</f>
        <v>0.42695319329389131</v>
      </c>
      <c r="D52" s="602">
        <f>INDEX(Makrodata!K$7:K$58,MATCH($A$52,Makrodata!$D$5:$BC$5))</f>
        <v>0.43762702312623858</v>
      </c>
      <c r="E52" s="602">
        <f>INDEX(Makrodata!L$7:L$58,MATCH($A$52,Makrodata!$D$5:$BC$5))</f>
        <v>0.44988057977377327</v>
      </c>
      <c r="F52" s="602">
        <f>INDEX(Makrodata!M$7:M$58,MATCH($A$52,Makrodata!$D$5:$BC$5))</f>
        <v>0.47822305629952094</v>
      </c>
      <c r="G52" s="602">
        <f>INDEX(Makrodata!N$7:N$58,MATCH($A$52,Makrodata!$D$5:$BC$5))</f>
        <v>0.48300528686251615</v>
      </c>
      <c r="H52" s="602">
        <f>INDEX(Makrodata!O$7:O$58,MATCH($A$52,Makrodata!$D$5:$BC$5))</f>
        <v>0.49025036616545387</v>
      </c>
      <c r="I52" s="602">
        <f>INDEX(Makrodata!P$7:P$58,MATCH($A$52,Makrodata!$D$5:$BC$5))</f>
        <v>0.49956512312259743</v>
      </c>
      <c r="J52" s="602">
        <f>INDEX(Makrodata!Q$7:Q$58,MATCH($A$52,Makrodata!$D$5:$BC$5))</f>
        <v>0.5160507721856431</v>
      </c>
      <c r="K52" s="602">
        <f>INDEX(Makrodata!R$7:R$58,MATCH($A$52,Makrodata!$D$5:$BC$5))</f>
        <v>0.52327548299624216</v>
      </c>
      <c r="L52" s="602">
        <f>INDEX(Makrodata!S$7:S$58,MATCH($A$52,Makrodata!$D$5:$BC$5))</f>
        <v>0.52536858492822713</v>
      </c>
      <c r="M52" s="602">
        <f>INDEX(Makrodata!T$7:T$58,MATCH($A$52,Makrodata!$D$5:$BC$5))</f>
        <v>0.52694469068301175</v>
      </c>
      <c r="N52" s="602">
        <f>INDEX(Makrodata!U$7:U$58,MATCH($A$52,Makrodata!$D$5:$BC$5))</f>
        <v>0.53063330351779281</v>
      </c>
      <c r="O52" s="602">
        <f>INDEX(Makrodata!V$7:V$58,MATCH($A$52,Makrodata!$D$5:$BC$5))</f>
        <v>0.54124596958814863</v>
      </c>
      <c r="P52" s="602">
        <f>INDEX(Makrodata!W$7:W$58,MATCH($A$52,Makrodata!$D$5:$BC$5))</f>
        <v>0.55207088897991163</v>
      </c>
      <c r="Q52" s="602">
        <f>INDEX(Makrodata!X$7:X$58,MATCH($A$52,Makrodata!$D$5:$BC$5))</f>
        <v>0.56311230675950985</v>
      </c>
      <c r="R52" s="602">
        <f>INDEX(Makrodata!Y$7:Y$58,MATCH($A$52,Makrodata!$D$5:$BC$5))</f>
        <v>0.57437455289470007</v>
      </c>
      <c r="S52" s="602">
        <f>INDEX(Makrodata!Z$7:Z$58,MATCH($A$52,Makrodata!$D$5:$BC$5))</f>
        <v>0.58586204395259411</v>
      </c>
      <c r="T52" s="602">
        <f>INDEX(Makrodata!AA$7:AA$58,MATCH($A$52,Makrodata!$D$5:$BC$5))</f>
        <v>0.59757928483164602</v>
      </c>
      <c r="U52" s="602">
        <f>INDEX(Makrodata!AB$7:AB$58,MATCH($A$52,Makrodata!$D$5:$BC$5))</f>
        <v>0.60953087052827892</v>
      </c>
      <c r="V52" s="602">
        <f>INDEX(Makrodata!AC$7:AC$58,MATCH($A$52,Makrodata!$D$5:$BC$5))</f>
        <v>0.62172148793884452</v>
      </c>
      <c r="W52" s="602">
        <f>INDEX(Makrodata!AD$7:AD$58,MATCH($A$52,Makrodata!$D$5:$BC$5))</f>
        <v>0.63415591769762147</v>
      </c>
      <c r="X52" s="602">
        <f>INDEX(Makrodata!AE$7:AE$58,MATCH($A$52,Makrodata!$D$5:$BC$5))</f>
        <v>0.64683903605157389</v>
      </c>
      <c r="Y52" s="602">
        <f>INDEX(Makrodata!AF$7:AF$58,MATCH($A$52,Makrodata!$D$5:$BC$5))</f>
        <v>0.65977581677260533</v>
      </c>
      <c r="Z52" s="602">
        <f>INDEX(Makrodata!AG$7:AG$58,MATCH($A$52,Makrodata!$D$5:$BC$5))</f>
        <v>0.67297133310805746</v>
      </c>
      <c r="AA52" s="602">
        <f>INDEX(Makrodata!AH$7:AH$58,MATCH($A$52,Makrodata!$D$5:$BC$5))</f>
        <v>0.68643075977021861</v>
      </c>
      <c r="AB52" s="602">
        <f>INDEX(Makrodata!AI$7:AI$58,MATCH($A$52,Makrodata!$D$5:$BC$5))</f>
        <v>0.70015937496562297</v>
      </c>
      <c r="AC52" s="602">
        <f>INDEX(Makrodata!AJ$7:AJ$58,MATCH($A$52,Makrodata!$D$5:$BC$5))</f>
        <v>0.71416256246493548</v>
      </c>
      <c r="AD52" s="602">
        <f>INDEX(Makrodata!AK$7:AK$58,MATCH($A$52,Makrodata!$D$5:$BC$5))</f>
        <v>0.72844581371423422</v>
      </c>
      <c r="AE52" s="602">
        <f>INDEX(Makrodata!AL$7:AL$58,MATCH($A$52,Makrodata!$D$5:$BC$5))</f>
        <v>0.74301472998851892</v>
      </c>
      <c r="AF52" s="602">
        <f>INDEX(Makrodata!AM$7:AM$58,MATCH($A$52,Makrodata!$D$5:$BC$5))</f>
        <v>0.75787502458828926</v>
      </c>
      <c r="AG52" s="602">
        <f>INDEX(Makrodata!AN$7:AN$58,MATCH($A$52,Makrodata!$D$5:$BC$5))</f>
        <v>0.77303252508005504</v>
      </c>
      <c r="AH52" s="602">
        <f>INDEX(Makrodata!AO$7:AO$58,MATCH($A$52,Makrodata!$D$5:$BC$5))</f>
        <v>0.7884931755816561</v>
      </c>
      <c r="AI52" s="602">
        <f>INDEX(Makrodata!AP$7:AP$58,MATCH($A$52,Makrodata!$D$5:$BC$5))</f>
        <v>0.80426303909328922</v>
      </c>
      <c r="AJ52" s="602">
        <f>INDEX(Makrodata!AQ$7:AQ$58,MATCH($A$52,Makrodata!$D$5:$BC$5))</f>
        <v>0.82034829987515501</v>
      </c>
      <c r="AK52" s="602">
        <f>INDEX(Makrodata!AR$7:AR$58,MATCH($A$52,Makrodata!$D$5:$BC$5))</f>
        <v>0.83675526587265814</v>
      </c>
      <c r="AL52" s="602">
        <f>INDEX(Makrodata!AS$7:AS$58,MATCH($A$52,Makrodata!$D$5:$BC$5))</f>
        <v>0.85349037119011129</v>
      </c>
      <c r="AM52" s="602">
        <f>INDEX(Makrodata!AT$7:AT$58,MATCH($A$52,Makrodata!$D$5:$BC$5))</f>
        <v>0.87056017861391355</v>
      </c>
      <c r="AN52" s="602">
        <f>INDEX(Makrodata!AU$7:AU$58,MATCH($A$52,Makrodata!$D$5:$BC$5))</f>
        <v>0.88797138218619187</v>
      </c>
      <c r="AO52" s="602">
        <f>INDEX(Makrodata!AV$7:AV$58,MATCH($A$52,Makrodata!$D$5:$BC$5))</f>
        <v>0.90573080982991572</v>
      </c>
      <c r="AP52" s="602">
        <f>INDEX(Makrodata!AW$7:AW$58,MATCH($A$52,Makrodata!$D$5:$BC$5))</f>
        <v>0.92384542602651409</v>
      </c>
      <c r="AQ52" s="602">
        <f>INDEX(Makrodata!AX$7:AX$58,MATCH($A$52,Makrodata!$D$5:$BC$5))</f>
        <v>0.94232233454704439</v>
      </c>
      <c r="AR52" s="602">
        <f>INDEX(Makrodata!AY$7:AY$58,MATCH($A$52,Makrodata!$D$5:$BC$5))</f>
        <v>0.96116878123798533</v>
      </c>
      <c r="AS52" s="602">
        <f>INDEX(Makrodata!AZ$7:AZ$58,MATCH($A$52,Makrodata!$D$5:$BC$5))</f>
        <v>0.98039215686274506</v>
      </c>
      <c r="AT52" s="602">
        <f>INDEX(Makrodata!BA$7:BA$58,MATCH($A$52,Makrodata!$D$5:$BC$5))</f>
        <v>1</v>
      </c>
      <c r="AU52" s="602">
        <f>INDEX(Makrodata!BB$7:BB$58,MATCH($A$52,Makrodata!$D$5:$BC$5))</f>
        <v>1.02</v>
      </c>
      <c r="AV52" s="603">
        <f>INDEX(Makrodata!BC$7:BC$58,MATCH($A$52,Makrodata!$D$5:$BC$5))</f>
        <v>1.0404</v>
      </c>
    </row>
    <row r="53" spans="1:48">
      <c r="H53" s="267"/>
      <c r="I53" s="267"/>
    </row>
    <row r="54" spans="1:48" hidden="1">
      <c r="A54" s="610"/>
      <c r="B54" s="248"/>
      <c r="H54" s="267"/>
      <c r="I54" s="267"/>
    </row>
    <row r="55" spans="1:48" hidden="1">
      <c r="H55" s="267"/>
      <c r="I55" s="267"/>
    </row>
    <row r="56" spans="1:48" hidden="1">
      <c r="H56" s="267"/>
      <c r="I56" s="267"/>
    </row>
    <row r="57" spans="1:48" hidden="1">
      <c r="H57" s="267"/>
      <c r="I57" s="267"/>
    </row>
    <row r="58" spans="1:48" hidden="1">
      <c r="H58" s="267"/>
      <c r="I58" s="267"/>
    </row>
    <row r="59" spans="1:48" hidden="1">
      <c r="H59" s="267"/>
      <c r="I59" s="267"/>
    </row>
    <row r="60" spans="1:48" hidden="1">
      <c r="H60" s="267"/>
      <c r="I60" s="267"/>
    </row>
    <row r="61" spans="1:48" hidden="1">
      <c r="H61" s="267"/>
      <c r="I61" s="267"/>
    </row>
    <row r="62" spans="1:48" hidden="1">
      <c r="H62" s="267"/>
      <c r="I62" s="267"/>
    </row>
    <row r="63" spans="1:48" hidden="1">
      <c r="H63" s="267"/>
      <c r="I63" s="267"/>
    </row>
    <row r="64" spans="1:48" hidden="1">
      <c r="H64" s="267"/>
      <c r="I64" s="267"/>
    </row>
    <row r="65" spans="8:9" hidden="1">
      <c r="H65" s="267"/>
      <c r="I65" s="267"/>
    </row>
    <row r="66" spans="8:9" hidden="1">
      <c r="H66" s="267"/>
      <c r="I66" s="267"/>
    </row>
    <row r="67" spans="8:9" hidden="1">
      <c r="H67" s="267"/>
      <c r="I67" s="267"/>
    </row>
    <row r="68" spans="8:9" hidden="1">
      <c r="H68" s="267"/>
      <c r="I68" s="267"/>
    </row>
    <row r="69" spans="8:9" hidden="1">
      <c r="H69" s="267"/>
      <c r="I69" s="267"/>
    </row>
    <row r="70" spans="8:9" hidden="1">
      <c r="H70" s="267"/>
      <c r="I70" s="267"/>
    </row>
    <row r="71" spans="8:9" hidden="1">
      <c r="H71" s="267"/>
      <c r="I71" s="267"/>
    </row>
    <row r="72" spans="8:9" hidden="1">
      <c r="H72" s="267"/>
      <c r="I72" s="267"/>
    </row>
    <row r="73" spans="8:9" hidden="1">
      <c r="H73" s="267"/>
      <c r="I73" s="267"/>
    </row>
    <row r="74" spans="8:9" hidden="1">
      <c r="H74" s="267"/>
      <c r="I74" s="267"/>
    </row>
    <row r="75" spans="8:9" hidden="1">
      <c r="H75" s="267"/>
      <c r="I75" s="267"/>
    </row>
    <row r="76" spans="8:9" hidden="1"/>
    <row r="77" spans="8:9" hidden="1"/>
    <row r="78" spans="8:9" hidden="1"/>
    <row r="79" spans="8:9" hidden="1"/>
    <row r="80" spans="8:9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</sheetData>
  <sheetProtection password="94BF" sheet="1" objects="1" scenarios="1"/>
  <pageMargins left="0.23622047244094491" right="0.23622047244094491" top="0.74803149606299213" bottom="0.74803149606299213" header="0.31496062992125984" footer="0.31496062992125984"/>
  <pageSetup paperSize="9" scale="29" fitToHeight="0" orientation="landscape" r:id="rId1"/>
  <headerFooter>
    <oddHeader>&amp;L&amp;"-,Tučné"&amp;9Nástroj pro výpočet udržitelnosti projektů Prioritní osy 1 Operačního programu Životní prostředí 2014 - 2020</oddHeader>
    <oddFooter>&amp;L&amp;"-,Tučné"&amp;9List "Indexace"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BT114"/>
  <sheetViews>
    <sheetView zoomScale="75" zoomScaleNormal="75" workbookViewId="0"/>
  </sheetViews>
  <sheetFormatPr defaultColWidth="0" defaultRowHeight="15" zeroHeight="1"/>
  <cols>
    <col min="1" max="3" width="9.140625" style="239" customWidth="1"/>
    <col min="4" max="9" width="9.140625" style="239" hidden="1" customWidth="1"/>
    <col min="10" max="19" width="9.140625" style="239" customWidth="1"/>
    <col min="20" max="20" width="9.140625" style="590" customWidth="1"/>
    <col min="21" max="21" width="9.140625" style="239" customWidth="1"/>
    <col min="22" max="22" width="11.42578125" style="239" bestFit="1" customWidth="1"/>
    <col min="23" max="55" width="9.140625" style="239" customWidth="1"/>
    <col min="56" max="56" width="9.140625" style="317" customWidth="1"/>
    <col min="57" max="16384" width="9.140625" style="239" hidden="1"/>
  </cols>
  <sheetData>
    <row r="1" spans="1:72" ht="18.75">
      <c r="A1" s="586" t="s">
        <v>287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8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587"/>
      <c r="AX1" s="587"/>
      <c r="AY1" s="587"/>
      <c r="AZ1" s="587"/>
      <c r="BA1" s="587"/>
      <c r="BB1" s="587"/>
      <c r="BC1" s="587"/>
    </row>
    <row r="2" spans="1:72" s="317" customFormat="1">
      <c r="A2" s="2" t="s">
        <v>412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862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6"/>
      <c r="AF2" s="406"/>
      <c r="AG2" s="406"/>
      <c r="AH2" s="406"/>
      <c r="AI2" s="406"/>
      <c r="AJ2" s="406"/>
      <c r="AK2" s="406"/>
      <c r="AL2" s="406"/>
      <c r="AM2" s="406"/>
      <c r="AN2" s="406"/>
      <c r="AO2" s="406"/>
      <c r="AP2" s="406"/>
      <c r="AQ2" s="406"/>
      <c r="AR2" s="406"/>
      <c r="AS2" s="406"/>
      <c r="AT2" s="406"/>
      <c r="AU2" s="406"/>
      <c r="AV2" s="406"/>
      <c r="AW2" s="406"/>
      <c r="AX2" s="406"/>
      <c r="AY2" s="406"/>
      <c r="AZ2" s="406"/>
      <c r="BA2" s="406"/>
      <c r="BB2" s="406"/>
      <c r="BC2" s="406"/>
    </row>
    <row r="3" spans="1:72">
      <c r="A3" s="119" t="s">
        <v>438</v>
      </c>
      <c r="B3" s="317"/>
      <c r="C3" s="317"/>
      <c r="D3" s="317"/>
      <c r="E3" s="317"/>
      <c r="F3" s="317"/>
      <c r="G3" s="317"/>
      <c r="H3" s="317"/>
      <c r="I3" s="317"/>
      <c r="K3" s="317"/>
      <c r="L3" s="317"/>
      <c r="M3" s="317"/>
      <c r="N3" s="317"/>
      <c r="O3" s="317"/>
      <c r="P3" s="317"/>
      <c r="Q3" s="317"/>
      <c r="R3" s="317"/>
      <c r="S3" s="317"/>
      <c r="T3" s="589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</row>
    <row r="4" spans="1:72">
      <c r="A4" s="2" t="s">
        <v>450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0"/>
      <c r="T4" s="589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7"/>
      <c r="AN4" s="317"/>
      <c r="AO4" s="317"/>
      <c r="AP4" s="317"/>
      <c r="AQ4" s="317"/>
      <c r="AR4" s="317"/>
      <c r="AS4" s="317"/>
      <c r="AT4" s="317"/>
      <c r="AU4" s="317"/>
      <c r="AV4" s="317"/>
      <c r="AW4" s="317"/>
      <c r="AX4" s="317"/>
      <c r="AY4" s="317"/>
      <c r="AZ4" s="317"/>
      <c r="BA4" s="317"/>
      <c r="BB4" s="317"/>
      <c r="BC4" s="317"/>
      <c r="BE4" s="317"/>
      <c r="BF4" s="317"/>
      <c r="BG4" s="317"/>
      <c r="BH4" s="317"/>
      <c r="BI4" s="317"/>
      <c r="BJ4" s="317"/>
      <c r="BK4" s="317"/>
      <c r="BL4" s="317"/>
      <c r="BM4" s="317"/>
      <c r="BN4" s="317"/>
      <c r="BO4" s="317"/>
      <c r="BP4" s="317"/>
      <c r="BQ4" s="317"/>
      <c r="BR4" s="317"/>
      <c r="BS4" s="317"/>
      <c r="BT4" s="317"/>
    </row>
    <row r="5" spans="1:72">
      <c r="A5" s="611"/>
      <c r="B5" s="612" t="s">
        <v>22</v>
      </c>
      <c r="C5" s="613"/>
      <c r="D5" s="613">
        <v>2000</v>
      </c>
      <c r="E5" s="613">
        <v>2001</v>
      </c>
      <c r="F5" s="613">
        <v>2002</v>
      </c>
      <c r="G5" s="613">
        <v>2003</v>
      </c>
      <c r="H5" s="613">
        <v>2004</v>
      </c>
      <c r="I5" s="613">
        <v>2005</v>
      </c>
      <c r="J5" s="613">
        <v>2006</v>
      </c>
      <c r="K5" s="613">
        <v>2007</v>
      </c>
      <c r="L5" s="613">
        <v>2008</v>
      </c>
      <c r="M5" s="613">
        <v>2009</v>
      </c>
      <c r="N5" s="613">
        <v>2010</v>
      </c>
      <c r="O5" s="613">
        <v>2011</v>
      </c>
      <c r="P5" s="613">
        <v>2012</v>
      </c>
      <c r="Q5" s="613">
        <v>2013</v>
      </c>
      <c r="R5" s="613">
        <v>2014</v>
      </c>
      <c r="S5" s="613">
        <v>2015</v>
      </c>
      <c r="T5" s="613">
        <v>2016</v>
      </c>
      <c r="U5" s="582">
        <v>2017</v>
      </c>
      <c r="V5" s="582">
        <v>2018</v>
      </c>
      <c r="W5" s="582">
        <v>2019</v>
      </c>
      <c r="X5" s="582">
        <v>2020</v>
      </c>
      <c r="Y5" s="582">
        <v>2021</v>
      </c>
      <c r="Z5" s="582">
        <v>2022</v>
      </c>
      <c r="AA5" s="582">
        <v>2023</v>
      </c>
      <c r="AB5" s="582">
        <v>2024</v>
      </c>
      <c r="AC5" s="614">
        <v>2025</v>
      </c>
      <c r="AD5" s="582">
        <v>2026</v>
      </c>
      <c r="AE5" s="582">
        <v>2027</v>
      </c>
      <c r="AF5" s="582">
        <v>2028</v>
      </c>
      <c r="AG5" s="582">
        <v>2029</v>
      </c>
      <c r="AH5" s="582">
        <v>2030</v>
      </c>
      <c r="AI5" s="582">
        <v>2031</v>
      </c>
      <c r="AJ5" s="582">
        <v>2032</v>
      </c>
      <c r="AK5" s="582">
        <v>2033</v>
      </c>
      <c r="AL5" s="582">
        <v>2034</v>
      </c>
      <c r="AM5" s="582">
        <v>2035</v>
      </c>
      <c r="AN5" s="582">
        <v>2036</v>
      </c>
      <c r="AO5" s="582">
        <v>2037</v>
      </c>
      <c r="AP5" s="582">
        <v>2038</v>
      </c>
      <c r="AQ5" s="582">
        <v>2039</v>
      </c>
      <c r="AR5" s="582">
        <v>2040</v>
      </c>
      <c r="AS5" s="582">
        <v>2041</v>
      </c>
      <c r="AT5" s="582">
        <v>2042</v>
      </c>
      <c r="AU5" s="582">
        <v>2043</v>
      </c>
      <c r="AV5" s="582">
        <v>2044</v>
      </c>
      <c r="AW5" s="582">
        <v>2045</v>
      </c>
      <c r="AX5" s="582">
        <v>2046</v>
      </c>
      <c r="AY5" s="582">
        <v>2047</v>
      </c>
      <c r="AZ5" s="582">
        <v>2048</v>
      </c>
      <c r="BA5" s="582">
        <v>2049</v>
      </c>
      <c r="BB5" s="615">
        <v>2050</v>
      </c>
      <c r="BC5" s="615">
        <v>2051</v>
      </c>
    </row>
    <row r="6" spans="1:72">
      <c r="A6" s="616"/>
      <c r="B6" s="620" t="s">
        <v>400</v>
      </c>
      <c r="C6" s="620" t="s">
        <v>38</v>
      </c>
      <c r="D6" s="621">
        <v>3.9E-2</v>
      </c>
      <c r="E6" s="621">
        <v>4.7E-2</v>
      </c>
      <c r="F6" s="621">
        <v>1.8000000000000002E-2</v>
      </c>
      <c r="G6" s="621">
        <v>1E-3</v>
      </c>
      <c r="H6" s="621">
        <v>2.7999999999999997E-2</v>
      </c>
      <c r="I6" s="621">
        <v>1.9E-2</v>
      </c>
      <c r="J6" s="621">
        <v>2.5000000000000001E-2</v>
      </c>
      <c r="K6" s="621">
        <v>2.7999999999999997E-2</v>
      </c>
      <c r="L6" s="621">
        <v>6.3E-2</v>
      </c>
      <c r="M6" s="621">
        <v>0.01</v>
      </c>
      <c r="N6" s="621">
        <v>1.4999999999999999E-2</v>
      </c>
      <c r="O6" s="621">
        <v>1.9E-2</v>
      </c>
      <c r="P6" s="622">
        <v>3.3000000000000002E-2</v>
      </c>
      <c r="Q6" s="622">
        <v>1.4E-2</v>
      </c>
      <c r="R6" s="622">
        <v>4.0000000000000001E-3</v>
      </c>
      <c r="S6" s="622">
        <v>3.0000000000000001E-3</v>
      </c>
      <c r="T6" s="622">
        <v>7.0000000000000001E-3</v>
      </c>
      <c r="U6" s="914">
        <v>0.02</v>
      </c>
      <c r="V6" s="914">
        <v>0.02</v>
      </c>
      <c r="W6" s="914">
        <v>0.02</v>
      </c>
      <c r="X6" s="914">
        <v>0.02</v>
      </c>
      <c r="Y6" s="914">
        <v>0.02</v>
      </c>
      <c r="Z6" s="914">
        <v>0.02</v>
      </c>
      <c r="AA6" s="914">
        <v>0.02</v>
      </c>
      <c r="AB6" s="914">
        <v>0.02</v>
      </c>
      <c r="AC6" s="914">
        <v>0.02</v>
      </c>
      <c r="AD6" s="914">
        <v>0.02</v>
      </c>
      <c r="AE6" s="914">
        <v>0.02</v>
      </c>
      <c r="AF6" s="914">
        <v>0.02</v>
      </c>
      <c r="AG6" s="914">
        <v>0.02</v>
      </c>
      <c r="AH6" s="914">
        <v>0.02</v>
      </c>
      <c r="AI6" s="914">
        <v>0.02</v>
      </c>
      <c r="AJ6" s="914">
        <v>0.02</v>
      </c>
      <c r="AK6" s="914">
        <v>0.02</v>
      </c>
      <c r="AL6" s="914">
        <v>0.02</v>
      </c>
      <c r="AM6" s="914">
        <v>0.02</v>
      </c>
      <c r="AN6" s="914">
        <v>0.02</v>
      </c>
      <c r="AO6" s="914">
        <v>0.02</v>
      </c>
      <c r="AP6" s="914">
        <v>0.02</v>
      </c>
      <c r="AQ6" s="914">
        <v>0.02</v>
      </c>
      <c r="AR6" s="914">
        <v>0.02</v>
      </c>
      <c r="AS6" s="914">
        <v>0.02</v>
      </c>
      <c r="AT6" s="914">
        <v>0.02</v>
      </c>
      <c r="AU6" s="914">
        <v>0.02</v>
      </c>
      <c r="AV6" s="914">
        <v>0.02</v>
      </c>
      <c r="AW6" s="914">
        <v>0.02</v>
      </c>
      <c r="AX6" s="914">
        <v>0.02</v>
      </c>
      <c r="AY6" s="914">
        <v>0.02</v>
      </c>
      <c r="AZ6" s="914">
        <v>0.02</v>
      </c>
      <c r="BA6" s="914">
        <v>0.02</v>
      </c>
      <c r="BB6" s="914">
        <v>0.02</v>
      </c>
      <c r="BC6" s="914">
        <v>0.02</v>
      </c>
    </row>
    <row r="7" spans="1:72" hidden="1">
      <c r="A7" s="611">
        <v>2000</v>
      </c>
      <c r="B7" s="545" t="s">
        <v>23</v>
      </c>
      <c r="C7" s="545" t="s">
        <v>24</v>
      </c>
      <c r="D7" s="623">
        <v>1</v>
      </c>
      <c r="E7" s="603">
        <f t="shared" ref="E7:O7" si="0">D7*(1+D6)</f>
        <v>1.0389999999999999</v>
      </c>
      <c r="F7" s="603">
        <f t="shared" si="0"/>
        <v>1.0878329999999998</v>
      </c>
      <c r="G7" s="603">
        <f t="shared" si="0"/>
        <v>1.1074139939999998</v>
      </c>
      <c r="H7" s="603">
        <f t="shared" si="0"/>
        <v>1.1085214079939998</v>
      </c>
      <c r="I7" s="603">
        <f t="shared" si="0"/>
        <v>1.1395600074178318</v>
      </c>
      <c r="J7" s="603">
        <f t="shared" si="0"/>
        <v>1.1612116475587706</v>
      </c>
      <c r="K7" s="603">
        <f t="shared" si="0"/>
        <v>1.1902419387477399</v>
      </c>
      <c r="L7" s="603">
        <f t="shared" si="0"/>
        <v>1.2235687130326767</v>
      </c>
      <c r="M7" s="603">
        <f t="shared" si="0"/>
        <v>1.3006535419537353</v>
      </c>
      <c r="N7" s="603">
        <f t="shared" si="0"/>
        <v>1.3136600773732727</v>
      </c>
      <c r="O7" s="603">
        <f t="shared" si="0"/>
        <v>1.3333649785338717</v>
      </c>
      <c r="P7" s="603">
        <f t="shared" ref="P7:U7" si="1">O7*(1+O6)</f>
        <v>1.3586989131260152</v>
      </c>
      <c r="Q7" s="603">
        <f t="shared" si="1"/>
        <v>1.4035359772591736</v>
      </c>
      <c r="R7" s="603">
        <f t="shared" si="1"/>
        <v>1.423185480940802</v>
      </c>
      <c r="S7" s="603">
        <f t="shared" si="1"/>
        <v>1.4288782228645651</v>
      </c>
      <c r="T7" s="603">
        <f t="shared" si="1"/>
        <v>1.4331648575331586</v>
      </c>
      <c r="U7" s="603">
        <f t="shared" si="1"/>
        <v>1.4431970115358905</v>
      </c>
      <c r="V7" s="603">
        <f t="shared" ref="V7" si="2">U7*(1+U6)</f>
        <v>1.4720609517666083</v>
      </c>
      <c r="W7" s="603">
        <f>V7*(1+$V$6)</f>
        <v>1.5015021708019405</v>
      </c>
      <c r="X7" s="603">
        <f>W7*(1+$W$6)</f>
        <v>1.5315322142179792</v>
      </c>
      <c r="Y7" s="603">
        <f>X7*(1+$X$6)</f>
        <v>1.5621628585023388</v>
      </c>
      <c r="Z7" s="603">
        <f>Y7*(1+$Y$6)</f>
        <v>1.5934061156723855</v>
      </c>
      <c r="AA7" s="603">
        <f>Z7*(1+$Z$6)</f>
        <v>1.6252742379858334</v>
      </c>
      <c r="AB7" s="603">
        <f>AA7*(1+$AA$6)</f>
        <v>1.65777972274555</v>
      </c>
      <c r="AC7" s="603">
        <f>AB7*(1+$AB$6)</f>
        <v>1.6909353172004611</v>
      </c>
      <c r="AD7" s="603">
        <f>AC7*(1+$AC$6)</f>
        <v>1.7247540235444703</v>
      </c>
      <c r="AE7" s="603">
        <f>AD7*(1+$AD$6)</f>
        <v>1.7592491040153597</v>
      </c>
      <c r="AF7" s="603">
        <f>AE7*(1+$AE$6)</f>
        <v>1.7944340860956669</v>
      </c>
      <c r="AG7" s="603">
        <f>AF7*(1+$AF$6)</f>
        <v>1.8303227678175802</v>
      </c>
      <c r="AH7" s="603">
        <f>AG7*(1+$AG$6)</f>
        <v>1.8669292231739318</v>
      </c>
      <c r="AI7" s="603">
        <f>AH7*(1+$AH$6)</f>
        <v>1.9042678076374104</v>
      </c>
      <c r="AJ7" s="603">
        <f t="shared" ref="AJ7:AJ36" si="3">AI7*(1+$AI$6)</f>
        <v>1.9423531637901588</v>
      </c>
      <c r="AK7" s="624">
        <f t="shared" ref="AK7:AK36" si="4">AJ7*(1+$AJ$6)</f>
        <v>1.9812002270659619</v>
      </c>
      <c r="AL7" s="624">
        <f t="shared" ref="AL7:AL36" si="5">AK7*(1+$AK$6)</f>
        <v>2.0208242316072811</v>
      </c>
      <c r="AM7" s="624">
        <f t="shared" ref="AM7:AM36" si="6">AL7*(1+$AL$6)</f>
        <v>2.0612407162394266</v>
      </c>
      <c r="AN7" s="624">
        <f t="shared" ref="AN7:AN36" si="7">AM7*(1+$AM$6)</f>
        <v>2.1024655305642153</v>
      </c>
      <c r="AO7" s="624">
        <f t="shared" ref="AO7:AO36" si="8">AN7*(1+$AN$6)</f>
        <v>2.1445148411754995</v>
      </c>
      <c r="AP7" s="624">
        <f t="shared" ref="AP7:AP36" si="9">AO7*(1+$AO$6)</f>
        <v>2.1874051379990096</v>
      </c>
      <c r="AQ7" s="624">
        <f t="shared" ref="AQ7:AQ36" si="10">AP7*(1+$AP$6)</f>
        <v>2.23115324075899</v>
      </c>
      <c r="AR7" s="624">
        <f t="shared" ref="AR7:AR36" si="11">AQ7*(1+$AQ$6)</f>
        <v>2.27577630557417</v>
      </c>
      <c r="AS7" s="624">
        <f t="shared" ref="AS7:AS36" si="12">AR7*(1+$AR$6)</f>
        <v>2.3212918316856532</v>
      </c>
      <c r="AT7" s="624">
        <f t="shared" ref="AT7:AT36" si="13">AS7*(1+$AS$6)</f>
        <v>2.3677176683193664</v>
      </c>
      <c r="AU7" s="624">
        <f t="shared" ref="AU7:AU36" si="14">AT7*(1+$AT$6)</f>
        <v>2.4150720216857535</v>
      </c>
      <c r="AV7" s="624">
        <f t="shared" ref="AV7:AV36" si="15">AU7*(1+$AU$6)</f>
        <v>2.4633734621194687</v>
      </c>
      <c r="AW7" s="624">
        <f t="shared" ref="AW7:AW36" si="16">AV7*(1+$AV$6)</f>
        <v>2.5126409313618581</v>
      </c>
      <c r="AX7" s="624">
        <f t="shared" ref="AX7:AX36" si="17">AW7*(1+$AW$6)</f>
        <v>2.5628937499890951</v>
      </c>
      <c r="AY7" s="624">
        <f t="shared" ref="AY7:AY36" si="18">AX7*(1+$AX$6)</f>
        <v>2.6141516249888772</v>
      </c>
      <c r="AZ7" s="624">
        <f t="shared" ref="AZ7:AZ36" si="19">AY7*(1+$AY$6)</f>
        <v>2.6664346574886548</v>
      </c>
      <c r="BA7" s="624">
        <f t="shared" ref="BA7:BA36" si="20">AZ7*(1+$AZ$6)</f>
        <v>2.719763350638428</v>
      </c>
      <c r="BB7" s="624">
        <f t="shared" ref="BB7:BB36" si="21">BA7*(1+$BA$6)</f>
        <v>2.7741586176511968</v>
      </c>
      <c r="BC7" s="624">
        <f t="shared" ref="BC7:BC56" si="22">BB7*(1+$BB$6)</f>
        <v>2.8296417900042208</v>
      </c>
    </row>
    <row r="8" spans="1:72" hidden="1">
      <c r="A8" s="616">
        <v>2001</v>
      </c>
      <c r="B8" s="545" t="s">
        <v>23</v>
      </c>
      <c r="C8" s="545" t="s">
        <v>24</v>
      </c>
      <c r="D8" s="625">
        <f>E8/(1+D6)</f>
        <v>0.9624639076034649</v>
      </c>
      <c r="E8" s="623">
        <v>1</v>
      </c>
      <c r="F8" s="603">
        <f>E8*(1+E6)</f>
        <v>1.0469999999999999</v>
      </c>
      <c r="G8" s="603">
        <f t="shared" ref="G8:S8" si="23">F8*(1+F6)</f>
        <v>1.0658459999999998</v>
      </c>
      <c r="H8" s="603">
        <f t="shared" si="23"/>
        <v>1.0669118459999998</v>
      </c>
      <c r="I8" s="603">
        <f t="shared" si="23"/>
        <v>1.0967853776879999</v>
      </c>
      <c r="J8" s="603">
        <f t="shared" si="23"/>
        <v>1.1176242998640717</v>
      </c>
      <c r="K8" s="603">
        <f t="shared" si="23"/>
        <v>1.1455649073606735</v>
      </c>
      <c r="L8" s="603">
        <f t="shared" si="23"/>
        <v>1.1776407247667724</v>
      </c>
      <c r="M8" s="603">
        <f t="shared" si="23"/>
        <v>1.251832090427079</v>
      </c>
      <c r="N8" s="603">
        <f t="shared" si="23"/>
        <v>1.2643504113313497</v>
      </c>
      <c r="O8" s="603">
        <f t="shared" si="23"/>
        <v>1.2833156675013198</v>
      </c>
      <c r="P8" s="603">
        <f t="shared" si="23"/>
        <v>1.3076986651838447</v>
      </c>
      <c r="Q8" s="603">
        <f t="shared" si="23"/>
        <v>1.3508527211349115</v>
      </c>
      <c r="R8" s="603">
        <f t="shared" si="23"/>
        <v>1.3697646592308004</v>
      </c>
      <c r="S8" s="603">
        <f t="shared" si="23"/>
        <v>1.3752437178677235</v>
      </c>
      <c r="T8" s="603">
        <f>S8*(1+S6)</f>
        <v>1.3793694490213264</v>
      </c>
      <c r="U8" s="603">
        <f>T8*(1+T6)</f>
        <v>1.3890250351644755</v>
      </c>
      <c r="V8" s="603">
        <f>U8*(1+U6)</f>
        <v>1.4168055358677651</v>
      </c>
      <c r="W8" s="603">
        <f t="shared" ref="W8:W25" si="24">V8*(1+$V$6)</f>
        <v>1.4451416465851206</v>
      </c>
      <c r="X8" s="603">
        <f t="shared" ref="X8:X26" si="25">W8*(1+$W$6)</f>
        <v>1.474044479516823</v>
      </c>
      <c r="Y8" s="603">
        <f t="shared" ref="Y8:Y27" si="26">X8*(1+$X$6)</f>
        <v>1.5035253691071595</v>
      </c>
      <c r="Z8" s="603">
        <f t="shared" ref="Z8:Z28" si="27">Y8*(1+$Y$6)</f>
        <v>1.5335958764893027</v>
      </c>
      <c r="AA8" s="603">
        <f t="shared" ref="AA8:AA29" si="28">Z8*(1+$Z$6)</f>
        <v>1.5642677940190888</v>
      </c>
      <c r="AB8" s="603">
        <f t="shared" ref="AB8:AB30" si="29">AA8*(1+$AA$6)</f>
        <v>1.5955531498994706</v>
      </c>
      <c r="AC8" s="603">
        <f t="shared" ref="AC8:AC31" si="30">AB8*(1+$AB$6)</f>
        <v>1.6274642128974601</v>
      </c>
      <c r="AD8" s="603">
        <f t="shared" ref="AD8:AD32" si="31">AC8*(1+$AC$6)</f>
        <v>1.6600134971554095</v>
      </c>
      <c r="AE8" s="603">
        <f t="shared" ref="AE8:AE33" si="32">AD8*(1+$AD$6)</f>
        <v>1.6932137670985177</v>
      </c>
      <c r="AF8" s="603">
        <f t="shared" ref="AF8:AF34" si="33">AE8*(1+$AE$6)</f>
        <v>1.7270780424404881</v>
      </c>
      <c r="AG8" s="603">
        <f t="shared" ref="AG8:AG35" si="34">AF8*(1+$AF$6)</f>
        <v>1.7616196032892979</v>
      </c>
      <c r="AH8" s="603">
        <f t="shared" ref="AH8:AH36" si="35">AG8*(1+$AG$6)</f>
        <v>1.7968519953550839</v>
      </c>
      <c r="AI8" s="603">
        <f>AH8*(1+$AH$6)</f>
        <v>1.8327890352621856</v>
      </c>
      <c r="AJ8" s="603">
        <f t="shared" si="3"/>
        <v>1.8694448159674293</v>
      </c>
      <c r="AK8" s="624">
        <f t="shared" si="4"/>
        <v>1.906833712286778</v>
      </c>
      <c r="AL8" s="624">
        <f t="shared" si="5"/>
        <v>1.9449703865325136</v>
      </c>
      <c r="AM8" s="624">
        <f t="shared" si="6"/>
        <v>1.983869794263164</v>
      </c>
      <c r="AN8" s="624">
        <f t="shared" si="7"/>
        <v>2.0235471901484274</v>
      </c>
      <c r="AO8" s="624">
        <f t="shared" si="8"/>
        <v>2.0640181339513961</v>
      </c>
      <c r="AP8" s="624">
        <f t="shared" si="9"/>
        <v>2.1052984966304242</v>
      </c>
      <c r="AQ8" s="624">
        <f t="shared" si="10"/>
        <v>2.147404466563033</v>
      </c>
      <c r="AR8" s="624">
        <f t="shared" si="11"/>
        <v>2.1903525558942936</v>
      </c>
      <c r="AS8" s="624">
        <f t="shared" si="12"/>
        <v>2.2341596070121796</v>
      </c>
      <c r="AT8" s="624">
        <f t="shared" si="13"/>
        <v>2.2788427991524234</v>
      </c>
      <c r="AU8" s="624">
        <f t="shared" si="14"/>
        <v>2.3244196551354719</v>
      </c>
      <c r="AV8" s="624">
        <f t="shared" si="15"/>
        <v>2.3709080482381815</v>
      </c>
      <c r="AW8" s="624">
        <f t="shared" si="16"/>
        <v>2.4183262092029452</v>
      </c>
      <c r="AX8" s="624">
        <f t="shared" si="17"/>
        <v>2.4666927333870041</v>
      </c>
      <c r="AY8" s="624">
        <f t="shared" si="18"/>
        <v>2.5160265880547441</v>
      </c>
      <c r="AZ8" s="624">
        <f t="shared" si="19"/>
        <v>2.566347119815839</v>
      </c>
      <c r="BA8" s="624">
        <f t="shared" si="20"/>
        <v>2.6176740622121559</v>
      </c>
      <c r="BB8" s="624">
        <f t="shared" si="21"/>
        <v>2.6700275434563991</v>
      </c>
      <c r="BC8" s="624">
        <f t="shared" si="22"/>
        <v>2.7234280943255271</v>
      </c>
    </row>
    <row r="9" spans="1:72" hidden="1">
      <c r="A9" s="611">
        <v>2002</v>
      </c>
      <c r="B9" s="545" t="s">
        <v>23</v>
      </c>
      <c r="C9" s="545" t="s">
        <v>24</v>
      </c>
      <c r="D9" s="625">
        <f>E9/(1+D6)</f>
        <v>0.91925874651715855</v>
      </c>
      <c r="E9" s="625">
        <f>F9/(1+E6)</f>
        <v>0.95510983763132762</v>
      </c>
      <c r="F9" s="623">
        <v>1</v>
      </c>
      <c r="G9" s="603">
        <f>F9*(1+F6)</f>
        <v>1.018</v>
      </c>
      <c r="H9" s="603">
        <f t="shared" ref="H9:V9" si="36">G9*(1+G6)</f>
        <v>1.019018</v>
      </c>
      <c r="I9" s="603">
        <f t="shared" si="36"/>
        <v>1.0475505039999999</v>
      </c>
      <c r="J9" s="603">
        <f t="shared" si="36"/>
        <v>1.0674539635759999</v>
      </c>
      <c r="K9" s="603">
        <f t="shared" si="36"/>
        <v>1.0941403126653997</v>
      </c>
      <c r="L9" s="603">
        <f t="shared" si="36"/>
        <v>1.1247762414200309</v>
      </c>
      <c r="M9" s="603">
        <f t="shared" si="36"/>
        <v>1.1956371446294927</v>
      </c>
      <c r="N9" s="603">
        <f t="shared" si="36"/>
        <v>1.2075935160757876</v>
      </c>
      <c r="O9" s="603">
        <f t="shared" si="36"/>
        <v>1.2257074188169244</v>
      </c>
      <c r="P9" s="603">
        <f t="shared" si="36"/>
        <v>1.2489958597744457</v>
      </c>
      <c r="Q9" s="603">
        <f t="shared" si="36"/>
        <v>1.2902127231470024</v>
      </c>
      <c r="R9" s="603">
        <f t="shared" si="36"/>
        <v>1.3082757012710604</v>
      </c>
      <c r="S9" s="603">
        <f t="shared" si="36"/>
        <v>1.3135088040761447</v>
      </c>
      <c r="T9" s="603">
        <f t="shared" si="36"/>
        <v>1.317449330488373</v>
      </c>
      <c r="U9" s="603">
        <f t="shared" si="36"/>
        <v>1.3266714758017915</v>
      </c>
      <c r="V9" s="603">
        <f t="shared" si="36"/>
        <v>1.3532049053178272</v>
      </c>
      <c r="W9" s="603">
        <f t="shared" si="24"/>
        <v>1.3802690034241838</v>
      </c>
      <c r="X9" s="603">
        <f t="shared" si="25"/>
        <v>1.4078743834926675</v>
      </c>
      <c r="Y9" s="603">
        <f t="shared" si="26"/>
        <v>1.4360318711625208</v>
      </c>
      <c r="Z9" s="603">
        <f t="shared" si="27"/>
        <v>1.4647525085857713</v>
      </c>
      <c r="AA9" s="603">
        <f t="shared" si="28"/>
        <v>1.4940475587574868</v>
      </c>
      <c r="AB9" s="603">
        <f t="shared" si="29"/>
        <v>1.5239285099326365</v>
      </c>
      <c r="AC9" s="603">
        <f t="shared" si="30"/>
        <v>1.5544070801312893</v>
      </c>
      <c r="AD9" s="603">
        <f t="shared" si="31"/>
        <v>1.5854952217339151</v>
      </c>
      <c r="AE9" s="603">
        <f t="shared" si="32"/>
        <v>1.6172051261685934</v>
      </c>
      <c r="AF9" s="603">
        <f t="shared" si="33"/>
        <v>1.6495492286919653</v>
      </c>
      <c r="AG9" s="603">
        <f t="shared" si="34"/>
        <v>1.6825402132658047</v>
      </c>
      <c r="AH9" s="603">
        <f t="shared" si="35"/>
        <v>1.7161910175311208</v>
      </c>
      <c r="AI9" s="603">
        <f t="shared" ref="AI9:AI37" si="37">AH9*(1+$AH$6)</f>
        <v>1.7505148378817432</v>
      </c>
      <c r="AJ9" s="603">
        <f t="shared" si="3"/>
        <v>1.7855251346393781</v>
      </c>
      <c r="AK9" s="624">
        <f t="shared" si="4"/>
        <v>1.8212356373321656</v>
      </c>
      <c r="AL9" s="624">
        <f t="shared" si="5"/>
        <v>1.8576603500788089</v>
      </c>
      <c r="AM9" s="624">
        <f t="shared" si="6"/>
        <v>1.8948135570803852</v>
      </c>
      <c r="AN9" s="624">
        <f t="shared" si="7"/>
        <v>1.932709828221993</v>
      </c>
      <c r="AO9" s="624">
        <f t="shared" si="8"/>
        <v>1.9713640247864328</v>
      </c>
      <c r="AP9" s="624">
        <f t="shared" si="9"/>
        <v>2.0107913052821615</v>
      </c>
      <c r="AQ9" s="624">
        <f t="shared" si="10"/>
        <v>2.0510071313878049</v>
      </c>
      <c r="AR9" s="624">
        <f t="shared" si="11"/>
        <v>2.0920272740155612</v>
      </c>
      <c r="AS9" s="624">
        <f t="shared" si="12"/>
        <v>2.1338678194958725</v>
      </c>
      <c r="AT9" s="624">
        <f t="shared" si="13"/>
        <v>2.1765451758857899</v>
      </c>
      <c r="AU9" s="624">
        <f t="shared" si="14"/>
        <v>2.2200760794035057</v>
      </c>
      <c r="AV9" s="624">
        <f t="shared" si="15"/>
        <v>2.2644776009915759</v>
      </c>
      <c r="AW9" s="624">
        <f t="shared" si="16"/>
        <v>2.3097671530114074</v>
      </c>
      <c r="AX9" s="624">
        <f t="shared" si="17"/>
        <v>2.3559624960716357</v>
      </c>
      <c r="AY9" s="624">
        <f t="shared" si="18"/>
        <v>2.4030817459930685</v>
      </c>
      <c r="AZ9" s="624">
        <f t="shared" si="19"/>
        <v>2.4511433809129297</v>
      </c>
      <c r="BA9" s="624">
        <f t="shared" si="20"/>
        <v>2.5001662485311882</v>
      </c>
      <c r="BB9" s="624">
        <f t="shared" si="21"/>
        <v>2.5501695735018122</v>
      </c>
      <c r="BC9" s="624">
        <f t="shared" si="22"/>
        <v>2.6011729649718482</v>
      </c>
    </row>
    <row r="10" spans="1:72" hidden="1">
      <c r="A10" s="611">
        <v>2003</v>
      </c>
      <c r="B10" s="545" t="s">
        <v>23</v>
      </c>
      <c r="C10" s="545" t="s">
        <v>24</v>
      </c>
      <c r="D10" s="625">
        <f t="shared" ref="D10:E10" si="38">E10/(1+D6)</f>
        <v>0.90300466259052903</v>
      </c>
      <c r="E10" s="625">
        <f t="shared" si="38"/>
        <v>0.93822184443155954</v>
      </c>
      <c r="F10" s="625">
        <f>G10/(1+F6)</f>
        <v>0.98231827111984282</v>
      </c>
      <c r="G10" s="623">
        <v>1</v>
      </c>
      <c r="H10" s="603">
        <f>G10*(1+G6)</f>
        <v>1.0009999999999999</v>
      </c>
      <c r="I10" s="603">
        <f t="shared" ref="I10:V10" si="39">H10*(1+H6)</f>
        <v>1.0290279999999998</v>
      </c>
      <c r="J10" s="603">
        <f t="shared" si="39"/>
        <v>1.0485795319999998</v>
      </c>
      <c r="K10" s="603">
        <f t="shared" si="39"/>
        <v>1.0747940202999997</v>
      </c>
      <c r="L10" s="603">
        <f t="shared" si="39"/>
        <v>1.1048882528683996</v>
      </c>
      <c r="M10" s="603">
        <f t="shared" si="39"/>
        <v>1.1744962127991088</v>
      </c>
      <c r="N10" s="603">
        <f t="shared" si="39"/>
        <v>1.1862411749270998</v>
      </c>
      <c r="O10" s="603">
        <f t="shared" si="39"/>
        <v>1.2040347925510062</v>
      </c>
      <c r="P10" s="603">
        <f t="shared" si="39"/>
        <v>1.2269114536094752</v>
      </c>
      <c r="Q10" s="603">
        <f t="shared" si="39"/>
        <v>1.2673995315785878</v>
      </c>
      <c r="R10" s="603">
        <f t="shared" si="39"/>
        <v>1.2851431250206879</v>
      </c>
      <c r="S10" s="603">
        <f t="shared" si="39"/>
        <v>1.2902836975207708</v>
      </c>
      <c r="T10" s="603">
        <f t="shared" si="39"/>
        <v>1.294154548613333</v>
      </c>
      <c r="U10" s="603">
        <f t="shared" si="39"/>
        <v>1.3032136304536261</v>
      </c>
      <c r="V10" s="603">
        <f t="shared" si="39"/>
        <v>1.3292779030626987</v>
      </c>
      <c r="W10" s="603">
        <f t="shared" si="24"/>
        <v>1.3558634611239526</v>
      </c>
      <c r="X10" s="603">
        <f t="shared" si="25"/>
        <v>1.3829807303464317</v>
      </c>
      <c r="Y10" s="603">
        <f t="shared" si="26"/>
        <v>1.4106403449533602</v>
      </c>
      <c r="Z10" s="603">
        <f t="shared" si="27"/>
        <v>1.4388531518524275</v>
      </c>
      <c r="AA10" s="603">
        <f t="shared" si="28"/>
        <v>1.467630214889476</v>
      </c>
      <c r="AB10" s="603">
        <f t="shared" si="29"/>
        <v>1.4969828191872656</v>
      </c>
      <c r="AC10" s="603">
        <f t="shared" si="30"/>
        <v>1.5269224755710109</v>
      </c>
      <c r="AD10" s="603">
        <f t="shared" si="31"/>
        <v>1.5574609250824312</v>
      </c>
      <c r="AE10" s="603">
        <f t="shared" si="32"/>
        <v>1.5886101435840798</v>
      </c>
      <c r="AF10" s="603">
        <f t="shared" si="33"/>
        <v>1.6203823464557614</v>
      </c>
      <c r="AG10" s="603">
        <f t="shared" si="34"/>
        <v>1.6527899933848766</v>
      </c>
      <c r="AH10" s="603">
        <f t="shared" si="35"/>
        <v>1.6858457932525741</v>
      </c>
      <c r="AI10" s="603">
        <f t="shared" si="37"/>
        <v>1.7195627091176255</v>
      </c>
      <c r="AJ10" s="603">
        <f t="shared" si="3"/>
        <v>1.7539539632999781</v>
      </c>
      <c r="AK10" s="624">
        <f t="shared" si="4"/>
        <v>1.7890330425659777</v>
      </c>
      <c r="AL10" s="624">
        <f t="shared" si="5"/>
        <v>1.8248137034172973</v>
      </c>
      <c r="AM10" s="624">
        <f t="shared" si="6"/>
        <v>1.8613099774856432</v>
      </c>
      <c r="AN10" s="624">
        <f t="shared" si="7"/>
        <v>1.8985361770353562</v>
      </c>
      <c r="AO10" s="624">
        <f t="shared" si="8"/>
        <v>1.9365069005760633</v>
      </c>
      <c r="AP10" s="624">
        <f t="shared" si="9"/>
        <v>1.9752370385875846</v>
      </c>
      <c r="AQ10" s="624">
        <f t="shared" si="10"/>
        <v>2.0147417793593365</v>
      </c>
      <c r="AR10" s="624">
        <f t="shared" si="11"/>
        <v>2.0550366149465233</v>
      </c>
      <c r="AS10" s="624">
        <f t="shared" si="12"/>
        <v>2.0961373472454539</v>
      </c>
      <c r="AT10" s="624">
        <f t="shared" si="13"/>
        <v>2.1380600941903629</v>
      </c>
      <c r="AU10" s="624">
        <f t="shared" si="14"/>
        <v>2.1808212960741704</v>
      </c>
      <c r="AV10" s="624">
        <f t="shared" si="15"/>
        <v>2.2244377219956539</v>
      </c>
      <c r="AW10" s="624">
        <f t="shared" si="16"/>
        <v>2.268926476435567</v>
      </c>
      <c r="AX10" s="624">
        <f t="shared" si="17"/>
        <v>2.3143050059642785</v>
      </c>
      <c r="AY10" s="624">
        <f t="shared" si="18"/>
        <v>2.360591106083564</v>
      </c>
      <c r="AZ10" s="624">
        <f t="shared" si="19"/>
        <v>2.4078029282052356</v>
      </c>
      <c r="BA10" s="624">
        <f t="shared" si="20"/>
        <v>2.4559589867693403</v>
      </c>
      <c r="BB10" s="624">
        <f t="shared" si="21"/>
        <v>2.505078166504727</v>
      </c>
      <c r="BC10" s="624">
        <f t="shared" si="22"/>
        <v>2.5551797298348218</v>
      </c>
    </row>
    <row r="11" spans="1:72" hidden="1">
      <c r="A11" s="611">
        <v>2004</v>
      </c>
      <c r="B11" s="545" t="s">
        <v>23</v>
      </c>
      <c r="C11" s="545" t="s">
        <v>24</v>
      </c>
      <c r="D11" s="625">
        <f t="shared" ref="D11:F11" si="40">E11/(1+D6)</f>
        <v>0.9021025600304986</v>
      </c>
      <c r="E11" s="625">
        <f t="shared" si="40"/>
        <v>0.93728455987168802</v>
      </c>
      <c r="F11" s="625">
        <f t="shared" si="40"/>
        <v>0.98133693418565726</v>
      </c>
      <c r="G11" s="625">
        <f>H11/(1+G6)</f>
        <v>0.99900099900099915</v>
      </c>
      <c r="H11" s="623">
        <v>1</v>
      </c>
      <c r="I11" s="603">
        <f>H11*(1+H6)</f>
        <v>1.028</v>
      </c>
      <c r="J11" s="603">
        <f t="shared" ref="J11:V11" si="41">I11*(1+I6)</f>
        <v>1.0475319999999999</v>
      </c>
      <c r="K11" s="603">
        <f t="shared" si="41"/>
        <v>1.0737202999999997</v>
      </c>
      <c r="L11" s="603">
        <f t="shared" si="41"/>
        <v>1.1037844683999998</v>
      </c>
      <c r="M11" s="603">
        <f t="shared" si="41"/>
        <v>1.1733228899091996</v>
      </c>
      <c r="N11" s="603">
        <f t="shared" si="41"/>
        <v>1.1850561188082915</v>
      </c>
      <c r="O11" s="603">
        <f t="shared" si="41"/>
        <v>1.2028319605904159</v>
      </c>
      <c r="P11" s="603">
        <f t="shared" si="41"/>
        <v>1.2256857678416337</v>
      </c>
      <c r="Q11" s="603">
        <f t="shared" si="41"/>
        <v>1.2661333981804075</v>
      </c>
      <c r="R11" s="603">
        <f t="shared" si="41"/>
        <v>1.2838592657549333</v>
      </c>
      <c r="S11" s="603">
        <f t="shared" si="41"/>
        <v>1.2889947028179529</v>
      </c>
      <c r="T11" s="603">
        <f t="shared" si="41"/>
        <v>1.2928616869264067</v>
      </c>
      <c r="U11" s="603">
        <f t="shared" si="41"/>
        <v>1.3019117187348914</v>
      </c>
      <c r="V11" s="603">
        <f t="shared" si="41"/>
        <v>1.3279499531095893</v>
      </c>
      <c r="W11" s="603">
        <f t="shared" si="24"/>
        <v>1.354508952171781</v>
      </c>
      <c r="X11" s="603">
        <f t="shared" si="25"/>
        <v>1.3815991312152167</v>
      </c>
      <c r="Y11" s="603">
        <f t="shared" si="26"/>
        <v>1.409231113839521</v>
      </c>
      <c r="Z11" s="603">
        <f t="shared" si="27"/>
        <v>1.4374157361163116</v>
      </c>
      <c r="AA11" s="603">
        <f t="shared" si="28"/>
        <v>1.4661640508386378</v>
      </c>
      <c r="AB11" s="603">
        <f t="shared" si="29"/>
        <v>1.4954873318554105</v>
      </c>
      <c r="AC11" s="603">
        <f t="shared" si="30"/>
        <v>1.5253970784925188</v>
      </c>
      <c r="AD11" s="603">
        <f t="shared" si="31"/>
        <v>1.5559050200623692</v>
      </c>
      <c r="AE11" s="603">
        <f t="shared" si="32"/>
        <v>1.5870231204636167</v>
      </c>
      <c r="AF11" s="603">
        <f t="shared" si="33"/>
        <v>1.618763582872889</v>
      </c>
      <c r="AG11" s="603">
        <f t="shared" si="34"/>
        <v>1.6511388545303469</v>
      </c>
      <c r="AH11" s="603">
        <f t="shared" si="35"/>
        <v>1.6841616316209538</v>
      </c>
      <c r="AI11" s="603">
        <f t="shared" si="37"/>
        <v>1.7178448642533728</v>
      </c>
      <c r="AJ11" s="603">
        <f t="shared" si="3"/>
        <v>1.7522017615384402</v>
      </c>
      <c r="AK11" s="624">
        <f t="shared" si="4"/>
        <v>1.787245796769209</v>
      </c>
      <c r="AL11" s="624">
        <f t="shared" si="5"/>
        <v>1.8229907127045932</v>
      </c>
      <c r="AM11" s="624">
        <f t="shared" si="6"/>
        <v>1.8594505269586852</v>
      </c>
      <c r="AN11" s="624">
        <f t="shared" si="7"/>
        <v>1.8966395374978589</v>
      </c>
      <c r="AO11" s="624">
        <f t="shared" si="8"/>
        <v>1.934572328247816</v>
      </c>
      <c r="AP11" s="624">
        <f t="shared" si="9"/>
        <v>1.9732637748127724</v>
      </c>
      <c r="AQ11" s="624">
        <f t="shared" si="10"/>
        <v>2.0127290503090278</v>
      </c>
      <c r="AR11" s="624">
        <f t="shared" si="11"/>
        <v>2.0529836313152083</v>
      </c>
      <c r="AS11" s="624">
        <f t="shared" si="12"/>
        <v>2.0940433039415125</v>
      </c>
      <c r="AT11" s="624">
        <f t="shared" si="13"/>
        <v>2.1359241700203428</v>
      </c>
      <c r="AU11" s="624">
        <f t="shared" si="14"/>
        <v>2.1786426534207499</v>
      </c>
      <c r="AV11" s="624">
        <f t="shared" si="15"/>
        <v>2.2222155064891651</v>
      </c>
      <c r="AW11" s="624">
        <f t="shared" si="16"/>
        <v>2.2666598166189487</v>
      </c>
      <c r="AX11" s="624">
        <f t="shared" si="17"/>
        <v>2.3119930129513278</v>
      </c>
      <c r="AY11" s="624">
        <f t="shared" si="18"/>
        <v>2.3582328732103544</v>
      </c>
      <c r="AZ11" s="624">
        <f t="shared" si="19"/>
        <v>2.4053975306745614</v>
      </c>
      <c r="BA11" s="624">
        <f t="shared" si="20"/>
        <v>2.4535054812880528</v>
      </c>
      <c r="BB11" s="624">
        <f t="shared" si="21"/>
        <v>2.5025755909138141</v>
      </c>
      <c r="BC11" s="624">
        <f t="shared" si="22"/>
        <v>2.5526271027320906</v>
      </c>
    </row>
    <row r="12" spans="1:72" hidden="1">
      <c r="A12" s="611">
        <v>2005</v>
      </c>
      <c r="B12" s="545" t="s">
        <v>23</v>
      </c>
      <c r="C12" s="545" t="s">
        <v>24</v>
      </c>
      <c r="D12" s="625">
        <f t="shared" ref="D12:G12" si="42">E12/(1+D6)</f>
        <v>0.87753167318141889</v>
      </c>
      <c r="E12" s="625">
        <f t="shared" si="42"/>
        <v>0.91175540843549419</v>
      </c>
      <c r="F12" s="625">
        <f t="shared" si="42"/>
        <v>0.95460791263196232</v>
      </c>
      <c r="G12" s="625">
        <f t="shared" si="42"/>
        <v>0.9717908550593376</v>
      </c>
      <c r="H12" s="625">
        <f>I12/(1+H6)</f>
        <v>0.97276264591439687</v>
      </c>
      <c r="I12" s="623">
        <v>1</v>
      </c>
      <c r="J12" s="603">
        <f>I12*(1+I6)</f>
        <v>1.0189999999999999</v>
      </c>
      <c r="K12" s="603">
        <f t="shared" ref="K12:V12" si="43">J12*(1+J6)</f>
        <v>1.0444749999999998</v>
      </c>
      <c r="L12" s="603">
        <f t="shared" si="43"/>
        <v>1.0737202999999997</v>
      </c>
      <c r="M12" s="603">
        <f t="shared" si="43"/>
        <v>1.1413646788999996</v>
      </c>
      <c r="N12" s="603">
        <f t="shared" si="43"/>
        <v>1.1527783256889996</v>
      </c>
      <c r="O12" s="603">
        <f t="shared" si="43"/>
        <v>1.1700700005743345</v>
      </c>
      <c r="P12" s="603">
        <f t="shared" si="43"/>
        <v>1.1923013305852468</v>
      </c>
      <c r="Q12" s="603">
        <f t="shared" si="43"/>
        <v>1.2316472744945599</v>
      </c>
      <c r="R12" s="603">
        <f t="shared" si="43"/>
        <v>1.2488903363374837</v>
      </c>
      <c r="S12" s="603">
        <f t="shared" si="43"/>
        <v>1.2538858976828335</v>
      </c>
      <c r="T12" s="603">
        <f t="shared" si="43"/>
        <v>1.2576475553758819</v>
      </c>
      <c r="U12" s="603">
        <f t="shared" si="43"/>
        <v>1.2664510882635129</v>
      </c>
      <c r="V12" s="603">
        <f t="shared" si="43"/>
        <v>1.2917801100287831</v>
      </c>
      <c r="W12" s="603">
        <f t="shared" si="24"/>
        <v>1.3176157122293588</v>
      </c>
      <c r="X12" s="603">
        <f t="shared" si="25"/>
        <v>1.343968026473946</v>
      </c>
      <c r="Y12" s="603">
        <f t="shared" si="26"/>
        <v>1.370847387003425</v>
      </c>
      <c r="Z12" s="603">
        <f t="shared" si="27"/>
        <v>1.3982643347434935</v>
      </c>
      <c r="AA12" s="603">
        <f t="shared" si="28"/>
        <v>1.4262296214383634</v>
      </c>
      <c r="AB12" s="603">
        <f t="shared" si="29"/>
        <v>1.4547542138671308</v>
      </c>
      <c r="AC12" s="603">
        <f t="shared" si="30"/>
        <v>1.4838492981444733</v>
      </c>
      <c r="AD12" s="603">
        <f t="shared" si="31"/>
        <v>1.5135262841073629</v>
      </c>
      <c r="AE12" s="603">
        <f t="shared" si="32"/>
        <v>1.5437968097895103</v>
      </c>
      <c r="AF12" s="603">
        <f t="shared" si="33"/>
        <v>1.5746727459853005</v>
      </c>
      <c r="AG12" s="603">
        <f t="shared" si="34"/>
        <v>1.6061662009050066</v>
      </c>
      <c r="AH12" s="603">
        <f t="shared" si="35"/>
        <v>1.6382895249231069</v>
      </c>
      <c r="AI12" s="603">
        <f t="shared" si="37"/>
        <v>1.671055315421569</v>
      </c>
      <c r="AJ12" s="603">
        <f t="shared" si="3"/>
        <v>1.7044764217300004</v>
      </c>
      <c r="AK12" s="624">
        <f t="shared" si="4"/>
        <v>1.7385659501646005</v>
      </c>
      <c r="AL12" s="624">
        <f t="shared" si="5"/>
        <v>1.7733372691678926</v>
      </c>
      <c r="AM12" s="624">
        <f t="shared" si="6"/>
        <v>1.8088040145512505</v>
      </c>
      <c r="AN12" s="624">
        <f t="shared" si="7"/>
        <v>1.8449800948422757</v>
      </c>
      <c r="AO12" s="624">
        <f t="shared" si="8"/>
        <v>1.8818796967391211</v>
      </c>
      <c r="AP12" s="624">
        <f t="shared" si="9"/>
        <v>1.9195172906739035</v>
      </c>
      <c r="AQ12" s="624">
        <f t="shared" si="10"/>
        <v>1.9579076364873815</v>
      </c>
      <c r="AR12" s="624">
        <f t="shared" si="11"/>
        <v>1.9970657892171293</v>
      </c>
      <c r="AS12" s="624">
        <f t="shared" si="12"/>
        <v>2.037007105001472</v>
      </c>
      <c r="AT12" s="624">
        <f t="shared" si="13"/>
        <v>2.0777472471015015</v>
      </c>
      <c r="AU12" s="624">
        <f t="shared" si="14"/>
        <v>2.1193021920435315</v>
      </c>
      <c r="AV12" s="624">
        <f t="shared" si="15"/>
        <v>2.1616882358844021</v>
      </c>
      <c r="AW12" s="624">
        <f t="shared" si="16"/>
        <v>2.2049220006020902</v>
      </c>
      <c r="AX12" s="624">
        <f t="shared" si="17"/>
        <v>2.2490204406141321</v>
      </c>
      <c r="AY12" s="624">
        <f t="shared" si="18"/>
        <v>2.2940008494264146</v>
      </c>
      <c r="AZ12" s="624">
        <f t="shared" si="19"/>
        <v>2.3398808664149429</v>
      </c>
      <c r="BA12" s="624">
        <f t="shared" si="20"/>
        <v>2.3866784837432418</v>
      </c>
      <c r="BB12" s="624">
        <f t="shared" si="21"/>
        <v>2.4344120534181068</v>
      </c>
      <c r="BC12" s="624">
        <f t="shared" si="22"/>
        <v>2.4831002944864689</v>
      </c>
    </row>
    <row r="13" spans="1:72">
      <c r="A13" s="611">
        <v>2006</v>
      </c>
      <c r="B13" s="545" t="s">
        <v>23</v>
      </c>
      <c r="C13" s="545" t="s">
        <v>24</v>
      </c>
      <c r="D13" s="625">
        <f t="shared" ref="D13:H13" si="44">E13/(1+D6)</f>
        <v>0.86116945356370855</v>
      </c>
      <c r="E13" s="625">
        <f t="shared" si="44"/>
        <v>0.89475506225269308</v>
      </c>
      <c r="F13" s="625">
        <f t="shared" si="44"/>
        <v>0.93680855017856957</v>
      </c>
      <c r="G13" s="625">
        <f t="shared" si="44"/>
        <v>0.95367110408178379</v>
      </c>
      <c r="H13" s="625">
        <f t="shared" si="44"/>
        <v>0.95462477518586553</v>
      </c>
      <c r="I13" s="625">
        <f>J13/(1+I6)</f>
        <v>0.9813542688910698</v>
      </c>
      <c r="J13" s="623">
        <v>1</v>
      </c>
      <c r="K13" s="603">
        <f>J13*(1+J6)</f>
        <v>1.0249999999999999</v>
      </c>
      <c r="L13" s="603">
        <f t="shared" ref="L13:V13" si="45">K13*(1+K6)</f>
        <v>1.0536999999999999</v>
      </c>
      <c r="M13" s="603">
        <f t="shared" si="45"/>
        <v>1.1200830999999998</v>
      </c>
      <c r="N13" s="603">
        <f t="shared" si="45"/>
        <v>1.1312839309999998</v>
      </c>
      <c r="O13" s="603">
        <f t="shared" si="45"/>
        <v>1.1482531899649997</v>
      </c>
      <c r="P13" s="603">
        <f t="shared" si="45"/>
        <v>1.1700700005743345</v>
      </c>
      <c r="Q13" s="603">
        <f t="shared" si="45"/>
        <v>1.2086823105932876</v>
      </c>
      <c r="R13" s="603">
        <f t="shared" si="45"/>
        <v>1.2256038629415935</v>
      </c>
      <c r="S13" s="603">
        <f t="shared" si="45"/>
        <v>1.2305062783933598</v>
      </c>
      <c r="T13" s="603">
        <f t="shared" si="45"/>
        <v>1.2341977972285398</v>
      </c>
      <c r="U13" s="603">
        <f t="shared" si="45"/>
        <v>1.2428371818091395</v>
      </c>
      <c r="V13" s="603">
        <f t="shared" si="45"/>
        <v>1.2676939254453223</v>
      </c>
      <c r="W13" s="603">
        <f t="shared" si="24"/>
        <v>1.2930478039542288</v>
      </c>
      <c r="X13" s="603">
        <f t="shared" si="25"/>
        <v>1.3189087600333134</v>
      </c>
      <c r="Y13" s="603">
        <f t="shared" si="26"/>
        <v>1.3452869352339796</v>
      </c>
      <c r="Z13" s="603">
        <f t="shared" si="27"/>
        <v>1.3721926739386592</v>
      </c>
      <c r="AA13" s="603">
        <f t="shared" si="28"/>
        <v>1.3996365274174325</v>
      </c>
      <c r="AB13" s="603">
        <f t="shared" si="29"/>
        <v>1.4276292579657812</v>
      </c>
      <c r="AC13" s="603">
        <f t="shared" si="30"/>
        <v>1.4561818431250968</v>
      </c>
      <c r="AD13" s="603">
        <f t="shared" si="31"/>
        <v>1.4853054799875987</v>
      </c>
      <c r="AE13" s="603">
        <f t="shared" si="32"/>
        <v>1.5150115895873506</v>
      </c>
      <c r="AF13" s="603">
        <f t="shared" si="33"/>
        <v>1.5453118213790977</v>
      </c>
      <c r="AG13" s="603">
        <f t="shared" si="34"/>
        <v>1.5762180578066798</v>
      </c>
      <c r="AH13" s="603">
        <f t="shared" si="35"/>
        <v>1.6077424189628133</v>
      </c>
      <c r="AI13" s="603">
        <f t="shared" si="37"/>
        <v>1.6398972673420695</v>
      </c>
      <c r="AJ13" s="603">
        <f t="shared" si="3"/>
        <v>1.672695212688911</v>
      </c>
      <c r="AK13" s="626">
        <f t="shared" si="4"/>
        <v>1.7061491169426892</v>
      </c>
      <c r="AL13" s="626">
        <f t="shared" si="5"/>
        <v>1.740272099281543</v>
      </c>
      <c r="AM13" s="626">
        <f t="shared" si="6"/>
        <v>1.775077541267174</v>
      </c>
      <c r="AN13" s="626">
        <f t="shared" si="7"/>
        <v>1.8105790920925176</v>
      </c>
      <c r="AO13" s="626">
        <f t="shared" si="8"/>
        <v>1.846790673934368</v>
      </c>
      <c r="AP13" s="626">
        <f t="shared" si="9"/>
        <v>1.8837264874130555</v>
      </c>
      <c r="AQ13" s="626">
        <f t="shared" si="10"/>
        <v>1.9214010171613167</v>
      </c>
      <c r="AR13" s="626">
        <f t="shared" si="11"/>
        <v>1.9598290375045431</v>
      </c>
      <c r="AS13" s="626">
        <f t="shared" si="12"/>
        <v>1.999025618254634</v>
      </c>
      <c r="AT13" s="626">
        <f t="shared" si="13"/>
        <v>2.0390061306197267</v>
      </c>
      <c r="AU13" s="626">
        <f t="shared" si="14"/>
        <v>2.0797862532321214</v>
      </c>
      <c r="AV13" s="626">
        <f t="shared" si="15"/>
        <v>2.121381978296764</v>
      </c>
      <c r="AW13" s="626">
        <f t="shared" si="16"/>
        <v>2.1638096178626993</v>
      </c>
      <c r="AX13" s="626">
        <f t="shared" si="17"/>
        <v>2.2070858102199535</v>
      </c>
      <c r="AY13" s="626">
        <f t="shared" si="18"/>
        <v>2.2512275264243526</v>
      </c>
      <c r="AZ13" s="626">
        <f t="shared" si="19"/>
        <v>2.2962520769528396</v>
      </c>
      <c r="BA13" s="626">
        <f t="shared" si="20"/>
        <v>2.3421771184918962</v>
      </c>
      <c r="BB13" s="626">
        <f t="shared" si="21"/>
        <v>2.3890206608617341</v>
      </c>
      <c r="BC13" s="626">
        <f t="shared" si="22"/>
        <v>2.4368010740789687</v>
      </c>
    </row>
    <row r="14" spans="1:72">
      <c r="A14" s="616">
        <v>2007</v>
      </c>
      <c r="B14" s="545" t="s">
        <v>23</v>
      </c>
      <c r="C14" s="545" t="s">
        <v>24</v>
      </c>
      <c r="D14" s="625">
        <f t="shared" ref="D14:I14" si="46">E14/(1+D6)</f>
        <v>0.84016532054995963</v>
      </c>
      <c r="E14" s="625">
        <f t="shared" si="46"/>
        <v>0.87293176805140804</v>
      </c>
      <c r="F14" s="625">
        <f t="shared" si="46"/>
        <v>0.91395956114982413</v>
      </c>
      <c r="G14" s="625">
        <f t="shared" si="46"/>
        <v>0.93041083325052099</v>
      </c>
      <c r="H14" s="625">
        <f t="shared" si="46"/>
        <v>0.93134124408377139</v>
      </c>
      <c r="I14" s="625">
        <f t="shared" si="46"/>
        <v>0.95741879891811699</v>
      </c>
      <c r="J14" s="625">
        <f>K14/(1+J6)</f>
        <v>0.97560975609756106</v>
      </c>
      <c r="K14" s="623">
        <v>1</v>
      </c>
      <c r="L14" s="626">
        <f t="shared" ref="L14:V14" si="47">K14*(1+K6)</f>
        <v>1.028</v>
      </c>
      <c r="M14" s="626">
        <f t="shared" si="47"/>
        <v>1.0927640000000001</v>
      </c>
      <c r="N14" s="626">
        <f t="shared" si="47"/>
        <v>1.1036916400000001</v>
      </c>
      <c r="O14" s="626">
        <f t="shared" si="47"/>
        <v>1.1202470145999999</v>
      </c>
      <c r="P14" s="626">
        <f t="shared" si="47"/>
        <v>1.1415317078773997</v>
      </c>
      <c r="Q14" s="626">
        <f t="shared" si="47"/>
        <v>1.1792022542373537</v>
      </c>
      <c r="R14" s="626">
        <f t="shared" si="47"/>
        <v>1.1957110857966766</v>
      </c>
      <c r="S14" s="626">
        <f t="shared" si="47"/>
        <v>1.2004939301398634</v>
      </c>
      <c r="T14" s="626">
        <f t="shared" si="47"/>
        <v>1.2040954119302829</v>
      </c>
      <c r="U14" s="626">
        <f t="shared" si="47"/>
        <v>1.2125240798137948</v>
      </c>
      <c r="V14" s="626">
        <f t="shared" si="47"/>
        <v>1.2367745614100707</v>
      </c>
      <c r="W14" s="603">
        <f t="shared" si="24"/>
        <v>1.2615100526382721</v>
      </c>
      <c r="X14" s="603">
        <f t="shared" si="25"/>
        <v>1.2867402536910375</v>
      </c>
      <c r="Y14" s="603">
        <f t="shared" si="26"/>
        <v>1.3124750587648584</v>
      </c>
      <c r="Z14" s="603">
        <f t="shared" si="27"/>
        <v>1.3387245599401556</v>
      </c>
      <c r="AA14" s="603">
        <f t="shared" si="28"/>
        <v>1.3654990511389586</v>
      </c>
      <c r="AB14" s="603">
        <f t="shared" si="29"/>
        <v>1.3928090321617379</v>
      </c>
      <c r="AC14" s="603">
        <f t="shared" si="30"/>
        <v>1.4206652128049726</v>
      </c>
      <c r="AD14" s="603">
        <f t="shared" si="31"/>
        <v>1.449078517061072</v>
      </c>
      <c r="AE14" s="603">
        <f t="shared" si="32"/>
        <v>1.4780600874022936</v>
      </c>
      <c r="AF14" s="603">
        <f t="shared" si="33"/>
        <v>1.5076212891503395</v>
      </c>
      <c r="AG14" s="603">
        <f t="shared" si="34"/>
        <v>1.5377737149333464</v>
      </c>
      <c r="AH14" s="603">
        <f t="shared" si="35"/>
        <v>1.5685291892320132</v>
      </c>
      <c r="AI14" s="603">
        <f t="shared" si="37"/>
        <v>1.5998997730166535</v>
      </c>
      <c r="AJ14" s="603">
        <f t="shared" si="3"/>
        <v>1.6318977684769866</v>
      </c>
      <c r="AK14" s="626">
        <f t="shared" si="4"/>
        <v>1.6645357238465264</v>
      </c>
      <c r="AL14" s="626">
        <f t="shared" si="5"/>
        <v>1.6978264383234569</v>
      </c>
      <c r="AM14" s="626">
        <f t="shared" si="6"/>
        <v>1.7317829670899261</v>
      </c>
      <c r="AN14" s="626">
        <f t="shared" si="7"/>
        <v>1.7664186264317245</v>
      </c>
      <c r="AO14" s="626">
        <f t="shared" si="8"/>
        <v>1.8017469989603592</v>
      </c>
      <c r="AP14" s="626">
        <f t="shared" si="9"/>
        <v>1.8377819389395664</v>
      </c>
      <c r="AQ14" s="626">
        <f t="shared" si="10"/>
        <v>1.8745375777183577</v>
      </c>
      <c r="AR14" s="626">
        <f t="shared" si="11"/>
        <v>1.9120283292727249</v>
      </c>
      <c r="AS14" s="626">
        <f t="shared" si="12"/>
        <v>1.9502688958581795</v>
      </c>
      <c r="AT14" s="626">
        <f t="shared" si="13"/>
        <v>1.989274273775343</v>
      </c>
      <c r="AU14" s="626">
        <f t="shared" si="14"/>
        <v>2.0290597592508499</v>
      </c>
      <c r="AV14" s="626">
        <f t="shared" si="15"/>
        <v>2.0696409544358669</v>
      </c>
      <c r="AW14" s="626">
        <f t="shared" si="16"/>
        <v>2.1110337735245843</v>
      </c>
      <c r="AX14" s="626">
        <f t="shared" si="17"/>
        <v>2.1532544489950762</v>
      </c>
      <c r="AY14" s="626">
        <f t="shared" si="18"/>
        <v>2.1963195379749778</v>
      </c>
      <c r="AZ14" s="626">
        <f t="shared" si="19"/>
        <v>2.2402459287344776</v>
      </c>
      <c r="BA14" s="626">
        <f t="shared" si="20"/>
        <v>2.2850508473091673</v>
      </c>
      <c r="BB14" s="626">
        <f t="shared" si="21"/>
        <v>2.3307518642553506</v>
      </c>
      <c r="BC14" s="626">
        <f>BB14*(1+$BB$6)</f>
        <v>2.3773669015404577</v>
      </c>
    </row>
    <row r="15" spans="1:72">
      <c r="A15" s="611">
        <v>2008</v>
      </c>
      <c r="B15" s="545" t="s">
        <v>23</v>
      </c>
      <c r="C15" s="545" t="s">
        <v>24</v>
      </c>
      <c r="D15" s="626">
        <f t="shared" ref="D15:J15" si="48">E15/(1+D6)</f>
        <v>0.8172814402236962</v>
      </c>
      <c r="E15" s="626">
        <f t="shared" si="48"/>
        <v>0.84915541639242031</v>
      </c>
      <c r="F15" s="626">
        <f t="shared" si="48"/>
        <v>0.88906572096286396</v>
      </c>
      <c r="G15" s="626">
        <f t="shared" si="48"/>
        <v>0.90506890394019557</v>
      </c>
      <c r="H15" s="626">
        <f t="shared" si="48"/>
        <v>0.90597397284413561</v>
      </c>
      <c r="I15" s="626">
        <f t="shared" si="48"/>
        <v>0.93134124408377139</v>
      </c>
      <c r="J15" s="626">
        <f t="shared" si="48"/>
        <v>0.94903672772136294</v>
      </c>
      <c r="K15" s="626">
        <f>L15/(1+K6)</f>
        <v>0.97276264591439687</v>
      </c>
      <c r="L15" s="623">
        <v>1</v>
      </c>
      <c r="M15" s="626">
        <f t="shared" ref="M15:V15" si="49">L15*(1+L6)</f>
        <v>1.0629999999999999</v>
      </c>
      <c r="N15" s="626">
        <f t="shared" si="49"/>
        <v>1.0736299999999999</v>
      </c>
      <c r="O15" s="626">
        <f t="shared" si="49"/>
        <v>1.0897344499999997</v>
      </c>
      <c r="P15" s="626">
        <f t="shared" si="49"/>
        <v>1.1104394045499997</v>
      </c>
      <c r="Q15" s="626">
        <f t="shared" si="49"/>
        <v>1.1470839049001496</v>
      </c>
      <c r="R15" s="626">
        <f t="shared" si="49"/>
        <v>1.1631430795687516</v>
      </c>
      <c r="S15" s="626">
        <f t="shared" si="49"/>
        <v>1.1677956518870267</v>
      </c>
      <c r="T15" s="626">
        <f t="shared" si="49"/>
        <v>1.1712990388426876</v>
      </c>
      <c r="U15" s="626">
        <f t="shared" si="49"/>
        <v>1.1794981321145863</v>
      </c>
      <c r="V15" s="626">
        <f t="shared" si="49"/>
        <v>1.2030880947568781</v>
      </c>
      <c r="W15" s="603">
        <f t="shared" si="24"/>
        <v>1.2271498566520156</v>
      </c>
      <c r="X15" s="603">
        <f t="shared" si="25"/>
        <v>1.251692853785056</v>
      </c>
      <c r="Y15" s="603">
        <f t="shared" si="26"/>
        <v>1.2767267108607572</v>
      </c>
      <c r="Z15" s="603">
        <f t="shared" si="27"/>
        <v>1.3022612450779723</v>
      </c>
      <c r="AA15" s="603">
        <f t="shared" si="28"/>
        <v>1.3283064699795317</v>
      </c>
      <c r="AB15" s="603">
        <f t="shared" si="29"/>
        <v>1.3548725993791224</v>
      </c>
      <c r="AC15" s="603">
        <f t="shared" si="30"/>
        <v>1.3819700513667048</v>
      </c>
      <c r="AD15" s="603">
        <f t="shared" si="31"/>
        <v>1.409609452394039</v>
      </c>
      <c r="AE15" s="603">
        <f t="shared" si="32"/>
        <v>1.4378016414419199</v>
      </c>
      <c r="AF15" s="603">
        <f t="shared" si="33"/>
        <v>1.4665576742707582</v>
      </c>
      <c r="AG15" s="603">
        <f t="shared" si="34"/>
        <v>1.4958888277561735</v>
      </c>
      <c r="AH15" s="603">
        <f t="shared" si="35"/>
        <v>1.525806604311297</v>
      </c>
      <c r="AI15" s="603">
        <f t="shared" si="37"/>
        <v>1.5563227363975229</v>
      </c>
      <c r="AJ15" s="603">
        <f t="shared" si="3"/>
        <v>1.5874491911254733</v>
      </c>
      <c r="AK15" s="626">
        <f t="shared" si="4"/>
        <v>1.6191981749479829</v>
      </c>
      <c r="AL15" s="626">
        <f t="shared" si="5"/>
        <v>1.6515821384469427</v>
      </c>
      <c r="AM15" s="626">
        <f t="shared" si="6"/>
        <v>1.6846137812158815</v>
      </c>
      <c r="AN15" s="626">
        <f t="shared" si="7"/>
        <v>1.7183060568401991</v>
      </c>
      <c r="AO15" s="626">
        <f t="shared" si="8"/>
        <v>1.7526721779770031</v>
      </c>
      <c r="AP15" s="626">
        <f t="shared" si="9"/>
        <v>1.7877256215365431</v>
      </c>
      <c r="AQ15" s="626">
        <f t="shared" si="10"/>
        <v>1.8234801339672739</v>
      </c>
      <c r="AR15" s="626">
        <f t="shared" si="11"/>
        <v>1.8599497366466193</v>
      </c>
      <c r="AS15" s="626">
        <f t="shared" si="12"/>
        <v>1.8971487313795516</v>
      </c>
      <c r="AT15" s="626">
        <f t="shared" si="13"/>
        <v>1.9350917060071426</v>
      </c>
      <c r="AU15" s="626">
        <f t="shared" si="14"/>
        <v>1.9737935401272855</v>
      </c>
      <c r="AV15" s="626">
        <f t="shared" si="15"/>
        <v>2.0132694109298312</v>
      </c>
      <c r="AW15" s="626">
        <f t="shared" si="16"/>
        <v>2.0535347991484278</v>
      </c>
      <c r="AX15" s="626">
        <f t="shared" si="17"/>
        <v>2.0946054951313964</v>
      </c>
      <c r="AY15" s="626">
        <f t="shared" si="18"/>
        <v>2.1364976050340245</v>
      </c>
      <c r="AZ15" s="626">
        <f t="shared" si="19"/>
        <v>2.1792275571347051</v>
      </c>
      <c r="BA15" s="626">
        <f t="shared" si="20"/>
        <v>2.2228121082773993</v>
      </c>
      <c r="BB15" s="626">
        <f t="shared" si="21"/>
        <v>2.2672683504429472</v>
      </c>
      <c r="BC15" s="626">
        <f t="shared" si="22"/>
        <v>2.3126137174518062</v>
      </c>
    </row>
    <row r="16" spans="1:72">
      <c r="A16" s="611">
        <v>2009</v>
      </c>
      <c r="B16" s="545" t="s">
        <v>23</v>
      </c>
      <c r="C16" s="545" t="s">
        <v>24</v>
      </c>
      <c r="D16" s="626">
        <f t="shared" ref="D16:K16" si="50">E16/(1+D6)</f>
        <v>0.76884425232708942</v>
      </c>
      <c r="E16" s="626">
        <f t="shared" si="50"/>
        <v>0.79882917816784582</v>
      </c>
      <c r="F16" s="626">
        <f t="shared" si="50"/>
        <v>0.8363741495417345</v>
      </c>
      <c r="G16" s="626">
        <f t="shared" si="50"/>
        <v>0.85142888423348573</v>
      </c>
      <c r="H16" s="626">
        <f t="shared" si="50"/>
        <v>0.85228031311771912</v>
      </c>
      <c r="I16" s="626">
        <f t="shared" si="50"/>
        <v>0.87614416188501532</v>
      </c>
      <c r="J16" s="626">
        <f t="shared" si="50"/>
        <v>0.89279090096083058</v>
      </c>
      <c r="K16" s="626">
        <f t="shared" si="50"/>
        <v>0.91511067348485131</v>
      </c>
      <c r="L16" s="626">
        <f>M16/(1+L6)</f>
        <v>0.94073377234242717</v>
      </c>
      <c r="M16" s="623">
        <v>1</v>
      </c>
      <c r="N16" s="626">
        <f t="shared" ref="N16:V16" si="51">M16*(1+M6)</f>
        <v>1.01</v>
      </c>
      <c r="O16" s="626">
        <f t="shared" si="51"/>
        <v>1.02515</v>
      </c>
      <c r="P16" s="626">
        <f t="shared" si="51"/>
        <v>1.0446278499999999</v>
      </c>
      <c r="Q16" s="626">
        <f t="shared" si="51"/>
        <v>1.0791005690499997</v>
      </c>
      <c r="R16" s="626">
        <f t="shared" si="51"/>
        <v>1.0942079770166997</v>
      </c>
      <c r="S16" s="626">
        <f t="shared" si="51"/>
        <v>1.0985848089247665</v>
      </c>
      <c r="T16" s="626">
        <f t="shared" si="51"/>
        <v>1.1018805633515407</v>
      </c>
      <c r="U16" s="626">
        <f t="shared" si="51"/>
        <v>1.1095937272950014</v>
      </c>
      <c r="V16" s="626">
        <f t="shared" si="51"/>
        <v>1.1317856018409014</v>
      </c>
      <c r="W16" s="603">
        <f t="shared" si="24"/>
        <v>1.1544213138777195</v>
      </c>
      <c r="X16" s="603">
        <f t="shared" si="25"/>
        <v>1.1775097401552739</v>
      </c>
      <c r="Y16" s="603">
        <f t="shared" si="26"/>
        <v>1.2010599349583795</v>
      </c>
      <c r="Z16" s="603">
        <f t="shared" si="27"/>
        <v>1.2250811336575471</v>
      </c>
      <c r="AA16" s="603">
        <f t="shared" si="28"/>
        <v>1.249582756330698</v>
      </c>
      <c r="AB16" s="603">
        <f t="shared" si="29"/>
        <v>1.2745744114573121</v>
      </c>
      <c r="AC16" s="603">
        <f t="shared" si="30"/>
        <v>1.3000658996864585</v>
      </c>
      <c r="AD16" s="603">
        <f t="shared" si="31"/>
        <v>1.3260672176801878</v>
      </c>
      <c r="AE16" s="603">
        <f t="shared" si="32"/>
        <v>1.3525885620337916</v>
      </c>
      <c r="AF16" s="603">
        <f t="shared" si="33"/>
        <v>1.3796403332744676</v>
      </c>
      <c r="AG16" s="603">
        <f t="shared" si="34"/>
        <v>1.4072331399399569</v>
      </c>
      <c r="AH16" s="603">
        <f t="shared" si="35"/>
        <v>1.435377802738756</v>
      </c>
      <c r="AI16" s="603">
        <f t="shared" si="37"/>
        <v>1.4640853587935312</v>
      </c>
      <c r="AJ16" s="603">
        <f t="shared" si="3"/>
        <v>1.4933670659694018</v>
      </c>
      <c r="AK16" s="626">
        <f t="shared" si="4"/>
        <v>1.5232344072887898</v>
      </c>
      <c r="AL16" s="626">
        <f t="shared" si="5"/>
        <v>1.5536990954345655</v>
      </c>
      <c r="AM16" s="626">
        <f t="shared" si="6"/>
        <v>1.5847730773432569</v>
      </c>
      <c r="AN16" s="626">
        <f t="shared" si="7"/>
        <v>1.6164685388901221</v>
      </c>
      <c r="AO16" s="626">
        <f t="shared" si="8"/>
        <v>1.6487979096679246</v>
      </c>
      <c r="AP16" s="626">
        <f t="shared" si="9"/>
        <v>1.681773867861283</v>
      </c>
      <c r="AQ16" s="626">
        <f t="shared" si="10"/>
        <v>1.7154093452185086</v>
      </c>
      <c r="AR16" s="626">
        <f t="shared" si="11"/>
        <v>1.7497175321228788</v>
      </c>
      <c r="AS16" s="626">
        <f t="shared" si="12"/>
        <v>1.7847118827653365</v>
      </c>
      <c r="AT16" s="626">
        <f t="shared" si="13"/>
        <v>1.8204061204206432</v>
      </c>
      <c r="AU16" s="626">
        <f t="shared" si="14"/>
        <v>1.8568142428290562</v>
      </c>
      <c r="AV16" s="626">
        <f t="shared" si="15"/>
        <v>1.8939505276856372</v>
      </c>
      <c r="AW16" s="626">
        <f t="shared" si="16"/>
        <v>1.93182953823935</v>
      </c>
      <c r="AX16" s="626">
        <f t="shared" si="17"/>
        <v>1.970466129004137</v>
      </c>
      <c r="AY16" s="626">
        <f t="shared" si="18"/>
        <v>2.0098754515842199</v>
      </c>
      <c r="AZ16" s="626">
        <f t="shared" si="19"/>
        <v>2.0500729606159043</v>
      </c>
      <c r="BA16" s="626">
        <f t="shared" si="20"/>
        <v>2.0910744198282223</v>
      </c>
      <c r="BB16" s="626">
        <f t="shared" si="21"/>
        <v>2.1328959082247869</v>
      </c>
      <c r="BC16" s="626">
        <f t="shared" si="22"/>
        <v>2.1755538263892826</v>
      </c>
    </row>
    <row r="17" spans="1:56">
      <c r="A17" s="611">
        <v>2010</v>
      </c>
      <c r="B17" s="545" t="s">
        <v>23</v>
      </c>
      <c r="C17" s="545" t="s">
        <v>24</v>
      </c>
      <c r="D17" s="626">
        <f t="shared" ref="D17:K17" si="52">E17/(1+D6)</f>
        <v>0.76123193299711833</v>
      </c>
      <c r="E17" s="626">
        <f t="shared" si="52"/>
        <v>0.79091997838400585</v>
      </c>
      <c r="F17" s="626">
        <f t="shared" si="52"/>
        <v>0.82809321736805408</v>
      </c>
      <c r="G17" s="626">
        <f t="shared" si="52"/>
        <v>0.84299889528067906</v>
      </c>
      <c r="H17" s="626">
        <f t="shared" si="52"/>
        <v>0.84384189417595967</v>
      </c>
      <c r="I17" s="626">
        <f t="shared" si="52"/>
        <v>0.86746946721288654</v>
      </c>
      <c r="J17" s="626">
        <f t="shared" si="52"/>
        <v>0.88395138708993126</v>
      </c>
      <c r="K17" s="626">
        <f t="shared" si="52"/>
        <v>0.9060501717671795</v>
      </c>
      <c r="L17" s="626">
        <f>M17/(1+L6)</f>
        <v>0.93141957657666052</v>
      </c>
      <c r="M17" s="626">
        <f>N17/(1+M6)</f>
        <v>0.99009900990099009</v>
      </c>
      <c r="N17" s="623">
        <v>1</v>
      </c>
      <c r="O17" s="626">
        <f t="shared" ref="O17:V17" si="53">N17*(1+N6)</f>
        <v>1.0149999999999999</v>
      </c>
      <c r="P17" s="626">
        <f t="shared" si="53"/>
        <v>1.0342849999999999</v>
      </c>
      <c r="Q17" s="626">
        <f t="shared" si="53"/>
        <v>1.0684164049999998</v>
      </c>
      <c r="R17" s="626">
        <f t="shared" si="53"/>
        <v>1.0833742346699997</v>
      </c>
      <c r="S17" s="626">
        <f t="shared" si="53"/>
        <v>1.0877077316086796</v>
      </c>
      <c r="T17" s="626">
        <f t="shared" si="53"/>
        <v>1.0909708548035055</v>
      </c>
      <c r="U17" s="626">
        <f t="shared" si="53"/>
        <v>1.0986076507871299</v>
      </c>
      <c r="V17" s="626">
        <f t="shared" si="53"/>
        <v>1.1205798038028725</v>
      </c>
      <c r="W17" s="603">
        <f t="shared" si="24"/>
        <v>1.1429913998789298</v>
      </c>
      <c r="X17" s="603">
        <f t="shared" si="25"/>
        <v>1.1658512278765085</v>
      </c>
      <c r="Y17" s="603">
        <f t="shared" si="26"/>
        <v>1.1891682524340388</v>
      </c>
      <c r="Z17" s="603">
        <f t="shared" si="27"/>
        <v>1.2129516174827195</v>
      </c>
      <c r="AA17" s="603">
        <f t="shared" si="28"/>
        <v>1.2372106498323738</v>
      </c>
      <c r="AB17" s="603">
        <f t="shared" si="29"/>
        <v>1.2619548628290214</v>
      </c>
      <c r="AC17" s="603">
        <f t="shared" si="30"/>
        <v>1.2871939600856017</v>
      </c>
      <c r="AD17" s="603">
        <f t="shared" si="31"/>
        <v>1.3129378392873137</v>
      </c>
      <c r="AE17" s="603">
        <f t="shared" si="32"/>
        <v>1.3391965960730601</v>
      </c>
      <c r="AF17" s="603">
        <f t="shared" si="33"/>
        <v>1.3659805279945214</v>
      </c>
      <c r="AG17" s="603">
        <f t="shared" si="34"/>
        <v>1.3933001385544119</v>
      </c>
      <c r="AH17" s="603">
        <f t="shared" si="35"/>
        <v>1.4211661413255001</v>
      </c>
      <c r="AI17" s="603">
        <f t="shared" si="37"/>
        <v>1.4495894641520102</v>
      </c>
      <c r="AJ17" s="603">
        <f t="shared" si="3"/>
        <v>1.4785812534350504</v>
      </c>
      <c r="AK17" s="626">
        <f t="shared" si="4"/>
        <v>1.5081528785037515</v>
      </c>
      <c r="AL17" s="626">
        <f t="shared" si="5"/>
        <v>1.5383159360738266</v>
      </c>
      <c r="AM17" s="626">
        <f t="shared" si="6"/>
        <v>1.5690822547953032</v>
      </c>
      <c r="AN17" s="626">
        <f t="shared" si="7"/>
        <v>1.6004638998912093</v>
      </c>
      <c r="AO17" s="626">
        <f t="shared" si="8"/>
        <v>1.6324731778890336</v>
      </c>
      <c r="AP17" s="626">
        <f t="shared" si="9"/>
        <v>1.6651226414468143</v>
      </c>
      <c r="AQ17" s="626">
        <f t="shared" si="10"/>
        <v>1.6984250942757506</v>
      </c>
      <c r="AR17" s="626">
        <f t="shared" si="11"/>
        <v>1.7323935961612658</v>
      </c>
      <c r="AS17" s="626">
        <f t="shared" si="12"/>
        <v>1.767041468084491</v>
      </c>
      <c r="AT17" s="626">
        <f t="shared" si="13"/>
        <v>1.8023822974461809</v>
      </c>
      <c r="AU17" s="626">
        <f t="shared" si="14"/>
        <v>1.8384299433951046</v>
      </c>
      <c r="AV17" s="626">
        <f t="shared" si="15"/>
        <v>1.8751985422630066</v>
      </c>
      <c r="AW17" s="626">
        <f t="shared" si="16"/>
        <v>1.9127025131082669</v>
      </c>
      <c r="AX17" s="626">
        <f t="shared" si="17"/>
        <v>1.9509565633704322</v>
      </c>
      <c r="AY17" s="626">
        <f t="shared" si="18"/>
        <v>1.9899756946378409</v>
      </c>
      <c r="AZ17" s="626">
        <f t="shared" si="19"/>
        <v>2.0297752085305976</v>
      </c>
      <c r="BA17" s="626">
        <f t="shared" si="20"/>
        <v>2.0703707127012096</v>
      </c>
      <c r="BB17" s="626">
        <f t="shared" si="21"/>
        <v>2.111778126955234</v>
      </c>
      <c r="BC17" s="626">
        <f t="shared" si="22"/>
        <v>2.1540136894943389</v>
      </c>
    </row>
    <row r="18" spans="1:56">
      <c r="A18" s="611">
        <v>2011</v>
      </c>
      <c r="B18" s="545" t="s">
        <v>23</v>
      </c>
      <c r="C18" s="545" t="s">
        <v>24</v>
      </c>
      <c r="D18" s="626">
        <f t="shared" ref="D18:K18" si="54">E18/(1+D6)</f>
        <v>0.74998219999716098</v>
      </c>
      <c r="E18" s="626">
        <f t="shared" si="54"/>
        <v>0.77923150579705025</v>
      </c>
      <c r="F18" s="626">
        <f t="shared" si="54"/>
        <v>0.81585538656951151</v>
      </c>
      <c r="G18" s="626">
        <f t="shared" si="54"/>
        <v>0.83054078352776273</v>
      </c>
      <c r="H18" s="626">
        <f t="shared" si="54"/>
        <v>0.83137132431129035</v>
      </c>
      <c r="I18" s="626">
        <f t="shared" si="54"/>
        <v>0.85464972139200646</v>
      </c>
      <c r="J18" s="626">
        <f t="shared" si="54"/>
        <v>0.87088806609845448</v>
      </c>
      <c r="K18" s="626">
        <f t="shared" si="54"/>
        <v>0.89266026775091578</v>
      </c>
      <c r="L18" s="626">
        <f>M18/(1+L6)</f>
        <v>0.91765475524794149</v>
      </c>
      <c r="M18" s="626">
        <f>N18/(1+M6)</f>
        <v>0.97546700482856175</v>
      </c>
      <c r="N18" s="626">
        <f>O18/(1+N6)</f>
        <v>0.98522167487684742</v>
      </c>
      <c r="O18" s="623">
        <v>1</v>
      </c>
      <c r="P18" s="626">
        <f>O18*(1+O6)</f>
        <v>1.0189999999999999</v>
      </c>
      <c r="Q18" s="626">
        <f t="shared" ref="Q18:V18" si="55">P18*(1+P6)</f>
        <v>1.0526269999999998</v>
      </c>
      <c r="R18" s="626">
        <f t="shared" si="55"/>
        <v>1.0673637779999998</v>
      </c>
      <c r="S18" s="626">
        <f t="shared" si="55"/>
        <v>1.0716332331119998</v>
      </c>
      <c r="T18" s="626">
        <f t="shared" si="55"/>
        <v>1.0748481328113357</v>
      </c>
      <c r="U18" s="626">
        <f t="shared" si="55"/>
        <v>1.0823720697410151</v>
      </c>
      <c r="V18" s="626">
        <f t="shared" si="55"/>
        <v>1.1040195111358353</v>
      </c>
      <c r="W18" s="603">
        <f t="shared" si="24"/>
        <v>1.126099901358552</v>
      </c>
      <c r="X18" s="603">
        <f t="shared" si="25"/>
        <v>1.1486218993857231</v>
      </c>
      <c r="Y18" s="603">
        <f t="shared" si="26"/>
        <v>1.1715943373734377</v>
      </c>
      <c r="Z18" s="603">
        <f t="shared" si="27"/>
        <v>1.1950262241209064</v>
      </c>
      <c r="AA18" s="603">
        <f t="shared" si="28"/>
        <v>1.2189267486033246</v>
      </c>
      <c r="AB18" s="603">
        <f t="shared" si="29"/>
        <v>1.2433052835753911</v>
      </c>
      <c r="AC18" s="603">
        <f t="shared" si="30"/>
        <v>1.2681713892468989</v>
      </c>
      <c r="AD18" s="603">
        <f t="shared" si="31"/>
        <v>1.2935348170318368</v>
      </c>
      <c r="AE18" s="603">
        <f t="shared" si="32"/>
        <v>1.3194055133724736</v>
      </c>
      <c r="AF18" s="603">
        <f t="shared" si="33"/>
        <v>1.3457936236399231</v>
      </c>
      <c r="AG18" s="603">
        <f t="shared" si="34"/>
        <v>1.3727094961127215</v>
      </c>
      <c r="AH18" s="603">
        <f t="shared" si="35"/>
        <v>1.400163686034976</v>
      </c>
      <c r="AI18" s="603">
        <f t="shared" si="37"/>
        <v>1.4281669597556754</v>
      </c>
      <c r="AJ18" s="603">
        <f t="shared" si="3"/>
        <v>1.4567302989507889</v>
      </c>
      <c r="AK18" s="626">
        <f t="shared" si="4"/>
        <v>1.4858649049298047</v>
      </c>
      <c r="AL18" s="626">
        <f t="shared" si="5"/>
        <v>1.5155822030284007</v>
      </c>
      <c r="AM18" s="626">
        <f t="shared" si="6"/>
        <v>1.5458938470889687</v>
      </c>
      <c r="AN18" s="626">
        <f t="shared" si="7"/>
        <v>1.5768117240307482</v>
      </c>
      <c r="AO18" s="626">
        <f t="shared" si="8"/>
        <v>1.6083479585113631</v>
      </c>
      <c r="AP18" s="626">
        <f t="shared" si="9"/>
        <v>1.6405149176815905</v>
      </c>
      <c r="AQ18" s="626">
        <f t="shared" si="10"/>
        <v>1.6733252160352223</v>
      </c>
      <c r="AR18" s="626">
        <f t="shared" si="11"/>
        <v>1.7067917203559269</v>
      </c>
      <c r="AS18" s="626">
        <f t="shared" si="12"/>
        <v>1.7409275547630454</v>
      </c>
      <c r="AT18" s="626">
        <f t="shared" si="13"/>
        <v>1.7757461058583064</v>
      </c>
      <c r="AU18" s="626">
        <f t="shared" si="14"/>
        <v>1.8112610279754726</v>
      </c>
      <c r="AV18" s="626">
        <f t="shared" si="15"/>
        <v>1.8474862485349821</v>
      </c>
      <c r="AW18" s="626">
        <f t="shared" si="16"/>
        <v>1.8844359735056817</v>
      </c>
      <c r="AX18" s="626">
        <f t="shared" si="17"/>
        <v>1.9221246929757954</v>
      </c>
      <c r="AY18" s="626">
        <f t="shared" si="18"/>
        <v>1.9605671868353114</v>
      </c>
      <c r="AZ18" s="626">
        <f t="shared" si="19"/>
        <v>1.9997785305720177</v>
      </c>
      <c r="BA18" s="626">
        <f t="shared" si="20"/>
        <v>2.039774101183458</v>
      </c>
      <c r="BB18" s="626">
        <f t="shared" si="21"/>
        <v>2.0805695832071271</v>
      </c>
      <c r="BC18" s="626">
        <f t="shared" si="22"/>
        <v>2.1221809748712697</v>
      </c>
    </row>
    <row r="19" spans="1:56">
      <c r="A19" s="611">
        <v>2012</v>
      </c>
      <c r="B19" s="545" t="s">
        <v>23</v>
      </c>
      <c r="C19" s="545" t="s">
        <v>24</v>
      </c>
      <c r="D19" s="626">
        <f t="shared" ref="D19:K19" si="56">E19/(1+D6)</f>
        <v>0.73599823355952998</v>
      </c>
      <c r="E19" s="626">
        <f t="shared" si="56"/>
        <v>0.76470216466835161</v>
      </c>
      <c r="F19" s="626">
        <f t="shared" si="56"/>
        <v>0.80064316640776412</v>
      </c>
      <c r="G19" s="626">
        <f t="shared" si="56"/>
        <v>0.81505474340310391</v>
      </c>
      <c r="H19" s="626">
        <f t="shared" si="56"/>
        <v>0.81586979814650695</v>
      </c>
      <c r="I19" s="626">
        <f t="shared" si="56"/>
        <v>0.83871415249460912</v>
      </c>
      <c r="J19" s="626">
        <f t="shared" si="56"/>
        <v>0.85464972139200657</v>
      </c>
      <c r="K19" s="626">
        <f t="shared" si="56"/>
        <v>0.87601596442680663</v>
      </c>
      <c r="L19" s="626">
        <f>M19/(1+L6)</f>
        <v>0.90054441143075725</v>
      </c>
      <c r="M19" s="626">
        <f>N19/(1+M6)</f>
        <v>0.95727870935089487</v>
      </c>
      <c r="N19" s="626">
        <f>O19/(1+N6)</f>
        <v>0.96685149644440382</v>
      </c>
      <c r="O19" s="626">
        <f>P19/(1+O6)</f>
        <v>0.9813542688910698</v>
      </c>
      <c r="P19" s="623">
        <v>1</v>
      </c>
      <c r="Q19" s="626">
        <f t="shared" ref="Q19:V19" si="57">P19*(1+P6)</f>
        <v>1.0329999999999999</v>
      </c>
      <c r="R19" s="626">
        <f t="shared" si="57"/>
        <v>1.0474619999999999</v>
      </c>
      <c r="S19" s="626">
        <f t="shared" si="57"/>
        <v>1.0516518479999999</v>
      </c>
      <c r="T19" s="626">
        <f t="shared" si="57"/>
        <v>1.0548068035439997</v>
      </c>
      <c r="U19" s="626">
        <f t="shared" si="57"/>
        <v>1.0621904511688076</v>
      </c>
      <c r="V19" s="626">
        <f t="shared" si="57"/>
        <v>1.0834342601921838</v>
      </c>
      <c r="W19" s="603">
        <f t="shared" si="24"/>
        <v>1.1051029453960275</v>
      </c>
      <c r="X19" s="603">
        <f t="shared" si="25"/>
        <v>1.1272050043039481</v>
      </c>
      <c r="Y19" s="603">
        <f t="shared" si="26"/>
        <v>1.149749104390027</v>
      </c>
      <c r="Z19" s="603">
        <f t="shared" si="27"/>
        <v>1.1727440864778276</v>
      </c>
      <c r="AA19" s="603">
        <f t="shared" si="28"/>
        <v>1.1961989682073841</v>
      </c>
      <c r="AB19" s="603">
        <f t="shared" si="29"/>
        <v>1.2201229475715318</v>
      </c>
      <c r="AC19" s="603">
        <f t="shared" si="30"/>
        <v>1.2445254065229625</v>
      </c>
      <c r="AD19" s="603">
        <f t="shared" si="31"/>
        <v>1.2694159146534219</v>
      </c>
      <c r="AE19" s="603">
        <f t="shared" si="32"/>
        <v>1.2948042329464904</v>
      </c>
      <c r="AF19" s="603">
        <f t="shared" si="33"/>
        <v>1.3207003176054202</v>
      </c>
      <c r="AG19" s="603">
        <f t="shared" si="34"/>
        <v>1.3471143239575285</v>
      </c>
      <c r="AH19" s="603">
        <f t="shared" si="35"/>
        <v>1.3740566104366791</v>
      </c>
      <c r="AI19" s="603">
        <f t="shared" si="37"/>
        <v>1.4015377426454128</v>
      </c>
      <c r="AJ19" s="603">
        <f t="shared" si="3"/>
        <v>1.4295684974983209</v>
      </c>
      <c r="AK19" s="626">
        <f t="shared" si="4"/>
        <v>1.4581598674482874</v>
      </c>
      <c r="AL19" s="626">
        <f t="shared" si="5"/>
        <v>1.4873230647972531</v>
      </c>
      <c r="AM19" s="626">
        <f t="shared" si="6"/>
        <v>1.5170695260931981</v>
      </c>
      <c r="AN19" s="626">
        <f t="shared" si="7"/>
        <v>1.547410916615062</v>
      </c>
      <c r="AO19" s="626">
        <f t="shared" si="8"/>
        <v>1.5783591349473634</v>
      </c>
      <c r="AP19" s="626">
        <f t="shared" si="9"/>
        <v>1.6099263176463106</v>
      </c>
      <c r="AQ19" s="626">
        <f t="shared" si="10"/>
        <v>1.6421248439992369</v>
      </c>
      <c r="AR19" s="626">
        <f t="shared" si="11"/>
        <v>1.6749673408792216</v>
      </c>
      <c r="AS19" s="626">
        <f t="shared" si="12"/>
        <v>1.708466687696806</v>
      </c>
      <c r="AT19" s="626">
        <f t="shared" si="13"/>
        <v>1.7426360214507421</v>
      </c>
      <c r="AU19" s="626">
        <f t="shared" si="14"/>
        <v>1.7774887418797569</v>
      </c>
      <c r="AV19" s="626">
        <f t="shared" si="15"/>
        <v>1.8130385167173522</v>
      </c>
      <c r="AW19" s="626">
        <f t="shared" si="16"/>
        <v>1.8492992870516993</v>
      </c>
      <c r="AX19" s="626">
        <f t="shared" si="17"/>
        <v>1.8862852727927333</v>
      </c>
      <c r="AY19" s="626">
        <f t="shared" si="18"/>
        <v>1.9240109782485879</v>
      </c>
      <c r="AZ19" s="626">
        <f t="shared" si="19"/>
        <v>1.9624911978135597</v>
      </c>
      <c r="BA19" s="626">
        <f t="shared" si="20"/>
        <v>2.0017410217698308</v>
      </c>
      <c r="BB19" s="626">
        <f t="shared" si="21"/>
        <v>2.0417758422052277</v>
      </c>
      <c r="BC19" s="626">
        <f t="shared" si="22"/>
        <v>2.0826113590493325</v>
      </c>
    </row>
    <row r="20" spans="1:56">
      <c r="A20" s="611">
        <v>2013</v>
      </c>
      <c r="B20" s="545" t="s">
        <v>23</v>
      </c>
      <c r="C20" s="545" t="s">
        <v>24</v>
      </c>
      <c r="D20" s="626">
        <f t="shared" ref="D20:K20" si="58">E20/(1+D6)</f>
        <v>0.71248618931222651</v>
      </c>
      <c r="E20" s="626">
        <f t="shared" si="58"/>
        <v>0.74027315069540334</v>
      </c>
      <c r="F20" s="626">
        <f t="shared" si="58"/>
        <v>0.7750659887780873</v>
      </c>
      <c r="G20" s="626">
        <f t="shared" si="58"/>
        <v>0.78901717657609294</v>
      </c>
      <c r="H20" s="626">
        <f t="shared" si="58"/>
        <v>0.78980619375266892</v>
      </c>
      <c r="I20" s="626">
        <f t="shared" si="58"/>
        <v>0.81192076717774364</v>
      </c>
      <c r="J20" s="626">
        <f t="shared" si="58"/>
        <v>0.82734726175412066</v>
      </c>
      <c r="K20" s="626">
        <f t="shared" si="58"/>
        <v>0.84803094329797357</v>
      </c>
      <c r="L20" s="626">
        <f>M20/(1+L6)</f>
        <v>0.87177580971031687</v>
      </c>
      <c r="M20" s="626">
        <f>N20/(1+M6)</f>
        <v>0.92669768572206679</v>
      </c>
      <c r="N20" s="626">
        <f>O20/(1+N6)</f>
        <v>0.93596466257928745</v>
      </c>
      <c r="O20" s="626">
        <f>P20/(1+O6)</f>
        <v>0.95000413251797666</v>
      </c>
      <c r="P20" s="626">
        <f>Q20/(1+P6)</f>
        <v>0.96805421103581812</v>
      </c>
      <c r="Q20" s="623">
        <v>1</v>
      </c>
      <c r="R20" s="626">
        <f>Q20*(1+Q6)</f>
        <v>1.014</v>
      </c>
      <c r="S20" s="626">
        <f>R20*(1+R6)</f>
        <v>1.0180560000000001</v>
      </c>
      <c r="T20" s="626">
        <f>S20*(1+S6)</f>
        <v>1.0211101679999999</v>
      </c>
      <c r="U20" s="626">
        <f>T20*(1+T6)</f>
        <v>1.0282579391759998</v>
      </c>
      <c r="V20" s="626">
        <f>U20*(1+U6)</f>
        <v>1.0488230979595199</v>
      </c>
      <c r="W20" s="603">
        <f t="shared" si="24"/>
        <v>1.0697995599187102</v>
      </c>
      <c r="X20" s="603">
        <f t="shared" si="25"/>
        <v>1.0911955511170846</v>
      </c>
      <c r="Y20" s="603">
        <f t="shared" si="26"/>
        <v>1.1130194621394263</v>
      </c>
      <c r="Z20" s="603">
        <f t="shared" si="27"/>
        <v>1.1352798513822149</v>
      </c>
      <c r="AA20" s="603">
        <f t="shared" si="28"/>
        <v>1.1579854484098593</v>
      </c>
      <c r="AB20" s="603">
        <f t="shared" si="29"/>
        <v>1.1811451573780565</v>
      </c>
      <c r="AC20" s="603">
        <f t="shared" si="30"/>
        <v>1.2047680605256177</v>
      </c>
      <c r="AD20" s="603">
        <f t="shared" si="31"/>
        <v>1.2288634217361301</v>
      </c>
      <c r="AE20" s="603">
        <f t="shared" si="32"/>
        <v>1.2534406901708526</v>
      </c>
      <c r="AF20" s="603">
        <f t="shared" si="33"/>
        <v>1.2785095039742695</v>
      </c>
      <c r="AG20" s="603">
        <f t="shared" si="34"/>
        <v>1.3040796940537549</v>
      </c>
      <c r="AH20" s="603">
        <f t="shared" si="35"/>
        <v>1.3301612879348301</v>
      </c>
      <c r="AI20" s="603">
        <f t="shared" si="37"/>
        <v>1.3567645136935267</v>
      </c>
      <c r="AJ20" s="603">
        <f t="shared" si="3"/>
        <v>1.3838998039673973</v>
      </c>
      <c r="AK20" s="626">
        <f t="shared" si="4"/>
        <v>1.4115778000467454</v>
      </c>
      <c r="AL20" s="626">
        <f t="shared" si="5"/>
        <v>1.4398093560476803</v>
      </c>
      <c r="AM20" s="626">
        <f t="shared" si="6"/>
        <v>1.468605543168634</v>
      </c>
      <c r="AN20" s="626">
        <f t="shared" si="7"/>
        <v>1.4979776540320067</v>
      </c>
      <c r="AO20" s="626">
        <f t="shared" si="8"/>
        <v>1.5279372071126469</v>
      </c>
      <c r="AP20" s="626">
        <f t="shared" si="9"/>
        <v>1.5584959512548999</v>
      </c>
      <c r="AQ20" s="626">
        <f t="shared" si="10"/>
        <v>1.589665870279998</v>
      </c>
      <c r="AR20" s="626">
        <f t="shared" si="11"/>
        <v>1.6214591876855979</v>
      </c>
      <c r="AS20" s="626">
        <f t="shared" si="12"/>
        <v>1.65388837143931</v>
      </c>
      <c r="AT20" s="626">
        <f t="shared" si="13"/>
        <v>1.6869661388680963</v>
      </c>
      <c r="AU20" s="626">
        <f t="shared" si="14"/>
        <v>1.7207054616454582</v>
      </c>
      <c r="AV20" s="626">
        <f t="shared" si="15"/>
        <v>1.7551195708783673</v>
      </c>
      <c r="AW20" s="626">
        <f t="shared" si="16"/>
        <v>1.7902219622959348</v>
      </c>
      <c r="AX20" s="626">
        <f t="shared" si="17"/>
        <v>1.8260264015418535</v>
      </c>
      <c r="AY20" s="626">
        <f t="shared" si="18"/>
        <v>1.8625469295726906</v>
      </c>
      <c r="AZ20" s="626">
        <f t="shared" si="19"/>
        <v>1.8997978681641445</v>
      </c>
      <c r="BA20" s="626">
        <f t="shared" si="20"/>
        <v>1.9377938255274274</v>
      </c>
      <c r="BB20" s="626">
        <f t="shared" si="21"/>
        <v>1.9765497020379761</v>
      </c>
      <c r="BC20" s="626">
        <f t="shared" si="22"/>
        <v>2.0160806960787356</v>
      </c>
    </row>
    <row r="21" spans="1:56">
      <c r="A21" s="600">
        <v>2014</v>
      </c>
      <c r="B21" s="545" t="s">
        <v>23</v>
      </c>
      <c r="C21" s="545" t="s">
        <v>24</v>
      </c>
      <c r="D21" s="625">
        <f t="shared" ref="D21:Q21" si="59">E21/(1+D6)</f>
        <v>0.70264910188582486</v>
      </c>
      <c r="E21" s="625">
        <f t="shared" si="59"/>
        <v>0.73005241685937194</v>
      </c>
      <c r="F21" s="625">
        <f t="shared" si="59"/>
        <v>0.76436488045176243</v>
      </c>
      <c r="G21" s="625">
        <f t="shared" si="59"/>
        <v>0.77812344829989422</v>
      </c>
      <c r="H21" s="625">
        <f t="shared" si="59"/>
        <v>0.77890157174819408</v>
      </c>
      <c r="I21" s="625">
        <f t="shared" si="59"/>
        <v>0.80071081575714353</v>
      </c>
      <c r="J21" s="625">
        <f t="shared" si="59"/>
        <v>0.81592432125652914</v>
      </c>
      <c r="K21" s="625">
        <f t="shared" si="59"/>
        <v>0.83632242928794231</v>
      </c>
      <c r="L21" s="625">
        <f t="shared" si="59"/>
        <v>0.85973945730800472</v>
      </c>
      <c r="M21" s="625">
        <f t="shared" si="59"/>
        <v>0.91390304311840898</v>
      </c>
      <c r="N21" s="625">
        <f t="shared" si="59"/>
        <v>0.92304207354959311</v>
      </c>
      <c r="O21" s="625">
        <f t="shared" si="59"/>
        <v>0.93688770465283688</v>
      </c>
      <c r="P21" s="625">
        <f t="shared" si="59"/>
        <v>0.95468857104124072</v>
      </c>
      <c r="Q21" s="625">
        <f t="shared" si="59"/>
        <v>0.98619329388560162</v>
      </c>
      <c r="R21" s="623">
        <v>1</v>
      </c>
      <c r="S21" s="625">
        <f>R21*(1+R6)</f>
        <v>1.004</v>
      </c>
      <c r="T21" s="625">
        <f>S21*(1+S6)</f>
        <v>1.0070119999999998</v>
      </c>
      <c r="U21" s="625">
        <f>T21*(1+T6)</f>
        <v>1.0140610839999997</v>
      </c>
      <c r="V21" s="625">
        <f>U21*(1+U6)</f>
        <v>1.0343423056799996</v>
      </c>
      <c r="W21" s="603">
        <f t="shared" si="24"/>
        <v>1.0550291517935997</v>
      </c>
      <c r="X21" s="603">
        <f t="shared" si="25"/>
        <v>1.0761297348294716</v>
      </c>
      <c r="Y21" s="603">
        <f t="shared" si="26"/>
        <v>1.097652329526061</v>
      </c>
      <c r="Z21" s="603">
        <f t="shared" si="27"/>
        <v>1.1196053761165823</v>
      </c>
      <c r="AA21" s="603">
        <f t="shared" si="28"/>
        <v>1.141997483638914</v>
      </c>
      <c r="AB21" s="603">
        <f t="shared" si="29"/>
        <v>1.1648374333116922</v>
      </c>
      <c r="AC21" s="603">
        <f t="shared" si="30"/>
        <v>1.1881341819779261</v>
      </c>
      <c r="AD21" s="603">
        <f t="shared" si="31"/>
        <v>1.2118968656174847</v>
      </c>
      <c r="AE21" s="603">
        <f t="shared" si="32"/>
        <v>1.2361348029298345</v>
      </c>
      <c r="AF21" s="603">
        <f t="shared" si="33"/>
        <v>1.2608574989884311</v>
      </c>
      <c r="AG21" s="603">
        <f t="shared" si="34"/>
        <v>1.2860746489681998</v>
      </c>
      <c r="AH21" s="603">
        <f t="shared" si="35"/>
        <v>1.3117961419475639</v>
      </c>
      <c r="AI21" s="603">
        <f t="shared" si="37"/>
        <v>1.3380320647865152</v>
      </c>
      <c r="AJ21" s="603">
        <f t="shared" si="3"/>
        <v>1.3647927060822456</v>
      </c>
      <c r="AK21" s="626">
        <f t="shared" si="4"/>
        <v>1.3920885602038906</v>
      </c>
      <c r="AL21" s="626">
        <f t="shared" si="5"/>
        <v>1.4199303314079685</v>
      </c>
      <c r="AM21" s="626">
        <f t="shared" si="6"/>
        <v>1.4483289380361279</v>
      </c>
      <c r="AN21" s="626">
        <f t="shared" si="7"/>
        <v>1.4772955167968504</v>
      </c>
      <c r="AO21" s="626">
        <f t="shared" si="8"/>
        <v>1.5068414271327875</v>
      </c>
      <c r="AP21" s="626">
        <f t="shared" si="9"/>
        <v>1.5369782556754432</v>
      </c>
      <c r="AQ21" s="626">
        <f t="shared" si="10"/>
        <v>1.5677178207889522</v>
      </c>
      <c r="AR21" s="626">
        <f t="shared" si="11"/>
        <v>1.5990721772047312</v>
      </c>
      <c r="AS21" s="626">
        <f t="shared" si="12"/>
        <v>1.6310536207488258</v>
      </c>
      <c r="AT21" s="626">
        <f t="shared" si="13"/>
        <v>1.6636746931638022</v>
      </c>
      <c r="AU21" s="626">
        <f t="shared" si="14"/>
        <v>1.6969481870270784</v>
      </c>
      <c r="AV21" s="626">
        <f t="shared" si="15"/>
        <v>1.73088715076762</v>
      </c>
      <c r="AW21" s="626">
        <f t="shared" si="16"/>
        <v>1.7655048937829725</v>
      </c>
      <c r="AX21" s="626">
        <f t="shared" si="17"/>
        <v>1.800814991658632</v>
      </c>
      <c r="AY21" s="626">
        <f t="shared" si="18"/>
        <v>1.8368312914918048</v>
      </c>
      <c r="AZ21" s="626">
        <f t="shared" si="19"/>
        <v>1.8735679173216409</v>
      </c>
      <c r="BA21" s="626">
        <f t="shared" si="20"/>
        <v>1.9110392756680736</v>
      </c>
      <c r="BB21" s="626">
        <f t="shared" si="21"/>
        <v>1.9492600611814352</v>
      </c>
      <c r="BC21" s="626">
        <f t="shared" si="22"/>
        <v>1.9882452624050639</v>
      </c>
    </row>
    <row r="22" spans="1:56">
      <c r="A22" s="612">
        <v>2015</v>
      </c>
      <c r="B22" s="545" t="s">
        <v>23</v>
      </c>
      <c r="C22" s="545" t="s">
        <v>24</v>
      </c>
      <c r="D22" s="626">
        <f t="shared" ref="D22:Q22" si="60">E22/(1+D6)</f>
        <v>0.69984970307353089</v>
      </c>
      <c r="E22" s="626">
        <f t="shared" si="60"/>
        <v>0.7271438414933985</v>
      </c>
      <c r="F22" s="626">
        <f t="shared" si="60"/>
        <v>0.76131960204358817</v>
      </c>
      <c r="G22" s="626">
        <f t="shared" si="60"/>
        <v>0.77502335488037277</v>
      </c>
      <c r="H22" s="626">
        <f t="shared" si="60"/>
        <v>0.77579837823525311</v>
      </c>
      <c r="I22" s="626">
        <f t="shared" si="60"/>
        <v>0.79752073282584024</v>
      </c>
      <c r="J22" s="626">
        <f t="shared" si="60"/>
        <v>0.81267362674953114</v>
      </c>
      <c r="K22" s="626">
        <f t="shared" si="60"/>
        <v>0.83299046741826932</v>
      </c>
      <c r="L22" s="626">
        <f t="shared" si="60"/>
        <v>0.85631420050598084</v>
      </c>
      <c r="M22" s="626">
        <f t="shared" si="60"/>
        <v>0.91026199513785755</v>
      </c>
      <c r="N22" s="626">
        <f t="shared" si="60"/>
        <v>0.91936461508923617</v>
      </c>
      <c r="O22" s="626">
        <f t="shared" si="60"/>
        <v>0.93315508431557459</v>
      </c>
      <c r="P22" s="626">
        <f t="shared" si="60"/>
        <v>0.95088503091757037</v>
      </c>
      <c r="Q22" s="626">
        <f t="shared" si="60"/>
        <v>0.98226423693785014</v>
      </c>
      <c r="R22" s="626">
        <f>S22/(1+$R$6)</f>
        <v>0.99601593625498008</v>
      </c>
      <c r="S22" s="623">
        <v>1</v>
      </c>
      <c r="T22" s="625">
        <f>S22*(1+S6)</f>
        <v>1.0029999999999999</v>
      </c>
      <c r="U22" s="625">
        <f>T22*(1+T6)</f>
        <v>1.0100209999999998</v>
      </c>
      <c r="V22" s="625">
        <f>U22*(1+U6)</f>
        <v>1.0302214199999999</v>
      </c>
      <c r="W22" s="603">
        <f t="shared" si="24"/>
        <v>1.0508258483999999</v>
      </c>
      <c r="X22" s="603">
        <f t="shared" si="25"/>
        <v>1.071842365368</v>
      </c>
      <c r="Y22" s="603">
        <f t="shared" si="26"/>
        <v>1.0932792126753601</v>
      </c>
      <c r="Z22" s="603">
        <f t="shared" si="27"/>
        <v>1.1151447969288673</v>
      </c>
      <c r="AA22" s="603">
        <f t="shared" si="28"/>
        <v>1.1374476928674446</v>
      </c>
      <c r="AB22" s="603">
        <f t="shared" si="29"/>
        <v>1.1601966467247935</v>
      </c>
      <c r="AC22" s="603">
        <f t="shared" si="30"/>
        <v>1.1834005796592895</v>
      </c>
      <c r="AD22" s="603">
        <f t="shared" si="31"/>
        <v>1.2070685912524752</v>
      </c>
      <c r="AE22" s="603">
        <f t="shared" si="32"/>
        <v>1.2312099630775248</v>
      </c>
      <c r="AF22" s="603">
        <f t="shared" si="33"/>
        <v>1.2558341623390754</v>
      </c>
      <c r="AG22" s="603">
        <f t="shared" si="34"/>
        <v>1.2809508455858569</v>
      </c>
      <c r="AH22" s="603">
        <f t="shared" si="35"/>
        <v>1.3065698624975741</v>
      </c>
      <c r="AI22" s="603">
        <f t="shared" si="37"/>
        <v>1.3327012597475256</v>
      </c>
      <c r="AJ22" s="603">
        <f t="shared" si="3"/>
        <v>1.3593552849424761</v>
      </c>
      <c r="AK22" s="626">
        <f t="shared" si="4"/>
        <v>1.3865423906413257</v>
      </c>
      <c r="AL22" s="626">
        <f t="shared" si="5"/>
        <v>1.4142732384541523</v>
      </c>
      <c r="AM22" s="626">
        <f t="shared" si="6"/>
        <v>1.4425587032232354</v>
      </c>
      <c r="AN22" s="626">
        <f t="shared" si="7"/>
        <v>1.4714098772877002</v>
      </c>
      <c r="AO22" s="626">
        <f t="shared" si="8"/>
        <v>1.5008380748334542</v>
      </c>
      <c r="AP22" s="626">
        <f t="shared" si="9"/>
        <v>1.5308548363301233</v>
      </c>
      <c r="AQ22" s="626">
        <f t="shared" si="10"/>
        <v>1.5614719330567257</v>
      </c>
      <c r="AR22" s="626">
        <f t="shared" si="11"/>
        <v>1.5927013717178602</v>
      </c>
      <c r="AS22" s="626">
        <f t="shared" si="12"/>
        <v>1.6245553991522175</v>
      </c>
      <c r="AT22" s="626">
        <f t="shared" si="13"/>
        <v>1.6570465071352618</v>
      </c>
      <c r="AU22" s="626">
        <f t="shared" si="14"/>
        <v>1.6901874372779671</v>
      </c>
      <c r="AV22" s="626">
        <f t="shared" si="15"/>
        <v>1.7239911860235264</v>
      </c>
      <c r="AW22" s="626">
        <f t="shared" si="16"/>
        <v>1.7584710097439971</v>
      </c>
      <c r="AX22" s="626">
        <f t="shared" si="17"/>
        <v>1.7936404299388771</v>
      </c>
      <c r="AY22" s="626">
        <f t="shared" si="18"/>
        <v>1.8295132385376547</v>
      </c>
      <c r="AZ22" s="626">
        <f t="shared" si="19"/>
        <v>1.8661035033084079</v>
      </c>
      <c r="BA22" s="626">
        <f t="shared" si="20"/>
        <v>1.9034255733745762</v>
      </c>
      <c r="BB22" s="626">
        <f t="shared" si="21"/>
        <v>1.9414940848420676</v>
      </c>
      <c r="BC22" s="626">
        <f t="shared" si="22"/>
        <v>1.980323966538909</v>
      </c>
    </row>
    <row r="23" spans="1:56" s="590" customFormat="1">
      <c r="A23" s="612">
        <v>2016</v>
      </c>
      <c r="B23" s="627" t="s">
        <v>23</v>
      </c>
      <c r="C23" s="627" t="s">
        <v>24</v>
      </c>
      <c r="D23" s="626">
        <f t="shared" ref="D23" si="61">E23/(1+D6)</f>
        <v>0.69775643377221419</v>
      </c>
      <c r="E23" s="626">
        <f>F23/(1+$E$6)</f>
        <v>0.72496893468933044</v>
      </c>
      <c r="F23" s="626">
        <f>G23/(1+$F$6)</f>
        <v>0.75904247461972896</v>
      </c>
      <c r="G23" s="626">
        <f>H23/(1+$G$6)</f>
        <v>0.77270523916288414</v>
      </c>
      <c r="H23" s="626">
        <f>I23/(1+$H$6)</f>
        <v>0.77347794440204698</v>
      </c>
      <c r="I23" s="626">
        <f>J23/(1+$I$6)</f>
        <v>0.7951353268453043</v>
      </c>
      <c r="J23" s="626">
        <f>K23/(1+$J$6)</f>
        <v>0.81024289805536498</v>
      </c>
      <c r="K23" s="626">
        <f>L23/(1+$K$6)</f>
        <v>0.83049897050674903</v>
      </c>
      <c r="L23" s="626">
        <f>M23/(1+$L$6)</f>
        <v>0.85375294168093807</v>
      </c>
      <c r="M23" s="626">
        <f>N23/(1+$M$6)</f>
        <v>0.90753937700683718</v>
      </c>
      <c r="N23" s="626">
        <f>O23/(1+$N$6)</f>
        <v>0.91661477077690556</v>
      </c>
      <c r="O23" s="626">
        <f>P23/(1+$O$6)</f>
        <v>0.93036399233855904</v>
      </c>
      <c r="P23" s="626">
        <f>Q23/(1+$P$6)</f>
        <v>0.94804090819299158</v>
      </c>
      <c r="Q23" s="626">
        <f>R23/(1+$Q$6)</f>
        <v>0.97932625816336027</v>
      </c>
      <c r="R23" s="626">
        <f>S23/(1+$R$6)</f>
        <v>0.99303682577764729</v>
      </c>
      <c r="S23" s="626">
        <f>T23/(1+$S$6)</f>
        <v>0.99700897308075787</v>
      </c>
      <c r="T23" s="623">
        <v>1</v>
      </c>
      <c r="U23" s="625">
        <f>T23*(1+T6)</f>
        <v>1.0069999999999999</v>
      </c>
      <c r="V23" s="625">
        <f>U23*(1+U6)</f>
        <v>1.0271399999999999</v>
      </c>
      <c r="W23" s="603">
        <f t="shared" si="24"/>
        <v>1.0476828</v>
      </c>
      <c r="X23" s="603">
        <f t="shared" si="25"/>
        <v>1.0686364560000001</v>
      </c>
      <c r="Y23" s="603">
        <f t="shared" si="26"/>
        <v>1.0900091851200002</v>
      </c>
      <c r="Z23" s="603">
        <f t="shared" si="27"/>
        <v>1.1118093688224002</v>
      </c>
      <c r="AA23" s="603">
        <f t="shared" si="28"/>
        <v>1.1340455561988483</v>
      </c>
      <c r="AB23" s="603">
        <f t="shared" si="29"/>
        <v>1.1567264673228252</v>
      </c>
      <c r="AC23" s="603">
        <f t="shared" si="30"/>
        <v>1.1798609966692817</v>
      </c>
      <c r="AD23" s="603">
        <f t="shared" si="31"/>
        <v>1.2034582166026673</v>
      </c>
      <c r="AE23" s="603">
        <f t="shared" si="32"/>
        <v>1.2275273809347207</v>
      </c>
      <c r="AF23" s="603">
        <f t="shared" si="33"/>
        <v>1.2520779285534152</v>
      </c>
      <c r="AG23" s="603">
        <f t="shared" si="34"/>
        <v>1.2771194871244835</v>
      </c>
      <c r="AH23" s="603">
        <f t="shared" si="35"/>
        <v>1.3026618768669733</v>
      </c>
      <c r="AI23" s="603">
        <f t="shared" si="37"/>
        <v>1.3287151144043128</v>
      </c>
      <c r="AJ23" s="603">
        <f t="shared" si="3"/>
        <v>1.355289416692399</v>
      </c>
      <c r="AK23" s="626">
        <f t="shared" si="4"/>
        <v>1.3823952050262469</v>
      </c>
      <c r="AL23" s="626">
        <f t="shared" si="5"/>
        <v>1.4100431091267718</v>
      </c>
      <c r="AM23" s="626">
        <f t="shared" si="6"/>
        <v>1.4382439713093071</v>
      </c>
      <c r="AN23" s="626">
        <f t="shared" si="7"/>
        <v>1.4670088507354933</v>
      </c>
      <c r="AO23" s="626">
        <f t="shared" si="8"/>
        <v>1.4963490277502032</v>
      </c>
      <c r="AP23" s="626">
        <f t="shared" si="9"/>
        <v>1.5262760083052072</v>
      </c>
      <c r="AQ23" s="626">
        <f t="shared" si="10"/>
        <v>1.5568015284713113</v>
      </c>
      <c r="AR23" s="626">
        <f t="shared" si="11"/>
        <v>1.5879375590407374</v>
      </c>
      <c r="AS23" s="626">
        <f t="shared" si="12"/>
        <v>1.6196963102215522</v>
      </c>
      <c r="AT23" s="626">
        <f t="shared" si="13"/>
        <v>1.6520902364259833</v>
      </c>
      <c r="AU23" s="626">
        <f t="shared" si="14"/>
        <v>1.685132041154503</v>
      </c>
      <c r="AV23" s="626">
        <f t="shared" si="15"/>
        <v>1.718834681977593</v>
      </c>
      <c r="AW23" s="626">
        <f t="shared" si="16"/>
        <v>1.753211375617145</v>
      </c>
      <c r="AX23" s="626">
        <f t="shared" si="17"/>
        <v>1.788275603129488</v>
      </c>
      <c r="AY23" s="626">
        <f t="shared" si="18"/>
        <v>1.8240411151920777</v>
      </c>
      <c r="AZ23" s="626">
        <f t="shared" si="19"/>
        <v>1.8605219374959192</v>
      </c>
      <c r="BA23" s="626">
        <f t="shared" si="20"/>
        <v>1.8977323762458376</v>
      </c>
      <c r="BB23" s="626">
        <f t="shared" si="21"/>
        <v>1.9356870237707544</v>
      </c>
      <c r="BC23" s="626">
        <f t="shared" si="22"/>
        <v>1.9744007642461696</v>
      </c>
      <c r="BD23" s="589"/>
    </row>
    <row r="24" spans="1:56">
      <c r="A24" s="582">
        <v>2017</v>
      </c>
      <c r="B24" s="545" t="s">
        <v>23</v>
      </c>
      <c r="C24" s="545" t="s">
        <v>24</v>
      </c>
      <c r="D24" s="626">
        <f>E24/(1+$D$6)</f>
        <v>0.69290609113427437</v>
      </c>
      <c r="E24" s="626">
        <f t="shared" ref="E24:E57" si="62">F24/(1+$E$6)</f>
        <v>0.71992942868851106</v>
      </c>
      <c r="F24" s="626">
        <f t="shared" ref="F24:F57" si="63">G24/(1+$F$6)</f>
        <v>0.75376611183687103</v>
      </c>
      <c r="G24" s="626">
        <f t="shared" ref="G24:G57" si="64">H24/(1+$G$6)</f>
        <v>0.76733390184993477</v>
      </c>
      <c r="H24" s="626">
        <f t="shared" ref="H24:H57" si="65">I24/(1+$H$6)</f>
        <v>0.76810123575178457</v>
      </c>
      <c r="I24" s="626">
        <f t="shared" ref="I24:I57" si="66">J24/(1+$I$6)</f>
        <v>0.78960807035283453</v>
      </c>
      <c r="J24" s="626">
        <f t="shared" ref="J24:J57" si="67">K24/(1+$J$6)</f>
        <v>0.80461062368953828</v>
      </c>
      <c r="K24" s="626">
        <f t="shared" ref="K24:K57" si="68">L24/(1+$K$6)</f>
        <v>0.8247258892817767</v>
      </c>
      <c r="L24" s="626">
        <f t="shared" ref="L24:L57" si="69">M24/(1+$L$6)</f>
        <v>0.84781821418166647</v>
      </c>
      <c r="M24" s="626">
        <f t="shared" ref="M24:M57" si="70">N24/(1+$M$6)</f>
        <v>0.9012307616751114</v>
      </c>
      <c r="N24" s="626">
        <f t="shared" ref="N24:N57" si="71">O24/(1+$N$6)</f>
        <v>0.91024306929186249</v>
      </c>
      <c r="O24" s="626">
        <f t="shared" ref="O24:O57" si="72">P24/(1+$O$6)</f>
        <v>0.92389671533124029</v>
      </c>
      <c r="P24" s="626">
        <f t="shared" ref="P24:P57" si="73">Q24/(1+$P$6)</f>
        <v>0.94145075292253377</v>
      </c>
      <c r="Q24" s="626">
        <f>R24/(1+$Q$6)</f>
        <v>0.97251862776897735</v>
      </c>
      <c r="R24" s="626">
        <f t="shared" ref="R24:R57" si="74">S24/(1+$R$6)</f>
        <v>0.98613388855774309</v>
      </c>
      <c r="S24" s="626">
        <f t="shared" ref="S24:S57" si="75">T24/(1+$S$6)</f>
        <v>0.99007842411197411</v>
      </c>
      <c r="T24" s="626">
        <f>U24/(1+$T$6)</f>
        <v>0.99304865938430997</v>
      </c>
      <c r="U24" s="623">
        <v>1</v>
      </c>
      <c r="V24" s="625">
        <f>U24*(1+U6)</f>
        <v>1.02</v>
      </c>
      <c r="W24" s="603">
        <f t="shared" si="24"/>
        <v>1.0404</v>
      </c>
      <c r="X24" s="603">
        <f t="shared" si="25"/>
        <v>1.0612079999999999</v>
      </c>
      <c r="Y24" s="603">
        <f t="shared" si="26"/>
        <v>1.08243216</v>
      </c>
      <c r="Z24" s="603">
        <f t="shared" si="27"/>
        <v>1.1040808032</v>
      </c>
      <c r="AA24" s="603">
        <f t="shared" si="28"/>
        <v>1.1261624192640001</v>
      </c>
      <c r="AB24" s="603">
        <f t="shared" si="29"/>
        <v>1.14868566764928</v>
      </c>
      <c r="AC24" s="603">
        <f t="shared" si="30"/>
        <v>1.1716593810022657</v>
      </c>
      <c r="AD24" s="603">
        <f t="shared" si="31"/>
        <v>1.1950925686223111</v>
      </c>
      <c r="AE24" s="603">
        <f t="shared" si="32"/>
        <v>1.2189944199947573</v>
      </c>
      <c r="AF24" s="603">
        <f t="shared" si="33"/>
        <v>1.2433743083946525</v>
      </c>
      <c r="AG24" s="603">
        <f t="shared" si="34"/>
        <v>1.2682417945625455</v>
      </c>
      <c r="AH24" s="603">
        <f t="shared" si="35"/>
        <v>1.2936066304537963</v>
      </c>
      <c r="AI24" s="603">
        <f t="shared" si="37"/>
        <v>1.3194787630628724</v>
      </c>
      <c r="AJ24" s="603">
        <f t="shared" si="3"/>
        <v>1.3458683383241299</v>
      </c>
      <c r="AK24" s="626">
        <f t="shared" si="4"/>
        <v>1.3727857050906125</v>
      </c>
      <c r="AL24" s="626">
        <f t="shared" si="5"/>
        <v>1.4002414191924248</v>
      </c>
      <c r="AM24" s="626">
        <f t="shared" si="6"/>
        <v>1.4282462475762734</v>
      </c>
      <c r="AN24" s="626">
        <f t="shared" si="7"/>
        <v>1.4568111725277988</v>
      </c>
      <c r="AO24" s="626">
        <f t="shared" si="8"/>
        <v>1.4859473959783549</v>
      </c>
      <c r="AP24" s="626">
        <f t="shared" si="9"/>
        <v>1.5156663438979221</v>
      </c>
      <c r="AQ24" s="626">
        <f t="shared" si="10"/>
        <v>1.5459796707758806</v>
      </c>
      <c r="AR24" s="626">
        <f t="shared" si="11"/>
        <v>1.5768992641913981</v>
      </c>
      <c r="AS24" s="626">
        <f t="shared" si="12"/>
        <v>1.6084372494752261</v>
      </c>
      <c r="AT24" s="626">
        <f t="shared" si="13"/>
        <v>1.6406059944647307</v>
      </c>
      <c r="AU24" s="626">
        <f t="shared" si="14"/>
        <v>1.6734181143540252</v>
      </c>
      <c r="AV24" s="626">
        <f t="shared" si="15"/>
        <v>1.7068864766411058</v>
      </c>
      <c r="AW24" s="626">
        <f t="shared" si="16"/>
        <v>1.7410242061739281</v>
      </c>
      <c r="AX24" s="626">
        <f t="shared" si="17"/>
        <v>1.7758446902974065</v>
      </c>
      <c r="AY24" s="626">
        <f t="shared" si="18"/>
        <v>1.8113615841033548</v>
      </c>
      <c r="AZ24" s="626">
        <f t="shared" si="19"/>
        <v>1.8475888157854219</v>
      </c>
      <c r="BA24" s="626">
        <f t="shared" si="20"/>
        <v>1.8845405921011305</v>
      </c>
      <c r="BB24" s="626">
        <f t="shared" si="21"/>
        <v>1.9222314039431532</v>
      </c>
      <c r="BC24" s="626">
        <f t="shared" si="22"/>
        <v>1.9606760320220162</v>
      </c>
    </row>
    <row r="25" spans="1:56">
      <c r="A25" s="582">
        <v>2018</v>
      </c>
      <c r="B25" s="545" t="s">
        <v>23</v>
      </c>
      <c r="C25" s="545" t="s">
        <v>24</v>
      </c>
      <c r="D25" s="626">
        <f t="shared" ref="D25:D56" si="76">E25/(1+$D$6)</f>
        <v>0.67931969719046514</v>
      </c>
      <c r="E25" s="626">
        <f t="shared" si="62"/>
        <v>0.70581316538089323</v>
      </c>
      <c r="F25" s="626">
        <f t="shared" si="63"/>
        <v>0.73898638415379514</v>
      </c>
      <c r="G25" s="626">
        <f t="shared" si="64"/>
        <v>0.75228813906856351</v>
      </c>
      <c r="H25" s="626">
        <f t="shared" si="65"/>
        <v>0.75304042720763198</v>
      </c>
      <c r="I25" s="626">
        <f t="shared" si="66"/>
        <v>0.7741255591694457</v>
      </c>
      <c r="J25" s="626">
        <f t="shared" si="67"/>
        <v>0.78883394479366509</v>
      </c>
      <c r="K25" s="626">
        <f t="shared" si="68"/>
        <v>0.80855479341350667</v>
      </c>
      <c r="L25" s="626">
        <f t="shared" si="69"/>
        <v>0.83119432762908485</v>
      </c>
      <c r="M25" s="626">
        <f t="shared" si="70"/>
        <v>0.8835595702697171</v>
      </c>
      <c r="N25" s="626">
        <f t="shared" si="71"/>
        <v>0.89239516597241431</v>
      </c>
      <c r="O25" s="626">
        <f t="shared" si="72"/>
        <v>0.90578109346200042</v>
      </c>
      <c r="P25" s="626">
        <f t="shared" si="73"/>
        <v>0.92299093423777834</v>
      </c>
      <c r="Q25" s="626">
        <f t="shared" ref="Q25:Q57" si="77">R25/(1+$Q$6)</f>
        <v>0.95344963506762492</v>
      </c>
      <c r="R25" s="626">
        <f t="shared" si="74"/>
        <v>0.96679792995857172</v>
      </c>
      <c r="S25" s="626">
        <f t="shared" si="75"/>
        <v>0.97066512167840602</v>
      </c>
      <c r="T25" s="626">
        <f t="shared" ref="T25:T57" si="78">U25/(1+$T$6)</f>
        <v>0.97357711704344108</v>
      </c>
      <c r="U25" s="626">
        <f>V25/(1+$U$6)</f>
        <v>0.98039215686274506</v>
      </c>
      <c r="V25" s="623">
        <v>1</v>
      </c>
      <c r="W25" s="603">
        <f t="shared" si="24"/>
        <v>1.02</v>
      </c>
      <c r="X25" s="603">
        <f t="shared" si="25"/>
        <v>1.0404</v>
      </c>
      <c r="Y25" s="603">
        <f t="shared" si="26"/>
        <v>1.0612079999999999</v>
      </c>
      <c r="Z25" s="603">
        <f t="shared" si="27"/>
        <v>1.08243216</v>
      </c>
      <c r="AA25" s="603">
        <f t="shared" si="28"/>
        <v>1.1040808032</v>
      </c>
      <c r="AB25" s="603">
        <f t="shared" si="29"/>
        <v>1.1261624192640001</v>
      </c>
      <c r="AC25" s="603">
        <f t="shared" si="30"/>
        <v>1.14868566764928</v>
      </c>
      <c r="AD25" s="603">
        <f t="shared" si="31"/>
        <v>1.1716593810022657</v>
      </c>
      <c r="AE25" s="603">
        <f t="shared" si="32"/>
        <v>1.1950925686223111</v>
      </c>
      <c r="AF25" s="603">
        <f t="shared" si="33"/>
        <v>1.2189944199947573</v>
      </c>
      <c r="AG25" s="603">
        <f t="shared" si="34"/>
        <v>1.2433743083946525</v>
      </c>
      <c r="AH25" s="603">
        <f t="shared" si="35"/>
        <v>1.2682417945625455</v>
      </c>
      <c r="AI25" s="603">
        <f t="shared" si="37"/>
        <v>1.2936066304537963</v>
      </c>
      <c r="AJ25" s="603">
        <f t="shared" si="3"/>
        <v>1.3194787630628724</v>
      </c>
      <c r="AK25" s="626">
        <f t="shared" si="4"/>
        <v>1.3458683383241299</v>
      </c>
      <c r="AL25" s="626">
        <f t="shared" si="5"/>
        <v>1.3727857050906125</v>
      </c>
      <c r="AM25" s="626">
        <f t="shared" si="6"/>
        <v>1.4002414191924248</v>
      </c>
      <c r="AN25" s="626">
        <f t="shared" si="7"/>
        <v>1.4282462475762734</v>
      </c>
      <c r="AO25" s="626">
        <f t="shared" si="8"/>
        <v>1.4568111725277988</v>
      </c>
      <c r="AP25" s="626">
        <f t="shared" si="9"/>
        <v>1.4859473959783549</v>
      </c>
      <c r="AQ25" s="626">
        <f t="shared" si="10"/>
        <v>1.5156663438979221</v>
      </c>
      <c r="AR25" s="626">
        <f t="shared" si="11"/>
        <v>1.5459796707758806</v>
      </c>
      <c r="AS25" s="626">
        <f t="shared" si="12"/>
        <v>1.5768992641913981</v>
      </c>
      <c r="AT25" s="626">
        <f t="shared" si="13"/>
        <v>1.6084372494752261</v>
      </c>
      <c r="AU25" s="626">
        <f t="shared" si="14"/>
        <v>1.6406059944647307</v>
      </c>
      <c r="AV25" s="626">
        <f t="shared" si="15"/>
        <v>1.6734181143540252</v>
      </c>
      <c r="AW25" s="626">
        <f t="shared" si="16"/>
        <v>1.7068864766411058</v>
      </c>
      <c r="AX25" s="626">
        <f t="shared" si="17"/>
        <v>1.7410242061739281</v>
      </c>
      <c r="AY25" s="626">
        <f t="shared" si="18"/>
        <v>1.7758446902974065</v>
      </c>
      <c r="AZ25" s="626">
        <f t="shared" si="19"/>
        <v>1.8113615841033548</v>
      </c>
      <c r="BA25" s="626">
        <f t="shared" si="20"/>
        <v>1.8475888157854219</v>
      </c>
      <c r="BB25" s="626">
        <f t="shared" si="21"/>
        <v>1.8845405921011305</v>
      </c>
      <c r="BC25" s="626">
        <f t="shared" si="22"/>
        <v>1.9222314039431532</v>
      </c>
    </row>
    <row r="26" spans="1:56">
      <c r="A26" s="582">
        <v>2019</v>
      </c>
      <c r="B26" s="545" t="s">
        <v>23</v>
      </c>
      <c r="C26" s="545" t="s">
        <v>24</v>
      </c>
      <c r="D26" s="626">
        <f t="shared" si="76"/>
        <v>0.66599970312790691</v>
      </c>
      <c r="E26" s="626">
        <f t="shared" si="62"/>
        <v>0.69197369154989519</v>
      </c>
      <c r="F26" s="626">
        <f t="shared" si="63"/>
        <v>0.72449645505274018</v>
      </c>
      <c r="G26" s="626">
        <f t="shared" si="64"/>
        <v>0.73753739124368956</v>
      </c>
      <c r="H26" s="626">
        <f t="shared" si="65"/>
        <v>0.73827492863493316</v>
      </c>
      <c r="I26" s="626">
        <f t="shared" si="66"/>
        <v>0.75894662663671131</v>
      </c>
      <c r="J26" s="626">
        <f t="shared" si="67"/>
        <v>0.7733666125428087</v>
      </c>
      <c r="K26" s="626">
        <f t="shared" si="68"/>
        <v>0.79270077785637882</v>
      </c>
      <c r="L26" s="626">
        <f t="shared" si="69"/>
        <v>0.8148963996363574</v>
      </c>
      <c r="M26" s="626">
        <f t="shared" si="70"/>
        <v>0.86623487281344791</v>
      </c>
      <c r="N26" s="626">
        <f t="shared" si="71"/>
        <v>0.87489722154158245</v>
      </c>
      <c r="O26" s="626">
        <f t="shared" si="72"/>
        <v>0.88802067986470612</v>
      </c>
      <c r="P26" s="626">
        <f t="shared" si="73"/>
        <v>0.90489307278213549</v>
      </c>
      <c r="Q26" s="626">
        <f t="shared" si="77"/>
        <v>0.93475454418394588</v>
      </c>
      <c r="R26" s="626">
        <f t="shared" si="74"/>
        <v>0.94784110780252118</v>
      </c>
      <c r="S26" s="626">
        <f t="shared" si="75"/>
        <v>0.95163247223373126</v>
      </c>
      <c r="T26" s="626">
        <f t="shared" si="78"/>
        <v>0.95448736965043235</v>
      </c>
      <c r="U26" s="626">
        <f>V26/(1+$U$6)</f>
        <v>0.96116878123798533</v>
      </c>
      <c r="V26" s="626">
        <f>W26/(1+$V$6)</f>
        <v>0.98039215686274506</v>
      </c>
      <c r="W26" s="623">
        <v>1</v>
      </c>
      <c r="X26" s="603">
        <f t="shared" si="25"/>
        <v>1.02</v>
      </c>
      <c r="Y26" s="603">
        <f t="shared" si="26"/>
        <v>1.0404</v>
      </c>
      <c r="Z26" s="603">
        <f t="shared" si="27"/>
        <v>1.0612079999999999</v>
      </c>
      <c r="AA26" s="603">
        <f t="shared" si="28"/>
        <v>1.08243216</v>
      </c>
      <c r="AB26" s="603">
        <f t="shared" si="29"/>
        <v>1.1040808032</v>
      </c>
      <c r="AC26" s="603">
        <f t="shared" si="30"/>
        <v>1.1261624192640001</v>
      </c>
      <c r="AD26" s="603">
        <f t="shared" si="31"/>
        <v>1.14868566764928</v>
      </c>
      <c r="AE26" s="603">
        <f t="shared" si="32"/>
        <v>1.1716593810022657</v>
      </c>
      <c r="AF26" s="603">
        <f t="shared" si="33"/>
        <v>1.1950925686223111</v>
      </c>
      <c r="AG26" s="603">
        <f t="shared" si="34"/>
        <v>1.2189944199947573</v>
      </c>
      <c r="AH26" s="603">
        <f t="shared" si="35"/>
        <v>1.2433743083946525</v>
      </c>
      <c r="AI26" s="603">
        <f t="shared" si="37"/>
        <v>1.2682417945625455</v>
      </c>
      <c r="AJ26" s="603">
        <f t="shared" si="3"/>
        <v>1.2936066304537963</v>
      </c>
      <c r="AK26" s="626">
        <f t="shared" si="4"/>
        <v>1.3194787630628724</v>
      </c>
      <c r="AL26" s="626">
        <f t="shared" si="5"/>
        <v>1.3458683383241299</v>
      </c>
      <c r="AM26" s="626">
        <f t="shared" si="6"/>
        <v>1.3727857050906125</v>
      </c>
      <c r="AN26" s="626">
        <f t="shared" si="7"/>
        <v>1.4002414191924248</v>
      </c>
      <c r="AO26" s="626">
        <f t="shared" si="8"/>
        <v>1.4282462475762734</v>
      </c>
      <c r="AP26" s="626">
        <f t="shared" si="9"/>
        <v>1.4568111725277988</v>
      </c>
      <c r="AQ26" s="626">
        <f t="shared" si="10"/>
        <v>1.4859473959783549</v>
      </c>
      <c r="AR26" s="626">
        <f t="shared" si="11"/>
        <v>1.5156663438979221</v>
      </c>
      <c r="AS26" s="626">
        <f t="shared" si="12"/>
        <v>1.5459796707758806</v>
      </c>
      <c r="AT26" s="626">
        <f t="shared" si="13"/>
        <v>1.5768992641913981</v>
      </c>
      <c r="AU26" s="626">
        <f t="shared" si="14"/>
        <v>1.6084372494752261</v>
      </c>
      <c r="AV26" s="626">
        <f t="shared" si="15"/>
        <v>1.6406059944647307</v>
      </c>
      <c r="AW26" s="626">
        <f t="shared" si="16"/>
        <v>1.6734181143540252</v>
      </c>
      <c r="AX26" s="626">
        <f t="shared" si="17"/>
        <v>1.7068864766411058</v>
      </c>
      <c r="AY26" s="626">
        <f t="shared" si="18"/>
        <v>1.7410242061739281</v>
      </c>
      <c r="AZ26" s="626">
        <f t="shared" si="19"/>
        <v>1.7758446902974065</v>
      </c>
      <c r="BA26" s="626">
        <f t="shared" si="20"/>
        <v>1.8113615841033548</v>
      </c>
      <c r="BB26" s="626">
        <f t="shared" si="21"/>
        <v>1.8475888157854219</v>
      </c>
      <c r="BC26" s="626">
        <f t="shared" si="22"/>
        <v>1.8845405921011305</v>
      </c>
    </row>
    <row r="27" spans="1:56">
      <c r="A27" s="582">
        <v>2020</v>
      </c>
      <c r="B27" s="545" t="s">
        <v>23</v>
      </c>
      <c r="C27" s="545" t="s">
        <v>24</v>
      </c>
      <c r="D27" s="626">
        <f t="shared" si="76"/>
        <v>0.65294088541951656</v>
      </c>
      <c r="E27" s="626">
        <f t="shared" si="62"/>
        <v>0.67840557995087769</v>
      </c>
      <c r="F27" s="626">
        <f t="shared" si="63"/>
        <v>0.71029064220856886</v>
      </c>
      <c r="G27" s="626">
        <f t="shared" si="64"/>
        <v>0.72307587376832316</v>
      </c>
      <c r="H27" s="626">
        <f t="shared" si="65"/>
        <v>0.72379894964209146</v>
      </c>
      <c r="I27" s="626">
        <f t="shared" si="66"/>
        <v>0.74406532023207006</v>
      </c>
      <c r="J27" s="626">
        <f t="shared" si="67"/>
        <v>0.75820256131647934</v>
      </c>
      <c r="K27" s="626">
        <f t="shared" si="68"/>
        <v>0.77715762534939126</v>
      </c>
      <c r="L27" s="626">
        <f t="shared" si="69"/>
        <v>0.79891803885917423</v>
      </c>
      <c r="M27" s="626">
        <f t="shared" si="70"/>
        <v>0.84924987530730212</v>
      </c>
      <c r="N27" s="626">
        <f t="shared" si="71"/>
        <v>0.85774237406037512</v>
      </c>
      <c r="O27" s="626">
        <f t="shared" si="72"/>
        <v>0.87060850967128067</v>
      </c>
      <c r="P27" s="626">
        <f t="shared" si="73"/>
        <v>0.88715007135503487</v>
      </c>
      <c r="Q27" s="626">
        <f t="shared" si="77"/>
        <v>0.9164260237097509</v>
      </c>
      <c r="R27" s="626">
        <f t="shared" si="74"/>
        <v>0.92925598804168741</v>
      </c>
      <c r="S27" s="626">
        <f t="shared" si="75"/>
        <v>0.93297301199385418</v>
      </c>
      <c r="T27" s="626">
        <f t="shared" si="78"/>
        <v>0.93577193102983569</v>
      </c>
      <c r="U27" s="626">
        <f>V27/(1+$U$6)</f>
        <v>0.94232233454704439</v>
      </c>
      <c r="V27" s="626">
        <f t="shared" ref="V27:V57" si="79">W27/(1+$V$6)</f>
        <v>0.96116878123798533</v>
      </c>
      <c r="W27" s="626">
        <f>X27/(1+$W$6)</f>
        <v>0.98039215686274506</v>
      </c>
      <c r="X27" s="623">
        <v>1</v>
      </c>
      <c r="Y27" s="603">
        <f t="shared" si="26"/>
        <v>1.02</v>
      </c>
      <c r="Z27" s="603">
        <f t="shared" si="27"/>
        <v>1.0404</v>
      </c>
      <c r="AA27" s="603">
        <f t="shared" si="28"/>
        <v>1.0612079999999999</v>
      </c>
      <c r="AB27" s="603">
        <f t="shared" si="29"/>
        <v>1.08243216</v>
      </c>
      <c r="AC27" s="603">
        <f t="shared" si="30"/>
        <v>1.1040808032</v>
      </c>
      <c r="AD27" s="603">
        <f t="shared" si="31"/>
        <v>1.1261624192640001</v>
      </c>
      <c r="AE27" s="603">
        <f t="shared" si="32"/>
        <v>1.14868566764928</v>
      </c>
      <c r="AF27" s="603">
        <f t="shared" si="33"/>
        <v>1.1716593810022657</v>
      </c>
      <c r="AG27" s="603">
        <f t="shared" si="34"/>
        <v>1.1950925686223111</v>
      </c>
      <c r="AH27" s="603">
        <f t="shared" si="35"/>
        <v>1.2189944199947573</v>
      </c>
      <c r="AI27" s="603">
        <f t="shared" si="37"/>
        <v>1.2433743083946525</v>
      </c>
      <c r="AJ27" s="603">
        <f t="shared" si="3"/>
        <v>1.2682417945625455</v>
      </c>
      <c r="AK27" s="626">
        <f t="shared" si="4"/>
        <v>1.2936066304537963</v>
      </c>
      <c r="AL27" s="626">
        <f t="shared" si="5"/>
        <v>1.3194787630628724</v>
      </c>
      <c r="AM27" s="626">
        <f t="shared" si="6"/>
        <v>1.3458683383241299</v>
      </c>
      <c r="AN27" s="626">
        <f t="shared" si="7"/>
        <v>1.3727857050906125</v>
      </c>
      <c r="AO27" s="626">
        <f t="shared" si="8"/>
        <v>1.4002414191924248</v>
      </c>
      <c r="AP27" s="626">
        <f t="shared" si="9"/>
        <v>1.4282462475762734</v>
      </c>
      <c r="AQ27" s="626">
        <f t="shared" si="10"/>
        <v>1.4568111725277988</v>
      </c>
      <c r="AR27" s="626">
        <f t="shared" si="11"/>
        <v>1.4859473959783549</v>
      </c>
      <c r="AS27" s="626">
        <f t="shared" si="12"/>
        <v>1.5156663438979221</v>
      </c>
      <c r="AT27" s="626">
        <f t="shared" si="13"/>
        <v>1.5459796707758806</v>
      </c>
      <c r="AU27" s="626">
        <f t="shared" si="14"/>
        <v>1.5768992641913981</v>
      </c>
      <c r="AV27" s="626">
        <f t="shared" si="15"/>
        <v>1.6084372494752261</v>
      </c>
      <c r="AW27" s="626">
        <f t="shared" si="16"/>
        <v>1.6406059944647307</v>
      </c>
      <c r="AX27" s="626">
        <f t="shared" si="17"/>
        <v>1.6734181143540252</v>
      </c>
      <c r="AY27" s="626">
        <f t="shared" si="18"/>
        <v>1.7068864766411058</v>
      </c>
      <c r="AZ27" s="626">
        <f t="shared" si="19"/>
        <v>1.7410242061739281</v>
      </c>
      <c r="BA27" s="626">
        <f t="shared" si="20"/>
        <v>1.7758446902974065</v>
      </c>
      <c r="BB27" s="626">
        <f t="shared" si="21"/>
        <v>1.8113615841033548</v>
      </c>
      <c r="BC27" s="626">
        <f t="shared" si="22"/>
        <v>1.8475888157854219</v>
      </c>
    </row>
    <row r="28" spans="1:56">
      <c r="A28" s="582">
        <v>2021</v>
      </c>
      <c r="B28" s="545" t="s">
        <v>23</v>
      </c>
      <c r="C28" s="545" t="s">
        <v>24</v>
      </c>
      <c r="D28" s="626">
        <f t="shared" si="76"/>
        <v>0.64013812296031036</v>
      </c>
      <c r="E28" s="626">
        <f t="shared" si="62"/>
        <v>0.66510350975576238</v>
      </c>
      <c r="F28" s="626">
        <f t="shared" si="63"/>
        <v>0.69636337471428311</v>
      </c>
      <c r="G28" s="626">
        <f t="shared" si="64"/>
        <v>0.70889791545914027</v>
      </c>
      <c r="H28" s="626">
        <f t="shared" si="65"/>
        <v>0.7096068133745993</v>
      </c>
      <c r="I28" s="626">
        <f t="shared" si="66"/>
        <v>0.72947580414908808</v>
      </c>
      <c r="J28" s="626">
        <f t="shared" si="67"/>
        <v>0.74333584442792067</v>
      </c>
      <c r="K28" s="626">
        <f t="shared" si="68"/>
        <v>0.76191924053861859</v>
      </c>
      <c r="L28" s="626">
        <f t="shared" si="69"/>
        <v>0.78325297927369997</v>
      </c>
      <c r="M28" s="626">
        <f t="shared" si="70"/>
        <v>0.83259791696794305</v>
      </c>
      <c r="N28" s="626">
        <f t="shared" si="71"/>
        <v>0.84092389613762253</v>
      </c>
      <c r="O28" s="626">
        <f t="shared" si="72"/>
        <v>0.85353775457968684</v>
      </c>
      <c r="P28" s="626">
        <f t="shared" si="73"/>
        <v>0.86975497191670081</v>
      </c>
      <c r="Q28" s="626">
        <f t="shared" si="77"/>
        <v>0.89845688598995188</v>
      </c>
      <c r="R28" s="626">
        <f t="shared" si="74"/>
        <v>0.91103528239381126</v>
      </c>
      <c r="S28" s="626">
        <f t="shared" si="75"/>
        <v>0.91467942352338649</v>
      </c>
      <c r="T28" s="626">
        <f t="shared" si="78"/>
        <v>0.91742346179395651</v>
      </c>
      <c r="U28" s="626">
        <f>V28/(1+$U$6)</f>
        <v>0.92384542602651409</v>
      </c>
      <c r="V28" s="626">
        <f t="shared" si="79"/>
        <v>0.94232233454704439</v>
      </c>
      <c r="W28" s="626">
        <f t="shared" ref="W28:W57" si="80">X28/(1+$W$6)</f>
        <v>0.96116878123798533</v>
      </c>
      <c r="X28" s="626">
        <f>Y28/(1+$X$6)</f>
        <v>0.98039215686274506</v>
      </c>
      <c r="Y28" s="623">
        <v>1</v>
      </c>
      <c r="Z28" s="603">
        <f t="shared" si="27"/>
        <v>1.02</v>
      </c>
      <c r="AA28" s="603">
        <f t="shared" si="28"/>
        <v>1.0404</v>
      </c>
      <c r="AB28" s="603">
        <f t="shared" si="29"/>
        <v>1.0612079999999999</v>
      </c>
      <c r="AC28" s="603">
        <f t="shared" si="30"/>
        <v>1.08243216</v>
      </c>
      <c r="AD28" s="603">
        <f t="shared" si="31"/>
        <v>1.1040808032</v>
      </c>
      <c r="AE28" s="603">
        <f t="shared" si="32"/>
        <v>1.1261624192640001</v>
      </c>
      <c r="AF28" s="603">
        <f t="shared" si="33"/>
        <v>1.14868566764928</v>
      </c>
      <c r="AG28" s="603">
        <f t="shared" si="34"/>
        <v>1.1716593810022657</v>
      </c>
      <c r="AH28" s="603">
        <f t="shared" si="35"/>
        <v>1.1950925686223111</v>
      </c>
      <c r="AI28" s="603">
        <f t="shared" si="37"/>
        <v>1.2189944199947573</v>
      </c>
      <c r="AJ28" s="603">
        <f t="shared" si="3"/>
        <v>1.2433743083946525</v>
      </c>
      <c r="AK28" s="626">
        <f t="shared" si="4"/>
        <v>1.2682417945625455</v>
      </c>
      <c r="AL28" s="626">
        <f t="shared" si="5"/>
        <v>1.2936066304537963</v>
      </c>
      <c r="AM28" s="626">
        <f t="shared" si="6"/>
        <v>1.3194787630628724</v>
      </c>
      <c r="AN28" s="626">
        <f t="shared" si="7"/>
        <v>1.3458683383241299</v>
      </c>
      <c r="AO28" s="626">
        <f t="shared" si="8"/>
        <v>1.3727857050906125</v>
      </c>
      <c r="AP28" s="626">
        <f t="shared" si="9"/>
        <v>1.4002414191924248</v>
      </c>
      <c r="AQ28" s="626">
        <f t="shared" si="10"/>
        <v>1.4282462475762734</v>
      </c>
      <c r="AR28" s="626">
        <f t="shared" si="11"/>
        <v>1.4568111725277988</v>
      </c>
      <c r="AS28" s="626">
        <f t="shared" si="12"/>
        <v>1.4859473959783549</v>
      </c>
      <c r="AT28" s="626">
        <f t="shared" si="13"/>
        <v>1.5156663438979221</v>
      </c>
      <c r="AU28" s="626">
        <f t="shared" si="14"/>
        <v>1.5459796707758806</v>
      </c>
      <c r="AV28" s="626">
        <f t="shared" si="15"/>
        <v>1.5768992641913981</v>
      </c>
      <c r="AW28" s="626">
        <f t="shared" si="16"/>
        <v>1.6084372494752261</v>
      </c>
      <c r="AX28" s="626">
        <f t="shared" si="17"/>
        <v>1.6406059944647307</v>
      </c>
      <c r="AY28" s="626">
        <f t="shared" si="18"/>
        <v>1.6734181143540252</v>
      </c>
      <c r="AZ28" s="626">
        <f t="shared" si="19"/>
        <v>1.7068864766411058</v>
      </c>
      <c r="BA28" s="626">
        <f t="shared" si="20"/>
        <v>1.7410242061739281</v>
      </c>
      <c r="BB28" s="626">
        <f t="shared" si="21"/>
        <v>1.7758446902974065</v>
      </c>
      <c r="BC28" s="626">
        <f t="shared" si="22"/>
        <v>1.8113615841033548</v>
      </c>
    </row>
    <row r="29" spans="1:56">
      <c r="A29" s="582">
        <v>2022</v>
      </c>
      <c r="B29" s="545" t="s">
        <v>23</v>
      </c>
      <c r="C29" s="545" t="s">
        <v>24</v>
      </c>
      <c r="D29" s="626">
        <f t="shared" si="76"/>
        <v>0.62758639505912772</v>
      </c>
      <c r="E29" s="626">
        <f t="shared" si="62"/>
        <v>0.65206226446643367</v>
      </c>
      <c r="F29" s="626">
        <f t="shared" si="63"/>
        <v>0.68270919089635596</v>
      </c>
      <c r="G29" s="626">
        <f t="shared" si="64"/>
        <v>0.6949979563324904</v>
      </c>
      <c r="H29" s="626">
        <f t="shared" si="65"/>
        <v>0.69569295428882283</v>
      </c>
      <c r="I29" s="626">
        <f t="shared" si="66"/>
        <v>0.71517235700890991</v>
      </c>
      <c r="J29" s="626">
        <f t="shared" si="67"/>
        <v>0.72876063179207917</v>
      </c>
      <c r="K29" s="626">
        <f t="shared" si="68"/>
        <v>0.74697964758688107</v>
      </c>
      <c r="L29" s="626">
        <f t="shared" si="69"/>
        <v>0.76789507771931376</v>
      </c>
      <c r="M29" s="626">
        <f t="shared" si="70"/>
        <v>0.81627246761563044</v>
      </c>
      <c r="N29" s="626">
        <f t="shared" si="71"/>
        <v>0.82443519229178674</v>
      </c>
      <c r="O29" s="626">
        <f t="shared" si="72"/>
        <v>0.8368017201761635</v>
      </c>
      <c r="P29" s="626">
        <f t="shared" si="73"/>
        <v>0.85270095285951053</v>
      </c>
      <c r="Q29" s="626">
        <f t="shared" si="77"/>
        <v>0.88084008430387428</v>
      </c>
      <c r="R29" s="626">
        <f t="shared" si="74"/>
        <v>0.89317184548412853</v>
      </c>
      <c r="S29" s="626">
        <f t="shared" si="75"/>
        <v>0.89674453286606504</v>
      </c>
      <c r="T29" s="626">
        <f t="shared" si="78"/>
        <v>0.89943476646466314</v>
      </c>
      <c r="U29" s="626">
        <f t="shared" ref="U29:U57" si="81">V29/(1+$U$6)</f>
        <v>0.90573080982991572</v>
      </c>
      <c r="V29" s="626">
        <f t="shared" si="79"/>
        <v>0.92384542602651409</v>
      </c>
      <c r="W29" s="626">
        <f t="shared" si="80"/>
        <v>0.94232233454704439</v>
      </c>
      <c r="X29" s="626">
        <f t="shared" ref="X29:X57" si="82">Y29/(1+$X$6)</f>
        <v>0.96116878123798533</v>
      </c>
      <c r="Y29" s="626">
        <f>Z29/(1+$Y$6)</f>
        <v>0.98039215686274506</v>
      </c>
      <c r="Z29" s="623">
        <v>1</v>
      </c>
      <c r="AA29" s="603">
        <f t="shared" si="28"/>
        <v>1.02</v>
      </c>
      <c r="AB29" s="603">
        <f t="shared" si="29"/>
        <v>1.0404</v>
      </c>
      <c r="AC29" s="603">
        <f t="shared" si="30"/>
        <v>1.0612079999999999</v>
      </c>
      <c r="AD29" s="603">
        <f t="shared" si="31"/>
        <v>1.08243216</v>
      </c>
      <c r="AE29" s="603">
        <f t="shared" si="32"/>
        <v>1.1040808032</v>
      </c>
      <c r="AF29" s="603">
        <f t="shared" si="33"/>
        <v>1.1261624192640001</v>
      </c>
      <c r="AG29" s="603">
        <f t="shared" si="34"/>
        <v>1.14868566764928</v>
      </c>
      <c r="AH29" s="603">
        <f t="shared" si="35"/>
        <v>1.1716593810022657</v>
      </c>
      <c r="AI29" s="603">
        <f t="shared" si="37"/>
        <v>1.1950925686223111</v>
      </c>
      <c r="AJ29" s="603">
        <f t="shared" si="3"/>
        <v>1.2189944199947573</v>
      </c>
      <c r="AK29" s="626">
        <f t="shared" si="4"/>
        <v>1.2433743083946525</v>
      </c>
      <c r="AL29" s="626">
        <f t="shared" si="5"/>
        <v>1.2682417945625455</v>
      </c>
      <c r="AM29" s="626">
        <f t="shared" si="6"/>
        <v>1.2936066304537963</v>
      </c>
      <c r="AN29" s="626">
        <f t="shared" si="7"/>
        <v>1.3194787630628724</v>
      </c>
      <c r="AO29" s="626">
        <f t="shared" si="8"/>
        <v>1.3458683383241299</v>
      </c>
      <c r="AP29" s="626">
        <f t="shared" si="9"/>
        <v>1.3727857050906125</v>
      </c>
      <c r="AQ29" s="626">
        <f t="shared" si="10"/>
        <v>1.4002414191924248</v>
      </c>
      <c r="AR29" s="626">
        <f t="shared" si="11"/>
        <v>1.4282462475762734</v>
      </c>
      <c r="AS29" s="626">
        <f t="shared" si="12"/>
        <v>1.4568111725277988</v>
      </c>
      <c r="AT29" s="626">
        <f t="shared" si="13"/>
        <v>1.4859473959783549</v>
      </c>
      <c r="AU29" s="626">
        <f t="shared" si="14"/>
        <v>1.5156663438979221</v>
      </c>
      <c r="AV29" s="626">
        <f t="shared" si="15"/>
        <v>1.5459796707758806</v>
      </c>
      <c r="AW29" s="626">
        <f t="shared" si="16"/>
        <v>1.5768992641913981</v>
      </c>
      <c r="AX29" s="626">
        <f t="shared" si="17"/>
        <v>1.6084372494752261</v>
      </c>
      <c r="AY29" s="626">
        <f t="shared" si="18"/>
        <v>1.6406059944647307</v>
      </c>
      <c r="AZ29" s="626">
        <f t="shared" si="19"/>
        <v>1.6734181143540252</v>
      </c>
      <c r="BA29" s="626">
        <f t="shared" si="20"/>
        <v>1.7068864766411058</v>
      </c>
      <c r="BB29" s="626">
        <f t="shared" si="21"/>
        <v>1.7410242061739281</v>
      </c>
      <c r="BC29" s="626">
        <f t="shared" si="22"/>
        <v>1.7758446902974065</v>
      </c>
    </row>
    <row r="30" spans="1:56">
      <c r="A30" s="582">
        <v>2023</v>
      </c>
      <c r="B30" s="545" t="s">
        <v>23</v>
      </c>
      <c r="C30" s="545" t="s">
        <v>24</v>
      </c>
      <c r="D30" s="626">
        <f t="shared" si="76"/>
        <v>0.61528077946973303</v>
      </c>
      <c r="E30" s="626">
        <f t="shared" si="62"/>
        <v>0.6392767298690526</v>
      </c>
      <c r="F30" s="626">
        <f t="shared" si="63"/>
        <v>0.66932273617289806</v>
      </c>
      <c r="G30" s="626">
        <f t="shared" si="64"/>
        <v>0.68137054542401021</v>
      </c>
      <c r="H30" s="626">
        <f t="shared" si="65"/>
        <v>0.68205191596943415</v>
      </c>
      <c r="I30" s="626">
        <f t="shared" si="66"/>
        <v>0.70114936961657837</v>
      </c>
      <c r="J30" s="626">
        <f t="shared" si="67"/>
        <v>0.71447120763929328</v>
      </c>
      <c r="K30" s="626">
        <f t="shared" si="68"/>
        <v>0.73233298783027556</v>
      </c>
      <c r="L30" s="626">
        <f t="shared" si="69"/>
        <v>0.75283831148952329</v>
      </c>
      <c r="M30" s="626">
        <f t="shared" si="70"/>
        <v>0.80026712511336318</v>
      </c>
      <c r="N30" s="626">
        <f t="shared" si="71"/>
        <v>0.80826979636449681</v>
      </c>
      <c r="O30" s="626">
        <f t="shared" si="72"/>
        <v>0.82039384330996423</v>
      </c>
      <c r="P30" s="626">
        <f t="shared" si="73"/>
        <v>0.83598132633285349</v>
      </c>
      <c r="Q30" s="626">
        <f t="shared" si="77"/>
        <v>0.86356871010183756</v>
      </c>
      <c r="R30" s="626">
        <f t="shared" si="74"/>
        <v>0.87565867204326331</v>
      </c>
      <c r="S30" s="626">
        <f t="shared" si="75"/>
        <v>0.87916130673143633</v>
      </c>
      <c r="T30" s="626">
        <f t="shared" si="78"/>
        <v>0.88179879065163058</v>
      </c>
      <c r="U30" s="626">
        <f t="shared" si="81"/>
        <v>0.88797138218619187</v>
      </c>
      <c r="V30" s="626">
        <f t="shared" si="79"/>
        <v>0.90573080982991572</v>
      </c>
      <c r="W30" s="626">
        <f t="shared" si="80"/>
        <v>0.92384542602651409</v>
      </c>
      <c r="X30" s="626">
        <f t="shared" si="82"/>
        <v>0.94232233454704439</v>
      </c>
      <c r="Y30" s="626">
        <f t="shared" ref="Y30:Y57" si="83">Z30/(1+$Y$6)</f>
        <v>0.96116878123798533</v>
      </c>
      <c r="Z30" s="626">
        <f>AA30/(1+$Z$6)</f>
        <v>0.98039215686274506</v>
      </c>
      <c r="AA30" s="623">
        <v>1</v>
      </c>
      <c r="AB30" s="603">
        <f t="shared" si="29"/>
        <v>1.02</v>
      </c>
      <c r="AC30" s="603">
        <f t="shared" si="30"/>
        <v>1.0404</v>
      </c>
      <c r="AD30" s="603">
        <f t="shared" si="31"/>
        <v>1.0612079999999999</v>
      </c>
      <c r="AE30" s="603">
        <f t="shared" si="32"/>
        <v>1.08243216</v>
      </c>
      <c r="AF30" s="603">
        <f t="shared" si="33"/>
        <v>1.1040808032</v>
      </c>
      <c r="AG30" s="603">
        <f t="shared" si="34"/>
        <v>1.1261624192640001</v>
      </c>
      <c r="AH30" s="603">
        <f t="shared" si="35"/>
        <v>1.14868566764928</v>
      </c>
      <c r="AI30" s="603">
        <f t="shared" si="37"/>
        <v>1.1716593810022657</v>
      </c>
      <c r="AJ30" s="603">
        <f t="shared" si="3"/>
        <v>1.1950925686223111</v>
      </c>
      <c r="AK30" s="626">
        <f t="shared" si="4"/>
        <v>1.2189944199947573</v>
      </c>
      <c r="AL30" s="626">
        <f t="shared" si="5"/>
        <v>1.2433743083946525</v>
      </c>
      <c r="AM30" s="626">
        <f t="shared" si="6"/>
        <v>1.2682417945625455</v>
      </c>
      <c r="AN30" s="626">
        <f t="shared" si="7"/>
        <v>1.2936066304537963</v>
      </c>
      <c r="AO30" s="626">
        <f t="shared" si="8"/>
        <v>1.3194787630628724</v>
      </c>
      <c r="AP30" s="626">
        <f t="shared" si="9"/>
        <v>1.3458683383241299</v>
      </c>
      <c r="AQ30" s="626">
        <f t="shared" si="10"/>
        <v>1.3727857050906125</v>
      </c>
      <c r="AR30" s="626">
        <f t="shared" si="11"/>
        <v>1.4002414191924248</v>
      </c>
      <c r="AS30" s="626">
        <f t="shared" si="12"/>
        <v>1.4282462475762734</v>
      </c>
      <c r="AT30" s="626">
        <f t="shared" si="13"/>
        <v>1.4568111725277988</v>
      </c>
      <c r="AU30" s="626">
        <f t="shared" si="14"/>
        <v>1.4859473959783549</v>
      </c>
      <c r="AV30" s="626">
        <f t="shared" si="15"/>
        <v>1.5156663438979221</v>
      </c>
      <c r="AW30" s="626">
        <f t="shared" si="16"/>
        <v>1.5459796707758806</v>
      </c>
      <c r="AX30" s="626">
        <f t="shared" si="17"/>
        <v>1.5768992641913981</v>
      </c>
      <c r="AY30" s="626">
        <f t="shared" si="18"/>
        <v>1.6084372494752261</v>
      </c>
      <c r="AZ30" s="626">
        <f t="shared" si="19"/>
        <v>1.6406059944647307</v>
      </c>
      <c r="BA30" s="626">
        <f t="shared" si="20"/>
        <v>1.6734181143540252</v>
      </c>
      <c r="BB30" s="626">
        <f t="shared" si="21"/>
        <v>1.7068864766411058</v>
      </c>
      <c r="BC30" s="626">
        <f t="shared" si="22"/>
        <v>1.7410242061739281</v>
      </c>
    </row>
    <row r="31" spans="1:56">
      <c r="A31" s="582">
        <v>2024</v>
      </c>
      <c r="B31" s="545" t="s">
        <v>23</v>
      </c>
      <c r="C31" s="545" t="s">
        <v>24</v>
      </c>
      <c r="D31" s="626">
        <f t="shared" si="76"/>
        <v>0.60321645046052275</v>
      </c>
      <c r="E31" s="626">
        <f t="shared" si="62"/>
        <v>0.62674189202848307</v>
      </c>
      <c r="F31" s="626">
        <f t="shared" si="63"/>
        <v>0.65619876095382168</v>
      </c>
      <c r="G31" s="626">
        <f t="shared" si="64"/>
        <v>0.66801033865099047</v>
      </c>
      <c r="H31" s="626">
        <f t="shared" si="65"/>
        <v>0.6686783489896414</v>
      </c>
      <c r="I31" s="626">
        <f t="shared" si="66"/>
        <v>0.68740134276135134</v>
      </c>
      <c r="J31" s="626">
        <f t="shared" si="67"/>
        <v>0.7004619682738169</v>
      </c>
      <c r="K31" s="626">
        <f t="shared" si="68"/>
        <v>0.71797351748066229</v>
      </c>
      <c r="L31" s="626">
        <f t="shared" si="69"/>
        <v>0.73807677597012089</v>
      </c>
      <c r="M31" s="626">
        <f t="shared" si="70"/>
        <v>0.78457561285623845</v>
      </c>
      <c r="N31" s="626">
        <f t="shared" si="71"/>
        <v>0.79242136898480087</v>
      </c>
      <c r="O31" s="626">
        <f t="shared" si="72"/>
        <v>0.80430768951957277</v>
      </c>
      <c r="P31" s="626">
        <f t="shared" si="73"/>
        <v>0.81958953562044456</v>
      </c>
      <c r="Q31" s="626">
        <f t="shared" si="77"/>
        <v>0.84663599029591918</v>
      </c>
      <c r="R31" s="626">
        <f t="shared" si="74"/>
        <v>0.85848889416006202</v>
      </c>
      <c r="S31" s="626">
        <f t="shared" si="75"/>
        <v>0.8619228497367023</v>
      </c>
      <c r="T31" s="626">
        <f t="shared" si="78"/>
        <v>0.8645086182859123</v>
      </c>
      <c r="U31" s="626">
        <f t="shared" si="81"/>
        <v>0.87056017861391355</v>
      </c>
      <c r="V31" s="626">
        <f t="shared" si="79"/>
        <v>0.88797138218619187</v>
      </c>
      <c r="W31" s="626">
        <f t="shared" si="80"/>
        <v>0.90573080982991572</v>
      </c>
      <c r="X31" s="626">
        <f t="shared" si="82"/>
        <v>0.92384542602651409</v>
      </c>
      <c r="Y31" s="626">
        <f t="shared" si="83"/>
        <v>0.94232233454704439</v>
      </c>
      <c r="Z31" s="626">
        <f t="shared" ref="Z31:Z57" si="84">AA31/(1+$Z$6)</f>
        <v>0.96116878123798533</v>
      </c>
      <c r="AA31" s="626">
        <f>AB31/(1+$AA$6)</f>
        <v>0.98039215686274506</v>
      </c>
      <c r="AB31" s="623">
        <v>1</v>
      </c>
      <c r="AC31" s="603">
        <f t="shared" si="30"/>
        <v>1.02</v>
      </c>
      <c r="AD31" s="603">
        <f t="shared" si="31"/>
        <v>1.0404</v>
      </c>
      <c r="AE31" s="603">
        <f t="shared" si="32"/>
        <v>1.0612079999999999</v>
      </c>
      <c r="AF31" s="603">
        <f t="shared" si="33"/>
        <v>1.08243216</v>
      </c>
      <c r="AG31" s="603">
        <f t="shared" si="34"/>
        <v>1.1040808032</v>
      </c>
      <c r="AH31" s="603">
        <f t="shared" si="35"/>
        <v>1.1261624192640001</v>
      </c>
      <c r="AI31" s="603">
        <f t="shared" si="37"/>
        <v>1.14868566764928</v>
      </c>
      <c r="AJ31" s="603">
        <f t="shared" si="3"/>
        <v>1.1716593810022657</v>
      </c>
      <c r="AK31" s="626">
        <f t="shared" si="4"/>
        <v>1.1950925686223111</v>
      </c>
      <c r="AL31" s="626">
        <f t="shared" si="5"/>
        <v>1.2189944199947573</v>
      </c>
      <c r="AM31" s="626">
        <f t="shared" si="6"/>
        <v>1.2433743083946525</v>
      </c>
      <c r="AN31" s="626">
        <f t="shared" si="7"/>
        <v>1.2682417945625455</v>
      </c>
      <c r="AO31" s="626">
        <f t="shared" si="8"/>
        <v>1.2936066304537963</v>
      </c>
      <c r="AP31" s="626">
        <f t="shared" si="9"/>
        <v>1.3194787630628724</v>
      </c>
      <c r="AQ31" s="626">
        <f t="shared" si="10"/>
        <v>1.3458683383241299</v>
      </c>
      <c r="AR31" s="626">
        <f t="shared" si="11"/>
        <v>1.3727857050906125</v>
      </c>
      <c r="AS31" s="626">
        <f t="shared" si="12"/>
        <v>1.4002414191924248</v>
      </c>
      <c r="AT31" s="626">
        <f t="shared" si="13"/>
        <v>1.4282462475762734</v>
      </c>
      <c r="AU31" s="626">
        <f t="shared" si="14"/>
        <v>1.4568111725277988</v>
      </c>
      <c r="AV31" s="626">
        <f t="shared" si="15"/>
        <v>1.4859473959783549</v>
      </c>
      <c r="AW31" s="626">
        <f t="shared" si="16"/>
        <v>1.5156663438979221</v>
      </c>
      <c r="AX31" s="626">
        <f t="shared" si="17"/>
        <v>1.5459796707758806</v>
      </c>
      <c r="AY31" s="626">
        <f t="shared" si="18"/>
        <v>1.5768992641913981</v>
      </c>
      <c r="AZ31" s="626">
        <f t="shared" si="19"/>
        <v>1.6084372494752261</v>
      </c>
      <c r="BA31" s="626">
        <f t="shared" si="20"/>
        <v>1.6406059944647307</v>
      </c>
      <c r="BB31" s="626">
        <f t="shared" si="21"/>
        <v>1.6734181143540252</v>
      </c>
      <c r="BC31" s="626">
        <f t="shared" si="22"/>
        <v>1.7068864766411058</v>
      </c>
    </row>
    <row r="32" spans="1:56">
      <c r="A32" s="615">
        <v>2025</v>
      </c>
      <c r="B32" s="545" t="s">
        <v>23</v>
      </c>
      <c r="C32" s="545" t="s">
        <v>24</v>
      </c>
      <c r="D32" s="626">
        <f t="shared" si="76"/>
        <v>0.59138867692208108</v>
      </c>
      <c r="E32" s="626">
        <f t="shared" si="62"/>
        <v>0.6144528353220422</v>
      </c>
      <c r="F32" s="626">
        <f t="shared" si="63"/>
        <v>0.64333211858217809</v>
      </c>
      <c r="G32" s="626">
        <f t="shared" si="64"/>
        <v>0.65491209671665729</v>
      </c>
      <c r="H32" s="626">
        <f t="shared" si="65"/>
        <v>0.65556700881337382</v>
      </c>
      <c r="I32" s="626">
        <f t="shared" si="66"/>
        <v>0.6739228850601483</v>
      </c>
      <c r="J32" s="626">
        <f t="shared" si="67"/>
        <v>0.68672741987629105</v>
      </c>
      <c r="K32" s="626">
        <f t="shared" si="68"/>
        <v>0.70389560537319829</v>
      </c>
      <c r="L32" s="626">
        <f t="shared" si="69"/>
        <v>0.72360468232364783</v>
      </c>
      <c r="M32" s="626">
        <f t="shared" si="70"/>
        <v>0.76919177731003763</v>
      </c>
      <c r="N32" s="626">
        <f t="shared" si="71"/>
        <v>0.77688369508313804</v>
      </c>
      <c r="O32" s="626">
        <f t="shared" si="72"/>
        <v>0.78853695050938499</v>
      </c>
      <c r="P32" s="626">
        <f t="shared" si="73"/>
        <v>0.80351915256906326</v>
      </c>
      <c r="Q32" s="626">
        <f t="shared" si="77"/>
        <v>0.83003528460384224</v>
      </c>
      <c r="R32" s="626">
        <f t="shared" si="74"/>
        <v>0.84165577858829599</v>
      </c>
      <c r="S32" s="626">
        <f t="shared" si="75"/>
        <v>0.8450224017026492</v>
      </c>
      <c r="T32" s="626">
        <f t="shared" si="78"/>
        <v>0.84755746890775707</v>
      </c>
      <c r="U32" s="626">
        <f t="shared" si="81"/>
        <v>0.85349037119011129</v>
      </c>
      <c r="V32" s="626">
        <f t="shared" si="79"/>
        <v>0.87056017861391355</v>
      </c>
      <c r="W32" s="626">
        <f t="shared" si="80"/>
        <v>0.88797138218619187</v>
      </c>
      <c r="X32" s="626">
        <f t="shared" si="82"/>
        <v>0.90573080982991572</v>
      </c>
      <c r="Y32" s="626">
        <f t="shared" si="83"/>
        <v>0.92384542602651409</v>
      </c>
      <c r="Z32" s="626">
        <f t="shared" si="84"/>
        <v>0.94232233454704439</v>
      </c>
      <c r="AA32" s="626">
        <f t="shared" ref="AA32:AA57" si="85">AB32/(1+$AA$6)</f>
        <v>0.96116878123798533</v>
      </c>
      <c r="AB32" s="626">
        <f>AC32/(1+$AB$6)</f>
        <v>0.98039215686274506</v>
      </c>
      <c r="AC32" s="623">
        <v>1</v>
      </c>
      <c r="AD32" s="603">
        <f t="shared" si="31"/>
        <v>1.02</v>
      </c>
      <c r="AE32" s="603">
        <f t="shared" si="32"/>
        <v>1.0404</v>
      </c>
      <c r="AF32" s="603">
        <f t="shared" si="33"/>
        <v>1.0612079999999999</v>
      </c>
      <c r="AG32" s="603">
        <f t="shared" si="34"/>
        <v>1.08243216</v>
      </c>
      <c r="AH32" s="603">
        <f t="shared" si="35"/>
        <v>1.1040808032</v>
      </c>
      <c r="AI32" s="603">
        <f t="shared" si="37"/>
        <v>1.1261624192640001</v>
      </c>
      <c r="AJ32" s="603">
        <f t="shared" si="3"/>
        <v>1.14868566764928</v>
      </c>
      <c r="AK32" s="626">
        <f t="shared" si="4"/>
        <v>1.1716593810022657</v>
      </c>
      <c r="AL32" s="626">
        <f t="shared" si="5"/>
        <v>1.1950925686223111</v>
      </c>
      <c r="AM32" s="626">
        <f t="shared" si="6"/>
        <v>1.2189944199947573</v>
      </c>
      <c r="AN32" s="626">
        <f t="shared" si="7"/>
        <v>1.2433743083946525</v>
      </c>
      <c r="AO32" s="626">
        <f t="shared" si="8"/>
        <v>1.2682417945625455</v>
      </c>
      <c r="AP32" s="626">
        <f t="shared" si="9"/>
        <v>1.2936066304537963</v>
      </c>
      <c r="AQ32" s="626">
        <f t="shared" si="10"/>
        <v>1.3194787630628724</v>
      </c>
      <c r="AR32" s="626">
        <f t="shared" si="11"/>
        <v>1.3458683383241299</v>
      </c>
      <c r="AS32" s="626">
        <f t="shared" si="12"/>
        <v>1.3727857050906125</v>
      </c>
      <c r="AT32" s="626">
        <f t="shared" si="13"/>
        <v>1.4002414191924248</v>
      </c>
      <c r="AU32" s="626">
        <f t="shared" si="14"/>
        <v>1.4282462475762734</v>
      </c>
      <c r="AV32" s="626">
        <f t="shared" si="15"/>
        <v>1.4568111725277988</v>
      </c>
      <c r="AW32" s="626">
        <f t="shared" si="16"/>
        <v>1.4859473959783549</v>
      </c>
      <c r="AX32" s="626">
        <f t="shared" si="17"/>
        <v>1.5156663438979221</v>
      </c>
      <c r="AY32" s="626">
        <f t="shared" si="18"/>
        <v>1.5459796707758806</v>
      </c>
      <c r="AZ32" s="626">
        <f t="shared" si="19"/>
        <v>1.5768992641913981</v>
      </c>
      <c r="BA32" s="626">
        <f t="shared" si="20"/>
        <v>1.6084372494752261</v>
      </c>
      <c r="BB32" s="626">
        <f t="shared" si="21"/>
        <v>1.6406059944647307</v>
      </c>
      <c r="BC32" s="626">
        <f t="shared" si="22"/>
        <v>1.6734181143540252</v>
      </c>
    </row>
    <row r="33" spans="1:56">
      <c r="A33" s="615">
        <v>2026</v>
      </c>
      <c r="B33" s="545" t="s">
        <v>23</v>
      </c>
      <c r="C33" s="545" t="s">
        <v>24</v>
      </c>
      <c r="D33" s="626">
        <f t="shared" si="76"/>
        <v>0.57979282051184411</v>
      </c>
      <c r="E33" s="626">
        <f t="shared" si="62"/>
        <v>0.60240474051180604</v>
      </c>
      <c r="F33" s="626">
        <f t="shared" si="63"/>
        <v>0.63071776331586094</v>
      </c>
      <c r="G33" s="626">
        <f t="shared" si="64"/>
        <v>0.64207068305554649</v>
      </c>
      <c r="H33" s="626">
        <f t="shared" si="65"/>
        <v>0.64271275373860193</v>
      </c>
      <c r="I33" s="626">
        <f t="shared" si="66"/>
        <v>0.66070871084328275</v>
      </c>
      <c r="J33" s="626">
        <f t="shared" si="67"/>
        <v>0.67326217634930507</v>
      </c>
      <c r="K33" s="626">
        <f t="shared" si="68"/>
        <v>0.69009373075803759</v>
      </c>
      <c r="L33" s="626">
        <f t="shared" si="69"/>
        <v>0.70941635521926272</v>
      </c>
      <c r="M33" s="626">
        <f t="shared" si="70"/>
        <v>0.75410958559807617</v>
      </c>
      <c r="N33" s="626">
        <f t="shared" si="71"/>
        <v>0.7616506814540569</v>
      </c>
      <c r="O33" s="626">
        <f t="shared" si="72"/>
        <v>0.77307544167586772</v>
      </c>
      <c r="P33" s="626">
        <f t="shared" si="73"/>
        <v>0.78776387506770917</v>
      </c>
      <c r="Q33" s="626">
        <f t="shared" si="77"/>
        <v>0.81376008294494351</v>
      </c>
      <c r="R33" s="626">
        <f t="shared" si="74"/>
        <v>0.82515272410617269</v>
      </c>
      <c r="S33" s="626">
        <f t="shared" si="75"/>
        <v>0.82845333500259732</v>
      </c>
      <c r="T33" s="626">
        <f t="shared" si="78"/>
        <v>0.83093869500760498</v>
      </c>
      <c r="U33" s="626">
        <f t="shared" si="81"/>
        <v>0.83675526587265814</v>
      </c>
      <c r="V33" s="626">
        <f t="shared" si="79"/>
        <v>0.85349037119011129</v>
      </c>
      <c r="W33" s="626">
        <f t="shared" si="80"/>
        <v>0.87056017861391355</v>
      </c>
      <c r="X33" s="626">
        <f t="shared" si="82"/>
        <v>0.88797138218619187</v>
      </c>
      <c r="Y33" s="626">
        <f t="shared" si="83"/>
        <v>0.90573080982991572</v>
      </c>
      <c r="Z33" s="626">
        <f t="shared" si="84"/>
        <v>0.92384542602651409</v>
      </c>
      <c r="AA33" s="626">
        <f t="shared" si="85"/>
        <v>0.94232233454704439</v>
      </c>
      <c r="AB33" s="626">
        <f t="shared" ref="AB33:AB57" si="86">AC33/(1+$AB$6)</f>
        <v>0.96116878123798533</v>
      </c>
      <c r="AC33" s="626">
        <f>AD33/(1+$AC$6)</f>
        <v>0.98039215686274506</v>
      </c>
      <c r="AD33" s="623">
        <v>1</v>
      </c>
      <c r="AE33" s="603">
        <f t="shared" si="32"/>
        <v>1.02</v>
      </c>
      <c r="AF33" s="603">
        <f t="shared" si="33"/>
        <v>1.0404</v>
      </c>
      <c r="AG33" s="603">
        <f t="shared" si="34"/>
        <v>1.0612079999999999</v>
      </c>
      <c r="AH33" s="603">
        <f t="shared" si="35"/>
        <v>1.08243216</v>
      </c>
      <c r="AI33" s="603">
        <f t="shared" si="37"/>
        <v>1.1040808032</v>
      </c>
      <c r="AJ33" s="603">
        <f t="shared" si="3"/>
        <v>1.1261624192640001</v>
      </c>
      <c r="AK33" s="626">
        <f t="shared" si="4"/>
        <v>1.14868566764928</v>
      </c>
      <c r="AL33" s="626">
        <f t="shared" si="5"/>
        <v>1.1716593810022657</v>
      </c>
      <c r="AM33" s="626">
        <f t="shared" si="6"/>
        <v>1.1950925686223111</v>
      </c>
      <c r="AN33" s="626">
        <f t="shared" si="7"/>
        <v>1.2189944199947573</v>
      </c>
      <c r="AO33" s="626">
        <f t="shared" si="8"/>
        <v>1.2433743083946525</v>
      </c>
      <c r="AP33" s="626">
        <f t="shared" si="9"/>
        <v>1.2682417945625455</v>
      </c>
      <c r="AQ33" s="626">
        <f t="shared" si="10"/>
        <v>1.2936066304537963</v>
      </c>
      <c r="AR33" s="626">
        <f t="shared" si="11"/>
        <v>1.3194787630628724</v>
      </c>
      <c r="AS33" s="626">
        <f t="shared" si="12"/>
        <v>1.3458683383241299</v>
      </c>
      <c r="AT33" s="626">
        <f t="shared" si="13"/>
        <v>1.3727857050906125</v>
      </c>
      <c r="AU33" s="626">
        <f t="shared" si="14"/>
        <v>1.4002414191924248</v>
      </c>
      <c r="AV33" s="626">
        <f t="shared" si="15"/>
        <v>1.4282462475762734</v>
      </c>
      <c r="AW33" s="626">
        <f t="shared" si="16"/>
        <v>1.4568111725277988</v>
      </c>
      <c r="AX33" s="626">
        <f t="shared" si="17"/>
        <v>1.4859473959783549</v>
      </c>
      <c r="AY33" s="626">
        <f t="shared" si="18"/>
        <v>1.5156663438979221</v>
      </c>
      <c r="AZ33" s="626">
        <f t="shared" si="19"/>
        <v>1.5459796707758806</v>
      </c>
      <c r="BA33" s="626">
        <f t="shared" si="20"/>
        <v>1.5768992641913981</v>
      </c>
      <c r="BB33" s="626">
        <f t="shared" si="21"/>
        <v>1.6084372494752261</v>
      </c>
      <c r="BC33" s="626">
        <f t="shared" si="22"/>
        <v>1.6406059944647307</v>
      </c>
    </row>
    <row r="34" spans="1:56">
      <c r="A34" s="615">
        <v>2027</v>
      </c>
      <c r="B34" s="545" t="s">
        <v>23</v>
      </c>
      <c r="C34" s="545" t="s">
        <v>24</v>
      </c>
      <c r="D34" s="626">
        <f t="shared" si="76"/>
        <v>0.56842433383514124</v>
      </c>
      <c r="E34" s="626">
        <f t="shared" si="62"/>
        <v>0.59059288285471168</v>
      </c>
      <c r="F34" s="626">
        <f t="shared" si="63"/>
        <v>0.61835074834888304</v>
      </c>
      <c r="G34" s="626">
        <f t="shared" si="64"/>
        <v>0.62948106181916297</v>
      </c>
      <c r="H34" s="626">
        <f t="shared" si="65"/>
        <v>0.63011054288098212</v>
      </c>
      <c r="I34" s="626">
        <f t="shared" si="66"/>
        <v>0.64775363808164965</v>
      </c>
      <c r="J34" s="626">
        <f t="shared" si="67"/>
        <v>0.66006095720520097</v>
      </c>
      <c r="K34" s="626">
        <f t="shared" si="68"/>
        <v>0.67656248113533091</v>
      </c>
      <c r="L34" s="626">
        <f t="shared" si="69"/>
        <v>0.69550623060712014</v>
      </c>
      <c r="M34" s="626">
        <f t="shared" si="70"/>
        <v>0.73932312313536863</v>
      </c>
      <c r="N34" s="626">
        <f t="shared" si="71"/>
        <v>0.74671635436672235</v>
      </c>
      <c r="O34" s="626">
        <f t="shared" si="72"/>
        <v>0.75791709968222309</v>
      </c>
      <c r="P34" s="626">
        <f t="shared" si="73"/>
        <v>0.7723175245761853</v>
      </c>
      <c r="Q34" s="626">
        <f t="shared" si="77"/>
        <v>0.79780400288719933</v>
      </c>
      <c r="R34" s="626">
        <f t="shared" si="74"/>
        <v>0.80897325892762018</v>
      </c>
      <c r="S34" s="626">
        <f t="shared" si="75"/>
        <v>0.81220915196333066</v>
      </c>
      <c r="T34" s="626">
        <f t="shared" si="78"/>
        <v>0.81464577941922056</v>
      </c>
      <c r="U34" s="626">
        <f t="shared" si="81"/>
        <v>0.82034829987515501</v>
      </c>
      <c r="V34" s="626">
        <f t="shared" si="79"/>
        <v>0.83675526587265814</v>
      </c>
      <c r="W34" s="626">
        <f t="shared" si="80"/>
        <v>0.85349037119011129</v>
      </c>
      <c r="X34" s="626">
        <f t="shared" si="82"/>
        <v>0.87056017861391355</v>
      </c>
      <c r="Y34" s="626">
        <f t="shared" si="83"/>
        <v>0.88797138218619187</v>
      </c>
      <c r="Z34" s="626">
        <f t="shared" si="84"/>
        <v>0.90573080982991572</v>
      </c>
      <c r="AA34" s="626">
        <f t="shared" si="85"/>
        <v>0.92384542602651409</v>
      </c>
      <c r="AB34" s="626">
        <f t="shared" si="86"/>
        <v>0.94232233454704439</v>
      </c>
      <c r="AC34" s="626">
        <f t="shared" ref="AC34:AC57" si="87">AD34/(1+$AC$6)</f>
        <v>0.96116878123798533</v>
      </c>
      <c r="AD34" s="626">
        <f>AE34/(1+$AD$6)</f>
        <v>0.98039215686274506</v>
      </c>
      <c r="AE34" s="623">
        <v>1</v>
      </c>
      <c r="AF34" s="603">
        <f t="shared" si="33"/>
        <v>1.02</v>
      </c>
      <c r="AG34" s="603">
        <f t="shared" si="34"/>
        <v>1.0404</v>
      </c>
      <c r="AH34" s="603">
        <f t="shared" si="35"/>
        <v>1.0612079999999999</v>
      </c>
      <c r="AI34" s="603">
        <f t="shared" si="37"/>
        <v>1.08243216</v>
      </c>
      <c r="AJ34" s="603">
        <f t="shared" si="3"/>
        <v>1.1040808032</v>
      </c>
      <c r="AK34" s="626">
        <f t="shared" si="4"/>
        <v>1.1261624192640001</v>
      </c>
      <c r="AL34" s="626">
        <f t="shared" si="5"/>
        <v>1.14868566764928</v>
      </c>
      <c r="AM34" s="626">
        <f t="shared" si="6"/>
        <v>1.1716593810022657</v>
      </c>
      <c r="AN34" s="626">
        <f t="shared" si="7"/>
        <v>1.1950925686223111</v>
      </c>
      <c r="AO34" s="626">
        <f t="shared" si="8"/>
        <v>1.2189944199947573</v>
      </c>
      <c r="AP34" s="626">
        <f t="shared" si="9"/>
        <v>1.2433743083946525</v>
      </c>
      <c r="AQ34" s="626">
        <f t="shared" si="10"/>
        <v>1.2682417945625455</v>
      </c>
      <c r="AR34" s="626">
        <f t="shared" si="11"/>
        <v>1.2936066304537963</v>
      </c>
      <c r="AS34" s="626">
        <f t="shared" si="12"/>
        <v>1.3194787630628724</v>
      </c>
      <c r="AT34" s="626">
        <f t="shared" si="13"/>
        <v>1.3458683383241299</v>
      </c>
      <c r="AU34" s="626">
        <f t="shared" si="14"/>
        <v>1.3727857050906125</v>
      </c>
      <c r="AV34" s="626">
        <f t="shared" si="15"/>
        <v>1.4002414191924248</v>
      </c>
      <c r="AW34" s="626">
        <f t="shared" si="16"/>
        <v>1.4282462475762734</v>
      </c>
      <c r="AX34" s="626">
        <f t="shared" si="17"/>
        <v>1.4568111725277988</v>
      </c>
      <c r="AY34" s="626">
        <f t="shared" si="18"/>
        <v>1.4859473959783549</v>
      </c>
      <c r="AZ34" s="626">
        <f t="shared" si="19"/>
        <v>1.5156663438979221</v>
      </c>
      <c r="BA34" s="626">
        <f t="shared" si="20"/>
        <v>1.5459796707758806</v>
      </c>
      <c r="BB34" s="626">
        <f t="shared" si="21"/>
        <v>1.5768992641913981</v>
      </c>
      <c r="BC34" s="626">
        <f t="shared" si="22"/>
        <v>1.6084372494752261</v>
      </c>
    </row>
    <row r="35" spans="1:56">
      <c r="A35" s="615">
        <v>2028</v>
      </c>
      <c r="B35" s="545" t="s">
        <v>23</v>
      </c>
      <c r="C35" s="545" t="s">
        <v>24</v>
      </c>
      <c r="D35" s="626">
        <f t="shared" si="76"/>
        <v>0.55727875866190324</v>
      </c>
      <c r="E35" s="626">
        <f t="shared" si="62"/>
        <v>0.57901263024971739</v>
      </c>
      <c r="F35" s="626">
        <f t="shared" si="63"/>
        <v>0.60622622387145408</v>
      </c>
      <c r="G35" s="626">
        <f t="shared" si="64"/>
        <v>0.61713829590114022</v>
      </c>
      <c r="H35" s="626">
        <f t="shared" si="65"/>
        <v>0.61775543419704126</v>
      </c>
      <c r="I35" s="626">
        <f t="shared" si="66"/>
        <v>0.63505258635455841</v>
      </c>
      <c r="J35" s="626">
        <f t="shared" si="67"/>
        <v>0.647118585495295</v>
      </c>
      <c r="K35" s="626">
        <f t="shared" si="68"/>
        <v>0.6632965501326773</v>
      </c>
      <c r="L35" s="626">
        <f t="shared" si="69"/>
        <v>0.68186885353639226</v>
      </c>
      <c r="M35" s="626">
        <f t="shared" si="70"/>
        <v>0.72482659130918492</v>
      </c>
      <c r="N35" s="626">
        <f t="shared" si="71"/>
        <v>0.73207485722227672</v>
      </c>
      <c r="O35" s="626">
        <f t="shared" si="72"/>
        <v>0.7430559800806108</v>
      </c>
      <c r="P35" s="626">
        <f t="shared" si="73"/>
        <v>0.75717404370214236</v>
      </c>
      <c r="Q35" s="626">
        <f t="shared" si="77"/>
        <v>0.78216078714431303</v>
      </c>
      <c r="R35" s="626">
        <f t="shared" si="74"/>
        <v>0.79311103816433337</v>
      </c>
      <c r="S35" s="626">
        <f t="shared" si="75"/>
        <v>0.79628348231699075</v>
      </c>
      <c r="T35" s="626">
        <f t="shared" si="78"/>
        <v>0.79867233276394167</v>
      </c>
      <c r="U35" s="626">
        <f t="shared" si="81"/>
        <v>0.80426303909328922</v>
      </c>
      <c r="V35" s="626">
        <f t="shared" si="79"/>
        <v>0.82034829987515501</v>
      </c>
      <c r="W35" s="626">
        <f t="shared" si="80"/>
        <v>0.83675526587265814</v>
      </c>
      <c r="X35" s="626">
        <f t="shared" si="82"/>
        <v>0.85349037119011129</v>
      </c>
      <c r="Y35" s="626">
        <f t="shared" si="83"/>
        <v>0.87056017861391355</v>
      </c>
      <c r="Z35" s="626">
        <f t="shared" si="84"/>
        <v>0.88797138218619187</v>
      </c>
      <c r="AA35" s="626">
        <f t="shared" si="85"/>
        <v>0.90573080982991572</v>
      </c>
      <c r="AB35" s="626">
        <f t="shared" si="86"/>
        <v>0.92384542602651409</v>
      </c>
      <c r="AC35" s="626">
        <f t="shared" si="87"/>
        <v>0.94232233454704439</v>
      </c>
      <c r="AD35" s="626">
        <f t="shared" ref="AD35:AD57" si="88">AE35/(1+$AD$6)</f>
        <v>0.96116878123798533</v>
      </c>
      <c r="AE35" s="626">
        <f>AF35/(1+$AE$6)</f>
        <v>0.98039215686274506</v>
      </c>
      <c r="AF35" s="623">
        <v>1</v>
      </c>
      <c r="AG35" s="603">
        <f t="shared" si="34"/>
        <v>1.02</v>
      </c>
      <c r="AH35" s="603">
        <f t="shared" si="35"/>
        <v>1.0404</v>
      </c>
      <c r="AI35" s="603">
        <f t="shared" si="37"/>
        <v>1.0612079999999999</v>
      </c>
      <c r="AJ35" s="603">
        <f t="shared" si="3"/>
        <v>1.08243216</v>
      </c>
      <c r="AK35" s="626">
        <f t="shared" si="4"/>
        <v>1.1040808032</v>
      </c>
      <c r="AL35" s="626">
        <f t="shared" si="5"/>
        <v>1.1261624192640001</v>
      </c>
      <c r="AM35" s="626">
        <f t="shared" si="6"/>
        <v>1.14868566764928</v>
      </c>
      <c r="AN35" s="626">
        <f t="shared" si="7"/>
        <v>1.1716593810022657</v>
      </c>
      <c r="AO35" s="626">
        <f t="shared" si="8"/>
        <v>1.1950925686223111</v>
      </c>
      <c r="AP35" s="626">
        <f t="shared" si="9"/>
        <v>1.2189944199947573</v>
      </c>
      <c r="AQ35" s="626">
        <f t="shared" si="10"/>
        <v>1.2433743083946525</v>
      </c>
      <c r="AR35" s="626">
        <f t="shared" si="11"/>
        <v>1.2682417945625455</v>
      </c>
      <c r="AS35" s="626">
        <f t="shared" si="12"/>
        <v>1.2936066304537963</v>
      </c>
      <c r="AT35" s="626">
        <f t="shared" si="13"/>
        <v>1.3194787630628724</v>
      </c>
      <c r="AU35" s="626">
        <f t="shared" si="14"/>
        <v>1.3458683383241299</v>
      </c>
      <c r="AV35" s="626">
        <f t="shared" si="15"/>
        <v>1.3727857050906125</v>
      </c>
      <c r="AW35" s="626">
        <f t="shared" si="16"/>
        <v>1.4002414191924248</v>
      </c>
      <c r="AX35" s="626">
        <f t="shared" si="17"/>
        <v>1.4282462475762734</v>
      </c>
      <c r="AY35" s="626">
        <f t="shared" si="18"/>
        <v>1.4568111725277988</v>
      </c>
      <c r="AZ35" s="626">
        <f t="shared" si="19"/>
        <v>1.4859473959783549</v>
      </c>
      <c r="BA35" s="626">
        <f t="shared" si="20"/>
        <v>1.5156663438979221</v>
      </c>
      <c r="BB35" s="626">
        <f t="shared" si="21"/>
        <v>1.5459796707758806</v>
      </c>
      <c r="BC35" s="626">
        <f t="shared" si="22"/>
        <v>1.5768992641913981</v>
      </c>
    </row>
    <row r="36" spans="1:56">
      <c r="A36" s="615">
        <v>2029</v>
      </c>
      <c r="B36" s="545" t="s">
        <v>23</v>
      </c>
      <c r="C36" s="545" t="s">
        <v>24</v>
      </c>
      <c r="D36" s="626">
        <f t="shared" si="76"/>
        <v>0.54635172417833644</v>
      </c>
      <c r="E36" s="626">
        <f t="shared" si="62"/>
        <v>0.56765944142129154</v>
      </c>
      <c r="F36" s="626">
        <f t="shared" si="63"/>
        <v>0.59433943516809218</v>
      </c>
      <c r="G36" s="626">
        <f t="shared" si="64"/>
        <v>0.60503754500111784</v>
      </c>
      <c r="H36" s="626">
        <f t="shared" si="65"/>
        <v>0.60564258254611891</v>
      </c>
      <c r="I36" s="626">
        <f t="shared" si="66"/>
        <v>0.62260057485741027</v>
      </c>
      <c r="J36" s="626">
        <f t="shared" si="67"/>
        <v>0.634429985779701</v>
      </c>
      <c r="K36" s="626">
        <f t="shared" si="68"/>
        <v>0.65029073542419347</v>
      </c>
      <c r="L36" s="626">
        <f t="shared" si="69"/>
        <v>0.66849887601607094</v>
      </c>
      <c r="M36" s="626">
        <f t="shared" si="70"/>
        <v>0.7106143052050834</v>
      </c>
      <c r="N36" s="626">
        <f t="shared" si="71"/>
        <v>0.71772044825713421</v>
      </c>
      <c r="O36" s="626">
        <f t="shared" si="72"/>
        <v>0.72848625498099118</v>
      </c>
      <c r="P36" s="626">
        <f t="shared" si="73"/>
        <v>0.7423274938256299</v>
      </c>
      <c r="Q36" s="626">
        <f t="shared" si="77"/>
        <v>0.76682430112187561</v>
      </c>
      <c r="R36" s="626">
        <f t="shared" si="74"/>
        <v>0.77755984133758183</v>
      </c>
      <c r="S36" s="626">
        <f t="shared" si="75"/>
        <v>0.7806700807029322</v>
      </c>
      <c r="T36" s="626">
        <f t="shared" si="78"/>
        <v>0.78301209094504087</v>
      </c>
      <c r="U36" s="626">
        <f t="shared" si="81"/>
        <v>0.7884931755816561</v>
      </c>
      <c r="V36" s="626">
        <f t="shared" si="79"/>
        <v>0.80426303909328922</v>
      </c>
      <c r="W36" s="626">
        <f t="shared" si="80"/>
        <v>0.82034829987515501</v>
      </c>
      <c r="X36" s="626">
        <f t="shared" si="82"/>
        <v>0.83675526587265814</v>
      </c>
      <c r="Y36" s="626">
        <f t="shared" si="83"/>
        <v>0.85349037119011129</v>
      </c>
      <c r="Z36" s="626">
        <f t="shared" si="84"/>
        <v>0.87056017861391355</v>
      </c>
      <c r="AA36" s="626">
        <f t="shared" si="85"/>
        <v>0.88797138218619187</v>
      </c>
      <c r="AB36" s="626">
        <f t="shared" si="86"/>
        <v>0.90573080982991572</v>
      </c>
      <c r="AC36" s="626">
        <f t="shared" si="87"/>
        <v>0.92384542602651409</v>
      </c>
      <c r="AD36" s="626">
        <f t="shared" si="88"/>
        <v>0.94232233454704439</v>
      </c>
      <c r="AE36" s="626">
        <f t="shared" ref="AE36:AE57" si="89">AF36/(1+$AE$6)</f>
        <v>0.96116878123798533</v>
      </c>
      <c r="AF36" s="626">
        <f>AG36/(1+$AF$6)</f>
        <v>0.98039215686274506</v>
      </c>
      <c r="AG36" s="623">
        <v>1</v>
      </c>
      <c r="AH36" s="603">
        <f t="shared" si="35"/>
        <v>1.02</v>
      </c>
      <c r="AI36" s="603">
        <f t="shared" si="37"/>
        <v>1.0404</v>
      </c>
      <c r="AJ36" s="603">
        <f t="shared" si="3"/>
        <v>1.0612079999999999</v>
      </c>
      <c r="AK36" s="626">
        <f t="shared" si="4"/>
        <v>1.08243216</v>
      </c>
      <c r="AL36" s="626">
        <f t="shared" si="5"/>
        <v>1.1040808032</v>
      </c>
      <c r="AM36" s="626">
        <f t="shared" si="6"/>
        <v>1.1261624192640001</v>
      </c>
      <c r="AN36" s="626">
        <f t="shared" si="7"/>
        <v>1.14868566764928</v>
      </c>
      <c r="AO36" s="626">
        <f t="shared" si="8"/>
        <v>1.1716593810022657</v>
      </c>
      <c r="AP36" s="626">
        <f t="shared" si="9"/>
        <v>1.1950925686223111</v>
      </c>
      <c r="AQ36" s="626">
        <f t="shared" si="10"/>
        <v>1.2189944199947573</v>
      </c>
      <c r="AR36" s="626">
        <f t="shared" si="11"/>
        <v>1.2433743083946525</v>
      </c>
      <c r="AS36" s="626">
        <f t="shared" si="12"/>
        <v>1.2682417945625455</v>
      </c>
      <c r="AT36" s="626">
        <f t="shared" si="13"/>
        <v>1.2936066304537963</v>
      </c>
      <c r="AU36" s="626">
        <f t="shared" si="14"/>
        <v>1.3194787630628724</v>
      </c>
      <c r="AV36" s="626">
        <f t="shared" si="15"/>
        <v>1.3458683383241299</v>
      </c>
      <c r="AW36" s="626">
        <f t="shared" si="16"/>
        <v>1.3727857050906125</v>
      </c>
      <c r="AX36" s="626">
        <f t="shared" si="17"/>
        <v>1.4002414191924248</v>
      </c>
      <c r="AY36" s="626">
        <f t="shared" si="18"/>
        <v>1.4282462475762734</v>
      </c>
      <c r="AZ36" s="626">
        <f t="shared" si="19"/>
        <v>1.4568111725277988</v>
      </c>
      <c r="BA36" s="626">
        <f t="shared" si="20"/>
        <v>1.4859473959783549</v>
      </c>
      <c r="BB36" s="626">
        <f t="shared" si="21"/>
        <v>1.5156663438979221</v>
      </c>
      <c r="BC36" s="626">
        <f t="shared" si="22"/>
        <v>1.5459796707758806</v>
      </c>
    </row>
    <row r="37" spans="1:56">
      <c r="A37" s="615">
        <v>2030</v>
      </c>
      <c r="B37" s="545" t="s">
        <v>23</v>
      </c>
      <c r="C37" s="545" t="s">
        <v>24</v>
      </c>
      <c r="D37" s="626">
        <f t="shared" si="76"/>
        <v>0.53563894527287881</v>
      </c>
      <c r="E37" s="626">
        <f t="shared" si="62"/>
        <v>0.55652886413852098</v>
      </c>
      <c r="F37" s="626">
        <f t="shared" si="63"/>
        <v>0.58268572075303149</v>
      </c>
      <c r="G37" s="626">
        <f t="shared" si="64"/>
        <v>0.5931740637265861</v>
      </c>
      <c r="H37" s="626">
        <f t="shared" si="65"/>
        <v>0.5937672377903126</v>
      </c>
      <c r="I37" s="626">
        <f t="shared" si="66"/>
        <v>0.61039272044844139</v>
      </c>
      <c r="J37" s="626">
        <f t="shared" si="67"/>
        <v>0.62199018213696178</v>
      </c>
      <c r="K37" s="626">
        <f t="shared" si="68"/>
        <v>0.63753993669038578</v>
      </c>
      <c r="L37" s="626">
        <f t="shared" si="69"/>
        <v>0.65539105491771654</v>
      </c>
      <c r="M37" s="626">
        <f t="shared" si="70"/>
        <v>0.69668069137753263</v>
      </c>
      <c r="N37" s="626">
        <f t="shared" si="71"/>
        <v>0.70364749829130802</v>
      </c>
      <c r="O37" s="626">
        <f t="shared" si="72"/>
        <v>0.71420221076567758</v>
      </c>
      <c r="P37" s="626">
        <f t="shared" si="73"/>
        <v>0.72777205277022539</v>
      </c>
      <c r="Q37" s="626">
        <f t="shared" si="77"/>
        <v>0.75178853051164274</v>
      </c>
      <c r="R37" s="626">
        <f t="shared" si="74"/>
        <v>0.76231356993880572</v>
      </c>
      <c r="S37" s="626">
        <f t="shared" si="75"/>
        <v>0.76536282421856094</v>
      </c>
      <c r="T37" s="626">
        <f t="shared" si="78"/>
        <v>0.76765891269121656</v>
      </c>
      <c r="U37" s="626">
        <f t="shared" si="81"/>
        <v>0.77303252508005504</v>
      </c>
      <c r="V37" s="626">
        <f t="shared" si="79"/>
        <v>0.7884931755816561</v>
      </c>
      <c r="W37" s="626">
        <f t="shared" si="80"/>
        <v>0.80426303909328922</v>
      </c>
      <c r="X37" s="626">
        <f t="shared" si="82"/>
        <v>0.82034829987515501</v>
      </c>
      <c r="Y37" s="626">
        <f t="shared" si="83"/>
        <v>0.83675526587265814</v>
      </c>
      <c r="Z37" s="626">
        <f t="shared" si="84"/>
        <v>0.85349037119011129</v>
      </c>
      <c r="AA37" s="626">
        <f t="shared" si="85"/>
        <v>0.87056017861391355</v>
      </c>
      <c r="AB37" s="626">
        <f t="shared" si="86"/>
        <v>0.88797138218619187</v>
      </c>
      <c r="AC37" s="626">
        <f t="shared" si="87"/>
        <v>0.90573080982991572</v>
      </c>
      <c r="AD37" s="626">
        <f t="shared" si="88"/>
        <v>0.92384542602651409</v>
      </c>
      <c r="AE37" s="626">
        <f t="shared" si="89"/>
        <v>0.94232233454704439</v>
      </c>
      <c r="AF37" s="626">
        <f t="shared" ref="AF37:AF57" si="90">AG37/(1+$AF$6)</f>
        <v>0.96116878123798533</v>
      </c>
      <c r="AG37" s="626">
        <f>AH37/(1+$AG$6)</f>
        <v>0.98039215686274506</v>
      </c>
      <c r="AH37" s="623">
        <v>1</v>
      </c>
      <c r="AI37" s="603">
        <f t="shared" si="37"/>
        <v>1.02</v>
      </c>
      <c r="AJ37" s="603">
        <f t="shared" ref="AJ37" si="91">AI37*(1+$AI$6)</f>
        <v>1.0404</v>
      </c>
      <c r="AK37" s="626">
        <f>AJ37*(1+$AJ$6)</f>
        <v>1.0612079999999999</v>
      </c>
      <c r="AL37" s="626">
        <f>AK37*(1+$AK$6)</f>
        <v>1.08243216</v>
      </c>
      <c r="AM37" s="626">
        <f>AL37*(1+$AL$6)</f>
        <v>1.1040808032</v>
      </c>
      <c r="AN37" s="626">
        <f t="shared" ref="AN37:AN42" si="92">AM37*(1+$AM$6)</f>
        <v>1.1261624192640001</v>
      </c>
      <c r="AO37" s="626">
        <f t="shared" ref="AO37:AO43" si="93">AN37*(1+$AN$6)</f>
        <v>1.14868566764928</v>
      </c>
      <c r="AP37" s="626">
        <f t="shared" ref="AP37:AP44" si="94">AO37*(1+$AO$6)</f>
        <v>1.1716593810022657</v>
      </c>
      <c r="AQ37" s="626">
        <f t="shared" ref="AQ37:AQ45" si="95">AP37*(1+$AP$6)</f>
        <v>1.1950925686223111</v>
      </c>
      <c r="AR37" s="626">
        <f t="shared" ref="AR37:AR46" si="96">AQ37*(1+$AQ$6)</f>
        <v>1.2189944199947573</v>
      </c>
      <c r="AS37" s="626">
        <f t="shared" ref="AS37:AS47" si="97">AR37*(1+$AR$6)</f>
        <v>1.2433743083946525</v>
      </c>
      <c r="AT37" s="626">
        <f t="shared" ref="AT37:AT48" si="98">AS37*(1+$AS$6)</f>
        <v>1.2682417945625455</v>
      </c>
      <c r="AU37" s="626">
        <f t="shared" ref="AU37:AU49" si="99">AT37*(1+$AT$6)</f>
        <v>1.2936066304537963</v>
      </c>
      <c r="AV37" s="626">
        <f t="shared" ref="AV37:AV50" si="100">AU37*(1+$AU$6)</f>
        <v>1.3194787630628724</v>
      </c>
      <c r="AW37" s="626">
        <f t="shared" ref="AW37:AW51" si="101">AV37*(1+$AV$6)</f>
        <v>1.3458683383241299</v>
      </c>
      <c r="AX37" s="626">
        <f t="shared" ref="AX37:AX52" si="102">AW37*(1+$AW$6)</f>
        <v>1.3727857050906125</v>
      </c>
      <c r="AY37" s="626">
        <f t="shared" ref="AY37:AY53" si="103">AX37*(1+$AX$6)</f>
        <v>1.4002414191924248</v>
      </c>
      <c r="AZ37" s="626">
        <f t="shared" ref="AZ37:AZ54" si="104">AY37*(1+$AY$6)</f>
        <v>1.4282462475762734</v>
      </c>
      <c r="BA37" s="626">
        <f t="shared" ref="BA37:BA55" si="105">AZ37*(1+$AZ$6)</f>
        <v>1.4568111725277988</v>
      </c>
      <c r="BB37" s="626">
        <f t="shared" ref="BB37:BB56" si="106">BA37*(1+$BA$6)</f>
        <v>1.4859473959783549</v>
      </c>
      <c r="BC37" s="626">
        <f t="shared" si="22"/>
        <v>1.5156663438979221</v>
      </c>
    </row>
    <row r="38" spans="1:56">
      <c r="A38" s="615">
        <v>2031</v>
      </c>
      <c r="B38" s="545" t="s">
        <v>23</v>
      </c>
      <c r="C38" s="545" t="s">
        <v>24</v>
      </c>
      <c r="D38" s="626">
        <f t="shared" si="76"/>
        <v>0.52513622085576361</v>
      </c>
      <c r="E38" s="626">
        <f t="shared" si="62"/>
        <v>0.5456165334691383</v>
      </c>
      <c r="F38" s="626">
        <f t="shared" si="63"/>
        <v>0.57126051054218774</v>
      </c>
      <c r="G38" s="626">
        <f t="shared" si="64"/>
        <v>0.58154319973194712</v>
      </c>
      <c r="H38" s="626">
        <f t="shared" si="65"/>
        <v>0.58212474293167904</v>
      </c>
      <c r="I38" s="626">
        <f t="shared" si="66"/>
        <v>0.59842423573376602</v>
      </c>
      <c r="J38" s="626">
        <f t="shared" si="67"/>
        <v>0.60979429621270753</v>
      </c>
      <c r="K38" s="626">
        <f t="shared" si="68"/>
        <v>0.6250391536180252</v>
      </c>
      <c r="L38" s="626">
        <f t="shared" si="69"/>
        <v>0.6425402499193299</v>
      </c>
      <c r="M38" s="626">
        <f t="shared" si="70"/>
        <v>0.68302028566424766</v>
      </c>
      <c r="N38" s="626">
        <f t="shared" si="71"/>
        <v>0.68985048852089015</v>
      </c>
      <c r="O38" s="626">
        <f t="shared" si="72"/>
        <v>0.70019824584870338</v>
      </c>
      <c r="P38" s="626">
        <f t="shared" si="73"/>
        <v>0.7135020125198287</v>
      </c>
      <c r="Q38" s="626">
        <f t="shared" si="77"/>
        <v>0.73704757893298301</v>
      </c>
      <c r="R38" s="626">
        <f t="shared" si="74"/>
        <v>0.74736624503804483</v>
      </c>
      <c r="S38" s="626">
        <f t="shared" si="75"/>
        <v>0.75035571001819701</v>
      </c>
      <c r="T38" s="626">
        <f t="shared" si="78"/>
        <v>0.75260677714825153</v>
      </c>
      <c r="U38" s="626">
        <f t="shared" si="81"/>
        <v>0.75787502458828926</v>
      </c>
      <c r="V38" s="626">
        <f t="shared" si="79"/>
        <v>0.77303252508005504</v>
      </c>
      <c r="W38" s="626">
        <f t="shared" si="80"/>
        <v>0.7884931755816561</v>
      </c>
      <c r="X38" s="626">
        <f t="shared" si="82"/>
        <v>0.80426303909328922</v>
      </c>
      <c r="Y38" s="626">
        <f t="shared" si="83"/>
        <v>0.82034829987515501</v>
      </c>
      <c r="Z38" s="626">
        <f t="shared" si="84"/>
        <v>0.83675526587265814</v>
      </c>
      <c r="AA38" s="626">
        <f t="shared" si="85"/>
        <v>0.85349037119011129</v>
      </c>
      <c r="AB38" s="626">
        <f t="shared" si="86"/>
        <v>0.87056017861391355</v>
      </c>
      <c r="AC38" s="626">
        <f t="shared" si="87"/>
        <v>0.88797138218619187</v>
      </c>
      <c r="AD38" s="626">
        <f t="shared" si="88"/>
        <v>0.90573080982991572</v>
      </c>
      <c r="AE38" s="626">
        <f t="shared" si="89"/>
        <v>0.92384542602651409</v>
      </c>
      <c r="AF38" s="626">
        <f t="shared" si="90"/>
        <v>0.94232233454704439</v>
      </c>
      <c r="AG38" s="626">
        <f t="shared" ref="AG38:AG57" si="107">AH38/(1+$AG$6)</f>
        <v>0.96116878123798533</v>
      </c>
      <c r="AH38" s="626">
        <f>AI38/(1+$AH$6)</f>
        <v>0.98039215686274506</v>
      </c>
      <c r="AI38" s="623">
        <v>1</v>
      </c>
      <c r="AJ38" s="603">
        <f t="shared" ref="AJ38" si="108">AI38*(1+$AI$6)</f>
        <v>1.02</v>
      </c>
      <c r="AK38" s="626">
        <f>AJ38*(1+$AJ$6)</f>
        <v>1.0404</v>
      </c>
      <c r="AL38" s="626">
        <f>AK38*(1+$AK$6)</f>
        <v>1.0612079999999999</v>
      </c>
      <c r="AM38" s="626">
        <f>AL38*(1+$AL$6)</f>
        <v>1.08243216</v>
      </c>
      <c r="AN38" s="626">
        <f t="shared" si="92"/>
        <v>1.1040808032</v>
      </c>
      <c r="AO38" s="626">
        <f t="shared" si="93"/>
        <v>1.1261624192640001</v>
      </c>
      <c r="AP38" s="626">
        <f t="shared" si="94"/>
        <v>1.14868566764928</v>
      </c>
      <c r="AQ38" s="626">
        <f t="shared" si="95"/>
        <v>1.1716593810022657</v>
      </c>
      <c r="AR38" s="626">
        <f t="shared" si="96"/>
        <v>1.1950925686223111</v>
      </c>
      <c r="AS38" s="626">
        <f t="shared" si="97"/>
        <v>1.2189944199947573</v>
      </c>
      <c r="AT38" s="626">
        <f t="shared" si="98"/>
        <v>1.2433743083946525</v>
      </c>
      <c r="AU38" s="626">
        <f t="shared" si="99"/>
        <v>1.2682417945625455</v>
      </c>
      <c r="AV38" s="626">
        <f t="shared" si="100"/>
        <v>1.2936066304537963</v>
      </c>
      <c r="AW38" s="626">
        <f t="shared" si="101"/>
        <v>1.3194787630628724</v>
      </c>
      <c r="AX38" s="626">
        <f t="shared" si="102"/>
        <v>1.3458683383241299</v>
      </c>
      <c r="AY38" s="626">
        <f t="shared" si="103"/>
        <v>1.3727857050906125</v>
      </c>
      <c r="AZ38" s="626">
        <f t="shared" si="104"/>
        <v>1.4002414191924248</v>
      </c>
      <c r="BA38" s="626">
        <f t="shared" si="105"/>
        <v>1.4282462475762734</v>
      </c>
      <c r="BB38" s="626">
        <f t="shared" si="106"/>
        <v>1.4568111725277988</v>
      </c>
      <c r="BC38" s="626">
        <f t="shared" si="22"/>
        <v>1.4859473959783549</v>
      </c>
    </row>
    <row r="39" spans="1:56" s="591" customFormat="1">
      <c r="A39" s="615">
        <v>2032</v>
      </c>
      <c r="B39" s="603" t="s">
        <v>23</v>
      </c>
      <c r="C39" s="603" t="s">
        <v>24</v>
      </c>
      <c r="D39" s="626">
        <f t="shared" ref="D39:AF39" si="109">E39/(1+D$6)</f>
        <v>0.51483943221153305</v>
      </c>
      <c r="E39" s="626">
        <f t="shared" si="109"/>
        <v>0.53491817006778286</v>
      </c>
      <c r="F39" s="626">
        <f t="shared" si="109"/>
        <v>0.56005932406096859</v>
      </c>
      <c r="G39" s="626">
        <f t="shared" si="109"/>
        <v>0.57014039189406607</v>
      </c>
      <c r="H39" s="626">
        <f t="shared" si="109"/>
        <v>0.57071053228596003</v>
      </c>
      <c r="I39" s="626">
        <f t="shared" si="109"/>
        <v>0.58669042718996689</v>
      </c>
      <c r="J39" s="626">
        <f t="shared" si="109"/>
        <v>0.59783754530657618</v>
      </c>
      <c r="K39" s="626">
        <f t="shared" si="109"/>
        <v>0.61278348393924054</v>
      </c>
      <c r="L39" s="626">
        <f t="shared" si="109"/>
        <v>0.62994142148953924</v>
      </c>
      <c r="M39" s="626">
        <f t="shared" si="109"/>
        <v>0.66962773104338014</v>
      </c>
      <c r="N39" s="626">
        <f t="shared" si="109"/>
        <v>0.6763240083538139</v>
      </c>
      <c r="O39" s="626">
        <f t="shared" si="109"/>
        <v>0.68646886847912103</v>
      </c>
      <c r="P39" s="626">
        <f t="shared" si="109"/>
        <v>0.69951177698022426</v>
      </c>
      <c r="Q39" s="626">
        <f t="shared" si="109"/>
        <v>0.72259566562057165</v>
      </c>
      <c r="R39" s="626">
        <f t="shared" si="109"/>
        <v>0.7327120049392597</v>
      </c>
      <c r="S39" s="626">
        <f t="shared" si="109"/>
        <v>0.73564285295901677</v>
      </c>
      <c r="T39" s="626">
        <f t="shared" si="109"/>
        <v>0.73784978151789371</v>
      </c>
      <c r="U39" s="626">
        <f t="shared" si="109"/>
        <v>0.74301472998851892</v>
      </c>
      <c r="V39" s="626">
        <f t="shared" si="109"/>
        <v>0.75787502458828926</v>
      </c>
      <c r="W39" s="626">
        <f t="shared" si="109"/>
        <v>0.77303252508005504</v>
      </c>
      <c r="X39" s="626">
        <f t="shared" si="109"/>
        <v>0.7884931755816561</v>
      </c>
      <c r="Y39" s="626">
        <f t="shared" si="109"/>
        <v>0.80426303909328922</v>
      </c>
      <c r="Z39" s="626">
        <f t="shared" si="109"/>
        <v>0.82034829987515501</v>
      </c>
      <c r="AA39" s="626">
        <f t="shared" si="109"/>
        <v>0.83675526587265814</v>
      </c>
      <c r="AB39" s="626">
        <f t="shared" si="109"/>
        <v>0.85349037119011129</v>
      </c>
      <c r="AC39" s="626">
        <f t="shared" si="109"/>
        <v>0.87056017861391355</v>
      </c>
      <c r="AD39" s="626">
        <f t="shared" si="109"/>
        <v>0.88797138218619187</v>
      </c>
      <c r="AE39" s="626">
        <f t="shared" si="109"/>
        <v>0.90573080982991572</v>
      </c>
      <c r="AF39" s="626">
        <f t="shared" si="109"/>
        <v>0.92384542602651409</v>
      </c>
      <c r="AG39" s="626">
        <f>AH39/(1+AG$6)</f>
        <v>0.94232233454704439</v>
      </c>
      <c r="AH39" s="626">
        <f>AI39/(1+AH$6)</f>
        <v>0.96116878123798533</v>
      </c>
      <c r="AI39" s="626">
        <f>AJ39/(1+AI$6)</f>
        <v>0.98039215686274506</v>
      </c>
      <c r="AJ39" s="623">
        <v>1</v>
      </c>
      <c r="AK39" s="626">
        <f>AJ39*(1+$AJ$6)</f>
        <v>1.02</v>
      </c>
      <c r="AL39" s="626">
        <f>AK39*(1+$AK$6)</f>
        <v>1.0404</v>
      </c>
      <c r="AM39" s="626">
        <f>AL39*(1+$AL$6)</f>
        <v>1.0612079999999999</v>
      </c>
      <c r="AN39" s="626">
        <f t="shared" si="92"/>
        <v>1.08243216</v>
      </c>
      <c r="AO39" s="626">
        <f t="shared" si="93"/>
        <v>1.1040808032</v>
      </c>
      <c r="AP39" s="626">
        <f t="shared" si="94"/>
        <v>1.1261624192640001</v>
      </c>
      <c r="AQ39" s="626">
        <f t="shared" si="95"/>
        <v>1.14868566764928</v>
      </c>
      <c r="AR39" s="626">
        <f t="shared" si="96"/>
        <v>1.1716593810022657</v>
      </c>
      <c r="AS39" s="626">
        <f t="shared" si="97"/>
        <v>1.1950925686223111</v>
      </c>
      <c r="AT39" s="626">
        <f t="shared" si="98"/>
        <v>1.2189944199947573</v>
      </c>
      <c r="AU39" s="626">
        <f t="shared" si="99"/>
        <v>1.2433743083946525</v>
      </c>
      <c r="AV39" s="626">
        <f t="shared" si="100"/>
        <v>1.2682417945625455</v>
      </c>
      <c r="AW39" s="626">
        <f t="shared" si="101"/>
        <v>1.2936066304537963</v>
      </c>
      <c r="AX39" s="626">
        <f t="shared" si="102"/>
        <v>1.3194787630628724</v>
      </c>
      <c r="AY39" s="626">
        <f t="shared" si="103"/>
        <v>1.3458683383241299</v>
      </c>
      <c r="AZ39" s="626">
        <f t="shared" si="104"/>
        <v>1.3727857050906125</v>
      </c>
      <c r="BA39" s="626">
        <f t="shared" si="105"/>
        <v>1.4002414191924248</v>
      </c>
      <c r="BB39" s="626">
        <f t="shared" si="106"/>
        <v>1.4282462475762734</v>
      </c>
      <c r="BC39" s="626">
        <f t="shared" si="22"/>
        <v>1.4568111725277988</v>
      </c>
      <c r="BD39" s="505"/>
    </row>
    <row r="40" spans="1:56" s="591" customFormat="1">
      <c r="A40" s="615">
        <v>2033</v>
      </c>
      <c r="B40" s="603" t="s">
        <v>23</v>
      </c>
      <c r="C40" s="603" t="s">
        <v>24</v>
      </c>
      <c r="D40" s="626">
        <f t="shared" si="76"/>
        <v>0.50474454138385594</v>
      </c>
      <c r="E40" s="626">
        <f t="shared" si="62"/>
        <v>0.52442957849782623</v>
      </c>
      <c r="F40" s="626">
        <f t="shared" si="63"/>
        <v>0.54907776868722402</v>
      </c>
      <c r="G40" s="626">
        <f t="shared" si="64"/>
        <v>0.55896116852359401</v>
      </c>
      <c r="H40" s="626">
        <f t="shared" si="65"/>
        <v>0.55952012969211751</v>
      </c>
      <c r="I40" s="626">
        <f t="shared" si="66"/>
        <v>0.57518669332349681</v>
      </c>
      <c r="J40" s="626">
        <f t="shared" si="67"/>
        <v>0.58611524049664321</v>
      </c>
      <c r="K40" s="626">
        <f t="shared" si="68"/>
        <v>0.60076812150905923</v>
      </c>
      <c r="L40" s="626">
        <f t="shared" si="69"/>
        <v>0.61758962891131286</v>
      </c>
      <c r="M40" s="626">
        <f t="shared" si="70"/>
        <v>0.65649777553272559</v>
      </c>
      <c r="N40" s="626">
        <f t="shared" si="71"/>
        <v>0.66306275328805286</v>
      </c>
      <c r="O40" s="626">
        <f t="shared" si="72"/>
        <v>0.67300869458737356</v>
      </c>
      <c r="P40" s="626">
        <f t="shared" si="73"/>
        <v>0.68579585978453361</v>
      </c>
      <c r="Q40" s="626">
        <f t="shared" si="77"/>
        <v>0.70842712315742318</v>
      </c>
      <c r="R40" s="626">
        <f t="shared" si="74"/>
        <v>0.71834510288162712</v>
      </c>
      <c r="S40" s="626">
        <f t="shared" si="75"/>
        <v>0.72121848329315363</v>
      </c>
      <c r="T40" s="626">
        <f t="shared" si="78"/>
        <v>0.72338213874303303</v>
      </c>
      <c r="U40" s="626">
        <f t="shared" si="81"/>
        <v>0.72844581371423422</v>
      </c>
      <c r="V40" s="626">
        <f t="shared" si="79"/>
        <v>0.74301472998851892</v>
      </c>
      <c r="W40" s="626">
        <f t="shared" si="80"/>
        <v>0.75787502458828926</v>
      </c>
      <c r="X40" s="626">
        <f t="shared" si="82"/>
        <v>0.77303252508005504</v>
      </c>
      <c r="Y40" s="626">
        <f t="shared" si="83"/>
        <v>0.7884931755816561</v>
      </c>
      <c r="Z40" s="626">
        <f t="shared" si="84"/>
        <v>0.80426303909328922</v>
      </c>
      <c r="AA40" s="626">
        <f t="shared" si="85"/>
        <v>0.82034829987515501</v>
      </c>
      <c r="AB40" s="626">
        <f t="shared" si="86"/>
        <v>0.83675526587265814</v>
      </c>
      <c r="AC40" s="626">
        <f t="shared" si="87"/>
        <v>0.85349037119011129</v>
      </c>
      <c r="AD40" s="626">
        <f t="shared" si="88"/>
        <v>0.87056017861391355</v>
      </c>
      <c r="AE40" s="626">
        <f t="shared" si="89"/>
        <v>0.88797138218619187</v>
      </c>
      <c r="AF40" s="626">
        <f t="shared" si="90"/>
        <v>0.90573080982991572</v>
      </c>
      <c r="AG40" s="626">
        <f t="shared" si="107"/>
        <v>0.92384542602651409</v>
      </c>
      <c r="AH40" s="626">
        <f t="shared" ref="AH40:AH57" si="110">AI40/(1+$AH$6)</f>
        <v>0.94232233454704439</v>
      </c>
      <c r="AI40" s="626">
        <f t="shared" ref="AI40:AI57" si="111">AJ40/(1+$AI$6)</f>
        <v>0.96116878123798533</v>
      </c>
      <c r="AJ40" s="626">
        <f t="shared" ref="AJ40:AJ57" si="112">AK40/(1+$AJ$6)</f>
        <v>0.98039215686274506</v>
      </c>
      <c r="AK40" s="623">
        <v>1</v>
      </c>
      <c r="AL40" s="626">
        <f>AK40*(1+$AK$6)</f>
        <v>1.02</v>
      </c>
      <c r="AM40" s="626">
        <f>AL40*(1+$AL$6)</f>
        <v>1.0404</v>
      </c>
      <c r="AN40" s="626">
        <f t="shared" si="92"/>
        <v>1.0612079999999999</v>
      </c>
      <c r="AO40" s="626">
        <f t="shared" si="93"/>
        <v>1.08243216</v>
      </c>
      <c r="AP40" s="626">
        <f t="shared" si="94"/>
        <v>1.1040808032</v>
      </c>
      <c r="AQ40" s="626">
        <f t="shared" si="95"/>
        <v>1.1261624192640001</v>
      </c>
      <c r="AR40" s="626">
        <f t="shared" si="96"/>
        <v>1.14868566764928</v>
      </c>
      <c r="AS40" s="626">
        <f t="shared" si="97"/>
        <v>1.1716593810022657</v>
      </c>
      <c r="AT40" s="626">
        <f t="shared" si="98"/>
        <v>1.1950925686223111</v>
      </c>
      <c r="AU40" s="626">
        <f t="shared" si="99"/>
        <v>1.2189944199947573</v>
      </c>
      <c r="AV40" s="626">
        <f t="shared" si="100"/>
        <v>1.2433743083946525</v>
      </c>
      <c r="AW40" s="626">
        <f t="shared" si="101"/>
        <v>1.2682417945625455</v>
      </c>
      <c r="AX40" s="626">
        <f t="shared" si="102"/>
        <v>1.2936066304537963</v>
      </c>
      <c r="AY40" s="626">
        <f t="shared" si="103"/>
        <v>1.3194787630628724</v>
      </c>
      <c r="AZ40" s="626">
        <f t="shared" si="104"/>
        <v>1.3458683383241299</v>
      </c>
      <c r="BA40" s="626">
        <f t="shared" si="105"/>
        <v>1.3727857050906125</v>
      </c>
      <c r="BB40" s="626">
        <f t="shared" si="106"/>
        <v>1.4002414191924248</v>
      </c>
      <c r="BC40" s="626">
        <f t="shared" si="22"/>
        <v>1.4282462475762734</v>
      </c>
      <c r="BD40" s="505"/>
    </row>
    <row r="41" spans="1:56" s="591" customFormat="1">
      <c r="A41" s="615">
        <v>2034</v>
      </c>
      <c r="B41" s="603" t="s">
        <v>23</v>
      </c>
      <c r="C41" s="603" t="s">
        <v>24</v>
      </c>
      <c r="D41" s="626">
        <f t="shared" si="76"/>
        <v>0.49484758959201575</v>
      </c>
      <c r="E41" s="626">
        <f t="shared" si="62"/>
        <v>0.51414664558610434</v>
      </c>
      <c r="F41" s="626">
        <f t="shared" si="63"/>
        <v>0.53831153792865116</v>
      </c>
      <c r="G41" s="626">
        <f t="shared" si="64"/>
        <v>0.54800114561136692</v>
      </c>
      <c r="H41" s="626">
        <f t="shared" si="65"/>
        <v>0.54854914675697819</v>
      </c>
      <c r="I41" s="626">
        <f t="shared" si="66"/>
        <v>0.56390852286617354</v>
      </c>
      <c r="J41" s="626">
        <f t="shared" si="67"/>
        <v>0.57462278480063078</v>
      </c>
      <c r="K41" s="626">
        <f t="shared" si="68"/>
        <v>0.58898835442064645</v>
      </c>
      <c r="L41" s="626">
        <f t="shared" si="69"/>
        <v>0.6054800283444246</v>
      </c>
      <c r="M41" s="626">
        <f t="shared" si="70"/>
        <v>0.64362527013012327</v>
      </c>
      <c r="N41" s="626">
        <f t="shared" si="71"/>
        <v>0.65006152283142449</v>
      </c>
      <c r="O41" s="626">
        <f t="shared" si="72"/>
        <v>0.65981244567389574</v>
      </c>
      <c r="P41" s="626">
        <f t="shared" si="73"/>
        <v>0.67234888214169974</v>
      </c>
      <c r="Q41" s="626">
        <f t="shared" si="77"/>
        <v>0.69453639525237576</v>
      </c>
      <c r="R41" s="626">
        <f t="shared" si="74"/>
        <v>0.70425990478590905</v>
      </c>
      <c r="S41" s="626">
        <f t="shared" si="75"/>
        <v>0.70707694440505264</v>
      </c>
      <c r="T41" s="626">
        <f t="shared" si="78"/>
        <v>0.70919817523826767</v>
      </c>
      <c r="U41" s="626">
        <f t="shared" si="81"/>
        <v>0.71416256246493548</v>
      </c>
      <c r="V41" s="626">
        <f t="shared" si="79"/>
        <v>0.72844581371423422</v>
      </c>
      <c r="W41" s="626">
        <f t="shared" si="80"/>
        <v>0.74301472998851892</v>
      </c>
      <c r="X41" s="626">
        <f t="shared" si="82"/>
        <v>0.75787502458828926</v>
      </c>
      <c r="Y41" s="626">
        <f t="shared" si="83"/>
        <v>0.77303252508005504</v>
      </c>
      <c r="Z41" s="626">
        <f t="shared" si="84"/>
        <v>0.7884931755816561</v>
      </c>
      <c r="AA41" s="626">
        <f t="shared" si="85"/>
        <v>0.80426303909328922</v>
      </c>
      <c r="AB41" s="626">
        <f t="shared" si="86"/>
        <v>0.82034829987515501</v>
      </c>
      <c r="AC41" s="626">
        <f t="shared" si="87"/>
        <v>0.83675526587265814</v>
      </c>
      <c r="AD41" s="626">
        <f t="shared" si="88"/>
        <v>0.85349037119011129</v>
      </c>
      <c r="AE41" s="626">
        <f t="shared" si="89"/>
        <v>0.87056017861391355</v>
      </c>
      <c r="AF41" s="626">
        <f t="shared" si="90"/>
        <v>0.88797138218619187</v>
      </c>
      <c r="AG41" s="626">
        <f t="shared" si="107"/>
        <v>0.90573080982991572</v>
      </c>
      <c r="AH41" s="626">
        <f t="shared" si="110"/>
        <v>0.92384542602651409</v>
      </c>
      <c r="AI41" s="626">
        <f t="shared" si="111"/>
        <v>0.94232233454704439</v>
      </c>
      <c r="AJ41" s="626">
        <f t="shared" si="112"/>
        <v>0.96116878123798533</v>
      </c>
      <c r="AK41" s="626">
        <f t="shared" ref="AK41:AK57" si="113">AL41/(1+$AK$6)</f>
        <v>0.98039215686274506</v>
      </c>
      <c r="AL41" s="623">
        <v>1</v>
      </c>
      <c r="AM41" s="626">
        <f>AL41*(1+$AL$6)</f>
        <v>1.02</v>
      </c>
      <c r="AN41" s="626">
        <f t="shared" si="92"/>
        <v>1.0404</v>
      </c>
      <c r="AO41" s="626">
        <f t="shared" si="93"/>
        <v>1.0612079999999999</v>
      </c>
      <c r="AP41" s="626">
        <f t="shared" si="94"/>
        <v>1.08243216</v>
      </c>
      <c r="AQ41" s="626">
        <f t="shared" si="95"/>
        <v>1.1040808032</v>
      </c>
      <c r="AR41" s="626">
        <f t="shared" si="96"/>
        <v>1.1261624192640001</v>
      </c>
      <c r="AS41" s="626">
        <f t="shared" si="97"/>
        <v>1.14868566764928</v>
      </c>
      <c r="AT41" s="626">
        <f t="shared" si="98"/>
        <v>1.1716593810022657</v>
      </c>
      <c r="AU41" s="626">
        <f t="shared" si="99"/>
        <v>1.1950925686223111</v>
      </c>
      <c r="AV41" s="626">
        <f t="shared" si="100"/>
        <v>1.2189944199947573</v>
      </c>
      <c r="AW41" s="626">
        <f t="shared" si="101"/>
        <v>1.2433743083946525</v>
      </c>
      <c r="AX41" s="626">
        <f t="shared" si="102"/>
        <v>1.2682417945625455</v>
      </c>
      <c r="AY41" s="626">
        <f t="shared" si="103"/>
        <v>1.2936066304537963</v>
      </c>
      <c r="AZ41" s="626">
        <f t="shared" si="104"/>
        <v>1.3194787630628724</v>
      </c>
      <c r="BA41" s="626">
        <f t="shared" si="105"/>
        <v>1.3458683383241299</v>
      </c>
      <c r="BB41" s="626">
        <f t="shared" si="106"/>
        <v>1.3727857050906125</v>
      </c>
      <c r="BC41" s="626">
        <f t="shared" si="22"/>
        <v>1.4002414191924248</v>
      </c>
      <c r="BD41" s="505"/>
    </row>
    <row r="42" spans="1:56" s="591" customFormat="1">
      <c r="A42" s="615">
        <v>2035</v>
      </c>
      <c r="B42" s="603" t="s">
        <v>23</v>
      </c>
      <c r="C42" s="603" t="s">
        <v>24</v>
      </c>
      <c r="D42" s="626">
        <f t="shared" si="76"/>
        <v>0.48514469567844665</v>
      </c>
      <c r="E42" s="626">
        <f t="shared" si="62"/>
        <v>0.50406533880990601</v>
      </c>
      <c r="F42" s="626">
        <f t="shared" si="63"/>
        <v>0.52775640973397153</v>
      </c>
      <c r="G42" s="626">
        <f t="shared" si="64"/>
        <v>0.53725602510918302</v>
      </c>
      <c r="H42" s="626">
        <f t="shared" si="65"/>
        <v>0.53779328113429214</v>
      </c>
      <c r="I42" s="626">
        <f t="shared" si="66"/>
        <v>0.5528514930060523</v>
      </c>
      <c r="J42" s="626">
        <f t="shared" si="67"/>
        <v>0.56335567137316722</v>
      </c>
      <c r="K42" s="626">
        <f t="shared" si="68"/>
        <v>0.57743956315749634</v>
      </c>
      <c r="L42" s="626">
        <f t="shared" si="69"/>
        <v>0.59360787092590628</v>
      </c>
      <c r="M42" s="626">
        <f t="shared" si="70"/>
        <v>0.63100516679423835</v>
      </c>
      <c r="N42" s="626">
        <f t="shared" si="71"/>
        <v>0.63731521846218075</v>
      </c>
      <c r="O42" s="626">
        <f t="shared" si="72"/>
        <v>0.64687494673911339</v>
      </c>
      <c r="P42" s="626">
        <f t="shared" si="73"/>
        <v>0.65916557072715654</v>
      </c>
      <c r="Q42" s="626">
        <f t="shared" si="77"/>
        <v>0.68091803456115263</v>
      </c>
      <c r="R42" s="626">
        <f t="shared" si="74"/>
        <v>0.69045088704500879</v>
      </c>
      <c r="S42" s="626">
        <f t="shared" si="75"/>
        <v>0.6932126905931888</v>
      </c>
      <c r="T42" s="626">
        <f t="shared" si="78"/>
        <v>0.69529232866496826</v>
      </c>
      <c r="U42" s="626">
        <f t="shared" si="81"/>
        <v>0.70015937496562297</v>
      </c>
      <c r="V42" s="626">
        <f t="shared" si="79"/>
        <v>0.71416256246493548</v>
      </c>
      <c r="W42" s="626">
        <f t="shared" si="80"/>
        <v>0.72844581371423422</v>
      </c>
      <c r="X42" s="626">
        <f t="shared" si="82"/>
        <v>0.74301472998851892</v>
      </c>
      <c r="Y42" s="626">
        <f t="shared" si="83"/>
        <v>0.75787502458828926</v>
      </c>
      <c r="Z42" s="626">
        <f t="shared" si="84"/>
        <v>0.77303252508005504</v>
      </c>
      <c r="AA42" s="626">
        <f t="shared" si="85"/>
        <v>0.7884931755816561</v>
      </c>
      <c r="AB42" s="626">
        <f t="shared" si="86"/>
        <v>0.80426303909328922</v>
      </c>
      <c r="AC42" s="626">
        <f t="shared" si="87"/>
        <v>0.82034829987515501</v>
      </c>
      <c r="AD42" s="626">
        <f t="shared" si="88"/>
        <v>0.83675526587265814</v>
      </c>
      <c r="AE42" s="626">
        <f t="shared" si="89"/>
        <v>0.85349037119011129</v>
      </c>
      <c r="AF42" s="626">
        <f t="shared" si="90"/>
        <v>0.87056017861391355</v>
      </c>
      <c r="AG42" s="626">
        <f t="shared" si="107"/>
        <v>0.88797138218619187</v>
      </c>
      <c r="AH42" s="626">
        <f t="shared" si="110"/>
        <v>0.90573080982991572</v>
      </c>
      <c r="AI42" s="626">
        <f t="shared" si="111"/>
        <v>0.92384542602651409</v>
      </c>
      <c r="AJ42" s="626">
        <f t="shared" si="112"/>
        <v>0.94232233454704439</v>
      </c>
      <c r="AK42" s="626">
        <f t="shared" si="113"/>
        <v>0.96116878123798533</v>
      </c>
      <c r="AL42" s="626">
        <f t="shared" ref="AL42:AL57" si="114">AM42/(1+$AL$6)</f>
        <v>0.98039215686274506</v>
      </c>
      <c r="AM42" s="623">
        <v>1</v>
      </c>
      <c r="AN42" s="626">
        <f t="shared" si="92"/>
        <v>1.02</v>
      </c>
      <c r="AO42" s="626">
        <f t="shared" si="93"/>
        <v>1.0404</v>
      </c>
      <c r="AP42" s="626">
        <f t="shared" si="94"/>
        <v>1.0612079999999999</v>
      </c>
      <c r="AQ42" s="626">
        <f t="shared" si="95"/>
        <v>1.08243216</v>
      </c>
      <c r="AR42" s="626">
        <f t="shared" si="96"/>
        <v>1.1040808032</v>
      </c>
      <c r="AS42" s="626">
        <f t="shared" si="97"/>
        <v>1.1261624192640001</v>
      </c>
      <c r="AT42" s="626">
        <f t="shared" si="98"/>
        <v>1.14868566764928</v>
      </c>
      <c r="AU42" s="626">
        <f t="shared" si="99"/>
        <v>1.1716593810022657</v>
      </c>
      <c r="AV42" s="626">
        <f t="shared" si="100"/>
        <v>1.1950925686223111</v>
      </c>
      <c r="AW42" s="626">
        <f t="shared" si="101"/>
        <v>1.2189944199947573</v>
      </c>
      <c r="AX42" s="626">
        <f t="shared" si="102"/>
        <v>1.2433743083946525</v>
      </c>
      <c r="AY42" s="626">
        <f t="shared" si="103"/>
        <v>1.2682417945625455</v>
      </c>
      <c r="AZ42" s="626">
        <f t="shared" si="104"/>
        <v>1.2936066304537963</v>
      </c>
      <c r="BA42" s="626">
        <f t="shared" si="105"/>
        <v>1.3194787630628724</v>
      </c>
      <c r="BB42" s="626">
        <f t="shared" si="106"/>
        <v>1.3458683383241299</v>
      </c>
      <c r="BC42" s="626">
        <f t="shared" si="22"/>
        <v>1.3727857050906125</v>
      </c>
      <c r="BD42" s="505"/>
    </row>
    <row r="43" spans="1:56" s="591" customFormat="1">
      <c r="A43" s="615">
        <v>2036</v>
      </c>
      <c r="B43" s="603" t="s">
        <v>23</v>
      </c>
      <c r="C43" s="603" t="s">
        <v>24</v>
      </c>
      <c r="D43" s="626">
        <f t="shared" si="76"/>
        <v>0.47563205458671237</v>
      </c>
      <c r="E43" s="626">
        <f t="shared" si="62"/>
        <v>0.49418170471559414</v>
      </c>
      <c r="F43" s="626">
        <f t="shared" si="63"/>
        <v>0.51740824483722703</v>
      </c>
      <c r="G43" s="626">
        <f t="shared" si="64"/>
        <v>0.52672159324429713</v>
      </c>
      <c r="H43" s="626">
        <f t="shared" si="65"/>
        <v>0.52724831483754131</v>
      </c>
      <c r="I43" s="626">
        <f t="shared" si="66"/>
        <v>0.54201126765299246</v>
      </c>
      <c r="J43" s="626">
        <f t="shared" si="67"/>
        <v>0.55230948173839922</v>
      </c>
      <c r="K43" s="626">
        <f t="shared" si="68"/>
        <v>0.56611721878185917</v>
      </c>
      <c r="L43" s="626">
        <f t="shared" si="69"/>
        <v>0.58196850090775121</v>
      </c>
      <c r="M43" s="626">
        <f t="shared" si="70"/>
        <v>0.61863251646493955</v>
      </c>
      <c r="N43" s="626">
        <f t="shared" si="71"/>
        <v>0.62481884162958901</v>
      </c>
      <c r="O43" s="626">
        <f t="shared" si="72"/>
        <v>0.63419112425403279</v>
      </c>
      <c r="P43" s="626">
        <f t="shared" si="73"/>
        <v>0.64624075561485939</v>
      </c>
      <c r="Q43" s="626">
        <f t="shared" si="77"/>
        <v>0.66756670055014966</v>
      </c>
      <c r="R43" s="626">
        <f t="shared" si="74"/>
        <v>0.67691263435785176</v>
      </c>
      <c r="S43" s="626">
        <f t="shared" si="75"/>
        <v>0.67962028489528314</v>
      </c>
      <c r="T43" s="626">
        <f t="shared" si="78"/>
        <v>0.68165914574996889</v>
      </c>
      <c r="U43" s="626">
        <f t="shared" si="81"/>
        <v>0.68643075977021861</v>
      </c>
      <c r="V43" s="626">
        <f t="shared" si="79"/>
        <v>0.70015937496562297</v>
      </c>
      <c r="W43" s="626">
        <f t="shared" si="80"/>
        <v>0.71416256246493548</v>
      </c>
      <c r="X43" s="626">
        <f t="shared" si="82"/>
        <v>0.72844581371423422</v>
      </c>
      <c r="Y43" s="626">
        <f t="shared" si="83"/>
        <v>0.74301472998851892</v>
      </c>
      <c r="Z43" s="626">
        <f t="shared" si="84"/>
        <v>0.75787502458828926</v>
      </c>
      <c r="AA43" s="626">
        <f t="shared" si="85"/>
        <v>0.77303252508005504</v>
      </c>
      <c r="AB43" s="626">
        <f t="shared" si="86"/>
        <v>0.7884931755816561</v>
      </c>
      <c r="AC43" s="626">
        <f t="shared" si="87"/>
        <v>0.80426303909328922</v>
      </c>
      <c r="AD43" s="626">
        <f t="shared" si="88"/>
        <v>0.82034829987515501</v>
      </c>
      <c r="AE43" s="626">
        <f t="shared" si="89"/>
        <v>0.83675526587265814</v>
      </c>
      <c r="AF43" s="626">
        <f t="shared" si="90"/>
        <v>0.85349037119011129</v>
      </c>
      <c r="AG43" s="626">
        <f t="shared" si="107"/>
        <v>0.87056017861391355</v>
      </c>
      <c r="AH43" s="626">
        <f t="shared" si="110"/>
        <v>0.88797138218619187</v>
      </c>
      <c r="AI43" s="626">
        <f t="shared" si="111"/>
        <v>0.90573080982991572</v>
      </c>
      <c r="AJ43" s="626">
        <f t="shared" si="112"/>
        <v>0.92384542602651409</v>
      </c>
      <c r="AK43" s="626">
        <f t="shared" si="113"/>
        <v>0.94232233454704439</v>
      </c>
      <c r="AL43" s="626">
        <f t="shared" si="114"/>
        <v>0.96116878123798533</v>
      </c>
      <c r="AM43" s="626">
        <f t="shared" ref="AM43:AM57" si="115">AN43/(1+$AM$6)</f>
        <v>0.98039215686274506</v>
      </c>
      <c r="AN43" s="623">
        <v>1</v>
      </c>
      <c r="AO43" s="626">
        <f t="shared" si="93"/>
        <v>1.02</v>
      </c>
      <c r="AP43" s="626">
        <f t="shared" si="94"/>
        <v>1.0404</v>
      </c>
      <c r="AQ43" s="626">
        <f t="shared" si="95"/>
        <v>1.0612079999999999</v>
      </c>
      <c r="AR43" s="626">
        <f t="shared" si="96"/>
        <v>1.08243216</v>
      </c>
      <c r="AS43" s="626">
        <f t="shared" si="97"/>
        <v>1.1040808032</v>
      </c>
      <c r="AT43" s="626">
        <f t="shared" si="98"/>
        <v>1.1261624192640001</v>
      </c>
      <c r="AU43" s="626">
        <f t="shared" si="99"/>
        <v>1.14868566764928</v>
      </c>
      <c r="AV43" s="626">
        <f t="shared" si="100"/>
        <v>1.1716593810022657</v>
      </c>
      <c r="AW43" s="626">
        <f t="shared" si="101"/>
        <v>1.1950925686223111</v>
      </c>
      <c r="AX43" s="626">
        <f t="shared" si="102"/>
        <v>1.2189944199947573</v>
      </c>
      <c r="AY43" s="626">
        <f t="shared" si="103"/>
        <v>1.2433743083946525</v>
      </c>
      <c r="AZ43" s="626">
        <f t="shared" si="104"/>
        <v>1.2682417945625455</v>
      </c>
      <c r="BA43" s="626">
        <f t="shared" si="105"/>
        <v>1.2936066304537963</v>
      </c>
      <c r="BB43" s="626">
        <f t="shared" si="106"/>
        <v>1.3194787630628724</v>
      </c>
      <c r="BC43" s="626">
        <f t="shared" si="22"/>
        <v>1.3458683383241299</v>
      </c>
      <c r="BD43" s="505"/>
    </row>
    <row r="44" spans="1:56" s="591" customFormat="1">
      <c r="A44" s="615">
        <v>2037</v>
      </c>
      <c r="B44" s="603" t="s">
        <v>23</v>
      </c>
      <c r="C44" s="603" t="s">
        <v>24</v>
      </c>
      <c r="D44" s="626">
        <f t="shared" si="76"/>
        <v>0.46630593586932573</v>
      </c>
      <c r="E44" s="626">
        <f t="shared" si="62"/>
        <v>0.48449186736822941</v>
      </c>
      <c r="F44" s="626">
        <f t="shared" si="63"/>
        <v>0.50726298513453616</v>
      </c>
      <c r="G44" s="626">
        <f t="shared" si="64"/>
        <v>0.51639371886695784</v>
      </c>
      <c r="H44" s="626">
        <f t="shared" si="65"/>
        <v>0.51691011258582475</v>
      </c>
      <c r="I44" s="626">
        <f t="shared" si="66"/>
        <v>0.53138359573822791</v>
      </c>
      <c r="J44" s="626">
        <f t="shared" si="67"/>
        <v>0.54147988405725422</v>
      </c>
      <c r="K44" s="626">
        <f t="shared" si="68"/>
        <v>0.55501688115868553</v>
      </c>
      <c r="L44" s="626">
        <f t="shared" si="69"/>
        <v>0.57055735383112871</v>
      </c>
      <c r="M44" s="626">
        <f t="shared" si="70"/>
        <v>0.60650246712248979</v>
      </c>
      <c r="N44" s="626">
        <f t="shared" si="71"/>
        <v>0.61256749179371472</v>
      </c>
      <c r="O44" s="626">
        <f t="shared" si="72"/>
        <v>0.62175600417062038</v>
      </c>
      <c r="P44" s="626">
        <f t="shared" si="73"/>
        <v>0.6335693682498621</v>
      </c>
      <c r="Q44" s="626">
        <f t="shared" si="77"/>
        <v>0.65447715740210755</v>
      </c>
      <c r="R44" s="626">
        <f t="shared" si="74"/>
        <v>0.66363983760573708</v>
      </c>
      <c r="S44" s="626">
        <f t="shared" si="75"/>
        <v>0.66629439695616</v>
      </c>
      <c r="T44" s="626">
        <f t="shared" si="78"/>
        <v>0.66829328014702838</v>
      </c>
      <c r="U44" s="626">
        <f t="shared" si="81"/>
        <v>0.67297133310805746</v>
      </c>
      <c r="V44" s="626">
        <f t="shared" si="79"/>
        <v>0.68643075977021861</v>
      </c>
      <c r="W44" s="626">
        <f t="shared" si="80"/>
        <v>0.70015937496562297</v>
      </c>
      <c r="X44" s="626">
        <f t="shared" si="82"/>
        <v>0.71416256246493548</v>
      </c>
      <c r="Y44" s="626">
        <f t="shared" si="83"/>
        <v>0.72844581371423422</v>
      </c>
      <c r="Z44" s="626">
        <f t="shared" si="84"/>
        <v>0.74301472998851892</v>
      </c>
      <c r="AA44" s="626">
        <f t="shared" si="85"/>
        <v>0.75787502458828926</v>
      </c>
      <c r="AB44" s="626">
        <f t="shared" si="86"/>
        <v>0.77303252508005504</v>
      </c>
      <c r="AC44" s="626">
        <f t="shared" si="87"/>
        <v>0.7884931755816561</v>
      </c>
      <c r="AD44" s="626">
        <f t="shared" si="88"/>
        <v>0.80426303909328922</v>
      </c>
      <c r="AE44" s="626">
        <f t="shared" si="89"/>
        <v>0.82034829987515501</v>
      </c>
      <c r="AF44" s="626">
        <f t="shared" si="90"/>
        <v>0.83675526587265814</v>
      </c>
      <c r="AG44" s="626">
        <f t="shared" si="107"/>
        <v>0.85349037119011129</v>
      </c>
      <c r="AH44" s="626">
        <f t="shared" si="110"/>
        <v>0.87056017861391355</v>
      </c>
      <c r="AI44" s="626">
        <f t="shared" si="111"/>
        <v>0.88797138218619187</v>
      </c>
      <c r="AJ44" s="626">
        <f t="shared" si="112"/>
        <v>0.90573080982991572</v>
      </c>
      <c r="AK44" s="626">
        <f t="shared" si="113"/>
        <v>0.92384542602651409</v>
      </c>
      <c r="AL44" s="626">
        <f t="shared" si="114"/>
        <v>0.94232233454704439</v>
      </c>
      <c r="AM44" s="626">
        <f t="shared" si="115"/>
        <v>0.96116878123798533</v>
      </c>
      <c r="AN44" s="626">
        <f t="shared" ref="AN44:AN57" si="116">AO44/(1+$AN$6)</f>
        <v>0.98039215686274506</v>
      </c>
      <c r="AO44" s="623">
        <v>1</v>
      </c>
      <c r="AP44" s="626">
        <f t="shared" si="94"/>
        <v>1.02</v>
      </c>
      <c r="AQ44" s="626">
        <f t="shared" si="95"/>
        <v>1.0404</v>
      </c>
      <c r="AR44" s="626">
        <f t="shared" si="96"/>
        <v>1.0612079999999999</v>
      </c>
      <c r="AS44" s="626">
        <f t="shared" si="97"/>
        <v>1.08243216</v>
      </c>
      <c r="AT44" s="626">
        <f t="shared" si="98"/>
        <v>1.1040808032</v>
      </c>
      <c r="AU44" s="626">
        <f t="shared" si="99"/>
        <v>1.1261624192640001</v>
      </c>
      <c r="AV44" s="626">
        <f t="shared" si="100"/>
        <v>1.14868566764928</v>
      </c>
      <c r="AW44" s="626">
        <f t="shared" si="101"/>
        <v>1.1716593810022657</v>
      </c>
      <c r="AX44" s="626">
        <f t="shared" si="102"/>
        <v>1.1950925686223111</v>
      </c>
      <c r="AY44" s="626">
        <f t="shared" si="103"/>
        <v>1.2189944199947573</v>
      </c>
      <c r="AZ44" s="626">
        <f t="shared" si="104"/>
        <v>1.2433743083946525</v>
      </c>
      <c r="BA44" s="626">
        <f t="shared" si="105"/>
        <v>1.2682417945625455</v>
      </c>
      <c r="BB44" s="626">
        <f t="shared" si="106"/>
        <v>1.2936066304537963</v>
      </c>
      <c r="BC44" s="626">
        <f t="shared" si="22"/>
        <v>1.3194787630628724</v>
      </c>
      <c r="BD44" s="505"/>
    </row>
    <row r="45" spans="1:56" s="591" customFormat="1">
      <c r="A45" s="615">
        <v>2038</v>
      </c>
      <c r="B45" s="603" t="s">
        <v>23</v>
      </c>
      <c r="C45" s="603" t="s">
        <v>24</v>
      </c>
      <c r="D45" s="626">
        <f t="shared" si="76"/>
        <v>0.45716268222482909</v>
      </c>
      <c r="E45" s="626">
        <f t="shared" si="62"/>
        <v>0.47499202683159736</v>
      </c>
      <c r="F45" s="626">
        <f t="shared" si="63"/>
        <v>0.49731665209268239</v>
      </c>
      <c r="G45" s="626">
        <f t="shared" si="64"/>
        <v>0.50626835183035068</v>
      </c>
      <c r="H45" s="626">
        <f t="shared" si="65"/>
        <v>0.506774620182181</v>
      </c>
      <c r="I45" s="626">
        <f t="shared" si="66"/>
        <v>0.52096430954728212</v>
      </c>
      <c r="J45" s="626">
        <f t="shared" si="67"/>
        <v>0.5308626314286804</v>
      </c>
      <c r="K45" s="626">
        <f t="shared" si="68"/>
        <v>0.54413419721439737</v>
      </c>
      <c r="L45" s="626">
        <f t="shared" si="69"/>
        <v>0.5593699547364005</v>
      </c>
      <c r="M45" s="626">
        <f t="shared" si="70"/>
        <v>0.59461026188479371</v>
      </c>
      <c r="N45" s="626">
        <f t="shared" si="71"/>
        <v>0.60055636450364169</v>
      </c>
      <c r="O45" s="626">
        <f t="shared" si="72"/>
        <v>0.60956470997119627</v>
      </c>
      <c r="P45" s="626">
        <f t="shared" si="73"/>
        <v>0.62114643946064896</v>
      </c>
      <c r="Q45" s="626">
        <f t="shared" si="77"/>
        <v>0.64164427196285034</v>
      </c>
      <c r="R45" s="626">
        <f t="shared" si="74"/>
        <v>0.6506272917703303</v>
      </c>
      <c r="S45" s="626">
        <f t="shared" si="75"/>
        <v>0.65322980093741156</v>
      </c>
      <c r="T45" s="626">
        <f t="shared" si="78"/>
        <v>0.65518949034022378</v>
      </c>
      <c r="U45" s="626">
        <f t="shared" si="81"/>
        <v>0.65977581677260533</v>
      </c>
      <c r="V45" s="626">
        <f t="shared" si="79"/>
        <v>0.67297133310805746</v>
      </c>
      <c r="W45" s="626">
        <f t="shared" si="80"/>
        <v>0.68643075977021861</v>
      </c>
      <c r="X45" s="626">
        <f t="shared" si="82"/>
        <v>0.70015937496562297</v>
      </c>
      <c r="Y45" s="626">
        <f t="shared" si="83"/>
        <v>0.71416256246493548</v>
      </c>
      <c r="Z45" s="626">
        <f t="shared" si="84"/>
        <v>0.72844581371423422</v>
      </c>
      <c r="AA45" s="626">
        <f t="shared" si="85"/>
        <v>0.74301472998851892</v>
      </c>
      <c r="AB45" s="626">
        <f t="shared" si="86"/>
        <v>0.75787502458828926</v>
      </c>
      <c r="AC45" s="626">
        <f t="shared" si="87"/>
        <v>0.77303252508005504</v>
      </c>
      <c r="AD45" s="626">
        <f t="shared" si="88"/>
        <v>0.7884931755816561</v>
      </c>
      <c r="AE45" s="626">
        <f t="shared" si="89"/>
        <v>0.80426303909328922</v>
      </c>
      <c r="AF45" s="626">
        <f t="shared" si="90"/>
        <v>0.82034829987515501</v>
      </c>
      <c r="AG45" s="626">
        <f t="shared" si="107"/>
        <v>0.83675526587265814</v>
      </c>
      <c r="AH45" s="626">
        <f t="shared" si="110"/>
        <v>0.85349037119011129</v>
      </c>
      <c r="AI45" s="626">
        <f t="shared" si="111"/>
        <v>0.87056017861391355</v>
      </c>
      <c r="AJ45" s="626">
        <f t="shared" si="112"/>
        <v>0.88797138218619187</v>
      </c>
      <c r="AK45" s="626">
        <f t="shared" si="113"/>
        <v>0.90573080982991572</v>
      </c>
      <c r="AL45" s="626">
        <f t="shared" si="114"/>
        <v>0.92384542602651409</v>
      </c>
      <c r="AM45" s="626">
        <f t="shared" si="115"/>
        <v>0.94232233454704439</v>
      </c>
      <c r="AN45" s="626">
        <f t="shared" si="116"/>
        <v>0.96116878123798533</v>
      </c>
      <c r="AO45" s="626">
        <f t="shared" ref="AO45:AO57" si="117">AP45/(1+$AO$6)</f>
        <v>0.98039215686274506</v>
      </c>
      <c r="AP45" s="623">
        <v>1</v>
      </c>
      <c r="AQ45" s="626">
        <f t="shared" si="95"/>
        <v>1.02</v>
      </c>
      <c r="AR45" s="626">
        <f t="shared" si="96"/>
        <v>1.0404</v>
      </c>
      <c r="AS45" s="626">
        <f t="shared" si="97"/>
        <v>1.0612079999999999</v>
      </c>
      <c r="AT45" s="626">
        <f t="shared" si="98"/>
        <v>1.08243216</v>
      </c>
      <c r="AU45" s="626">
        <f t="shared" si="99"/>
        <v>1.1040808032</v>
      </c>
      <c r="AV45" s="626">
        <f t="shared" si="100"/>
        <v>1.1261624192640001</v>
      </c>
      <c r="AW45" s="626">
        <f t="shared" si="101"/>
        <v>1.14868566764928</v>
      </c>
      <c r="AX45" s="626">
        <f t="shared" si="102"/>
        <v>1.1716593810022657</v>
      </c>
      <c r="AY45" s="626">
        <f t="shared" si="103"/>
        <v>1.1950925686223111</v>
      </c>
      <c r="AZ45" s="626">
        <f t="shared" si="104"/>
        <v>1.2189944199947573</v>
      </c>
      <c r="BA45" s="626">
        <f t="shared" si="105"/>
        <v>1.2433743083946525</v>
      </c>
      <c r="BB45" s="626">
        <f t="shared" si="106"/>
        <v>1.2682417945625455</v>
      </c>
      <c r="BC45" s="626">
        <f t="shared" si="22"/>
        <v>1.2936066304537963</v>
      </c>
      <c r="BD45" s="505"/>
    </row>
    <row r="46" spans="1:56" s="591" customFormat="1">
      <c r="A46" s="615">
        <v>2039</v>
      </c>
      <c r="B46" s="603" t="s">
        <v>23</v>
      </c>
      <c r="C46" s="603" t="s">
        <v>24</v>
      </c>
      <c r="D46" s="626">
        <f t="shared" si="76"/>
        <v>0.4481987080635581</v>
      </c>
      <c r="E46" s="626">
        <f t="shared" si="62"/>
        <v>0.46567845767803684</v>
      </c>
      <c r="F46" s="626">
        <f t="shared" si="63"/>
        <v>0.48756534518890454</v>
      </c>
      <c r="G46" s="626">
        <f t="shared" si="64"/>
        <v>0.49634152140230481</v>
      </c>
      <c r="H46" s="626">
        <f t="shared" si="65"/>
        <v>0.49683786292370707</v>
      </c>
      <c r="I46" s="626">
        <f t="shared" si="66"/>
        <v>0.51074932308557086</v>
      </c>
      <c r="J46" s="626">
        <f t="shared" si="67"/>
        <v>0.52045356022419664</v>
      </c>
      <c r="K46" s="626">
        <f t="shared" si="68"/>
        <v>0.53346489922980156</v>
      </c>
      <c r="L46" s="626">
        <f t="shared" si="69"/>
        <v>0.54840191640823599</v>
      </c>
      <c r="M46" s="626">
        <f t="shared" si="70"/>
        <v>0.58295123714195485</v>
      </c>
      <c r="N46" s="626">
        <f t="shared" si="71"/>
        <v>0.58878074951337445</v>
      </c>
      <c r="O46" s="626">
        <f t="shared" si="72"/>
        <v>0.59761246075607499</v>
      </c>
      <c r="P46" s="626">
        <f t="shared" si="73"/>
        <v>0.60896709751044031</v>
      </c>
      <c r="Q46" s="626">
        <f t="shared" si="77"/>
        <v>0.62906301172828483</v>
      </c>
      <c r="R46" s="626">
        <f t="shared" si="74"/>
        <v>0.63786989389248083</v>
      </c>
      <c r="S46" s="626">
        <f t="shared" si="75"/>
        <v>0.64042137346805073</v>
      </c>
      <c r="T46" s="626">
        <f t="shared" si="78"/>
        <v>0.64234263758845478</v>
      </c>
      <c r="U46" s="626">
        <f t="shared" si="81"/>
        <v>0.64683903605157389</v>
      </c>
      <c r="V46" s="626">
        <f t="shared" si="79"/>
        <v>0.65977581677260533</v>
      </c>
      <c r="W46" s="626">
        <f t="shared" si="80"/>
        <v>0.67297133310805746</v>
      </c>
      <c r="X46" s="626">
        <f t="shared" si="82"/>
        <v>0.68643075977021861</v>
      </c>
      <c r="Y46" s="626">
        <f t="shared" si="83"/>
        <v>0.70015937496562297</v>
      </c>
      <c r="Z46" s="626">
        <f t="shared" si="84"/>
        <v>0.71416256246493548</v>
      </c>
      <c r="AA46" s="626">
        <f t="shared" si="85"/>
        <v>0.72844581371423422</v>
      </c>
      <c r="AB46" s="626">
        <f t="shared" si="86"/>
        <v>0.74301472998851892</v>
      </c>
      <c r="AC46" s="626">
        <f t="shared" si="87"/>
        <v>0.75787502458828926</v>
      </c>
      <c r="AD46" s="626">
        <f t="shared" si="88"/>
        <v>0.77303252508005504</v>
      </c>
      <c r="AE46" s="626">
        <f t="shared" si="89"/>
        <v>0.7884931755816561</v>
      </c>
      <c r="AF46" s="626">
        <f t="shared" si="90"/>
        <v>0.80426303909328922</v>
      </c>
      <c r="AG46" s="626">
        <f t="shared" si="107"/>
        <v>0.82034829987515501</v>
      </c>
      <c r="AH46" s="626">
        <f t="shared" si="110"/>
        <v>0.83675526587265814</v>
      </c>
      <c r="AI46" s="626">
        <f t="shared" si="111"/>
        <v>0.85349037119011129</v>
      </c>
      <c r="AJ46" s="626">
        <f t="shared" si="112"/>
        <v>0.87056017861391355</v>
      </c>
      <c r="AK46" s="626">
        <f t="shared" si="113"/>
        <v>0.88797138218619187</v>
      </c>
      <c r="AL46" s="626">
        <f t="shared" si="114"/>
        <v>0.90573080982991572</v>
      </c>
      <c r="AM46" s="626">
        <f t="shared" si="115"/>
        <v>0.92384542602651409</v>
      </c>
      <c r="AN46" s="626">
        <f t="shared" si="116"/>
        <v>0.94232233454704439</v>
      </c>
      <c r="AO46" s="626">
        <f t="shared" si="117"/>
        <v>0.96116878123798533</v>
      </c>
      <c r="AP46" s="626">
        <f t="shared" ref="AP46:AP57" si="118">AQ46/(1+$AP$6)</f>
        <v>0.98039215686274506</v>
      </c>
      <c r="AQ46" s="623">
        <v>1</v>
      </c>
      <c r="AR46" s="626">
        <f t="shared" si="96"/>
        <v>1.02</v>
      </c>
      <c r="AS46" s="626">
        <f t="shared" si="97"/>
        <v>1.0404</v>
      </c>
      <c r="AT46" s="626">
        <f t="shared" si="98"/>
        <v>1.0612079999999999</v>
      </c>
      <c r="AU46" s="626">
        <f t="shared" si="99"/>
        <v>1.08243216</v>
      </c>
      <c r="AV46" s="626">
        <f t="shared" si="100"/>
        <v>1.1040808032</v>
      </c>
      <c r="AW46" s="626">
        <f t="shared" si="101"/>
        <v>1.1261624192640001</v>
      </c>
      <c r="AX46" s="626">
        <f t="shared" si="102"/>
        <v>1.14868566764928</v>
      </c>
      <c r="AY46" s="626">
        <f t="shared" si="103"/>
        <v>1.1716593810022657</v>
      </c>
      <c r="AZ46" s="626">
        <f t="shared" si="104"/>
        <v>1.1950925686223111</v>
      </c>
      <c r="BA46" s="626">
        <f t="shared" si="105"/>
        <v>1.2189944199947573</v>
      </c>
      <c r="BB46" s="626">
        <f t="shared" si="106"/>
        <v>1.2433743083946525</v>
      </c>
      <c r="BC46" s="626">
        <f t="shared" si="22"/>
        <v>1.2682417945625455</v>
      </c>
      <c r="BD46" s="505"/>
    </row>
    <row r="47" spans="1:56" s="591" customFormat="1">
      <c r="A47" s="615">
        <v>2040</v>
      </c>
      <c r="B47" s="603" t="s">
        <v>23</v>
      </c>
      <c r="C47" s="603" t="s">
        <v>24</v>
      </c>
      <c r="D47" s="626">
        <f>E47/(1+$D$6)</f>
        <v>0.4394104981015276</v>
      </c>
      <c r="E47" s="626">
        <f t="shared" si="62"/>
        <v>0.45654750752748713</v>
      </c>
      <c r="F47" s="626">
        <f t="shared" si="63"/>
        <v>0.47800524038127901</v>
      </c>
      <c r="G47" s="626">
        <f t="shared" si="64"/>
        <v>0.48660933470814205</v>
      </c>
      <c r="H47" s="626">
        <f t="shared" si="65"/>
        <v>0.48709594404285012</v>
      </c>
      <c r="I47" s="626">
        <f t="shared" si="66"/>
        <v>0.50073463047604994</v>
      </c>
      <c r="J47" s="626">
        <f t="shared" si="67"/>
        <v>0.5102485884550948</v>
      </c>
      <c r="K47" s="626">
        <f t="shared" si="68"/>
        <v>0.52300480316647213</v>
      </c>
      <c r="L47" s="626">
        <f t="shared" si="69"/>
        <v>0.53764893765513333</v>
      </c>
      <c r="M47" s="626">
        <f t="shared" si="70"/>
        <v>0.57152082072740673</v>
      </c>
      <c r="N47" s="626">
        <f t="shared" si="71"/>
        <v>0.57723602893468084</v>
      </c>
      <c r="O47" s="626">
        <f t="shared" si="72"/>
        <v>0.58589456936870099</v>
      </c>
      <c r="P47" s="626">
        <f t="shared" si="73"/>
        <v>0.59702656618670624</v>
      </c>
      <c r="Q47" s="626">
        <f t="shared" si="77"/>
        <v>0.61672844287086748</v>
      </c>
      <c r="R47" s="626">
        <f t="shared" si="74"/>
        <v>0.62536264107105966</v>
      </c>
      <c r="S47" s="626">
        <f t="shared" si="75"/>
        <v>0.62786409163534385</v>
      </c>
      <c r="T47" s="626">
        <f t="shared" si="78"/>
        <v>0.62974768391024982</v>
      </c>
      <c r="U47" s="626">
        <f t="shared" si="81"/>
        <v>0.63415591769762147</v>
      </c>
      <c r="V47" s="626">
        <f t="shared" si="79"/>
        <v>0.64683903605157389</v>
      </c>
      <c r="W47" s="626">
        <f t="shared" si="80"/>
        <v>0.65977581677260533</v>
      </c>
      <c r="X47" s="626">
        <f t="shared" si="82"/>
        <v>0.67297133310805746</v>
      </c>
      <c r="Y47" s="626">
        <f t="shared" si="83"/>
        <v>0.68643075977021861</v>
      </c>
      <c r="Z47" s="626">
        <f t="shared" si="84"/>
        <v>0.70015937496562297</v>
      </c>
      <c r="AA47" s="626">
        <f t="shared" si="85"/>
        <v>0.71416256246493548</v>
      </c>
      <c r="AB47" s="626">
        <f t="shared" si="86"/>
        <v>0.72844581371423422</v>
      </c>
      <c r="AC47" s="626">
        <f t="shared" si="87"/>
        <v>0.74301472998851892</v>
      </c>
      <c r="AD47" s="626">
        <f t="shared" si="88"/>
        <v>0.75787502458828926</v>
      </c>
      <c r="AE47" s="626">
        <f t="shared" si="89"/>
        <v>0.77303252508005504</v>
      </c>
      <c r="AF47" s="626">
        <f t="shared" si="90"/>
        <v>0.7884931755816561</v>
      </c>
      <c r="AG47" s="626">
        <f t="shared" si="107"/>
        <v>0.80426303909328922</v>
      </c>
      <c r="AH47" s="626">
        <f t="shared" si="110"/>
        <v>0.82034829987515501</v>
      </c>
      <c r="AI47" s="626">
        <f t="shared" si="111"/>
        <v>0.83675526587265814</v>
      </c>
      <c r="AJ47" s="626">
        <f t="shared" si="112"/>
        <v>0.85349037119011129</v>
      </c>
      <c r="AK47" s="626">
        <f t="shared" si="113"/>
        <v>0.87056017861391355</v>
      </c>
      <c r="AL47" s="626">
        <f t="shared" si="114"/>
        <v>0.88797138218619187</v>
      </c>
      <c r="AM47" s="626">
        <f t="shared" si="115"/>
        <v>0.90573080982991572</v>
      </c>
      <c r="AN47" s="626">
        <f t="shared" si="116"/>
        <v>0.92384542602651409</v>
      </c>
      <c r="AO47" s="626">
        <f t="shared" si="117"/>
        <v>0.94232233454704439</v>
      </c>
      <c r="AP47" s="626">
        <f t="shared" si="118"/>
        <v>0.96116878123798533</v>
      </c>
      <c r="AQ47" s="626">
        <f t="shared" ref="AQ47:AQ57" si="119">AR47/(1+$AQ$6)</f>
        <v>0.98039215686274506</v>
      </c>
      <c r="AR47" s="623">
        <v>1</v>
      </c>
      <c r="AS47" s="626">
        <f t="shared" si="97"/>
        <v>1.02</v>
      </c>
      <c r="AT47" s="626">
        <f t="shared" si="98"/>
        <v>1.0404</v>
      </c>
      <c r="AU47" s="626">
        <f t="shared" si="99"/>
        <v>1.0612079999999999</v>
      </c>
      <c r="AV47" s="626">
        <f t="shared" si="100"/>
        <v>1.08243216</v>
      </c>
      <c r="AW47" s="626">
        <f t="shared" si="101"/>
        <v>1.1040808032</v>
      </c>
      <c r="AX47" s="626">
        <f t="shared" si="102"/>
        <v>1.1261624192640001</v>
      </c>
      <c r="AY47" s="626">
        <f t="shared" si="103"/>
        <v>1.14868566764928</v>
      </c>
      <c r="AZ47" s="626">
        <f t="shared" si="104"/>
        <v>1.1716593810022657</v>
      </c>
      <c r="BA47" s="626">
        <f t="shared" si="105"/>
        <v>1.1950925686223111</v>
      </c>
      <c r="BB47" s="626">
        <f t="shared" si="106"/>
        <v>1.2189944199947573</v>
      </c>
      <c r="BC47" s="626">
        <f t="shared" si="22"/>
        <v>1.2433743083946525</v>
      </c>
      <c r="BD47" s="505"/>
    </row>
    <row r="48" spans="1:56" s="591" customFormat="1">
      <c r="A48" s="615">
        <v>2041</v>
      </c>
      <c r="B48" s="603" t="s">
        <v>23</v>
      </c>
      <c r="C48" s="603" t="s">
        <v>24</v>
      </c>
      <c r="D48" s="626">
        <f t="shared" si="76"/>
        <v>0.43079460598188973</v>
      </c>
      <c r="E48" s="626">
        <f t="shared" si="62"/>
        <v>0.44759559561518342</v>
      </c>
      <c r="F48" s="626">
        <f t="shared" si="63"/>
        <v>0.46863258860909701</v>
      </c>
      <c r="G48" s="626">
        <f t="shared" si="64"/>
        <v>0.47706797520406075</v>
      </c>
      <c r="H48" s="626">
        <f t="shared" si="65"/>
        <v>0.47754504317926477</v>
      </c>
      <c r="I48" s="626">
        <f t="shared" si="66"/>
        <v>0.49091630438828421</v>
      </c>
      <c r="J48" s="626">
        <f t="shared" si="67"/>
        <v>0.50024371417166158</v>
      </c>
      <c r="K48" s="626">
        <f t="shared" si="68"/>
        <v>0.51274980702595307</v>
      </c>
      <c r="L48" s="626">
        <f t="shared" si="69"/>
        <v>0.52710680162267975</v>
      </c>
      <c r="M48" s="626">
        <f t="shared" si="70"/>
        <v>0.56031453012490851</v>
      </c>
      <c r="N48" s="626">
        <f t="shared" si="71"/>
        <v>0.56591767542615756</v>
      </c>
      <c r="O48" s="626">
        <f t="shared" si="72"/>
        <v>0.57440644055754986</v>
      </c>
      <c r="P48" s="626">
        <f t="shared" si="73"/>
        <v>0.58532016292814326</v>
      </c>
      <c r="Q48" s="626">
        <f t="shared" si="77"/>
        <v>0.60463572830477197</v>
      </c>
      <c r="R48" s="626">
        <f t="shared" si="74"/>
        <v>0.61310062850103875</v>
      </c>
      <c r="S48" s="626">
        <f t="shared" si="75"/>
        <v>0.61555303101504288</v>
      </c>
      <c r="T48" s="626">
        <f t="shared" si="78"/>
        <v>0.61739969010808793</v>
      </c>
      <c r="U48" s="626">
        <f t="shared" si="81"/>
        <v>0.62172148793884452</v>
      </c>
      <c r="V48" s="626">
        <f t="shared" si="79"/>
        <v>0.63415591769762147</v>
      </c>
      <c r="W48" s="626">
        <f t="shared" si="80"/>
        <v>0.64683903605157389</v>
      </c>
      <c r="X48" s="626">
        <f t="shared" si="82"/>
        <v>0.65977581677260533</v>
      </c>
      <c r="Y48" s="626">
        <f t="shared" si="83"/>
        <v>0.67297133310805746</v>
      </c>
      <c r="Z48" s="626">
        <f t="shared" si="84"/>
        <v>0.68643075977021861</v>
      </c>
      <c r="AA48" s="626">
        <f t="shared" si="85"/>
        <v>0.70015937496562297</v>
      </c>
      <c r="AB48" s="626">
        <f t="shared" si="86"/>
        <v>0.71416256246493548</v>
      </c>
      <c r="AC48" s="626">
        <f t="shared" si="87"/>
        <v>0.72844581371423422</v>
      </c>
      <c r="AD48" s="626">
        <f t="shared" si="88"/>
        <v>0.74301472998851892</v>
      </c>
      <c r="AE48" s="626">
        <f t="shared" si="89"/>
        <v>0.75787502458828926</v>
      </c>
      <c r="AF48" s="626">
        <f t="shared" si="90"/>
        <v>0.77303252508005504</v>
      </c>
      <c r="AG48" s="626">
        <f t="shared" si="107"/>
        <v>0.7884931755816561</v>
      </c>
      <c r="AH48" s="626">
        <f t="shared" si="110"/>
        <v>0.80426303909328922</v>
      </c>
      <c r="AI48" s="626">
        <f t="shared" si="111"/>
        <v>0.82034829987515501</v>
      </c>
      <c r="AJ48" s="626">
        <f t="shared" si="112"/>
        <v>0.83675526587265814</v>
      </c>
      <c r="AK48" s="626">
        <f t="shared" si="113"/>
        <v>0.85349037119011129</v>
      </c>
      <c r="AL48" s="626">
        <f t="shared" si="114"/>
        <v>0.87056017861391355</v>
      </c>
      <c r="AM48" s="626">
        <f t="shared" si="115"/>
        <v>0.88797138218619187</v>
      </c>
      <c r="AN48" s="626">
        <f t="shared" si="116"/>
        <v>0.90573080982991572</v>
      </c>
      <c r="AO48" s="626">
        <f t="shared" si="117"/>
        <v>0.92384542602651409</v>
      </c>
      <c r="AP48" s="626">
        <f t="shared" si="118"/>
        <v>0.94232233454704439</v>
      </c>
      <c r="AQ48" s="626">
        <f t="shared" si="119"/>
        <v>0.96116878123798533</v>
      </c>
      <c r="AR48" s="626">
        <f t="shared" ref="AR48:AR57" si="120">AS48/(1+$AR$6)</f>
        <v>0.98039215686274506</v>
      </c>
      <c r="AS48" s="623">
        <v>1</v>
      </c>
      <c r="AT48" s="626">
        <f t="shared" si="98"/>
        <v>1.02</v>
      </c>
      <c r="AU48" s="626">
        <f t="shared" si="99"/>
        <v>1.0404</v>
      </c>
      <c r="AV48" s="626">
        <f t="shared" si="100"/>
        <v>1.0612079999999999</v>
      </c>
      <c r="AW48" s="626">
        <f t="shared" si="101"/>
        <v>1.08243216</v>
      </c>
      <c r="AX48" s="626">
        <f t="shared" si="102"/>
        <v>1.1040808032</v>
      </c>
      <c r="AY48" s="626">
        <f t="shared" si="103"/>
        <v>1.1261624192640001</v>
      </c>
      <c r="AZ48" s="626">
        <f t="shared" si="104"/>
        <v>1.14868566764928</v>
      </c>
      <c r="BA48" s="626">
        <f t="shared" si="105"/>
        <v>1.1716593810022657</v>
      </c>
      <c r="BB48" s="626">
        <f t="shared" si="106"/>
        <v>1.1950925686223111</v>
      </c>
      <c r="BC48" s="626">
        <f t="shared" si="22"/>
        <v>1.2189944199947573</v>
      </c>
      <c r="BD48" s="505"/>
    </row>
    <row r="49" spans="1:56" s="591" customFormat="1">
      <c r="A49" s="615">
        <v>2042</v>
      </c>
      <c r="B49" s="603" t="s">
        <v>23</v>
      </c>
      <c r="C49" s="603" t="s">
        <v>24</v>
      </c>
      <c r="D49" s="626">
        <f t="shared" si="76"/>
        <v>0.42234765292342114</v>
      </c>
      <c r="E49" s="626">
        <f t="shared" si="62"/>
        <v>0.43881921138743452</v>
      </c>
      <c r="F49" s="626">
        <f t="shared" si="63"/>
        <v>0.45944371432264391</v>
      </c>
      <c r="G49" s="626">
        <f t="shared" si="64"/>
        <v>0.46771370118045152</v>
      </c>
      <c r="H49" s="626">
        <f t="shared" si="65"/>
        <v>0.46818141488163195</v>
      </c>
      <c r="I49" s="626">
        <f t="shared" si="66"/>
        <v>0.48129049449831768</v>
      </c>
      <c r="J49" s="626">
        <f t="shared" si="67"/>
        <v>0.49043501389378569</v>
      </c>
      <c r="K49" s="626">
        <f t="shared" si="68"/>
        <v>0.50269588924113029</v>
      </c>
      <c r="L49" s="626">
        <f t="shared" si="69"/>
        <v>0.51677137413988194</v>
      </c>
      <c r="M49" s="626">
        <f t="shared" si="70"/>
        <v>0.5493279707106945</v>
      </c>
      <c r="N49" s="626">
        <f t="shared" si="71"/>
        <v>0.5548212504178015</v>
      </c>
      <c r="O49" s="626">
        <f t="shared" si="72"/>
        <v>0.56314356917406849</v>
      </c>
      <c r="P49" s="626">
        <f t="shared" si="73"/>
        <v>0.57384329698837577</v>
      </c>
      <c r="Q49" s="626">
        <f t="shared" si="77"/>
        <v>0.59278012578899208</v>
      </c>
      <c r="R49" s="626">
        <f t="shared" si="74"/>
        <v>0.60107904755003794</v>
      </c>
      <c r="S49" s="626">
        <f t="shared" si="75"/>
        <v>0.60348336374023814</v>
      </c>
      <c r="T49" s="626">
        <f t="shared" si="78"/>
        <v>0.60529381383145875</v>
      </c>
      <c r="U49" s="626">
        <f t="shared" si="81"/>
        <v>0.60953087052827892</v>
      </c>
      <c r="V49" s="626">
        <f t="shared" si="79"/>
        <v>0.62172148793884452</v>
      </c>
      <c r="W49" s="626">
        <f t="shared" si="80"/>
        <v>0.63415591769762147</v>
      </c>
      <c r="X49" s="626">
        <f t="shared" si="82"/>
        <v>0.64683903605157389</v>
      </c>
      <c r="Y49" s="626">
        <f t="shared" si="83"/>
        <v>0.65977581677260533</v>
      </c>
      <c r="Z49" s="626">
        <f t="shared" si="84"/>
        <v>0.67297133310805746</v>
      </c>
      <c r="AA49" s="626">
        <f t="shared" si="85"/>
        <v>0.68643075977021861</v>
      </c>
      <c r="AB49" s="626">
        <f t="shared" si="86"/>
        <v>0.70015937496562297</v>
      </c>
      <c r="AC49" s="626">
        <f t="shared" si="87"/>
        <v>0.71416256246493548</v>
      </c>
      <c r="AD49" s="626">
        <f t="shared" si="88"/>
        <v>0.72844581371423422</v>
      </c>
      <c r="AE49" s="626">
        <f t="shared" si="89"/>
        <v>0.74301472998851892</v>
      </c>
      <c r="AF49" s="626">
        <f t="shared" si="90"/>
        <v>0.75787502458828926</v>
      </c>
      <c r="AG49" s="626">
        <f t="shared" si="107"/>
        <v>0.77303252508005504</v>
      </c>
      <c r="AH49" s="626">
        <f t="shared" si="110"/>
        <v>0.7884931755816561</v>
      </c>
      <c r="AI49" s="626">
        <f t="shared" si="111"/>
        <v>0.80426303909328922</v>
      </c>
      <c r="AJ49" s="626">
        <f t="shared" si="112"/>
        <v>0.82034829987515501</v>
      </c>
      <c r="AK49" s="626">
        <f t="shared" si="113"/>
        <v>0.83675526587265814</v>
      </c>
      <c r="AL49" s="626">
        <f t="shared" si="114"/>
        <v>0.85349037119011129</v>
      </c>
      <c r="AM49" s="626">
        <f t="shared" si="115"/>
        <v>0.87056017861391355</v>
      </c>
      <c r="AN49" s="626">
        <f t="shared" si="116"/>
        <v>0.88797138218619187</v>
      </c>
      <c r="AO49" s="626">
        <f t="shared" si="117"/>
        <v>0.90573080982991572</v>
      </c>
      <c r="AP49" s="626">
        <f t="shared" si="118"/>
        <v>0.92384542602651409</v>
      </c>
      <c r="AQ49" s="626">
        <f t="shared" si="119"/>
        <v>0.94232233454704439</v>
      </c>
      <c r="AR49" s="626">
        <f t="shared" si="120"/>
        <v>0.96116878123798533</v>
      </c>
      <c r="AS49" s="626">
        <f t="shared" ref="AS49:AS57" si="121">AT49/(1+$AS$6)</f>
        <v>0.98039215686274506</v>
      </c>
      <c r="AT49" s="623">
        <v>1</v>
      </c>
      <c r="AU49" s="626">
        <f t="shared" si="99"/>
        <v>1.02</v>
      </c>
      <c r="AV49" s="626">
        <f t="shared" si="100"/>
        <v>1.0404</v>
      </c>
      <c r="AW49" s="626">
        <f t="shared" si="101"/>
        <v>1.0612079999999999</v>
      </c>
      <c r="AX49" s="626">
        <f t="shared" si="102"/>
        <v>1.08243216</v>
      </c>
      <c r="AY49" s="626">
        <f t="shared" si="103"/>
        <v>1.1040808032</v>
      </c>
      <c r="AZ49" s="626">
        <f t="shared" si="104"/>
        <v>1.1261624192640001</v>
      </c>
      <c r="BA49" s="626">
        <f t="shared" si="105"/>
        <v>1.14868566764928</v>
      </c>
      <c r="BB49" s="626">
        <f t="shared" si="106"/>
        <v>1.1716593810022657</v>
      </c>
      <c r="BC49" s="626">
        <f t="shared" si="22"/>
        <v>1.1950925686223111</v>
      </c>
      <c r="BD49" s="505"/>
    </row>
    <row r="50" spans="1:56" s="591" customFormat="1">
      <c r="A50" s="615">
        <v>2043</v>
      </c>
      <c r="B50" s="603" t="s">
        <v>23</v>
      </c>
      <c r="C50" s="603" t="s">
        <v>24</v>
      </c>
      <c r="D50" s="626">
        <f t="shared" si="76"/>
        <v>0.41406632639551105</v>
      </c>
      <c r="E50" s="626">
        <f t="shared" si="62"/>
        <v>0.43021491312493593</v>
      </c>
      <c r="F50" s="626">
        <f t="shared" si="63"/>
        <v>0.45043501404180791</v>
      </c>
      <c r="G50" s="626">
        <f t="shared" si="64"/>
        <v>0.45854284429456044</v>
      </c>
      <c r="H50" s="626">
        <f t="shared" si="65"/>
        <v>0.45900138713885497</v>
      </c>
      <c r="I50" s="626">
        <f t="shared" si="66"/>
        <v>0.47185342597874291</v>
      </c>
      <c r="J50" s="626">
        <f t="shared" si="67"/>
        <v>0.48081864107233896</v>
      </c>
      <c r="K50" s="626">
        <f t="shared" si="68"/>
        <v>0.49283910709914741</v>
      </c>
      <c r="L50" s="626">
        <f t="shared" si="69"/>
        <v>0.50663860209792355</v>
      </c>
      <c r="M50" s="626">
        <f t="shared" si="70"/>
        <v>0.53855683403009269</v>
      </c>
      <c r="N50" s="626">
        <f t="shared" si="71"/>
        <v>0.5439424023703936</v>
      </c>
      <c r="O50" s="626">
        <f t="shared" si="72"/>
        <v>0.55210153840594944</v>
      </c>
      <c r="P50" s="626">
        <f t="shared" si="73"/>
        <v>0.56259146763566248</v>
      </c>
      <c r="Q50" s="626">
        <f t="shared" si="77"/>
        <v>0.58115698606763933</v>
      </c>
      <c r="R50" s="626">
        <f t="shared" si="74"/>
        <v>0.58929318387258633</v>
      </c>
      <c r="S50" s="626">
        <f t="shared" si="75"/>
        <v>0.59165035660807663</v>
      </c>
      <c r="T50" s="626">
        <f t="shared" si="78"/>
        <v>0.5934253076779008</v>
      </c>
      <c r="U50" s="626">
        <f t="shared" si="81"/>
        <v>0.59757928483164602</v>
      </c>
      <c r="V50" s="626">
        <f t="shared" si="79"/>
        <v>0.60953087052827892</v>
      </c>
      <c r="W50" s="626">
        <f t="shared" si="80"/>
        <v>0.62172148793884452</v>
      </c>
      <c r="X50" s="626">
        <f t="shared" si="82"/>
        <v>0.63415591769762147</v>
      </c>
      <c r="Y50" s="626">
        <f t="shared" si="83"/>
        <v>0.64683903605157389</v>
      </c>
      <c r="Z50" s="626">
        <f t="shared" si="84"/>
        <v>0.65977581677260533</v>
      </c>
      <c r="AA50" s="626">
        <f t="shared" si="85"/>
        <v>0.67297133310805746</v>
      </c>
      <c r="AB50" s="626">
        <f t="shared" si="86"/>
        <v>0.68643075977021861</v>
      </c>
      <c r="AC50" s="626">
        <f t="shared" si="87"/>
        <v>0.70015937496562297</v>
      </c>
      <c r="AD50" s="626">
        <f t="shared" si="88"/>
        <v>0.71416256246493548</v>
      </c>
      <c r="AE50" s="626">
        <f t="shared" si="89"/>
        <v>0.72844581371423422</v>
      </c>
      <c r="AF50" s="626">
        <f t="shared" si="90"/>
        <v>0.74301472998851892</v>
      </c>
      <c r="AG50" s="626">
        <f t="shared" si="107"/>
        <v>0.75787502458828926</v>
      </c>
      <c r="AH50" s="626">
        <f t="shared" si="110"/>
        <v>0.77303252508005504</v>
      </c>
      <c r="AI50" s="626">
        <f t="shared" si="111"/>
        <v>0.7884931755816561</v>
      </c>
      <c r="AJ50" s="626">
        <f t="shared" si="112"/>
        <v>0.80426303909328922</v>
      </c>
      <c r="AK50" s="626">
        <f t="shared" si="113"/>
        <v>0.82034829987515501</v>
      </c>
      <c r="AL50" s="626">
        <f t="shared" si="114"/>
        <v>0.83675526587265814</v>
      </c>
      <c r="AM50" s="626">
        <f t="shared" si="115"/>
        <v>0.85349037119011129</v>
      </c>
      <c r="AN50" s="626">
        <f t="shared" si="116"/>
        <v>0.87056017861391355</v>
      </c>
      <c r="AO50" s="626">
        <f t="shared" si="117"/>
        <v>0.88797138218619187</v>
      </c>
      <c r="AP50" s="626">
        <f t="shared" si="118"/>
        <v>0.90573080982991572</v>
      </c>
      <c r="AQ50" s="626">
        <f t="shared" si="119"/>
        <v>0.92384542602651409</v>
      </c>
      <c r="AR50" s="626">
        <f t="shared" si="120"/>
        <v>0.94232233454704439</v>
      </c>
      <c r="AS50" s="626">
        <f t="shared" si="121"/>
        <v>0.96116878123798533</v>
      </c>
      <c r="AT50" s="626">
        <f t="shared" ref="AT50:AT57" si="122">AU50/(1+$AT$6)</f>
        <v>0.98039215686274506</v>
      </c>
      <c r="AU50" s="623">
        <v>1</v>
      </c>
      <c r="AV50" s="626">
        <f t="shared" si="100"/>
        <v>1.02</v>
      </c>
      <c r="AW50" s="626">
        <f t="shared" si="101"/>
        <v>1.0404</v>
      </c>
      <c r="AX50" s="626">
        <f t="shared" si="102"/>
        <v>1.0612079999999999</v>
      </c>
      <c r="AY50" s="626">
        <f t="shared" si="103"/>
        <v>1.08243216</v>
      </c>
      <c r="AZ50" s="626">
        <f t="shared" si="104"/>
        <v>1.1040808032</v>
      </c>
      <c r="BA50" s="626">
        <f t="shared" si="105"/>
        <v>1.1261624192640001</v>
      </c>
      <c r="BB50" s="626">
        <f t="shared" si="106"/>
        <v>1.14868566764928</v>
      </c>
      <c r="BC50" s="626">
        <f t="shared" si="22"/>
        <v>1.1716593810022657</v>
      </c>
      <c r="BD50" s="505"/>
    </row>
    <row r="51" spans="1:56" s="591" customFormat="1">
      <c r="A51" s="615">
        <v>2044</v>
      </c>
      <c r="B51" s="603" t="s">
        <v>23</v>
      </c>
      <c r="C51" s="603" t="s">
        <v>24</v>
      </c>
      <c r="D51" s="626">
        <f t="shared" si="76"/>
        <v>0.40594737881912851</v>
      </c>
      <c r="E51" s="626">
        <f t="shared" si="62"/>
        <v>0.42177932659307449</v>
      </c>
      <c r="F51" s="626">
        <f t="shared" si="63"/>
        <v>0.44160295494294899</v>
      </c>
      <c r="G51" s="626">
        <f t="shared" si="64"/>
        <v>0.44955180813192208</v>
      </c>
      <c r="H51" s="626">
        <f t="shared" si="65"/>
        <v>0.45000135994005397</v>
      </c>
      <c r="I51" s="626">
        <f t="shared" si="66"/>
        <v>0.46260139801837546</v>
      </c>
      <c r="J51" s="626">
        <f t="shared" si="67"/>
        <v>0.47139082458072457</v>
      </c>
      <c r="K51" s="626">
        <f t="shared" si="68"/>
        <v>0.48317559519524261</v>
      </c>
      <c r="L51" s="626">
        <f t="shared" si="69"/>
        <v>0.49670451186070941</v>
      </c>
      <c r="M51" s="626">
        <f t="shared" si="70"/>
        <v>0.5279968961079341</v>
      </c>
      <c r="N51" s="626">
        <f t="shared" si="71"/>
        <v>0.53327686506901339</v>
      </c>
      <c r="O51" s="626">
        <f t="shared" si="72"/>
        <v>0.54127601804504855</v>
      </c>
      <c r="P51" s="626">
        <f t="shared" si="73"/>
        <v>0.55156026238790445</v>
      </c>
      <c r="Q51" s="626">
        <f t="shared" si="77"/>
        <v>0.56976175104670523</v>
      </c>
      <c r="R51" s="626">
        <f t="shared" si="74"/>
        <v>0.57773841556135908</v>
      </c>
      <c r="S51" s="626">
        <f t="shared" si="75"/>
        <v>0.58004936922360451</v>
      </c>
      <c r="T51" s="626">
        <f t="shared" si="78"/>
        <v>0.58178951733127526</v>
      </c>
      <c r="U51" s="626">
        <f t="shared" si="81"/>
        <v>0.58586204395259411</v>
      </c>
      <c r="V51" s="626">
        <f t="shared" si="79"/>
        <v>0.59757928483164602</v>
      </c>
      <c r="W51" s="626">
        <f t="shared" si="80"/>
        <v>0.60953087052827892</v>
      </c>
      <c r="X51" s="626">
        <f t="shared" si="82"/>
        <v>0.62172148793884452</v>
      </c>
      <c r="Y51" s="626">
        <f t="shared" si="83"/>
        <v>0.63415591769762147</v>
      </c>
      <c r="Z51" s="626">
        <f t="shared" si="84"/>
        <v>0.64683903605157389</v>
      </c>
      <c r="AA51" s="626">
        <f t="shared" si="85"/>
        <v>0.65977581677260533</v>
      </c>
      <c r="AB51" s="626">
        <f t="shared" si="86"/>
        <v>0.67297133310805746</v>
      </c>
      <c r="AC51" s="626">
        <f t="shared" si="87"/>
        <v>0.68643075977021861</v>
      </c>
      <c r="AD51" s="626">
        <f t="shared" si="88"/>
        <v>0.70015937496562297</v>
      </c>
      <c r="AE51" s="626">
        <f t="shared" si="89"/>
        <v>0.71416256246493548</v>
      </c>
      <c r="AF51" s="626">
        <f t="shared" si="90"/>
        <v>0.72844581371423422</v>
      </c>
      <c r="AG51" s="626">
        <f t="shared" si="107"/>
        <v>0.74301472998851892</v>
      </c>
      <c r="AH51" s="626">
        <f t="shared" si="110"/>
        <v>0.75787502458828926</v>
      </c>
      <c r="AI51" s="626">
        <f t="shared" si="111"/>
        <v>0.77303252508005504</v>
      </c>
      <c r="AJ51" s="626">
        <f t="shared" si="112"/>
        <v>0.7884931755816561</v>
      </c>
      <c r="AK51" s="626">
        <f t="shared" si="113"/>
        <v>0.80426303909328922</v>
      </c>
      <c r="AL51" s="626">
        <f t="shared" si="114"/>
        <v>0.82034829987515501</v>
      </c>
      <c r="AM51" s="626">
        <f t="shared" si="115"/>
        <v>0.83675526587265814</v>
      </c>
      <c r="AN51" s="626">
        <f t="shared" si="116"/>
        <v>0.85349037119011129</v>
      </c>
      <c r="AO51" s="626">
        <f t="shared" si="117"/>
        <v>0.87056017861391355</v>
      </c>
      <c r="AP51" s="626">
        <f t="shared" si="118"/>
        <v>0.88797138218619187</v>
      </c>
      <c r="AQ51" s="626">
        <f t="shared" si="119"/>
        <v>0.90573080982991572</v>
      </c>
      <c r="AR51" s="626">
        <f t="shared" si="120"/>
        <v>0.92384542602651409</v>
      </c>
      <c r="AS51" s="626">
        <f t="shared" si="121"/>
        <v>0.94232233454704439</v>
      </c>
      <c r="AT51" s="626">
        <f t="shared" si="122"/>
        <v>0.96116878123798533</v>
      </c>
      <c r="AU51" s="626">
        <f t="shared" ref="AU51:AU57" si="123">AV51/(1+$AU$6)</f>
        <v>0.98039215686274506</v>
      </c>
      <c r="AV51" s="623">
        <v>1</v>
      </c>
      <c r="AW51" s="626">
        <f t="shared" si="101"/>
        <v>1.02</v>
      </c>
      <c r="AX51" s="626">
        <f t="shared" si="102"/>
        <v>1.0404</v>
      </c>
      <c r="AY51" s="626">
        <f t="shared" si="103"/>
        <v>1.0612079999999999</v>
      </c>
      <c r="AZ51" s="626">
        <f t="shared" si="104"/>
        <v>1.08243216</v>
      </c>
      <c r="BA51" s="626">
        <f t="shared" si="105"/>
        <v>1.1040808032</v>
      </c>
      <c r="BB51" s="626">
        <f t="shared" si="106"/>
        <v>1.1261624192640001</v>
      </c>
      <c r="BC51" s="626">
        <f t="shared" si="22"/>
        <v>1.14868566764928</v>
      </c>
      <c r="BD51" s="505"/>
    </row>
    <row r="52" spans="1:56" s="591" customFormat="1">
      <c r="A52" s="615">
        <v>2045</v>
      </c>
      <c r="B52" s="603" t="s">
        <v>23</v>
      </c>
      <c r="C52" s="603" t="s">
        <v>24</v>
      </c>
      <c r="D52" s="626">
        <f t="shared" si="76"/>
        <v>0.39798762629326323</v>
      </c>
      <c r="E52" s="626">
        <f t="shared" si="62"/>
        <v>0.41350914371870046</v>
      </c>
      <c r="F52" s="626">
        <f t="shared" si="63"/>
        <v>0.43294407347347935</v>
      </c>
      <c r="G52" s="626">
        <f t="shared" si="64"/>
        <v>0.440737066796002</v>
      </c>
      <c r="H52" s="626">
        <f t="shared" si="65"/>
        <v>0.44117780386279792</v>
      </c>
      <c r="I52" s="626">
        <f t="shared" si="66"/>
        <v>0.45353078237095629</v>
      </c>
      <c r="J52" s="626">
        <f t="shared" si="67"/>
        <v>0.46214786723600443</v>
      </c>
      <c r="K52" s="626">
        <f t="shared" si="68"/>
        <v>0.47370156391690449</v>
      </c>
      <c r="L52" s="626">
        <f t="shared" si="69"/>
        <v>0.48696520770657781</v>
      </c>
      <c r="M52" s="626">
        <f t="shared" si="70"/>
        <v>0.51764401579209218</v>
      </c>
      <c r="N52" s="626">
        <f t="shared" si="71"/>
        <v>0.52282045595001314</v>
      </c>
      <c r="O52" s="626">
        <f t="shared" si="72"/>
        <v>0.53066276278926328</v>
      </c>
      <c r="P52" s="626">
        <f t="shared" si="73"/>
        <v>0.5407453552822592</v>
      </c>
      <c r="Q52" s="626">
        <f t="shared" si="77"/>
        <v>0.55858995200657369</v>
      </c>
      <c r="R52" s="626">
        <f t="shared" si="74"/>
        <v>0.56641021133466574</v>
      </c>
      <c r="S52" s="626">
        <f t="shared" si="75"/>
        <v>0.56867585218000438</v>
      </c>
      <c r="T52" s="626">
        <f t="shared" si="78"/>
        <v>0.57038187973654431</v>
      </c>
      <c r="U52" s="626">
        <f t="shared" si="81"/>
        <v>0.57437455289470007</v>
      </c>
      <c r="V52" s="626">
        <f t="shared" si="79"/>
        <v>0.58586204395259411</v>
      </c>
      <c r="W52" s="626">
        <f t="shared" si="80"/>
        <v>0.59757928483164602</v>
      </c>
      <c r="X52" s="626">
        <f t="shared" si="82"/>
        <v>0.60953087052827892</v>
      </c>
      <c r="Y52" s="626">
        <f t="shared" si="83"/>
        <v>0.62172148793884452</v>
      </c>
      <c r="Z52" s="626">
        <f t="shared" si="84"/>
        <v>0.63415591769762147</v>
      </c>
      <c r="AA52" s="626">
        <f t="shared" si="85"/>
        <v>0.64683903605157389</v>
      </c>
      <c r="AB52" s="626">
        <f t="shared" si="86"/>
        <v>0.65977581677260533</v>
      </c>
      <c r="AC52" s="626">
        <f t="shared" si="87"/>
        <v>0.67297133310805746</v>
      </c>
      <c r="AD52" s="626">
        <f t="shared" si="88"/>
        <v>0.68643075977021861</v>
      </c>
      <c r="AE52" s="626">
        <f t="shared" si="89"/>
        <v>0.70015937496562297</v>
      </c>
      <c r="AF52" s="626">
        <f t="shared" si="90"/>
        <v>0.71416256246493548</v>
      </c>
      <c r="AG52" s="626">
        <f t="shared" si="107"/>
        <v>0.72844581371423422</v>
      </c>
      <c r="AH52" s="626">
        <f t="shared" si="110"/>
        <v>0.74301472998851892</v>
      </c>
      <c r="AI52" s="626">
        <f t="shared" si="111"/>
        <v>0.75787502458828926</v>
      </c>
      <c r="AJ52" s="626">
        <f t="shared" si="112"/>
        <v>0.77303252508005504</v>
      </c>
      <c r="AK52" s="626">
        <f t="shared" si="113"/>
        <v>0.7884931755816561</v>
      </c>
      <c r="AL52" s="626">
        <f t="shared" si="114"/>
        <v>0.80426303909328922</v>
      </c>
      <c r="AM52" s="626">
        <f t="shared" si="115"/>
        <v>0.82034829987515501</v>
      </c>
      <c r="AN52" s="626">
        <f t="shared" si="116"/>
        <v>0.83675526587265814</v>
      </c>
      <c r="AO52" s="626">
        <f t="shared" si="117"/>
        <v>0.85349037119011129</v>
      </c>
      <c r="AP52" s="626">
        <f t="shared" si="118"/>
        <v>0.87056017861391355</v>
      </c>
      <c r="AQ52" s="626">
        <f t="shared" si="119"/>
        <v>0.88797138218619187</v>
      </c>
      <c r="AR52" s="626">
        <f t="shared" si="120"/>
        <v>0.90573080982991572</v>
      </c>
      <c r="AS52" s="626">
        <f t="shared" si="121"/>
        <v>0.92384542602651409</v>
      </c>
      <c r="AT52" s="626">
        <f t="shared" si="122"/>
        <v>0.94232233454704439</v>
      </c>
      <c r="AU52" s="626">
        <f t="shared" si="123"/>
        <v>0.96116878123798533</v>
      </c>
      <c r="AV52" s="626">
        <f t="shared" ref="AV52:AV57" si="124">AW52/(1+$AV$6)</f>
        <v>0.98039215686274506</v>
      </c>
      <c r="AW52" s="623">
        <v>1</v>
      </c>
      <c r="AX52" s="626">
        <f t="shared" si="102"/>
        <v>1.02</v>
      </c>
      <c r="AY52" s="626">
        <f t="shared" si="103"/>
        <v>1.0404</v>
      </c>
      <c r="AZ52" s="626">
        <f t="shared" si="104"/>
        <v>1.0612079999999999</v>
      </c>
      <c r="BA52" s="626">
        <f t="shared" si="105"/>
        <v>1.08243216</v>
      </c>
      <c r="BB52" s="626">
        <f t="shared" si="106"/>
        <v>1.1040808032</v>
      </c>
      <c r="BC52" s="626">
        <f t="shared" si="22"/>
        <v>1.1261624192640001</v>
      </c>
      <c r="BD52" s="505"/>
    </row>
    <row r="53" spans="1:56" s="591" customFormat="1">
      <c r="A53" s="615">
        <v>2046</v>
      </c>
      <c r="B53" s="603" t="s">
        <v>23</v>
      </c>
      <c r="C53" s="603" t="s">
        <v>24</v>
      </c>
      <c r="D53" s="626">
        <f t="shared" si="76"/>
        <v>0.39018394734633638</v>
      </c>
      <c r="E53" s="626">
        <f t="shared" si="62"/>
        <v>0.40540112129284345</v>
      </c>
      <c r="F53" s="626">
        <f t="shared" si="63"/>
        <v>0.42445497399360704</v>
      </c>
      <c r="G53" s="626">
        <f t="shared" si="64"/>
        <v>0.43209516352549199</v>
      </c>
      <c r="H53" s="626">
        <f t="shared" si="65"/>
        <v>0.43252725868901742</v>
      </c>
      <c r="I53" s="626">
        <f t="shared" si="66"/>
        <v>0.44463802193230995</v>
      </c>
      <c r="J53" s="626">
        <f t="shared" si="67"/>
        <v>0.45308614434902378</v>
      </c>
      <c r="K53" s="626">
        <f t="shared" si="68"/>
        <v>0.46441329795774933</v>
      </c>
      <c r="L53" s="626">
        <f t="shared" si="69"/>
        <v>0.47741687030056634</v>
      </c>
      <c r="M53" s="626">
        <f t="shared" si="70"/>
        <v>0.50749413312950198</v>
      </c>
      <c r="N53" s="626">
        <f t="shared" si="71"/>
        <v>0.51256907446079703</v>
      </c>
      <c r="O53" s="626">
        <f t="shared" si="72"/>
        <v>0.52025761057770892</v>
      </c>
      <c r="P53" s="626">
        <f t="shared" si="73"/>
        <v>0.53014250517868533</v>
      </c>
      <c r="Q53" s="626">
        <f t="shared" si="77"/>
        <v>0.54763720784958192</v>
      </c>
      <c r="R53" s="626">
        <f t="shared" si="74"/>
        <v>0.5553041287594761</v>
      </c>
      <c r="S53" s="626">
        <f t="shared" si="75"/>
        <v>0.55752534527451403</v>
      </c>
      <c r="T53" s="626">
        <f t="shared" si="78"/>
        <v>0.55919792131033752</v>
      </c>
      <c r="U53" s="626">
        <f t="shared" si="81"/>
        <v>0.56311230675950985</v>
      </c>
      <c r="V53" s="626">
        <f t="shared" si="79"/>
        <v>0.57437455289470007</v>
      </c>
      <c r="W53" s="626">
        <f t="shared" si="80"/>
        <v>0.58586204395259411</v>
      </c>
      <c r="X53" s="626">
        <f t="shared" si="82"/>
        <v>0.59757928483164602</v>
      </c>
      <c r="Y53" s="626">
        <f t="shared" si="83"/>
        <v>0.60953087052827892</v>
      </c>
      <c r="Z53" s="626">
        <f t="shared" si="84"/>
        <v>0.62172148793884452</v>
      </c>
      <c r="AA53" s="626">
        <f t="shared" si="85"/>
        <v>0.63415591769762147</v>
      </c>
      <c r="AB53" s="626">
        <f t="shared" si="86"/>
        <v>0.64683903605157389</v>
      </c>
      <c r="AC53" s="626">
        <f t="shared" si="87"/>
        <v>0.65977581677260533</v>
      </c>
      <c r="AD53" s="626">
        <f t="shared" si="88"/>
        <v>0.67297133310805746</v>
      </c>
      <c r="AE53" s="626">
        <f t="shared" si="89"/>
        <v>0.68643075977021861</v>
      </c>
      <c r="AF53" s="626">
        <f t="shared" si="90"/>
        <v>0.70015937496562297</v>
      </c>
      <c r="AG53" s="626">
        <f t="shared" si="107"/>
        <v>0.71416256246493548</v>
      </c>
      <c r="AH53" s="626">
        <f t="shared" si="110"/>
        <v>0.72844581371423422</v>
      </c>
      <c r="AI53" s="626">
        <f t="shared" si="111"/>
        <v>0.74301472998851892</v>
      </c>
      <c r="AJ53" s="626">
        <f t="shared" si="112"/>
        <v>0.75787502458828926</v>
      </c>
      <c r="AK53" s="626">
        <f t="shared" si="113"/>
        <v>0.77303252508005504</v>
      </c>
      <c r="AL53" s="626">
        <f t="shared" si="114"/>
        <v>0.7884931755816561</v>
      </c>
      <c r="AM53" s="626">
        <f t="shared" si="115"/>
        <v>0.80426303909328922</v>
      </c>
      <c r="AN53" s="626">
        <f t="shared" si="116"/>
        <v>0.82034829987515501</v>
      </c>
      <c r="AO53" s="626">
        <f t="shared" si="117"/>
        <v>0.83675526587265814</v>
      </c>
      <c r="AP53" s="626">
        <f t="shared" si="118"/>
        <v>0.85349037119011129</v>
      </c>
      <c r="AQ53" s="626">
        <f t="shared" si="119"/>
        <v>0.87056017861391355</v>
      </c>
      <c r="AR53" s="626">
        <f t="shared" si="120"/>
        <v>0.88797138218619187</v>
      </c>
      <c r="AS53" s="626">
        <f t="shared" si="121"/>
        <v>0.90573080982991572</v>
      </c>
      <c r="AT53" s="626">
        <f t="shared" si="122"/>
        <v>0.92384542602651409</v>
      </c>
      <c r="AU53" s="626">
        <f t="shared" si="123"/>
        <v>0.94232233454704439</v>
      </c>
      <c r="AV53" s="626">
        <f t="shared" si="124"/>
        <v>0.96116878123798533</v>
      </c>
      <c r="AW53" s="626">
        <f t="shared" ref="AW53:AW57" si="125">AX53/(1+$AW$6)</f>
        <v>0.98039215686274506</v>
      </c>
      <c r="AX53" s="623">
        <v>1</v>
      </c>
      <c r="AY53" s="626">
        <f t="shared" si="103"/>
        <v>1.02</v>
      </c>
      <c r="AZ53" s="626">
        <f t="shared" si="104"/>
        <v>1.0404</v>
      </c>
      <c r="BA53" s="626">
        <f t="shared" si="105"/>
        <v>1.0612079999999999</v>
      </c>
      <c r="BB53" s="626">
        <f t="shared" si="106"/>
        <v>1.08243216</v>
      </c>
      <c r="BC53" s="626">
        <f t="shared" si="22"/>
        <v>1.1040808032</v>
      </c>
      <c r="BD53" s="505"/>
    </row>
    <row r="54" spans="1:56" s="591" customFormat="1">
      <c r="A54" s="615">
        <v>2047</v>
      </c>
      <c r="B54" s="603" t="s">
        <v>23</v>
      </c>
      <c r="C54" s="603" t="s">
        <v>24</v>
      </c>
      <c r="D54" s="626">
        <f t="shared" si="76"/>
        <v>0.3825332817120945</v>
      </c>
      <c r="E54" s="626">
        <f t="shared" si="62"/>
        <v>0.39745207969886615</v>
      </c>
      <c r="F54" s="626">
        <f t="shared" si="63"/>
        <v>0.41613232744471285</v>
      </c>
      <c r="G54" s="626">
        <f t="shared" si="64"/>
        <v>0.42362270933871771</v>
      </c>
      <c r="H54" s="626">
        <f t="shared" si="65"/>
        <v>0.42404633204805636</v>
      </c>
      <c r="I54" s="626">
        <f t="shared" si="66"/>
        <v>0.43591962934540196</v>
      </c>
      <c r="J54" s="626">
        <f t="shared" si="67"/>
        <v>0.44420210230296453</v>
      </c>
      <c r="K54" s="626">
        <f t="shared" si="68"/>
        <v>0.45530715486053863</v>
      </c>
      <c r="L54" s="626">
        <f t="shared" si="69"/>
        <v>0.46805575519663373</v>
      </c>
      <c r="M54" s="626">
        <f t="shared" si="70"/>
        <v>0.49754326777402164</v>
      </c>
      <c r="N54" s="626">
        <f t="shared" si="71"/>
        <v>0.50251870045176183</v>
      </c>
      <c r="O54" s="626">
        <f t="shared" si="72"/>
        <v>0.51005648095853817</v>
      </c>
      <c r="P54" s="626">
        <f t="shared" si="73"/>
        <v>0.51974755409675033</v>
      </c>
      <c r="Q54" s="626">
        <f t="shared" si="77"/>
        <v>0.53689922338194307</v>
      </c>
      <c r="R54" s="626">
        <f t="shared" si="74"/>
        <v>0.54441581250929028</v>
      </c>
      <c r="S54" s="626">
        <f t="shared" si="75"/>
        <v>0.54659347575932749</v>
      </c>
      <c r="T54" s="626">
        <f t="shared" si="78"/>
        <v>0.54823325618660546</v>
      </c>
      <c r="U54" s="626">
        <f t="shared" si="81"/>
        <v>0.55207088897991163</v>
      </c>
      <c r="V54" s="626">
        <f t="shared" si="79"/>
        <v>0.56311230675950985</v>
      </c>
      <c r="W54" s="626">
        <f t="shared" si="80"/>
        <v>0.57437455289470007</v>
      </c>
      <c r="X54" s="626">
        <f t="shared" si="82"/>
        <v>0.58586204395259411</v>
      </c>
      <c r="Y54" s="626">
        <f t="shared" si="83"/>
        <v>0.59757928483164602</v>
      </c>
      <c r="Z54" s="626">
        <f t="shared" si="84"/>
        <v>0.60953087052827892</v>
      </c>
      <c r="AA54" s="626">
        <f t="shared" si="85"/>
        <v>0.62172148793884452</v>
      </c>
      <c r="AB54" s="626">
        <f t="shared" si="86"/>
        <v>0.63415591769762147</v>
      </c>
      <c r="AC54" s="626">
        <f t="shared" si="87"/>
        <v>0.64683903605157389</v>
      </c>
      <c r="AD54" s="626">
        <f t="shared" si="88"/>
        <v>0.65977581677260533</v>
      </c>
      <c r="AE54" s="626">
        <f t="shared" si="89"/>
        <v>0.67297133310805746</v>
      </c>
      <c r="AF54" s="626">
        <f t="shared" si="90"/>
        <v>0.68643075977021861</v>
      </c>
      <c r="AG54" s="626">
        <f t="shared" si="107"/>
        <v>0.70015937496562297</v>
      </c>
      <c r="AH54" s="626">
        <f t="shared" si="110"/>
        <v>0.71416256246493548</v>
      </c>
      <c r="AI54" s="626">
        <f t="shared" si="111"/>
        <v>0.72844581371423422</v>
      </c>
      <c r="AJ54" s="626">
        <f t="shared" si="112"/>
        <v>0.74301472998851892</v>
      </c>
      <c r="AK54" s="626">
        <f t="shared" si="113"/>
        <v>0.75787502458828926</v>
      </c>
      <c r="AL54" s="626">
        <f t="shared" si="114"/>
        <v>0.77303252508005504</v>
      </c>
      <c r="AM54" s="626">
        <f t="shared" si="115"/>
        <v>0.7884931755816561</v>
      </c>
      <c r="AN54" s="626">
        <f t="shared" si="116"/>
        <v>0.80426303909328922</v>
      </c>
      <c r="AO54" s="626">
        <f t="shared" si="117"/>
        <v>0.82034829987515501</v>
      </c>
      <c r="AP54" s="626">
        <f t="shared" si="118"/>
        <v>0.83675526587265814</v>
      </c>
      <c r="AQ54" s="626">
        <f t="shared" si="119"/>
        <v>0.85349037119011129</v>
      </c>
      <c r="AR54" s="626">
        <f t="shared" si="120"/>
        <v>0.87056017861391355</v>
      </c>
      <c r="AS54" s="626">
        <f t="shared" si="121"/>
        <v>0.88797138218619187</v>
      </c>
      <c r="AT54" s="626">
        <f t="shared" si="122"/>
        <v>0.90573080982991572</v>
      </c>
      <c r="AU54" s="626">
        <f t="shared" si="123"/>
        <v>0.92384542602651409</v>
      </c>
      <c r="AV54" s="626">
        <f t="shared" si="124"/>
        <v>0.94232233454704439</v>
      </c>
      <c r="AW54" s="626">
        <f t="shared" si="125"/>
        <v>0.96116878123798533</v>
      </c>
      <c r="AX54" s="626">
        <f t="shared" ref="AX54:AX57" si="126">AY54/(1+$AX$6)</f>
        <v>0.98039215686274506</v>
      </c>
      <c r="AY54" s="623">
        <v>1</v>
      </c>
      <c r="AZ54" s="626">
        <f t="shared" si="104"/>
        <v>1.02</v>
      </c>
      <c r="BA54" s="626">
        <f t="shared" si="105"/>
        <v>1.0404</v>
      </c>
      <c r="BB54" s="626">
        <f t="shared" si="106"/>
        <v>1.0612079999999999</v>
      </c>
      <c r="BC54" s="626">
        <f t="shared" si="22"/>
        <v>1.08243216</v>
      </c>
      <c r="BD54" s="505"/>
    </row>
    <row r="55" spans="1:56" s="591" customFormat="1">
      <c r="A55" s="615">
        <v>2048</v>
      </c>
      <c r="B55" s="603" t="s">
        <v>23</v>
      </c>
      <c r="C55" s="603" t="s">
        <v>24</v>
      </c>
      <c r="D55" s="626">
        <f t="shared" si="76"/>
        <v>0.37503262912950441</v>
      </c>
      <c r="E55" s="626">
        <f t="shared" si="62"/>
        <v>0.38965890166555506</v>
      </c>
      <c r="F55" s="626">
        <f t="shared" si="63"/>
        <v>0.40797287004383614</v>
      </c>
      <c r="G55" s="626">
        <f t="shared" si="64"/>
        <v>0.4153163817046252</v>
      </c>
      <c r="H55" s="626">
        <f t="shared" si="65"/>
        <v>0.41573169808632976</v>
      </c>
      <c r="I55" s="626">
        <f t="shared" si="66"/>
        <v>0.42737218563274698</v>
      </c>
      <c r="J55" s="626">
        <f t="shared" si="67"/>
        <v>0.43549225715976914</v>
      </c>
      <c r="K55" s="626">
        <f t="shared" si="68"/>
        <v>0.44637956358876335</v>
      </c>
      <c r="L55" s="626">
        <f t="shared" si="69"/>
        <v>0.45887819136924873</v>
      </c>
      <c r="M55" s="626">
        <f t="shared" si="70"/>
        <v>0.48778751742551135</v>
      </c>
      <c r="N55" s="626">
        <f t="shared" si="71"/>
        <v>0.49266539259976649</v>
      </c>
      <c r="O55" s="626">
        <f t="shared" si="72"/>
        <v>0.50005537348876294</v>
      </c>
      <c r="P55" s="626">
        <f t="shared" si="73"/>
        <v>0.50955642558504943</v>
      </c>
      <c r="Q55" s="626">
        <f t="shared" si="77"/>
        <v>0.52637178762935599</v>
      </c>
      <c r="R55" s="626">
        <f t="shared" si="74"/>
        <v>0.53374099265616703</v>
      </c>
      <c r="S55" s="626">
        <f t="shared" si="75"/>
        <v>0.53587595662679166</v>
      </c>
      <c r="T55" s="626">
        <f t="shared" si="78"/>
        <v>0.537483584496672</v>
      </c>
      <c r="U55" s="626">
        <f t="shared" si="81"/>
        <v>0.54124596958814863</v>
      </c>
      <c r="V55" s="626">
        <f t="shared" si="79"/>
        <v>0.55207088897991163</v>
      </c>
      <c r="W55" s="626">
        <f t="shared" si="80"/>
        <v>0.56311230675950985</v>
      </c>
      <c r="X55" s="626">
        <f t="shared" si="82"/>
        <v>0.57437455289470007</v>
      </c>
      <c r="Y55" s="626">
        <f t="shared" si="83"/>
        <v>0.58586204395259411</v>
      </c>
      <c r="Z55" s="626">
        <f t="shared" si="84"/>
        <v>0.59757928483164602</v>
      </c>
      <c r="AA55" s="626">
        <f t="shared" si="85"/>
        <v>0.60953087052827892</v>
      </c>
      <c r="AB55" s="626">
        <f t="shared" si="86"/>
        <v>0.62172148793884452</v>
      </c>
      <c r="AC55" s="626">
        <f t="shared" si="87"/>
        <v>0.63415591769762147</v>
      </c>
      <c r="AD55" s="626">
        <f t="shared" si="88"/>
        <v>0.64683903605157389</v>
      </c>
      <c r="AE55" s="626">
        <f t="shared" si="89"/>
        <v>0.65977581677260533</v>
      </c>
      <c r="AF55" s="626">
        <f t="shared" si="90"/>
        <v>0.67297133310805746</v>
      </c>
      <c r="AG55" s="626">
        <f t="shared" si="107"/>
        <v>0.68643075977021861</v>
      </c>
      <c r="AH55" s="626">
        <f t="shared" si="110"/>
        <v>0.70015937496562297</v>
      </c>
      <c r="AI55" s="626">
        <f t="shared" si="111"/>
        <v>0.71416256246493548</v>
      </c>
      <c r="AJ55" s="626">
        <f t="shared" si="112"/>
        <v>0.72844581371423422</v>
      </c>
      <c r="AK55" s="626">
        <f t="shared" si="113"/>
        <v>0.74301472998851892</v>
      </c>
      <c r="AL55" s="626">
        <f t="shared" si="114"/>
        <v>0.75787502458828926</v>
      </c>
      <c r="AM55" s="626">
        <f t="shared" si="115"/>
        <v>0.77303252508005504</v>
      </c>
      <c r="AN55" s="626">
        <f t="shared" si="116"/>
        <v>0.7884931755816561</v>
      </c>
      <c r="AO55" s="626">
        <f t="shared" si="117"/>
        <v>0.80426303909328922</v>
      </c>
      <c r="AP55" s="626">
        <f t="shared" si="118"/>
        <v>0.82034829987515501</v>
      </c>
      <c r="AQ55" s="626">
        <f t="shared" si="119"/>
        <v>0.83675526587265814</v>
      </c>
      <c r="AR55" s="626">
        <f t="shared" si="120"/>
        <v>0.85349037119011129</v>
      </c>
      <c r="AS55" s="626">
        <f t="shared" si="121"/>
        <v>0.87056017861391355</v>
      </c>
      <c r="AT55" s="626">
        <f t="shared" si="122"/>
        <v>0.88797138218619187</v>
      </c>
      <c r="AU55" s="626">
        <f t="shared" si="123"/>
        <v>0.90573080982991572</v>
      </c>
      <c r="AV55" s="626">
        <f t="shared" si="124"/>
        <v>0.92384542602651409</v>
      </c>
      <c r="AW55" s="626">
        <f t="shared" si="125"/>
        <v>0.94232233454704439</v>
      </c>
      <c r="AX55" s="626">
        <f t="shared" si="126"/>
        <v>0.96116878123798533</v>
      </c>
      <c r="AY55" s="626">
        <f t="shared" ref="AY55:AY57" si="127">AZ55/(1+$AY$6)</f>
        <v>0.98039215686274506</v>
      </c>
      <c r="AZ55" s="623">
        <v>1</v>
      </c>
      <c r="BA55" s="626">
        <f t="shared" si="105"/>
        <v>1.02</v>
      </c>
      <c r="BB55" s="626">
        <f t="shared" si="106"/>
        <v>1.0404</v>
      </c>
      <c r="BC55" s="626">
        <f t="shared" si="22"/>
        <v>1.0612079999999999</v>
      </c>
      <c r="BD55" s="505"/>
    </row>
    <row r="56" spans="1:56" s="591" customFormat="1">
      <c r="A56" s="615">
        <v>2049</v>
      </c>
      <c r="B56" s="603" t="s">
        <v>23</v>
      </c>
      <c r="C56" s="603" t="s">
        <v>24</v>
      </c>
      <c r="D56" s="626">
        <f t="shared" si="76"/>
        <v>0.3676790481661808</v>
      </c>
      <c r="E56" s="626">
        <f t="shared" si="62"/>
        <v>0.38201853104466182</v>
      </c>
      <c r="F56" s="626">
        <f t="shared" si="63"/>
        <v>0.39997340200376091</v>
      </c>
      <c r="G56" s="626">
        <f t="shared" si="64"/>
        <v>0.40717292323982862</v>
      </c>
      <c r="H56" s="626">
        <f t="shared" si="65"/>
        <v>0.40758009616306839</v>
      </c>
      <c r="I56" s="626">
        <f t="shared" si="66"/>
        <v>0.41899233885563431</v>
      </c>
      <c r="J56" s="626">
        <f t="shared" si="67"/>
        <v>0.42695319329389131</v>
      </c>
      <c r="K56" s="626">
        <f t="shared" si="68"/>
        <v>0.43762702312623858</v>
      </c>
      <c r="L56" s="626">
        <f t="shared" si="69"/>
        <v>0.44988057977377327</v>
      </c>
      <c r="M56" s="626">
        <f t="shared" si="70"/>
        <v>0.47822305629952094</v>
      </c>
      <c r="N56" s="626">
        <f t="shared" si="71"/>
        <v>0.48300528686251615</v>
      </c>
      <c r="O56" s="626">
        <f t="shared" si="72"/>
        <v>0.49025036616545387</v>
      </c>
      <c r="P56" s="626">
        <f t="shared" si="73"/>
        <v>0.49956512312259743</v>
      </c>
      <c r="Q56" s="626">
        <f t="shared" si="77"/>
        <v>0.5160507721856431</v>
      </c>
      <c r="R56" s="626">
        <f t="shared" si="74"/>
        <v>0.52327548299624216</v>
      </c>
      <c r="S56" s="626">
        <f t="shared" si="75"/>
        <v>0.52536858492822713</v>
      </c>
      <c r="T56" s="626">
        <f t="shared" si="78"/>
        <v>0.52694469068301175</v>
      </c>
      <c r="U56" s="626">
        <f t="shared" si="81"/>
        <v>0.53063330351779281</v>
      </c>
      <c r="V56" s="626">
        <f t="shared" si="79"/>
        <v>0.54124596958814863</v>
      </c>
      <c r="W56" s="626">
        <f t="shared" si="80"/>
        <v>0.55207088897991163</v>
      </c>
      <c r="X56" s="626">
        <f t="shared" si="82"/>
        <v>0.56311230675950985</v>
      </c>
      <c r="Y56" s="626">
        <f t="shared" si="83"/>
        <v>0.57437455289470007</v>
      </c>
      <c r="Z56" s="626">
        <f t="shared" si="84"/>
        <v>0.58586204395259411</v>
      </c>
      <c r="AA56" s="626">
        <f t="shared" si="85"/>
        <v>0.59757928483164602</v>
      </c>
      <c r="AB56" s="626">
        <f t="shared" si="86"/>
        <v>0.60953087052827892</v>
      </c>
      <c r="AC56" s="626">
        <f t="shared" si="87"/>
        <v>0.62172148793884452</v>
      </c>
      <c r="AD56" s="626">
        <f t="shared" si="88"/>
        <v>0.63415591769762147</v>
      </c>
      <c r="AE56" s="626">
        <f t="shared" si="89"/>
        <v>0.64683903605157389</v>
      </c>
      <c r="AF56" s="626">
        <f t="shared" si="90"/>
        <v>0.65977581677260533</v>
      </c>
      <c r="AG56" s="626">
        <f t="shared" si="107"/>
        <v>0.67297133310805746</v>
      </c>
      <c r="AH56" s="626">
        <f t="shared" si="110"/>
        <v>0.68643075977021861</v>
      </c>
      <c r="AI56" s="626">
        <f t="shared" si="111"/>
        <v>0.70015937496562297</v>
      </c>
      <c r="AJ56" s="626">
        <f t="shared" si="112"/>
        <v>0.71416256246493548</v>
      </c>
      <c r="AK56" s="626">
        <f t="shared" si="113"/>
        <v>0.72844581371423422</v>
      </c>
      <c r="AL56" s="626">
        <f t="shared" si="114"/>
        <v>0.74301472998851892</v>
      </c>
      <c r="AM56" s="626">
        <f t="shared" si="115"/>
        <v>0.75787502458828926</v>
      </c>
      <c r="AN56" s="626">
        <f t="shared" si="116"/>
        <v>0.77303252508005504</v>
      </c>
      <c r="AO56" s="626">
        <f t="shared" si="117"/>
        <v>0.7884931755816561</v>
      </c>
      <c r="AP56" s="626">
        <f t="shared" si="118"/>
        <v>0.80426303909328922</v>
      </c>
      <c r="AQ56" s="626">
        <f t="shared" si="119"/>
        <v>0.82034829987515501</v>
      </c>
      <c r="AR56" s="626">
        <f t="shared" si="120"/>
        <v>0.83675526587265814</v>
      </c>
      <c r="AS56" s="626">
        <f t="shared" si="121"/>
        <v>0.85349037119011129</v>
      </c>
      <c r="AT56" s="626">
        <f t="shared" si="122"/>
        <v>0.87056017861391355</v>
      </c>
      <c r="AU56" s="626">
        <f t="shared" si="123"/>
        <v>0.88797138218619187</v>
      </c>
      <c r="AV56" s="626">
        <f t="shared" si="124"/>
        <v>0.90573080982991572</v>
      </c>
      <c r="AW56" s="626">
        <f t="shared" si="125"/>
        <v>0.92384542602651409</v>
      </c>
      <c r="AX56" s="626">
        <f t="shared" si="126"/>
        <v>0.94232233454704439</v>
      </c>
      <c r="AY56" s="626">
        <f t="shared" si="127"/>
        <v>0.96116878123798533</v>
      </c>
      <c r="AZ56" s="626">
        <f t="shared" ref="AZ56:AZ57" si="128">BA56/(1+$AZ$6)</f>
        <v>0.98039215686274506</v>
      </c>
      <c r="BA56" s="623">
        <v>1</v>
      </c>
      <c r="BB56" s="626">
        <f t="shared" si="106"/>
        <v>1.02</v>
      </c>
      <c r="BC56" s="626">
        <f t="shared" si="22"/>
        <v>1.0404</v>
      </c>
      <c r="BD56" s="505"/>
    </row>
    <row r="57" spans="1:56" s="591" customFormat="1">
      <c r="A57" s="615">
        <v>2050</v>
      </c>
      <c r="B57" s="603" t="s">
        <v>23</v>
      </c>
      <c r="C57" s="603" t="s">
        <v>24</v>
      </c>
      <c r="D57" s="626">
        <f>E57/(1+$D$6)</f>
        <v>0.36046965506488327</v>
      </c>
      <c r="E57" s="626">
        <f t="shared" si="62"/>
        <v>0.37452797161241369</v>
      </c>
      <c r="F57" s="626">
        <f t="shared" si="63"/>
        <v>0.39213078627819709</v>
      </c>
      <c r="G57" s="626">
        <f t="shared" si="64"/>
        <v>0.39918914043120463</v>
      </c>
      <c r="H57" s="626">
        <f t="shared" si="65"/>
        <v>0.39958832957163576</v>
      </c>
      <c r="I57" s="626">
        <f t="shared" si="66"/>
        <v>0.41077680279964157</v>
      </c>
      <c r="J57" s="626">
        <f t="shared" si="67"/>
        <v>0.4185815620528347</v>
      </c>
      <c r="K57" s="626">
        <f t="shared" si="68"/>
        <v>0.42904610110415553</v>
      </c>
      <c r="L57" s="626">
        <f t="shared" si="69"/>
        <v>0.44105939193507188</v>
      </c>
      <c r="M57" s="626">
        <f t="shared" si="70"/>
        <v>0.46884613362698135</v>
      </c>
      <c r="N57" s="626">
        <f t="shared" si="71"/>
        <v>0.47353459496325118</v>
      </c>
      <c r="O57" s="626">
        <f t="shared" si="72"/>
        <v>0.48063761388769988</v>
      </c>
      <c r="P57" s="626">
        <f t="shared" si="73"/>
        <v>0.48976972855156614</v>
      </c>
      <c r="Q57" s="626">
        <f t="shared" si="77"/>
        <v>0.50593212959376777</v>
      </c>
      <c r="R57" s="626">
        <f t="shared" si="74"/>
        <v>0.5130151794080805</v>
      </c>
      <c r="S57" s="626">
        <f t="shared" si="75"/>
        <v>0.51506724012571281</v>
      </c>
      <c r="T57" s="626">
        <f t="shared" si="78"/>
        <v>0.5166124418460899</v>
      </c>
      <c r="U57" s="626">
        <f t="shared" si="81"/>
        <v>0.52022872893901251</v>
      </c>
      <c r="V57" s="626">
        <f t="shared" si="79"/>
        <v>0.53063330351779281</v>
      </c>
      <c r="W57" s="626">
        <f t="shared" si="80"/>
        <v>0.54124596958814863</v>
      </c>
      <c r="X57" s="626">
        <f t="shared" si="82"/>
        <v>0.55207088897991163</v>
      </c>
      <c r="Y57" s="626">
        <f t="shared" si="83"/>
        <v>0.56311230675950985</v>
      </c>
      <c r="Z57" s="626">
        <f t="shared" si="84"/>
        <v>0.57437455289470007</v>
      </c>
      <c r="AA57" s="626">
        <f t="shared" si="85"/>
        <v>0.58586204395259411</v>
      </c>
      <c r="AB57" s="626">
        <f t="shared" si="86"/>
        <v>0.59757928483164602</v>
      </c>
      <c r="AC57" s="626">
        <f t="shared" si="87"/>
        <v>0.60953087052827892</v>
      </c>
      <c r="AD57" s="626">
        <f t="shared" si="88"/>
        <v>0.62172148793884452</v>
      </c>
      <c r="AE57" s="626">
        <f t="shared" si="89"/>
        <v>0.63415591769762147</v>
      </c>
      <c r="AF57" s="626">
        <f t="shared" si="90"/>
        <v>0.64683903605157389</v>
      </c>
      <c r="AG57" s="626">
        <f t="shared" si="107"/>
        <v>0.65977581677260533</v>
      </c>
      <c r="AH57" s="626">
        <f t="shared" si="110"/>
        <v>0.67297133310805746</v>
      </c>
      <c r="AI57" s="626">
        <f t="shared" si="111"/>
        <v>0.68643075977021861</v>
      </c>
      <c r="AJ57" s="626">
        <f t="shared" si="112"/>
        <v>0.70015937496562297</v>
      </c>
      <c r="AK57" s="626">
        <f t="shared" si="113"/>
        <v>0.71416256246493548</v>
      </c>
      <c r="AL57" s="626">
        <f t="shared" si="114"/>
        <v>0.72844581371423422</v>
      </c>
      <c r="AM57" s="626">
        <f t="shared" si="115"/>
        <v>0.74301472998851892</v>
      </c>
      <c r="AN57" s="626">
        <f t="shared" si="116"/>
        <v>0.75787502458828926</v>
      </c>
      <c r="AO57" s="626">
        <f t="shared" si="117"/>
        <v>0.77303252508005504</v>
      </c>
      <c r="AP57" s="626">
        <f t="shared" si="118"/>
        <v>0.7884931755816561</v>
      </c>
      <c r="AQ57" s="626">
        <f t="shared" si="119"/>
        <v>0.80426303909328922</v>
      </c>
      <c r="AR57" s="626">
        <f t="shared" si="120"/>
        <v>0.82034829987515501</v>
      </c>
      <c r="AS57" s="626">
        <f t="shared" si="121"/>
        <v>0.83675526587265814</v>
      </c>
      <c r="AT57" s="626">
        <f t="shared" si="122"/>
        <v>0.85349037119011129</v>
      </c>
      <c r="AU57" s="626">
        <f t="shared" si="123"/>
        <v>0.87056017861391355</v>
      </c>
      <c r="AV57" s="626">
        <f t="shared" si="124"/>
        <v>0.88797138218619187</v>
      </c>
      <c r="AW57" s="626">
        <f t="shared" si="125"/>
        <v>0.90573080982991572</v>
      </c>
      <c r="AX57" s="626">
        <f t="shared" si="126"/>
        <v>0.92384542602651409</v>
      </c>
      <c r="AY57" s="626">
        <f t="shared" si="127"/>
        <v>0.94232233454704439</v>
      </c>
      <c r="AZ57" s="626">
        <f t="shared" si="128"/>
        <v>0.96116878123798533</v>
      </c>
      <c r="BA57" s="626">
        <f>BB57/(1+$BA$6)</f>
        <v>0.98039215686274506</v>
      </c>
      <c r="BB57" s="623">
        <v>1</v>
      </c>
      <c r="BC57" s="626">
        <f>BB57*(1+$BB$6)</f>
        <v>1.02</v>
      </c>
      <c r="BD57" s="505"/>
    </row>
    <row r="58" spans="1:56" s="591" customFormat="1">
      <c r="A58" s="614">
        <v>2051</v>
      </c>
      <c r="B58" s="603" t="s">
        <v>23</v>
      </c>
      <c r="C58" s="603" t="s">
        <v>24</v>
      </c>
      <c r="D58" s="626">
        <f>E58/(1+$D$6)</f>
        <v>0.35340162261263047</v>
      </c>
      <c r="E58" s="626">
        <f t="shared" ref="E58" si="129">F58/(1+$E$6)</f>
        <v>0.36718428589452301</v>
      </c>
      <c r="F58" s="626">
        <f t="shared" ref="F58" si="130">G58/(1+$F$6)</f>
        <v>0.38444194733156556</v>
      </c>
      <c r="G58" s="626">
        <f t="shared" ref="G58" si="131">H58/(1+$G$6)</f>
        <v>0.39136190238353374</v>
      </c>
      <c r="H58" s="626">
        <f t="shared" ref="H58" si="132">I58/(1+$H$6)</f>
        <v>0.39175326428591722</v>
      </c>
      <c r="I58" s="626">
        <f t="shared" ref="I58" si="133">J58/(1+$I$6)</f>
        <v>0.40272235568592291</v>
      </c>
      <c r="J58" s="626">
        <f t="shared" ref="J58" si="134">K58/(1+$J$6)</f>
        <v>0.4103740804439554</v>
      </c>
      <c r="K58" s="626">
        <f t="shared" ref="K58" si="135">L58/(1+$K$6)</f>
        <v>0.42063343245505425</v>
      </c>
      <c r="L58" s="626">
        <f t="shared" ref="L58" si="136">M58/(1+$L$6)</f>
        <v>0.4324111685637958</v>
      </c>
      <c r="M58" s="626">
        <f t="shared" ref="M58" si="137">N58/(1+$M$6)</f>
        <v>0.45965307218331491</v>
      </c>
      <c r="N58" s="626">
        <f t="shared" ref="N58" si="138">O58/(1+$N$6)</f>
        <v>0.46424960290514805</v>
      </c>
      <c r="O58" s="626">
        <f t="shared" ref="O58" si="139">P58/(1+$O$6)</f>
        <v>0.47121334694872524</v>
      </c>
      <c r="P58" s="626">
        <f t="shared" ref="P58" si="140">Q58/(1+$P$6)</f>
        <v>0.48016640054075099</v>
      </c>
      <c r="Q58" s="626">
        <f t="shared" ref="Q58" si="141">R58/(1+$Q$6)</f>
        <v>0.49601189175859572</v>
      </c>
      <c r="R58" s="626">
        <f t="shared" ref="R58" si="142">S58/(1+$R$6)</f>
        <v>0.5029560582432161</v>
      </c>
      <c r="S58" s="626">
        <f t="shared" ref="S58" si="143">T58/(1+$S$6)</f>
        <v>0.50496788247618896</v>
      </c>
      <c r="T58" s="626">
        <f t="shared" ref="T58" si="144">U58/(1+$T$6)</f>
        <v>0.50648278612361752</v>
      </c>
      <c r="U58" s="626">
        <f t="shared" ref="U58" si="145">V58/(1+$U$6)</f>
        <v>0.51002816562648279</v>
      </c>
      <c r="V58" s="626">
        <f t="shared" ref="V58" si="146">W58/(1+$V$6)</f>
        <v>0.52022872893901251</v>
      </c>
      <c r="W58" s="626">
        <f t="shared" ref="W58" si="147">X58/(1+$W$6)</f>
        <v>0.53063330351779281</v>
      </c>
      <c r="X58" s="626">
        <f t="shared" ref="X58" si="148">Y58/(1+$X$6)</f>
        <v>0.54124596958814863</v>
      </c>
      <c r="Y58" s="626">
        <f t="shared" ref="Y58" si="149">Z58/(1+$Y$6)</f>
        <v>0.55207088897991163</v>
      </c>
      <c r="Z58" s="626">
        <f t="shared" ref="Z58" si="150">AA58/(1+$Z$6)</f>
        <v>0.56311230675950985</v>
      </c>
      <c r="AA58" s="626">
        <f t="shared" ref="AA58" si="151">AB58/(1+$AA$6)</f>
        <v>0.57437455289470007</v>
      </c>
      <c r="AB58" s="626">
        <f t="shared" ref="AB58" si="152">AC58/(1+$AB$6)</f>
        <v>0.58586204395259411</v>
      </c>
      <c r="AC58" s="626">
        <f t="shared" ref="AC58" si="153">AD58/(1+$AC$6)</f>
        <v>0.59757928483164602</v>
      </c>
      <c r="AD58" s="626">
        <f t="shared" ref="AD58" si="154">AE58/(1+$AD$6)</f>
        <v>0.60953087052827892</v>
      </c>
      <c r="AE58" s="626">
        <f t="shared" ref="AE58" si="155">AF58/(1+$AE$6)</f>
        <v>0.62172148793884452</v>
      </c>
      <c r="AF58" s="626">
        <f t="shared" ref="AF58" si="156">AG58/(1+$AF$6)</f>
        <v>0.63415591769762147</v>
      </c>
      <c r="AG58" s="626">
        <f t="shared" ref="AG58" si="157">AH58/(1+$AG$6)</f>
        <v>0.64683903605157389</v>
      </c>
      <c r="AH58" s="626">
        <f t="shared" ref="AH58" si="158">AI58/(1+$AH$6)</f>
        <v>0.65977581677260533</v>
      </c>
      <c r="AI58" s="626">
        <f t="shared" ref="AI58" si="159">AJ58/(1+$AI$6)</f>
        <v>0.67297133310805746</v>
      </c>
      <c r="AJ58" s="626">
        <f>AK58/(1+$AJ$6)</f>
        <v>0.68643075977021861</v>
      </c>
      <c r="AK58" s="626">
        <f>AL58/(1+$AK$6)</f>
        <v>0.70015937496562297</v>
      </c>
      <c r="AL58" s="626">
        <f>AM58/(1+$AL$6)</f>
        <v>0.71416256246493548</v>
      </c>
      <c r="AM58" s="626">
        <f>AN58/(1+$AM$6)</f>
        <v>0.72844581371423422</v>
      </c>
      <c r="AN58" s="626">
        <f>AO58/(1+$AN$6)</f>
        <v>0.74301472998851892</v>
      </c>
      <c r="AO58" s="626">
        <f>AP58/(1+$AO$6)</f>
        <v>0.75787502458828926</v>
      </c>
      <c r="AP58" s="626">
        <f>AQ58/(1+$AP$6)</f>
        <v>0.77303252508005504</v>
      </c>
      <c r="AQ58" s="626">
        <f>AR58/(1+$AQ$6)</f>
        <v>0.7884931755816561</v>
      </c>
      <c r="AR58" s="626">
        <f>AS58/(1+$AR$6)</f>
        <v>0.80426303909328922</v>
      </c>
      <c r="AS58" s="626">
        <f>AT58/(1+$AS$6)</f>
        <v>0.82034829987515501</v>
      </c>
      <c r="AT58" s="626">
        <f>AU58/(1+$AT$6)</f>
        <v>0.83675526587265814</v>
      </c>
      <c r="AU58" s="626">
        <f>AV58/(1+$AU$6)</f>
        <v>0.85349037119011129</v>
      </c>
      <c r="AV58" s="626">
        <f>AW58/(1+$AV$6)</f>
        <v>0.87056017861391355</v>
      </c>
      <c r="AW58" s="626">
        <f>AX58/(1+$AW$6)</f>
        <v>0.88797138218619187</v>
      </c>
      <c r="AX58" s="626">
        <f>AY58/(1+$AX$6)</f>
        <v>0.90573080982991572</v>
      </c>
      <c r="AY58" s="626">
        <f>AZ58/(1+$AY$6)</f>
        <v>0.92384542602651409</v>
      </c>
      <c r="AZ58" s="626">
        <f>BA58/(1+$AZ$6)</f>
        <v>0.94232233454704439</v>
      </c>
      <c r="BA58" s="626">
        <f>BB58/(1+$BA$6)</f>
        <v>0.96116878123798533</v>
      </c>
      <c r="BB58" s="626">
        <f>BC58/(1+$BB$6)</f>
        <v>0.98039215686274506</v>
      </c>
      <c r="BC58" s="623">
        <v>1</v>
      </c>
      <c r="BD58" s="505"/>
    </row>
    <row r="59" spans="1:56">
      <c r="A59" s="956" t="s">
        <v>440</v>
      </c>
      <c r="B59" s="317"/>
      <c r="C59" s="317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589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7"/>
      <c r="BC59" s="317"/>
    </row>
    <row r="60" spans="1:56">
      <c r="B60" s="317"/>
      <c r="C60" s="317"/>
      <c r="D60" s="317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589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7"/>
      <c r="BC60" s="317"/>
    </row>
    <row r="61" spans="1:56" s="317" customFormat="1">
      <c r="T61" s="589"/>
    </row>
    <row r="62" spans="1:56" s="317" customFormat="1">
      <c r="A62" s="2" t="s">
        <v>419</v>
      </c>
      <c r="J62" s="955"/>
      <c r="K62" s="955"/>
      <c r="L62" s="955"/>
      <c r="M62" s="955"/>
      <c r="N62" s="955"/>
      <c r="O62" s="955"/>
      <c r="P62" s="955"/>
      <c r="Q62" s="955"/>
      <c r="R62" s="955"/>
      <c r="S62" s="955"/>
      <c r="T62" s="955"/>
    </row>
    <row r="63" spans="1:56">
      <c r="A63" s="119" t="s">
        <v>401</v>
      </c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589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7"/>
      <c r="BC63" s="317"/>
    </row>
    <row r="64" spans="1:56">
      <c r="A64" s="2" t="s">
        <v>449</v>
      </c>
      <c r="B64" s="317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589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7"/>
    </row>
    <row r="65" spans="1:56" s="250" customFormat="1">
      <c r="A65" s="357"/>
      <c r="B65" s="863" t="s">
        <v>22</v>
      </c>
      <c r="C65" s="357"/>
      <c r="D65" s="439">
        <v>2000</v>
      </c>
      <c r="E65" s="439">
        <v>2001</v>
      </c>
      <c r="F65" s="439">
        <v>2002</v>
      </c>
      <c r="G65" s="439">
        <v>2003</v>
      </c>
      <c r="H65" s="439">
        <v>2004</v>
      </c>
      <c r="I65" s="439">
        <v>2005</v>
      </c>
      <c r="J65" s="439">
        <v>2006</v>
      </c>
      <c r="K65" s="439">
        <v>2007</v>
      </c>
      <c r="L65" s="439">
        <v>2008</v>
      </c>
      <c r="M65" s="439">
        <v>2009</v>
      </c>
      <c r="N65" s="439">
        <v>2010</v>
      </c>
      <c r="O65" s="439">
        <v>2011</v>
      </c>
      <c r="P65" s="439">
        <v>2012</v>
      </c>
      <c r="Q65" s="439">
        <v>2013</v>
      </c>
      <c r="R65" s="439">
        <v>2014</v>
      </c>
      <c r="S65" s="439">
        <v>2015</v>
      </c>
      <c r="T65" s="439">
        <v>2016</v>
      </c>
      <c r="U65" s="439">
        <v>2017</v>
      </c>
      <c r="V65" s="439">
        <v>2018</v>
      </c>
      <c r="W65" s="439">
        <v>2019</v>
      </c>
      <c r="X65" s="439">
        <v>2020</v>
      </c>
      <c r="Y65" s="439">
        <v>2021</v>
      </c>
      <c r="Z65" s="439">
        <v>2022</v>
      </c>
      <c r="AA65" s="439">
        <v>2023</v>
      </c>
      <c r="AB65" s="439">
        <v>2024</v>
      </c>
      <c r="AC65" s="439">
        <v>2025</v>
      </c>
      <c r="AD65" s="439">
        <v>2026</v>
      </c>
      <c r="AE65" s="439">
        <v>2027</v>
      </c>
      <c r="AF65" s="439">
        <v>2028</v>
      </c>
      <c r="AG65" s="439">
        <v>2029</v>
      </c>
      <c r="AH65" s="439">
        <v>2030</v>
      </c>
      <c r="AI65" s="439">
        <v>2031</v>
      </c>
      <c r="AJ65" s="439">
        <v>2032</v>
      </c>
      <c r="AK65" s="439">
        <v>2033</v>
      </c>
      <c r="AL65" s="439">
        <v>2034</v>
      </c>
      <c r="AM65" s="439">
        <v>2035</v>
      </c>
      <c r="AN65" s="439">
        <v>2036</v>
      </c>
      <c r="AO65" s="439">
        <v>2037</v>
      </c>
      <c r="AP65" s="439">
        <v>2038</v>
      </c>
      <c r="AQ65" s="439">
        <v>2039</v>
      </c>
      <c r="AR65" s="439">
        <v>2040</v>
      </c>
      <c r="AS65" s="439">
        <v>2041</v>
      </c>
      <c r="AT65" s="439">
        <v>2042</v>
      </c>
      <c r="AU65" s="439">
        <v>2043</v>
      </c>
      <c r="AV65" s="439">
        <v>2044</v>
      </c>
      <c r="AW65" s="439">
        <v>2045</v>
      </c>
      <c r="AX65" s="439">
        <v>2046</v>
      </c>
      <c r="AY65" s="439">
        <v>2047</v>
      </c>
      <c r="AZ65" s="439">
        <v>2048</v>
      </c>
      <c r="BA65" s="439">
        <v>2049</v>
      </c>
      <c r="BB65" s="439">
        <v>2050</v>
      </c>
      <c r="BC65" s="439">
        <v>2051</v>
      </c>
    </row>
    <row r="66" spans="1:56" s="864" customFormat="1">
      <c r="A66" s="611"/>
      <c r="B66" s="865" t="s">
        <v>400</v>
      </c>
      <c r="C66" s="866" t="s">
        <v>38</v>
      </c>
      <c r="D66" s="867"/>
      <c r="E66" s="867"/>
      <c r="F66" s="867"/>
      <c r="G66" s="867"/>
      <c r="H66" s="867"/>
      <c r="I66" s="867"/>
      <c r="J66" s="866">
        <v>2.9000000000000001E-2</v>
      </c>
      <c r="K66" s="866">
        <v>3.92618712021452E-2</v>
      </c>
      <c r="L66" s="866">
        <v>4.4854369647687797E-2</v>
      </c>
      <c r="M66" s="866">
        <v>1.1996694814212601E-2</v>
      </c>
      <c r="N66" s="866">
        <v>-1.9131075365679401E-3</v>
      </c>
      <c r="O66" s="866">
        <v>-4.8779059538147903E-3</v>
      </c>
      <c r="P66" s="866">
        <v>-6.7499999999999999E-3</v>
      </c>
      <c r="Q66" s="866">
        <v>-1.1083333333333299E-2</v>
      </c>
      <c r="R66" s="866">
        <v>4.4999999999999997E-3</v>
      </c>
      <c r="S66" s="866">
        <v>1.2416666666666701E-2</v>
      </c>
      <c r="T66" s="866">
        <v>9.9999999999999794E-3</v>
      </c>
      <c r="U66" s="866">
        <f>U6</f>
        <v>0.02</v>
      </c>
      <c r="V66" s="866">
        <f>V6</f>
        <v>0.02</v>
      </c>
      <c r="W66" s="866">
        <f t="shared" ref="W66:BC66" si="160">W6</f>
        <v>0.02</v>
      </c>
      <c r="X66" s="866">
        <f t="shared" si="160"/>
        <v>0.02</v>
      </c>
      <c r="Y66" s="866">
        <f t="shared" si="160"/>
        <v>0.02</v>
      </c>
      <c r="Z66" s="866">
        <f t="shared" si="160"/>
        <v>0.02</v>
      </c>
      <c r="AA66" s="866">
        <f t="shared" si="160"/>
        <v>0.02</v>
      </c>
      <c r="AB66" s="866">
        <f t="shared" si="160"/>
        <v>0.02</v>
      </c>
      <c r="AC66" s="866">
        <f t="shared" si="160"/>
        <v>0.02</v>
      </c>
      <c r="AD66" s="866">
        <f t="shared" si="160"/>
        <v>0.02</v>
      </c>
      <c r="AE66" s="866">
        <f t="shared" si="160"/>
        <v>0.02</v>
      </c>
      <c r="AF66" s="866">
        <f t="shared" si="160"/>
        <v>0.02</v>
      </c>
      <c r="AG66" s="866">
        <f t="shared" si="160"/>
        <v>0.02</v>
      </c>
      <c r="AH66" s="866">
        <f t="shared" si="160"/>
        <v>0.02</v>
      </c>
      <c r="AI66" s="866">
        <f t="shared" si="160"/>
        <v>0.02</v>
      </c>
      <c r="AJ66" s="866">
        <f t="shared" si="160"/>
        <v>0.02</v>
      </c>
      <c r="AK66" s="866">
        <f t="shared" si="160"/>
        <v>0.02</v>
      </c>
      <c r="AL66" s="866">
        <f t="shared" si="160"/>
        <v>0.02</v>
      </c>
      <c r="AM66" s="866">
        <f t="shared" si="160"/>
        <v>0.02</v>
      </c>
      <c r="AN66" s="866">
        <f t="shared" si="160"/>
        <v>0.02</v>
      </c>
      <c r="AO66" s="866">
        <f t="shared" si="160"/>
        <v>0.02</v>
      </c>
      <c r="AP66" s="866">
        <f t="shared" si="160"/>
        <v>0.02</v>
      </c>
      <c r="AQ66" s="866">
        <f t="shared" si="160"/>
        <v>0.02</v>
      </c>
      <c r="AR66" s="866">
        <f t="shared" si="160"/>
        <v>0.02</v>
      </c>
      <c r="AS66" s="866">
        <f t="shared" si="160"/>
        <v>0.02</v>
      </c>
      <c r="AT66" s="866">
        <f t="shared" si="160"/>
        <v>0.02</v>
      </c>
      <c r="AU66" s="866">
        <f t="shared" si="160"/>
        <v>0.02</v>
      </c>
      <c r="AV66" s="866">
        <f t="shared" si="160"/>
        <v>0.02</v>
      </c>
      <c r="AW66" s="866">
        <f t="shared" si="160"/>
        <v>0.02</v>
      </c>
      <c r="AX66" s="866">
        <f t="shared" si="160"/>
        <v>0.02</v>
      </c>
      <c r="AY66" s="866">
        <f t="shared" si="160"/>
        <v>0.02</v>
      </c>
      <c r="AZ66" s="866">
        <f t="shared" si="160"/>
        <v>0.02</v>
      </c>
      <c r="BA66" s="866">
        <f t="shared" si="160"/>
        <v>0.02</v>
      </c>
      <c r="BB66" s="866">
        <f t="shared" si="160"/>
        <v>0.02</v>
      </c>
      <c r="BC66" s="866">
        <f t="shared" si="160"/>
        <v>0.02</v>
      </c>
      <c r="BD66" s="865"/>
    </row>
    <row r="67" spans="1:56">
      <c r="A67" s="611">
        <v>2006</v>
      </c>
      <c r="B67" s="545" t="s">
        <v>23</v>
      </c>
      <c r="C67" s="545" t="s">
        <v>24</v>
      </c>
      <c r="D67" s="625">
        <f t="shared" ref="D67:G67" si="161">E67/(1+D66)</f>
        <v>1</v>
      </c>
      <c r="E67" s="625">
        <f t="shared" si="161"/>
        <v>1</v>
      </c>
      <c r="F67" s="625">
        <f t="shared" si="161"/>
        <v>1</v>
      </c>
      <c r="G67" s="625">
        <f t="shared" si="161"/>
        <v>1</v>
      </c>
      <c r="H67" s="625">
        <f>I67/(1+H66)</f>
        <v>1</v>
      </c>
      <c r="I67" s="625">
        <f>J67/(1+I66)</f>
        <v>1</v>
      </c>
      <c r="J67" s="623">
        <v>1</v>
      </c>
      <c r="K67" s="603">
        <f>J67*(1+J66)</f>
        <v>1.0289999999999999</v>
      </c>
      <c r="L67" s="603">
        <f t="shared" ref="L67:BC67" si="162">K67*(1+K66)</f>
        <v>1.0694004654670075</v>
      </c>
      <c r="M67" s="603">
        <f t="shared" si="162"/>
        <v>1.117367749246474</v>
      </c>
      <c r="N67" s="603">
        <f t="shared" si="162"/>
        <v>1.1307724691294274</v>
      </c>
      <c r="O67" s="603">
        <f t="shared" si="162"/>
        <v>1.1286091797965925</v>
      </c>
      <c r="P67" s="603">
        <f t="shared" si="162"/>
        <v>1.1231039303589327</v>
      </c>
      <c r="Q67" s="603">
        <f t="shared" si="162"/>
        <v>1.11552297882901</v>
      </c>
      <c r="R67" s="603">
        <f t="shared" si="162"/>
        <v>1.1031592658136551</v>
      </c>
      <c r="S67" s="603">
        <f t="shared" si="162"/>
        <v>1.1081234825098165</v>
      </c>
      <c r="T67" s="603">
        <f t="shared" si="162"/>
        <v>1.1218826824176469</v>
      </c>
      <c r="U67" s="603">
        <f t="shared" si="162"/>
        <v>1.1331015092418233</v>
      </c>
      <c r="V67" s="603">
        <f t="shared" si="162"/>
        <v>1.1557635394266599</v>
      </c>
      <c r="W67" s="603">
        <f t="shared" si="162"/>
        <v>1.178878810215193</v>
      </c>
      <c r="X67" s="603">
        <f t="shared" si="162"/>
        <v>1.2024563864194968</v>
      </c>
      <c r="Y67" s="603">
        <f t="shared" si="162"/>
        <v>1.2265055141478867</v>
      </c>
      <c r="Z67" s="603">
        <f t="shared" si="162"/>
        <v>1.2510356244308445</v>
      </c>
      <c r="AA67" s="603">
        <f t="shared" si="162"/>
        <v>1.2760563369194613</v>
      </c>
      <c r="AB67" s="603">
        <f t="shared" si="162"/>
        <v>1.3015774636578505</v>
      </c>
      <c r="AC67" s="603">
        <f t="shared" si="162"/>
        <v>1.3276090129310076</v>
      </c>
      <c r="AD67" s="603">
        <f t="shared" si="162"/>
        <v>1.3541611931896278</v>
      </c>
      <c r="AE67" s="603">
        <f t="shared" si="162"/>
        <v>1.3812444170534204</v>
      </c>
      <c r="AF67" s="603">
        <f t="shared" si="162"/>
        <v>1.4088693053944887</v>
      </c>
      <c r="AG67" s="603">
        <f t="shared" si="162"/>
        <v>1.4370466915023785</v>
      </c>
      <c r="AH67" s="603">
        <f t="shared" si="162"/>
        <v>1.465787625332426</v>
      </c>
      <c r="AI67" s="603">
        <f t="shared" si="162"/>
        <v>1.4951033778390745</v>
      </c>
      <c r="AJ67" s="603">
        <f t="shared" si="162"/>
        <v>1.5250054453958561</v>
      </c>
      <c r="AK67" s="603">
        <f t="shared" si="162"/>
        <v>1.5555055543037732</v>
      </c>
      <c r="AL67" s="603">
        <f t="shared" si="162"/>
        <v>1.5866156653898487</v>
      </c>
      <c r="AM67" s="603">
        <f t="shared" si="162"/>
        <v>1.6183479786976456</v>
      </c>
      <c r="AN67" s="603">
        <f t="shared" si="162"/>
        <v>1.6507149382715984</v>
      </c>
      <c r="AO67" s="603">
        <f t="shared" si="162"/>
        <v>1.6837292370370305</v>
      </c>
      <c r="AP67" s="603">
        <f t="shared" si="162"/>
        <v>1.7174038217777712</v>
      </c>
      <c r="AQ67" s="603">
        <f t="shared" si="162"/>
        <v>1.7517518982133267</v>
      </c>
      <c r="AR67" s="603">
        <f t="shared" si="162"/>
        <v>1.7867869361775932</v>
      </c>
      <c r="AS67" s="603">
        <f t="shared" si="162"/>
        <v>1.8225226749011452</v>
      </c>
      <c r="AT67" s="603">
        <f t="shared" si="162"/>
        <v>1.8589731283991682</v>
      </c>
      <c r="AU67" s="603">
        <f t="shared" si="162"/>
        <v>1.8961525909671515</v>
      </c>
      <c r="AV67" s="603">
        <f t="shared" si="162"/>
        <v>1.9340756427864945</v>
      </c>
      <c r="AW67" s="603">
        <f t="shared" si="162"/>
        <v>1.9727571556422243</v>
      </c>
      <c r="AX67" s="603">
        <f t="shared" si="162"/>
        <v>2.012212298755069</v>
      </c>
      <c r="AY67" s="603">
        <f t="shared" si="162"/>
        <v>2.0524565447301706</v>
      </c>
      <c r="AZ67" s="603">
        <f t="shared" si="162"/>
        <v>2.0935056756247739</v>
      </c>
      <c r="BA67" s="603">
        <f t="shared" si="162"/>
        <v>2.1353757891372696</v>
      </c>
      <c r="BB67" s="603">
        <f t="shared" si="162"/>
        <v>2.178083304920015</v>
      </c>
      <c r="BC67" s="603">
        <f t="shared" si="162"/>
        <v>2.2216449710184154</v>
      </c>
    </row>
    <row r="68" spans="1:56">
      <c r="A68" s="616">
        <v>2007</v>
      </c>
      <c r="B68" s="545" t="s">
        <v>23</v>
      </c>
      <c r="C68" s="545" t="s">
        <v>24</v>
      </c>
      <c r="D68" s="625">
        <f t="shared" ref="D68" si="163">E68/(1+D60)</f>
        <v>1</v>
      </c>
      <c r="E68" s="625">
        <f t="shared" ref="E68" si="164">F68/(1+E60)</f>
        <v>1</v>
      </c>
      <c r="F68" s="625">
        <f t="shared" ref="F68" si="165">G68/(1+F60)</f>
        <v>1</v>
      </c>
      <c r="G68" s="625">
        <f t="shared" ref="G68" si="166">H68/(1+G60)</f>
        <v>1</v>
      </c>
      <c r="H68" s="625">
        <f t="shared" ref="H68" si="167">I68/(1+H60)</f>
        <v>1</v>
      </c>
      <c r="I68" s="625">
        <f t="shared" ref="I68" si="168">J68/(1+I60)</f>
        <v>1</v>
      </c>
      <c r="J68" s="625">
        <f>K68/(1+J60)</f>
        <v>1</v>
      </c>
      <c r="K68" s="623">
        <v>1</v>
      </c>
      <c r="L68" s="626">
        <f>K68*(1+$K$66)</f>
        <v>1.0392618712021453</v>
      </c>
      <c r="M68" s="626">
        <f>L68*(1+$L$66)</f>
        <v>1.085877307333794</v>
      </c>
      <c r="N68" s="626">
        <f>M68*(1+$M$66)</f>
        <v>1.0989042459955563</v>
      </c>
      <c r="O68" s="626">
        <f>N68*(1+$N$66)</f>
        <v>1.0968019240005757</v>
      </c>
      <c r="P68" s="626">
        <f>O68*(1+$O$66)</f>
        <v>1.0914518273653377</v>
      </c>
      <c r="Q68" s="626">
        <f>P68*(1+$P$66)</f>
        <v>1.0840845275306217</v>
      </c>
      <c r="R68" s="626">
        <f>Q68*(1+$Q$66)</f>
        <v>1.0720692573504906</v>
      </c>
      <c r="S68" s="626">
        <f>R68*(1+$R$66)</f>
        <v>1.0768935690085677</v>
      </c>
      <c r="T68" s="626">
        <f>S68*(1+$S$66)</f>
        <v>1.0902649974904242</v>
      </c>
      <c r="U68" s="626">
        <f>T68*(1+$T$66)</f>
        <v>1.1011676474653285</v>
      </c>
      <c r="V68" s="626">
        <f>U68*(1+$U$66)</f>
        <v>1.123191000414635</v>
      </c>
      <c r="W68" s="626">
        <f>V68*(1+$V$66)</f>
        <v>1.1456548204229278</v>
      </c>
      <c r="X68" s="626">
        <f>W68*(1+$W$66)</f>
        <v>1.1685679168313863</v>
      </c>
      <c r="Y68" s="626">
        <f>X68*(1+$X$66)</f>
        <v>1.191939275168014</v>
      </c>
      <c r="Z68" s="626">
        <f>Y68*(1+$Y$66)</f>
        <v>1.2157780606713744</v>
      </c>
      <c r="AA68" s="626">
        <f>Z68*(1+$Z$66)</f>
        <v>1.240093621884802</v>
      </c>
      <c r="AB68" s="626">
        <f>AA68*(1+$AA$66)</f>
        <v>1.2648954943224981</v>
      </c>
      <c r="AC68" s="626">
        <f>AB68*(1+$AB$66)</f>
        <v>1.2901934042089482</v>
      </c>
      <c r="AD68" s="626">
        <f>AC68*(1+$AC$66)</f>
        <v>1.3159972722931272</v>
      </c>
      <c r="AE68" s="626">
        <f>AD68*(1+$AD$66)</f>
        <v>1.3423172177389897</v>
      </c>
      <c r="AF68" s="626">
        <f>AE68*(1+$AE$66)</f>
        <v>1.3691635620937694</v>
      </c>
      <c r="AG68" s="626">
        <f>AF68*(1+$AF$66)</f>
        <v>1.3965468333356448</v>
      </c>
      <c r="AH68" s="626">
        <f>AG68*(1+$AG$66)</f>
        <v>1.4244777700023576</v>
      </c>
      <c r="AI68" s="626">
        <f>AH68*(1+$AH$66)</f>
        <v>1.4529673254024049</v>
      </c>
      <c r="AJ68" s="626">
        <f>AI68*(1+$AI$66)</f>
        <v>1.4820266719104531</v>
      </c>
      <c r="AK68" s="626">
        <f>AJ68*(1+$AJ$66)</f>
        <v>1.5116672053486622</v>
      </c>
      <c r="AL68" s="626">
        <f>AK68*(1+$AK$66)</f>
        <v>1.5419005494556355</v>
      </c>
      <c r="AM68" s="626">
        <f>AL68*(1+$AL$66)</f>
        <v>1.5727385604447481</v>
      </c>
      <c r="AN68" s="626">
        <f>AM68*(1+$AM$66)</f>
        <v>1.6041933316536432</v>
      </c>
      <c r="AO68" s="626">
        <f>AN68*(1+$AN$66)</f>
        <v>1.6362771982867161</v>
      </c>
      <c r="AP68" s="603">
        <f>AO68*(1+$AO$66)</f>
        <v>1.6690027422524505</v>
      </c>
      <c r="AQ68" s="626">
        <f>AP68*(1+$AP$66)</f>
        <v>1.7023827970974996</v>
      </c>
      <c r="AR68" s="626">
        <f>AQ68*(1+$AQ$66)</f>
        <v>1.7364304530394497</v>
      </c>
      <c r="AS68" s="626">
        <f>AR68*(1+$AR$66)</f>
        <v>1.7711590621002387</v>
      </c>
      <c r="AT68" s="626">
        <f>AS68*(1+$AS$66)</f>
        <v>1.8065822433422434</v>
      </c>
      <c r="AU68" s="626">
        <f>AT68*(1+$AT$66)</f>
        <v>1.8427138882090883</v>
      </c>
      <c r="AV68" s="626">
        <f>AU68*(1+$AU$66)</f>
        <v>1.8795681659732701</v>
      </c>
      <c r="AW68" s="626">
        <f>AV68*(1+$AV$66)</f>
        <v>1.9171595292927355</v>
      </c>
      <c r="AX68" s="626">
        <f>AW68*(1+$AW$66)</f>
        <v>1.9555027198785901</v>
      </c>
      <c r="AY68" s="626">
        <f>AX68*(1+$AX$66)</f>
        <v>1.9946127742761619</v>
      </c>
      <c r="AZ68" s="626">
        <f>AY68*(1+$AY$66)</f>
        <v>2.0345050297616853</v>
      </c>
      <c r="BA68" s="626">
        <f>AZ68*(1+$AZ$66)</f>
        <v>2.0751951303569189</v>
      </c>
      <c r="BB68" s="626">
        <f>BA68*(1+$BA$66)</f>
        <v>2.1166990329640574</v>
      </c>
      <c r="BC68" s="626">
        <f>BB68*(1+$BB$66)</f>
        <v>2.1590330136233384</v>
      </c>
    </row>
    <row r="69" spans="1:56">
      <c r="A69" s="611">
        <v>2008</v>
      </c>
      <c r="B69" s="545" t="s">
        <v>23</v>
      </c>
      <c r="C69" s="545" t="s">
        <v>24</v>
      </c>
      <c r="D69" s="626">
        <f t="shared" ref="D69" si="169">E69/(1+D60)</f>
        <v>0.9622213878040865</v>
      </c>
      <c r="E69" s="626">
        <f t="shared" ref="E69" si="170">F69/(1+E60)</f>
        <v>0.9622213878040865</v>
      </c>
      <c r="F69" s="626">
        <f t="shared" ref="F69" si="171">G69/(1+F60)</f>
        <v>0.9622213878040865</v>
      </c>
      <c r="G69" s="626">
        <f t="shared" ref="G69" si="172">H69/(1+G60)</f>
        <v>0.9622213878040865</v>
      </c>
      <c r="H69" s="626">
        <f t="shared" ref="H69" si="173">I69/(1+H60)</f>
        <v>0.9622213878040865</v>
      </c>
      <c r="I69" s="626">
        <f t="shared" ref="I69" si="174">J69/(1+I60)</f>
        <v>0.9622213878040865</v>
      </c>
      <c r="J69" s="626">
        <f t="shared" ref="J69" si="175">K69/(1+J60)</f>
        <v>0.9622213878040865</v>
      </c>
      <c r="K69" s="626">
        <f>L69/(1+$K$66)</f>
        <v>0.9622213878040865</v>
      </c>
      <c r="L69" s="623">
        <v>1</v>
      </c>
      <c r="M69" s="626">
        <f>L69*(1+$L$66)</f>
        <v>1.0448543696476877</v>
      </c>
      <c r="N69" s="626">
        <f>M69*(1+$M$66)</f>
        <v>1.0573891686456474</v>
      </c>
      <c r="O69" s="626">
        <f>N69*(1+$N$66)</f>
        <v>1.0553662694580261</v>
      </c>
      <c r="P69" s="626">
        <f>O69*(1+$O$66)</f>
        <v>1.0502182920487815</v>
      </c>
      <c r="Q69" s="626">
        <f t="shared" ref="Q69:Q73" si="176">P69*(1+$P$66)</f>
        <v>1.0431293185774522</v>
      </c>
      <c r="R69" s="626">
        <f t="shared" ref="R69:R74" si="177">Q69*(1+$Q$66)</f>
        <v>1.0315679686298853</v>
      </c>
      <c r="S69" s="626">
        <f t="shared" ref="S69:S75" si="178">R69*(1+$R$66)</f>
        <v>1.0362100244887198</v>
      </c>
      <c r="T69" s="626">
        <f t="shared" ref="T69:T76" si="179">S69*(1+$S$66)</f>
        <v>1.0490762989594549</v>
      </c>
      <c r="U69" s="626">
        <f t="shared" ref="U69:U77" si="180">T69*(1+$T$66)</f>
        <v>1.0595670619490494</v>
      </c>
      <c r="V69" s="626">
        <f t="shared" ref="V69:V78" si="181">U69*(1+$U$66)</f>
        <v>1.0807584031880304</v>
      </c>
      <c r="W69" s="626">
        <f t="shared" ref="W69:W79" si="182">V69*(1+$V$66)</f>
        <v>1.102373571251791</v>
      </c>
      <c r="X69" s="626">
        <f t="shared" ref="X69:X80" si="183">W69*(1+$W$66)</f>
        <v>1.1244210426768269</v>
      </c>
      <c r="Y69" s="626">
        <f t="shared" ref="Y69:Y81" si="184">X69*(1+$X$66)</f>
        <v>1.1469094635303634</v>
      </c>
      <c r="Z69" s="626">
        <f t="shared" ref="Z69:Z82" si="185">Y69*(1+$Y$66)</f>
        <v>1.1698476528009707</v>
      </c>
      <c r="AA69" s="626">
        <f t="shared" ref="AA69:AA83" si="186">Z69*(1+$Z$66)</f>
        <v>1.1932446058569901</v>
      </c>
      <c r="AB69" s="626">
        <f t="shared" ref="AB69:AB84" si="187">AA69*(1+$AA$66)</f>
        <v>1.2171094979741299</v>
      </c>
      <c r="AC69" s="626">
        <f t="shared" ref="AC69:AC85" si="188">AB69*(1+$AB$66)</f>
        <v>1.2414516879336126</v>
      </c>
      <c r="AD69" s="626">
        <f t="shared" ref="AD69:AD86" si="189">AC69*(1+$AC$66)</f>
        <v>1.2662807216922849</v>
      </c>
      <c r="AE69" s="626">
        <f t="shared" ref="AE69:AE87" si="190">AD69*(1+$AD$66)</f>
        <v>1.2916063361261305</v>
      </c>
      <c r="AF69" s="626">
        <f t="shared" ref="AF69:AF88" si="191">AE69*(1+$AE$66)</f>
        <v>1.3174384628486531</v>
      </c>
      <c r="AG69" s="626">
        <f t="shared" ref="AG69:AG89" si="192">AF69*(1+$AF$66)</f>
        <v>1.3437872321056261</v>
      </c>
      <c r="AH69" s="626">
        <f t="shared" ref="AH69:AH90" si="193">AG69*(1+$AG$66)</f>
        <v>1.3706629767477387</v>
      </c>
      <c r="AI69" s="626">
        <f t="shared" ref="AI69:AI91" si="194">AH69*(1+$AH$66)</f>
        <v>1.3980762362826935</v>
      </c>
      <c r="AJ69" s="626">
        <f t="shared" ref="AJ69:AJ92" si="195">AI69*(1+$AI$66)</f>
        <v>1.4260377610083474</v>
      </c>
      <c r="AK69" s="626">
        <f t="shared" ref="AK69:AK93" si="196">AJ69*(1+$AJ$66)</f>
        <v>1.4545585162285144</v>
      </c>
      <c r="AL69" s="626">
        <f t="shared" ref="AL69:AL94" si="197">AK69*(1+$AK$66)</f>
        <v>1.4836496865530846</v>
      </c>
      <c r="AM69" s="626">
        <f t="shared" ref="AM69:AM95" si="198">AL69*(1+$AL$66)</f>
        <v>1.5133226802841464</v>
      </c>
      <c r="AN69" s="626">
        <f t="shared" ref="AN69:AN96" si="199">AM69*(1+$AM$66)</f>
        <v>1.5435891338898293</v>
      </c>
      <c r="AO69" s="626">
        <f t="shared" ref="AO69:AO97" si="200">AN69*(1+$AN$66)</f>
        <v>1.574460916567626</v>
      </c>
      <c r="AP69" s="603">
        <f t="shared" ref="AP69:AP98" si="201">AO69*(1+$AO$66)</f>
        <v>1.6059501348989786</v>
      </c>
      <c r="AQ69" s="626">
        <f t="shared" ref="AQ69:AQ99" si="202">AP69*(1+$AP$66)</f>
        <v>1.6380691375969583</v>
      </c>
      <c r="AR69" s="626">
        <f t="shared" ref="AR69:AR100" si="203">AQ69*(1+$AQ$66)</f>
        <v>1.6708305203488976</v>
      </c>
      <c r="AS69" s="626">
        <f t="shared" ref="AS69:AS101" si="204">AR69*(1+$AR$66)</f>
        <v>1.7042471307558755</v>
      </c>
      <c r="AT69" s="626">
        <f t="shared" ref="AT69:AT102" si="205">AS69*(1+$AS$66)</f>
        <v>1.738332073370993</v>
      </c>
      <c r="AU69" s="626">
        <f t="shared" ref="AU69:AU103" si="206">AT69*(1+$AT$66)</f>
        <v>1.773098714838413</v>
      </c>
      <c r="AV69" s="626">
        <f t="shared" ref="AV69:AV104" si="207">AU69*(1+$AU$66)</f>
        <v>1.8085606891351813</v>
      </c>
      <c r="AW69" s="626">
        <f t="shared" ref="AW69:AW105" si="208">AV69*(1+$AV$66)</f>
        <v>1.844731902917885</v>
      </c>
      <c r="AX69" s="626">
        <f t="shared" ref="AX69:AX106" si="209">AW69*(1+$AW$66)</f>
        <v>1.8816265409762427</v>
      </c>
      <c r="AY69" s="626">
        <f t="shared" ref="AY69:AY107" si="210">AX69*(1+$AX$66)</f>
        <v>1.9192590717957676</v>
      </c>
      <c r="AZ69" s="626">
        <f t="shared" ref="AZ69:AZ108" si="211">AY69*(1+$AY$66)</f>
        <v>1.9576442532316829</v>
      </c>
      <c r="BA69" s="626">
        <f t="shared" ref="BA69:BA109" si="212">AZ69*(1+$AZ$66)</f>
        <v>1.9967971382963166</v>
      </c>
      <c r="BB69" s="626">
        <f t="shared" ref="BB69:BB110" si="213">BA69*(1+$BA$66)</f>
        <v>2.036733081062243</v>
      </c>
      <c r="BC69" s="626">
        <f t="shared" ref="BC69:BC111" si="214">BB69*(1+$BB$66)</f>
        <v>2.077467742683488</v>
      </c>
    </row>
    <row r="70" spans="1:56">
      <c r="A70" s="611">
        <v>2009</v>
      </c>
      <c r="B70" s="545" t="s">
        <v>23</v>
      </c>
      <c r="C70" s="545" t="s">
        <v>24</v>
      </c>
      <c r="D70" s="626">
        <f t="shared" ref="D70" si="215">E70/(1+D60)</f>
        <v>0.92091435491487283</v>
      </c>
      <c r="E70" s="626">
        <f t="shared" ref="E70" si="216">F70/(1+E60)</f>
        <v>0.92091435491487283</v>
      </c>
      <c r="F70" s="626">
        <f t="shared" ref="F70" si="217">G70/(1+F60)</f>
        <v>0.92091435491487283</v>
      </c>
      <c r="G70" s="626">
        <f t="shared" ref="G70" si="218">H70/(1+G60)</f>
        <v>0.92091435491487283</v>
      </c>
      <c r="H70" s="626">
        <f t="shared" ref="H70" si="219">I70/(1+H60)</f>
        <v>0.92091435491487283</v>
      </c>
      <c r="I70" s="626">
        <f t="shared" ref="I70" si="220">J70/(1+I60)</f>
        <v>0.92091435491487283</v>
      </c>
      <c r="J70" s="626">
        <f t="shared" ref="J70" si="221">K70/(1+J60)</f>
        <v>0.92091435491487283</v>
      </c>
      <c r="K70" s="626">
        <f t="shared" ref="K70:K112" si="222">L70/(1+$K$66)</f>
        <v>0.92091435491487283</v>
      </c>
      <c r="L70" s="626">
        <f>M70/(1+$L$66)</f>
        <v>0.95707117570574729</v>
      </c>
      <c r="M70" s="623">
        <v>1</v>
      </c>
      <c r="N70" s="626">
        <f>M70*(1+$M$66)</f>
        <v>1.0119966948142125</v>
      </c>
      <c r="O70" s="626">
        <f>N70*(1+$N$66)</f>
        <v>1.0100606363103817</v>
      </c>
      <c r="P70" s="626">
        <f>O70*(1+$O$66)</f>
        <v>1.0051336555188093</v>
      </c>
      <c r="Q70" s="626">
        <f t="shared" si="176"/>
        <v>0.9983490033440573</v>
      </c>
      <c r="R70" s="626">
        <f t="shared" si="177"/>
        <v>0.98728396855699396</v>
      </c>
      <c r="S70" s="626">
        <f t="shared" si="178"/>
        <v>0.9917267464155004</v>
      </c>
      <c r="T70" s="626">
        <f t="shared" si="179"/>
        <v>1.0040406868501597</v>
      </c>
      <c r="U70" s="626">
        <f t="shared" si="180"/>
        <v>1.0140810937186613</v>
      </c>
      <c r="V70" s="626">
        <f t="shared" si="181"/>
        <v>1.0343627155930346</v>
      </c>
      <c r="W70" s="626">
        <f t="shared" si="182"/>
        <v>1.0550499699048954</v>
      </c>
      <c r="X70" s="626">
        <f t="shared" si="183"/>
        <v>1.0761509693029934</v>
      </c>
      <c r="Y70" s="626">
        <f t="shared" si="184"/>
        <v>1.0976739886890532</v>
      </c>
      <c r="Z70" s="626">
        <f t="shared" si="185"/>
        <v>1.1196274684628342</v>
      </c>
      <c r="AA70" s="626">
        <f t="shared" si="186"/>
        <v>1.142020017832091</v>
      </c>
      <c r="AB70" s="626">
        <f t="shared" si="187"/>
        <v>1.1648604181887328</v>
      </c>
      <c r="AC70" s="626">
        <f t="shared" si="188"/>
        <v>1.1881576265525073</v>
      </c>
      <c r="AD70" s="626">
        <f t="shared" si="189"/>
        <v>1.2119207790835576</v>
      </c>
      <c r="AE70" s="626">
        <f t="shared" si="190"/>
        <v>1.2361591946652288</v>
      </c>
      <c r="AF70" s="626">
        <f t="shared" si="191"/>
        <v>1.2608823785585335</v>
      </c>
      <c r="AG70" s="626">
        <f t="shared" si="192"/>
        <v>1.2861000261297042</v>
      </c>
      <c r="AH70" s="626">
        <f t="shared" si="193"/>
        <v>1.3118220266522984</v>
      </c>
      <c r="AI70" s="626">
        <f t="shared" si="194"/>
        <v>1.3380584671853444</v>
      </c>
      <c r="AJ70" s="626">
        <f t="shared" si="195"/>
        <v>1.3648196365290512</v>
      </c>
      <c r="AK70" s="626">
        <f t="shared" si="196"/>
        <v>1.3921160292596324</v>
      </c>
      <c r="AL70" s="626">
        <f t="shared" si="197"/>
        <v>1.4199583498448252</v>
      </c>
      <c r="AM70" s="626">
        <f t="shared" si="198"/>
        <v>1.4483575168417218</v>
      </c>
      <c r="AN70" s="626">
        <f t="shared" si="199"/>
        <v>1.4773246671785563</v>
      </c>
      <c r="AO70" s="626">
        <f t="shared" si="200"/>
        <v>1.5068711605221274</v>
      </c>
      <c r="AP70" s="603">
        <f t="shared" si="201"/>
        <v>1.53700858373257</v>
      </c>
      <c r="AQ70" s="626">
        <f t="shared" si="202"/>
        <v>1.5677487554072214</v>
      </c>
      <c r="AR70" s="626">
        <f t="shared" si="203"/>
        <v>1.5991037305153659</v>
      </c>
      <c r="AS70" s="626">
        <f t="shared" si="204"/>
        <v>1.6310858051256734</v>
      </c>
      <c r="AT70" s="626">
        <f t="shared" si="205"/>
        <v>1.6637075212281869</v>
      </c>
      <c r="AU70" s="626">
        <f t="shared" si="206"/>
        <v>1.6969816716527506</v>
      </c>
      <c r="AV70" s="626">
        <f t="shared" si="207"/>
        <v>1.7309213050858057</v>
      </c>
      <c r="AW70" s="626">
        <f t="shared" si="208"/>
        <v>1.7655397311875218</v>
      </c>
      <c r="AX70" s="626">
        <f t="shared" si="209"/>
        <v>1.8008505258112724</v>
      </c>
      <c r="AY70" s="626">
        <f t="shared" si="210"/>
        <v>1.8368675363274978</v>
      </c>
      <c r="AZ70" s="626">
        <f t="shared" si="211"/>
        <v>1.8736048870540478</v>
      </c>
      <c r="BA70" s="626">
        <f t="shared" si="212"/>
        <v>1.9110769847951288</v>
      </c>
      <c r="BB70" s="626">
        <f t="shared" si="213"/>
        <v>1.9492985244910315</v>
      </c>
      <c r="BC70" s="626">
        <f t="shared" si="214"/>
        <v>1.988284494980852</v>
      </c>
    </row>
    <row r="71" spans="1:56">
      <c r="A71" s="611">
        <v>2010</v>
      </c>
      <c r="B71" s="545" t="s">
        <v>23</v>
      </c>
      <c r="C71" s="545" t="s">
        <v>24</v>
      </c>
      <c r="D71" s="626">
        <f t="shared" ref="D71" si="223">E71/(1+D60)</f>
        <v>0.90999739389854328</v>
      </c>
      <c r="E71" s="626">
        <f t="shared" ref="E71" si="224">F71/(1+E60)</f>
        <v>0.90999739389854328</v>
      </c>
      <c r="F71" s="626">
        <f t="shared" ref="F71" si="225">G71/(1+F60)</f>
        <v>0.90999739389854328</v>
      </c>
      <c r="G71" s="626">
        <f t="shared" ref="G71" si="226">H71/(1+G60)</f>
        <v>0.90999739389854328</v>
      </c>
      <c r="H71" s="626">
        <f t="shared" ref="H71" si="227">I71/(1+H60)</f>
        <v>0.90999739389854328</v>
      </c>
      <c r="I71" s="626">
        <f t="shared" ref="I71" si="228">J71/(1+I60)</f>
        <v>0.90999739389854328</v>
      </c>
      <c r="J71" s="626">
        <f t="shared" ref="J71" si="229">K71/(1+J60)</f>
        <v>0.90999739389854328</v>
      </c>
      <c r="K71" s="626">
        <f t="shared" si="222"/>
        <v>0.90999739389854328</v>
      </c>
      <c r="L71" s="626">
        <f t="shared" ref="L71:L112" si="230">M71/(1+$L$66)</f>
        <v>0.94572559437207582</v>
      </c>
      <c r="M71" s="626">
        <f>N71/(1+$M$66)</f>
        <v>0.98814551976732012</v>
      </c>
      <c r="N71" s="623">
        <v>1</v>
      </c>
      <c r="O71" s="626">
        <f>N71*(1+$N$66)</f>
        <v>0.99808689246343207</v>
      </c>
      <c r="P71" s="626">
        <f>O71*(1+$O$66)</f>
        <v>0.99321831846826025</v>
      </c>
      <c r="Q71" s="626">
        <f t="shared" si="176"/>
        <v>0.98651409481859942</v>
      </c>
      <c r="R71" s="626">
        <f t="shared" si="177"/>
        <v>0.97558023026769325</v>
      </c>
      <c r="S71" s="626">
        <f t="shared" si="178"/>
        <v>0.97997034130389782</v>
      </c>
      <c r="T71" s="626">
        <f t="shared" si="179"/>
        <v>0.99213830637508793</v>
      </c>
      <c r="U71" s="626">
        <f t="shared" si="180"/>
        <v>1.0020596894388387</v>
      </c>
      <c r="V71" s="626">
        <f t="shared" si="181"/>
        <v>1.0221008832276155</v>
      </c>
      <c r="W71" s="626">
        <f t="shared" si="182"/>
        <v>1.0425429008921678</v>
      </c>
      <c r="X71" s="626">
        <f t="shared" si="183"/>
        <v>1.0633937589100113</v>
      </c>
      <c r="Y71" s="626">
        <f t="shared" si="184"/>
        <v>1.0846616340882116</v>
      </c>
      <c r="Z71" s="626">
        <f t="shared" si="185"/>
        <v>1.1063548667699759</v>
      </c>
      <c r="AA71" s="626">
        <f t="shared" si="186"/>
        <v>1.1284819641053754</v>
      </c>
      <c r="AB71" s="626">
        <f t="shared" si="187"/>
        <v>1.1510516033874829</v>
      </c>
      <c r="AC71" s="626">
        <f t="shared" si="188"/>
        <v>1.1740726354552327</v>
      </c>
      <c r="AD71" s="626">
        <f t="shared" si="189"/>
        <v>1.1975540881643374</v>
      </c>
      <c r="AE71" s="626">
        <f t="shared" si="190"/>
        <v>1.2215051699276243</v>
      </c>
      <c r="AF71" s="626">
        <f t="shared" si="191"/>
        <v>1.2459352733261768</v>
      </c>
      <c r="AG71" s="626">
        <f t="shared" si="192"/>
        <v>1.2708539787927005</v>
      </c>
      <c r="AH71" s="626">
        <f t="shared" si="193"/>
        <v>1.2962710583685544</v>
      </c>
      <c r="AI71" s="626">
        <f t="shared" si="194"/>
        <v>1.3221964795359256</v>
      </c>
      <c r="AJ71" s="626">
        <f t="shared" si="195"/>
        <v>1.3486404091266442</v>
      </c>
      <c r="AK71" s="626">
        <f t="shared" si="196"/>
        <v>1.3756132173091771</v>
      </c>
      <c r="AL71" s="626">
        <f t="shared" si="197"/>
        <v>1.4031254816553607</v>
      </c>
      <c r="AM71" s="626">
        <f t="shared" si="198"/>
        <v>1.431187991288468</v>
      </c>
      <c r="AN71" s="626">
        <f t="shared" si="199"/>
        <v>1.4598117511142374</v>
      </c>
      <c r="AO71" s="626">
        <f t="shared" si="200"/>
        <v>1.4890079861365222</v>
      </c>
      <c r="AP71" s="603">
        <f t="shared" si="201"/>
        <v>1.5187881458592527</v>
      </c>
      <c r="AQ71" s="626">
        <f t="shared" si="202"/>
        <v>1.5491639087764377</v>
      </c>
      <c r="AR71" s="626">
        <f t="shared" si="203"/>
        <v>1.5801471869519665</v>
      </c>
      <c r="AS71" s="626">
        <f t="shared" si="204"/>
        <v>1.6117501306910058</v>
      </c>
      <c r="AT71" s="626">
        <f t="shared" si="205"/>
        <v>1.6439851333048259</v>
      </c>
      <c r="AU71" s="626">
        <f t="shared" si="206"/>
        <v>1.6768648359709224</v>
      </c>
      <c r="AV71" s="626">
        <f t="shared" si="207"/>
        <v>1.7104021326903409</v>
      </c>
      <c r="AW71" s="626">
        <f t="shared" si="208"/>
        <v>1.7446101753441479</v>
      </c>
      <c r="AX71" s="626">
        <f t="shared" si="209"/>
        <v>1.7795023788510309</v>
      </c>
      <c r="AY71" s="626">
        <f t="shared" si="210"/>
        <v>1.8150924264280515</v>
      </c>
      <c r="AZ71" s="626">
        <f t="shared" si="211"/>
        <v>1.8513942749566126</v>
      </c>
      <c r="BA71" s="626">
        <f t="shared" si="212"/>
        <v>1.888422160455745</v>
      </c>
      <c r="BB71" s="626">
        <f t="shared" si="213"/>
        <v>1.9261906036648599</v>
      </c>
      <c r="BC71" s="626">
        <f t="shared" si="214"/>
        <v>1.9647144157381571</v>
      </c>
    </row>
    <row r="72" spans="1:56">
      <c r="A72" s="611">
        <v>2011</v>
      </c>
      <c r="B72" s="545" t="s">
        <v>23</v>
      </c>
      <c r="C72" s="545" t="s">
        <v>24</v>
      </c>
      <c r="D72" s="626">
        <f t="shared" ref="D72" si="231">E72/(1+D60)</f>
        <v>0.91174165372769245</v>
      </c>
      <c r="E72" s="626">
        <f t="shared" ref="E72" si="232">F72/(1+E60)</f>
        <v>0.91174165372769245</v>
      </c>
      <c r="F72" s="626">
        <f t="shared" ref="F72" si="233">G72/(1+F60)</f>
        <v>0.91174165372769245</v>
      </c>
      <c r="G72" s="626">
        <f t="shared" ref="G72" si="234">H72/(1+G60)</f>
        <v>0.91174165372769245</v>
      </c>
      <c r="H72" s="626">
        <f t="shared" ref="H72" si="235">I72/(1+H60)</f>
        <v>0.91174165372769245</v>
      </c>
      <c r="I72" s="626">
        <f t="shared" ref="I72" si="236">J72/(1+I60)</f>
        <v>0.91174165372769245</v>
      </c>
      <c r="J72" s="626">
        <f t="shared" ref="J72" si="237">K72/(1+J60)</f>
        <v>0.91174165372769245</v>
      </c>
      <c r="K72" s="626">
        <f t="shared" si="222"/>
        <v>0.91174165372769245</v>
      </c>
      <c r="L72" s="626">
        <f t="shared" si="230"/>
        <v>0.94753833710598012</v>
      </c>
      <c r="M72" s="626">
        <f t="shared" ref="M72:M112" si="238">N72/(1+$M$66)</f>
        <v>0.99003957193388714</v>
      </c>
      <c r="N72" s="626">
        <f>O72/(1+$N$66)</f>
        <v>1.0019167745323716</v>
      </c>
      <c r="O72" s="623">
        <v>1</v>
      </c>
      <c r="P72" s="626">
        <f>O72*(1+$O$66)</f>
        <v>0.99512209404618523</v>
      </c>
      <c r="Q72" s="626">
        <f t="shared" si="176"/>
        <v>0.98840501991137342</v>
      </c>
      <c r="R72" s="626">
        <f t="shared" si="177"/>
        <v>0.97745019760735574</v>
      </c>
      <c r="S72" s="626">
        <f t="shared" si="178"/>
        <v>0.9818487234965888</v>
      </c>
      <c r="T72" s="626">
        <f t="shared" si="179"/>
        <v>0.99404001181333823</v>
      </c>
      <c r="U72" s="626">
        <f t="shared" si="180"/>
        <v>1.0039804119314717</v>
      </c>
      <c r="V72" s="626">
        <f t="shared" si="181"/>
        <v>1.0240600201701011</v>
      </c>
      <c r="W72" s="626">
        <f t="shared" si="182"/>
        <v>1.0445412205735032</v>
      </c>
      <c r="X72" s="626">
        <f t="shared" si="183"/>
        <v>1.0654320449849732</v>
      </c>
      <c r="Y72" s="626">
        <f t="shared" si="184"/>
        <v>1.0867406858846727</v>
      </c>
      <c r="Z72" s="626">
        <f t="shared" si="185"/>
        <v>1.108475499602366</v>
      </c>
      <c r="AA72" s="626">
        <f t="shared" si="186"/>
        <v>1.1306450095944134</v>
      </c>
      <c r="AB72" s="626">
        <f t="shared" si="187"/>
        <v>1.1532579097863016</v>
      </c>
      <c r="AC72" s="626">
        <f t="shared" si="188"/>
        <v>1.1763230679820276</v>
      </c>
      <c r="AD72" s="626">
        <f t="shared" si="189"/>
        <v>1.1998495293416682</v>
      </c>
      <c r="AE72" s="626">
        <f t="shared" si="190"/>
        <v>1.2238465199285016</v>
      </c>
      <c r="AF72" s="626">
        <f t="shared" si="191"/>
        <v>1.2483234503270717</v>
      </c>
      <c r="AG72" s="626">
        <f t="shared" si="192"/>
        <v>1.2732899193336131</v>
      </c>
      <c r="AH72" s="626">
        <f t="shared" si="193"/>
        <v>1.2987557177202853</v>
      </c>
      <c r="AI72" s="626">
        <f t="shared" si="194"/>
        <v>1.3247308320746911</v>
      </c>
      <c r="AJ72" s="626">
        <f t="shared" si="195"/>
        <v>1.351225448716185</v>
      </c>
      <c r="AK72" s="626">
        <f t="shared" si="196"/>
        <v>1.3782499576905087</v>
      </c>
      <c r="AL72" s="626">
        <f t="shared" si="197"/>
        <v>1.405814956844319</v>
      </c>
      <c r="AM72" s="626">
        <f t="shared" si="198"/>
        <v>1.4339312559812054</v>
      </c>
      <c r="AN72" s="626">
        <f t="shared" si="199"/>
        <v>1.4626098811008295</v>
      </c>
      <c r="AO72" s="626">
        <f t="shared" si="200"/>
        <v>1.491862078722846</v>
      </c>
      <c r="AP72" s="603">
        <f t="shared" si="201"/>
        <v>1.521699320297303</v>
      </c>
      <c r="AQ72" s="626">
        <f t="shared" si="202"/>
        <v>1.5521333067032492</v>
      </c>
      <c r="AR72" s="626">
        <f t="shared" si="203"/>
        <v>1.5831759728373143</v>
      </c>
      <c r="AS72" s="626">
        <f t="shared" si="204"/>
        <v>1.6148394922940605</v>
      </c>
      <c r="AT72" s="626">
        <f t="shared" si="205"/>
        <v>1.6471362821399418</v>
      </c>
      <c r="AU72" s="626">
        <f t="shared" si="206"/>
        <v>1.6800790077827406</v>
      </c>
      <c r="AV72" s="626">
        <f t="shared" si="207"/>
        <v>1.7136805879383954</v>
      </c>
      <c r="AW72" s="626">
        <f t="shared" si="208"/>
        <v>1.7479541996971633</v>
      </c>
      <c r="AX72" s="626">
        <f t="shared" si="209"/>
        <v>1.7829132836911066</v>
      </c>
      <c r="AY72" s="626">
        <f t="shared" si="210"/>
        <v>1.8185715493649288</v>
      </c>
      <c r="AZ72" s="626">
        <f t="shared" si="211"/>
        <v>1.8549429803522275</v>
      </c>
      <c r="BA72" s="626">
        <f t="shared" si="212"/>
        <v>1.892041839959272</v>
      </c>
      <c r="BB72" s="626">
        <f t="shared" si="213"/>
        <v>1.9298826767584574</v>
      </c>
      <c r="BC72" s="626">
        <f t="shared" si="214"/>
        <v>1.9684803302936265</v>
      </c>
    </row>
    <row r="73" spans="1:56">
      <c r="A73" s="611">
        <v>2012</v>
      </c>
      <c r="B73" s="545" t="s">
        <v>23</v>
      </c>
      <c r="C73" s="545" t="s">
        <v>24</v>
      </c>
      <c r="D73" s="626">
        <f t="shared" ref="D73" si="239">E73/(1+D60)</f>
        <v>0.91621084405887709</v>
      </c>
      <c r="E73" s="626">
        <f t="shared" ref="E73" si="240">F73/(1+E60)</f>
        <v>0.91621084405887709</v>
      </c>
      <c r="F73" s="626">
        <f t="shared" ref="F73" si="241">G73/(1+F60)</f>
        <v>0.91621084405887709</v>
      </c>
      <c r="G73" s="626">
        <f t="shared" ref="G73" si="242">H73/(1+G60)</f>
        <v>0.91621084405887709</v>
      </c>
      <c r="H73" s="626">
        <f t="shared" ref="H73" si="243">I73/(1+H60)</f>
        <v>0.91621084405887709</v>
      </c>
      <c r="I73" s="626">
        <f t="shared" ref="I73" si="244">J73/(1+I60)</f>
        <v>0.91621084405887709</v>
      </c>
      <c r="J73" s="626">
        <f t="shared" ref="J73" si="245">K73/(1+J60)</f>
        <v>0.91621084405887709</v>
      </c>
      <c r="K73" s="626">
        <f t="shared" si="222"/>
        <v>0.91621084405887709</v>
      </c>
      <c r="L73" s="626">
        <f t="shared" si="230"/>
        <v>0.95218299621232561</v>
      </c>
      <c r="M73" s="626">
        <f t="shared" si="238"/>
        <v>0.99489256429667616</v>
      </c>
      <c r="N73" s="626">
        <f t="shared" ref="N73:N112" si="246">O73/(1+$N$66)</f>
        <v>1.0068279867634726</v>
      </c>
      <c r="O73" s="626">
        <f>P73/(1+$O$66)</f>
        <v>1.0049018165539678</v>
      </c>
      <c r="P73" s="623">
        <v>1</v>
      </c>
      <c r="Q73" s="626">
        <f t="shared" si="176"/>
        <v>0.99324999999999997</v>
      </c>
      <c r="R73" s="626">
        <f t="shared" si="177"/>
        <v>0.9822414791666666</v>
      </c>
      <c r="S73" s="626">
        <f t="shared" si="178"/>
        <v>0.98666156582291653</v>
      </c>
      <c r="T73" s="626">
        <f t="shared" si="179"/>
        <v>0.9989126135985511</v>
      </c>
      <c r="U73" s="626">
        <f t="shared" si="180"/>
        <v>1.0089017397345366</v>
      </c>
      <c r="V73" s="626">
        <f t="shared" si="181"/>
        <v>1.0290797745292273</v>
      </c>
      <c r="W73" s="626">
        <f t="shared" si="182"/>
        <v>1.0496613700198119</v>
      </c>
      <c r="X73" s="626">
        <f t="shared" si="183"/>
        <v>1.0706545974202082</v>
      </c>
      <c r="Y73" s="626">
        <f t="shared" si="184"/>
        <v>1.0920676893686123</v>
      </c>
      <c r="Z73" s="626">
        <f t="shared" si="185"/>
        <v>1.1139090431559846</v>
      </c>
      <c r="AA73" s="626">
        <f t="shared" si="186"/>
        <v>1.1361872240191042</v>
      </c>
      <c r="AB73" s="626">
        <f t="shared" si="187"/>
        <v>1.1589109684994863</v>
      </c>
      <c r="AC73" s="626">
        <f t="shared" si="188"/>
        <v>1.1820891878694759</v>
      </c>
      <c r="AD73" s="626">
        <f t="shared" si="189"/>
        <v>1.2057309716268654</v>
      </c>
      <c r="AE73" s="626">
        <f t="shared" si="190"/>
        <v>1.2298455910594026</v>
      </c>
      <c r="AF73" s="626">
        <f t="shared" si="191"/>
        <v>1.2544425028805908</v>
      </c>
      <c r="AG73" s="626">
        <f t="shared" si="192"/>
        <v>1.2795313529382026</v>
      </c>
      <c r="AH73" s="626">
        <f t="shared" si="193"/>
        <v>1.3051219799969667</v>
      </c>
      <c r="AI73" s="626">
        <f t="shared" si="194"/>
        <v>1.3312244195969061</v>
      </c>
      <c r="AJ73" s="626">
        <f t="shared" si="195"/>
        <v>1.3578489079888443</v>
      </c>
      <c r="AK73" s="626">
        <f t="shared" si="196"/>
        <v>1.3850058861486212</v>
      </c>
      <c r="AL73" s="626">
        <f t="shared" si="197"/>
        <v>1.4127060038715937</v>
      </c>
      <c r="AM73" s="626">
        <f t="shared" si="198"/>
        <v>1.4409601239490257</v>
      </c>
      <c r="AN73" s="626">
        <f t="shared" si="199"/>
        <v>1.4697793264280063</v>
      </c>
      <c r="AO73" s="626">
        <f t="shared" si="200"/>
        <v>1.4991749129565666</v>
      </c>
      <c r="AP73" s="603">
        <f t="shared" si="201"/>
        <v>1.529158411215698</v>
      </c>
      <c r="AQ73" s="626">
        <f t="shared" si="202"/>
        <v>1.559741579440012</v>
      </c>
      <c r="AR73" s="626">
        <f t="shared" si="203"/>
        <v>1.5909364110288122</v>
      </c>
      <c r="AS73" s="626">
        <f t="shared" si="204"/>
        <v>1.6227551392493884</v>
      </c>
      <c r="AT73" s="626">
        <f t="shared" si="205"/>
        <v>1.6552102420343762</v>
      </c>
      <c r="AU73" s="626">
        <f t="shared" si="206"/>
        <v>1.6883144468750637</v>
      </c>
      <c r="AV73" s="626">
        <f t="shared" si="207"/>
        <v>1.7220807358125649</v>
      </c>
      <c r="AW73" s="626">
        <f t="shared" si="208"/>
        <v>1.7565223505288163</v>
      </c>
      <c r="AX73" s="626">
        <f t="shared" si="209"/>
        <v>1.7916527975393928</v>
      </c>
      <c r="AY73" s="626">
        <f t="shared" si="210"/>
        <v>1.8274858534901806</v>
      </c>
      <c r="AZ73" s="626">
        <f t="shared" si="211"/>
        <v>1.8640355705599843</v>
      </c>
      <c r="BA73" s="626">
        <f t="shared" si="212"/>
        <v>1.901316281971184</v>
      </c>
      <c r="BB73" s="626">
        <f t="shared" si="213"/>
        <v>1.9393426076106077</v>
      </c>
      <c r="BC73" s="626">
        <f t="shared" si="214"/>
        <v>1.9781294597628198</v>
      </c>
    </row>
    <row r="74" spans="1:56">
      <c r="A74" s="611">
        <v>2013</v>
      </c>
      <c r="B74" s="545" t="s">
        <v>23</v>
      </c>
      <c r="C74" s="545" t="s">
        <v>24</v>
      </c>
      <c r="D74" s="626">
        <f t="shared" ref="D74" si="247">E74/(1+D60)</f>
        <v>0.92243729580556477</v>
      </c>
      <c r="E74" s="626">
        <f t="shared" ref="E74" si="248">F74/(1+E60)</f>
        <v>0.92243729580556477</v>
      </c>
      <c r="F74" s="626">
        <f t="shared" ref="F74" si="249">G74/(1+F60)</f>
        <v>0.92243729580556477</v>
      </c>
      <c r="G74" s="626">
        <f t="shared" ref="G74" si="250">H74/(1+G60)</f>
        <v>0.92243729580556477</v>
      </c>
      <c r="H74" s="626">
        <f t="shared" ref="H74" si="251">I74/(1+H60)</f>
        <v>0.92243729580556477</v>
      </c>
      <c r="I74" s="626">
        <f t="shared" ref="I74" si="252">J74/(1+I60)</f>
        <v>0.92243729580556477</v>
      </c>
      <c r="J74" s="626">
        <f t="shared" ref="J74" si="253">K74/(1+J60)</f>
        <v>0.92243729580556477</v>
      </c>
      <c r="K74" s="626">
        <f t="shared" si="222"/>
        <v>0.92243729580556477</v>
      </c>
      <c r="L74" s="626">
        <f t="shared" si="230"/>
        <v>0.95865391010553802</v>
      </c>
      <c r="M74" s="626">
        <f t="shared" si="238"/>
        <v>1.001653726953613</v>
      </c>
      <c r="N74" s="626">
        <f t="shared" si="246"/>
        <v>1.013670261025394</v>
      </c>
      <c r="O74" s="626">
        <f t="shared" ref="O74:O112" si="254">P74/(1+$O$66)</f>
        <v>1.0117310008094316</v>
      </c>
      <c r="P74" s="626">
        <f>Q74/(1+$P$66)</f>
        <v>1.0067958721369243</v>
      </c>
      <c r="Q74" s="623">
        <v>1</v>
      </c>
      <c r="R74" s="626">
        <f t="shared" si="177"/>
        <v>0.98891666666666667</v>
      </c>
      <c r="S74" s="626">
        <f t="shared" si="178"/>
        <v>0.99336679166666664</v>
      </c>
      <c r="T74" s="626">
        <f t="shared" si="179"/>
        <v>1.0057010959965278</v>
      </c>
      <c r="U74" s="626">
        <f t="shared" si="180"/>
        <v>1.0157581069564932</v>
      </c>
      <c r="V74" s="626">
        <f t="shared" si="181"/>
        <v>1.0360732690956231</v>
      </c>
      <c r="W74" s="626">
        <f t="shared" si="182"/>
        <v>1.0567947344775357</v>
      </c>
      <c r="X74" s="626">
        <f t="shared" si="183"/>
        <v>1.0779306291670865</v>
      </c>
      <c r="Y74" s="626">
        <f t="shared" si="184"/>
        <v>1.0994892417504283</v>
      </c>
      <c r="Z74" s="626">
        <f t="shared" si="185"/>
        <v>1.1214790265854369</v>
      </c>
      <c r="AA74" s="626">
        <f t="shared" si="186"/>
        <v>1.1439086071171456</v>
      </c>
      <c r="AB74" s="626">
        <f t="shared" si="187"/>
        <v>1.1667867792594886</v>
      </c>
      <c r="AC74" s="626">
        <f t="shared" si="188"/>
        <v>1.1901225148446783</v>
      </c>
      <c r="AD74" s="626">
        <f t="shared" si="189"/>
        <v>1.213924965141572</v>
      </c>
      <c r="AE74" s="626">
        <f t="shared" si="190"/>
        <v>1.2382034644444035</v>
      </c>
      <c r="AF74" s="626">
        <f t="shared" si="191"/>
        <v>1.2629675337332917</v>
      </c>
      <c r="AG74" s="626">
        <f t="shared" si="192"/>
        <v>1.2882268844079576</v>
      </c>
      <c r="AH74" s="626">
        <f t="shared" si="193"/>
        <v>1.3139914220961169</v>
      </c>
      <c r="AI74" s="626">
        <f t="shared" si="194"/>
        <v>1.3402712505380392</v>
      </c>
      <c r="AJ74" s="626">
        <f t="shared" si="195"/>
        <v>1.3670766755488</v>
      </c>
      <c r="AK74" s="626">
        <f t="shared" si="196"/>
        <v>1.3944182090597761</v>
      </c>
      <c r="AL74" s="626">
        <f t="shared" si="197"/>
        <v>1.4223065732409716</v>
      </c>
      <c r="AM74" s="626">
        <f t="shared" si="198"/>
        <v>1.4507527047057911</v>
      </c>
      <c r="AN74" s="626">
        <f t="shared" si="199"/>
        <v>1.479767758799907</v>
      </c>
      <c r="AO74" s="626">
        <f t="shared" si="200"/>
        <v>1.5093631139759052</v>
      </c>
      <c r="AP74" s="603">
        <f t="shared" si="201"/>
        <v>1.5395503762554232</v>
      </c>
      <c r="AQ74" s="626">
        <f t="shared" si="202"/>
        <v>1.5703413837805318</v>
      </c>
      <c r="AR74" s="626">
        <f t="shared" si="203"/>
        <v>1.6017482114561425</v>
      </c>
      <c r="AS74" s="626">
        <f t="shared" si="204"/>
        <v>1.6337831756852654</v>
      </c>
      <c r="AT74" s="626">
        <f t="shared" si="205"/>
        <v>1.6664588391989708</v>
      </c>
      <c r="AU74" s="626">
        <f t="shared" si="206"/>
        <v>1.6997880159829502</v>
      </c>
      <c r="AV74" s="626">
        <f t="shared" si="207"/>
        <v>1.7337837763026092</v>
      </c>
      <c r="AW74" s="626">
        <f t="shared" si="208"/>
        <v>1.7684594518286614</v>
      </c>
      <c r="AX74" s="626">
        <f t="shared" si="209"/>
        <v>1.8038286408652346</v>
      </c>
      <c r="AY74" s="626">
        <f t="shared" si="210"/>
        <v>1.8399052136825393</v>
      </c>
      <c r="AZ74" s="626">
        <f t="shared" si="211"/>
        <v>1.8767033179561901</v>
      </c>
      <c r="BA74" s="626">
        <f t="shared" si="212"/>
        <v>1.914237384315314</v>
      </c>
      <c r="BB74" s="626">
        <f t="shared" si="213"/>
        <v>1.9525221320016204</v>
      </c>
      <c r="BC74" s="626">
        <f t="shared" si="214"/>
        <v>1.9915725746416528</v>
      </c>
    </row>
    <row r="75" spans="1:56">
      <c r="A75" s="600">
        <v>2014</v>
      </c>
      <c r="B75" s="545" t="s">
        <v>23</v>
      </c>
      <c r="C75" s="545" t="s">
        <v>24</v>
      </c>
      <c r="D75" s="625">
        <f t="shared" ref="D75" si="255">E75/(1+D60)</f>
        <v>0.93277555824275538</v>
      </c>
      <c r="E75" s="625">
        <f t="shared" ref="E75" si="256">F75/(1+E60)</f>
        <v>0.93277555824275538</v>
      </c>
      <c r="F75" s="625">
        <f t="shared" ref="F75" si="257">G75/(1+F60)</f>
        <v>0.93277555824275538</v>
      </c>
      <c r="G75" s="625">
        <f t="shared" ref="G75" si="258">H75/(1+G60)</f>
        <v>0.93277555824275538</v>
      </c>
      <c r="H75" s="625">
        <f t="shared" ref="H75" si="259">I75/(1+H60)</f>
        <v>0.93277555824275538</v>
      </c>
      <c r="I75" s="625">
        <f t="shared" ref="I75" si="260">J75/(1+I60)</f>
        <v>0.93277555824275538</v>
      </c>
      <c r="J75" s="625">
        <f t="shared" ref="J75" si="261">K75/(1+J60)</f>
        <v>0.93277555824275538</v>
      </c>
      <c r="K75" s="626">
        <f t="shared" si="222"/>
        <v>0.93277555824275538</v>
      </c>
      <c r="L75" s="626">
        <f t="shared" si="230"/>
        <v>0.9693980720709916</v>
      </c>
      <c r="M75" s="626">
        <f t="shared" si="238"/>
        <v>1.0128798115314197</v>
      </c>
      <c r="N75" s="626">
        <f t="shared" si="246"/>
        <v>1.0250310215138392</v>
      </c>
      <c r="O75" s="626">
        <f t="shared" si="254"/>
        <v>1.0230700269413651</v>
      </c>
      <c r="P75" s="626">
        <f t="shared" ref="P75:P111" si="262">Q75/(1+$P$66)</f>
        <v>1.0180795875657784</v>
      </c>
      <c r="Q75" s="625">
        <f>R75/(1+$Q$66)</f>
        <v>1.0112075503497093</v>
      </c>
      <c r="R75" s="623">
        <v>1</v>
      </c>
      <c r="S75" s="626">
        <f t="shared" si="178"/>
        <v>1.0044999999999999</v>
      </c>
      <c r="T75" s="626">
        <f t="shared" si="179"/>
        <v>1.0169725416666666</v>
      </c>
      <c r="U75" s="626">
        <f t="shared" si="180"/>
        <v>1.0271422670833332</v>
      </c>
      <c r="V75" s="626">
        <f t="shared" si="181"/>
        <v>1.047685112425</v>
      </c>
      <c r="W75" s="626">
        <f t="shared" si="182"/>
        <v>1.0686388146735</v>
      </c>
      <c r="X75" s="626">
        <f t="shared" si="183"/>
        <v>1.0900115909669701</v>
      </c>
      <c r="Y75" s="626">
        <f t="shared" si="184"/>
        <v>1.1118118227863094</v>
      </c>
      <c r="Z75" s="626">
        <f t="shared" si="185"/>
        <v>1.1340480592420357</v>
      </c>
      <c r="AA75" s="626">
        <f t="shared" si="186"/>
        <v>1.1567290204268763</v>
      </c>
      <c r="AB75" s="626">
        <f t="shared" si="187"/>
        <v>1.1798636008354138</v>
      </c>
      <c r="AC75" s="626">
        <f t="shared" si="188"/>
        <v>1.2034608728521221</v>
      </c>
      <c r="AD75" s="626">
        <f t="shared" si="189"/>
        <v>1.2275300903091646</v>
      </c>
      <c r="AE75" s="626">
        <f t="shared" si="190"/>
        <v>1.252080692115348</v>
      </c>
      <c r="AF75" s="626">
        <f t="shared" si="191"/>
        <v>1.2771223059576551</v>
      </c>
      <c r="AG75" s="626">
        <f t="shared" si="192"/>
        <v>1.3026647520768082</v>
      </c>
      <c r="AH75" s="626">
        <f t="shared" si="193"/>
        <v>1.3287180471183444</v>
      </c>
      <c r="AI75" s="626">
        <f t="shared" si="194"/>
        <v>1.3552924080607114</v>
      </c>
      <c r="AJ75" s="626">
        <f t="shared" si="195"/>
        <v>1.3823982562219257</v>
      </c>
      <c r="AK75" s="626">
        <f t="shared" si="196"/>
        <v>1.4100462213463643</v>
      </c>
      <c r="AL75" s="626">
        <f t="shared" si="197"/>
        <v>1.4382471457732915</v>
      </c>
      <c r="AM75" s="626">
        <f t="shared" si="198"/>
        <v>1.4670120886887574</v>
      </c>
      <c r="AN75" s="626">
        <f t="shared" si="199"/>
        <v>1.4963523304625326</v>
      </c>
      <c r="AO75" s="626">
        <f t="shared" si="200"/>
        <v>1.5262793770717833</v>
      </c>
      <c r="AP75" s="603">
        <f t="shared" si="201"/>
        <v>1.5568049646132189</v>
      </c>
      <c r="AQ75" s="626">
        <f t="shared" si="202"/>
        <v>1.5879410639054834</v>
      </c>
      <c r="AR75" s="626">
        <f t="shared" si="203"/>
        <v>1.6196998851835931</v>
      </c>
      <c r="AS75" s="626">
        <f t="shared" si="204"/>
        <v>1.6520938828872649</v>
      </c>
      <c r="AT75" s="626">
        <f t="shared" si="205"/>
        <v>1.6851357605450101</v>
      </c>
      <c r="AU75" s="626">
        <f t="shared" si="206"/>
        <v>1.7188384757559103</v>
      </c>
      <c r="AV75" s="626">
        <f t="shared" si="207"/>
        <v>1.7532152452710286</v>
      </c>
      <c r="AW75" s="626">
        <f t="shared" si="208"/>
        <v>1.7882795501764492</v>
      </c>
      <c r="AX75" s="626">
        <f t="shared" si="209"/>
        <v>1.8240451411799783</v>
      </c>
      <c r="AY75" s="626">
        <f t="shared" si="210"/>
        <v>1.8605260440035778</v>
      </c>
      <c r="AZ75" s="626">
        <f t="shared" si="211"/>
        <v>1.8977365648836493</v>
      </c>
      <c r="BA75" s="626">
        <f t="shared" si="212"/>
        <v>1.9356912961813224</v>
      </c>
      <c r="BB75" s="626">
        <f t="shared" si="213"/>
        <v>1.9744051221049488</v>
      </c>
      <c r="BC75" s="626">
        <f t="shared" si="214"/>
        <v>2.013893224547048</v>
      </c>
    </row>
    <row r="76" spans="1:56">
      <c r="A76" s="612">
        <v>2015</v>
      </c>
      <c r="B76" s="545" t="s">
        <v>23</v>
      </c>
      <c r="C76" s="545" t="s">
        <v>24</v>
      </c>
      <c r="D76" s="626">
        <f t="shared" ref="D76" si="263">E76/(1+D60)</f>
        <v>0.92859687231732724</v>
      </c>
      <c r="E76" s="626">
        <f t="shared" ref="E76" si="264">F76/(1+E60)</f>
        <v>0.92859687231732724</v>
      </c>
      <c r="F76" s="626">
        <f t="shared" ref="F76" si="265">G76/(1+F60)</f>
        <v>0.92859687231732724</v>
      </c>
      <c r="G76" s="626">
        <f t="shared" ref="G76" si="266">H76/(1+G60)</f>
        <v>0.92859687231732724</v>
      </c>
      <c r="H76" s="626">
        <f t="shared" ref="H76" si="267">I76/(1+H60)</f>
        <v>0.92859687231732724</v>
      </c>
      <c r="I76" s="626">
        <f t="shared" ref="I76" si="268">J76/(1+I60)</f>
        <v>0.92859687231732724</v>
      </c>
      <c r="J76" s="626">
        <f t="shared" ref="J76" si="269">K76/(1+J60)</f>
        <v>0.92859687231732724</v>
      </c>
      <c r="K76" s="626">
        <f t="shared" si="222"/>
        <v>0.92859687231732724</v>
      </c>
      <c r="L76" s="626">
        <f t="shared" si="230"/>
        <v>0.96505532311696507</v>
      </c>
      <c r="M76" s="626">
        <f t="shared" si="238"/>
        <v>1.0083422713105221</v>
      </c>
      <c r="N76" s="626">
        <f t="shared" si="246"/>
        <v>1.0204390458077044</v>
      </c>
      <c r="O76" s="626">
        <f t="shared" si="254"/>
        <v>1.0184868361785615</v>
      </c>
      <c r="P76" s="626">
        <f t="shared" si="262"/>
        <v>1.0135187531764842</v>
      </c>
      <c r="Q76" s="625">
        <f t="shared" ref="Q76:Q112" si="270">R76/(1+$Q$66)</f>
        <v>1.0066775015925429</v>
      </c>
      <c r="R76" s="626">
        <f>S76/(1+$R$66)</f>
        <v>0.99552015928322557</v>
      </c>
      <c r="S76" s="623">
        <v>1</v>
      </c>
      <c r="T76" s="626">
        <f t="shared" si="179"/>
        <v>1.0124166666666667</v>
      </c>
      <c r="U76" s="626">
        <f t="shared" si="180"/>
        <v>1.0225408333333335</v>
      </c>
      <c r="V76" s="626">
        <f t="shared" si="181"/>
        <v>1.04299165</v>
      </c>
      <c r="W76" s="626">
        <f t="shared" si="182"/>
        <v>1.0638514830000001</v>
      </c>
      <c r="X76" s="626">
        <f t="shared" si="183"/>
        <v>1.0851285126600001</v>
      </c>
      <c r="Y76" s="626">
        <f t="shared" si="184"/>
        <v>1.1068310829132002</v>
      </c>
      <c r="Z76" s="626">
        <f t="shared" si="185"/>
        <v>1.1289677045714643</v>
      </c>
      <c r="AA76" s="626">
        <f t="shared" si="186"/>
        <v>1.1515470586628938</v>
      </c>
      <c r="AB76" s="626">
        <f t="shared" si="187"/>
        <v>1.1745779998361516</v>
      </c>
      <c r="AC76" s="626">
        <f t="shared" si="188"/>
        <v>1.1980695598328748</v>
      </c>
      <c r="AD76" s="626">
        <f t="shared" si="189"/>
        <v>1.2220309510295322</v>
      </c>
      <c r="AE76" s="626">
        <f t="shared" si="190"/>
        <v>1.2464715700501228</v>
      </c>
      <c r="AF76" s="626">
        <f t="shared" si="191"/>
        <v>1.2714010014511252</v>
      </c>
      <c r="AG76" s="626">
        <f t="shared" si="192"/>
        <v>1.2968290214801477</v>
      </c>
      <c r="AH76" s="626">
        <f t="shared" si="193"/>
        <v>1.3227656019097507</v>
      </c>
      <c r="AI76" s="626">
        <f t="shared" si="194"/>
        <v>1.3492209139479456</v>
      </c>
      <c r="AJ76" s="626">
        <f t="shared" si="195"/>
        <v>1.3762053322269046</v>
      </c>
      <c r="AK76" s="626">
        <f t="shared" si="196"/>
        <v>1.4037294388714427</v>
      </c>
      <c r="AL76" s="626">
        <f t="shared" si="197"/>
        <v>1.4318040276488717</v>
      </c>
      <c r="AM76" s="626">
        <f t="shared" si="198"/>
        <v>1.4604401082018492</v>
      </c>
      <c r="AN76" s="626">
        <f t="shared" si="199"/>
        <v>1.4896489103658863</v>
      </c>
      <c r="AO76" s="626">
        <f t="shared" si="200"/>
        <v>1.5194418885732042</v>
      </c>
      <c r="AP76" s="603">
        <f t="shared" si="201"/>
        <v>1.5498307263446682</v>
      </c>
      <c r="AQ76" s="626">
        <f t="shared" si="202"/>
        <v>1.5808273408715616</v>
      </c>
      <c r="AR76" s="626">
        <f t="shared" si="203"/>
        <v>1.6124438876889928</v>
      </c>
      <c r="AS76" s="626">
        <f t="shared" si="204"/>
        <v>1.6446927654427728</v>
      </c>
      <c r="AT76" s="626">
        <f t="shared" si="205"/>
        <v>1.6775866207516283</v>
      </c>
      <c r="AU76" s="626">
        <f t="shared" si="206"/>
        <v>1.7111383531666609</v>
      </c>
      <c r="AV76" s="626">
        <f t="shared" si="207"/>
        <v>1.7453611202299941</v>
      </c>
      <c r="AW76" s="626">
        <f t="shared" si="208"/>
        <v>1.780268342634594</v>
      </c>
      <c r="AX76" s="626">
        <f t="shared" si="209"/>
        <v>1.8158737094872859</v>
      </c>
      <c r="AY76" s="626">
        <f t="shared" si="210"/>
        <v>1.8521911836770317</v>
      </c>
      <c r="AZ76" s="626">
        <f t="shared" si="211"/>
        <v>1.8892350073505724</v>
      </c>
      <c r="BA76" s="626">
        <f t="shared" si="212"/>
        <v>1.9270197074975839</v>
      </c>
      <c r="BB76" s="626">
        <f t="shared" si="213"/>
        <v>1.9655601016475357</v>
      </c>
      <c r="BC76" s="626">
        <f t="shared" si="214"/>
        <v>2.0048713036804866</v>
      </c>
    </row>
    <row r="77" spans="1:56" s="590" customFormat="1">
      <c r="A77" s="612">
        <v>2016</v>
      </c>
      <c r="B77" s="627" t="s">
        <v>23</v>
      </c>
      <c r="C77" s="627" t="s">
        <v>24</v>
      </c>
      <c r="D77" s="626">
        <f t="shared" ref="D77" si="271">E77/(1+D60)</f>
        <v>0.80066017900301789</v>
      </c>
      <c r="E77" s="626">
        <f>F77/(1+$E$6)</f>
        <v>0.80066017900301789</v>
      </c>
      <c r="F77" s="626">
        <f>G77/(1+$F$6)</f>
        <v>0.8382912074161597</v>
      </c>
      <c r="G77" s="626">
        <f>H77/(1+$G$6)</f>
        <v>0.85338044914965061</v>
      </c>
      <c r="H77" s="626">
        <f>I77/(1+$H$6)</f>
        <v>0.85423382959880012</v>
      </c>
      <c r="I77" s="626">
        <f>J77/(1+$I$6)</f>
        <v>0.87815237682756653</v>
      </c>
      <c r="J77" s="626">
        <f>K77/(1+$J$6)</f>
        <v>0.89483727198729024</v>
      </c>
      <c r="K77" s="626">
        <f t="shared" si="222"/>
        <v>0.91720820378697243</v>
      </c>
      <c r="L77" s="626">
        <f t="shared" si="230"/>
        <v>0.95321951414960759</v>
      </c>
      <c r="M77" s="626">
        <f t="shared" si="238"/>
        <v>0.99597557459266339</v>
      </c>
      <c r="N77" s="626">
        <f t="shared" si="246"/>
        <v>1.0079239896034615</v>
      </c>
      <c r="O77" s="626">
        <f t="shared" si="254"/>
        <v>1.0059957226226635</v>
      </c>
      <c r="P77" s="626">
        <f t="shared" si="262"/>
        <v>1.0010885700977701</v>
      </c>
      <c r="Q77" s="625">
        <f t="shared" si="270"/>
        <v>0.99433122224961012</v>
      </c>
      <c r="R77" s="626">
        <f t="shared" ref="R77:R112" si="272">S77/(1+$R$66)</f>
        <v>0.98331071786967694</v>
      </c>
      <c r="S77" s="626">
        <f>T77/(1+$S$66)</f>
        <v>0.98773561610009042</v>
      </c>
      <c r="T77" s="623">
        <v>1</v>
      </c>
      <c r="U77" s="626">
        <f t="shared" si="180"/>
        <v>1.01</v>
      </c>
      <c r="V77" s="626">
        <f t="shared" si="181"/>
        <v>1.0302</v>
      </c>
      <c r="W77" s="626">
        <f t="shared" si="182"/>
        <v>1.0508040000000001</v>
      </c>
      <c r="X77" s="626">
        <f t="shared" si="183"/>
        <v>1.0718200800000002</v>
      </c>
      <c r="Y77" s="626">
        <f t="shared" si="184"/>
        <v>1.0932564816000001</v>
      </c>
      <c r="Z77" s="626">
        <f t="shared" si="185"/>
        <v>1.1151216112320002</v>
      </c>
      <c r="AA77" s="626">
        <f t="shared" si="186"/>
        <v>1.1374240434566403</v>
      </c>
      <c r="AB77" s="626">
        <f t="shared" si="187"/>
        <v>1.160172524325773</v>
      </c>
      <c r="AC77" s="626">
        <f t="shared" si="188"/>
        <v>1.1833759748122885</v>
      </c>
      <c r="AD77" s="626">
        <f t="shared" si="189"/>
        <v>1.2070434943085342</v>
      </c>
      <c r="AE77" s="626">
        <f t="shared" si="190"/>
        <v>1.2311843641947049</v>
      </c>
      <c r="AF77" s="626">
        <f t="shared" si="191"/>
        <v>1.255808051478599</v>
      </c>
      <c r="AG77" s="626">
        <f t="shared" si="192"/>
        <v>1.280924212508171</v>
      </c>
      <c r="AH77" s="626">
        <f t="shared" si="193"/>
        <v>1.3065426967583345</v>
      </c>
      <c r="AI77" s="626">
        <f t="shared" si="194"/>
        <v>1.3326735506935012</v>
      </c>
      <c r="AJ77" s="626">
        <f t="shared" si="195"/>
        <v>1.3593270217073712</v>
      </c>
      <c r="AK77" s="626">
        <f t="shared" si="196"/>
        <v>1.3865135621415186</v>
      </c>
      <c r="AL77" s="626">
        <f t="shared" si="197"/>
        <v>1.414243833384349</v>
      </c>
      <c r="AM77" s="626">
        <f t="shared" si="198"/>
        <v>1.4425287100520361</v>
      </c>
      <c r="AN77" s="626">
        <f t="shared" si="199"/>
        <v>1.4713792842530768</v>
      </c>
      <c r="AO77" s="626">
        <f t="shared" si="200"/>
        <v>1.5008068699381385</v>
      </c>
      <c r="AP77" s="603">
        <f t="shared" si="201"/>
        <v>1.5308230073369014</v>
      </c>
      <c r="AQ77" s="626">
        <f t="shared" si="202"/>
        <v>1.5614394674836394</v>
      </c>
      <c r="AR77" s="626">
        <f t="shared" si="203"/>
        <v>1.5926682568333121</v>
      </c>
      <c r="AS77" s="626">
        <f t="shared" si="204"/>
        <v>1.6245216219699785</v>
      </c>
      <c r="AT77" s="626">
        <f t="shared" si="205"/>
        <v>1.657012054409378</v>
      </c>
      <c r="AU77" s="626">
        <f t="shared" si="206"/>
        <v>1.6901522954975656</v>
      </c>
      <c r="AV77" s="626">
        <f t="shared" si="207"/>
        <v>1.7239553414075171</v>
      </c>
      <c r="AW77" s="626">
        <f t="shared" si="208"/>
        <v>1.7584344482356675</v>
      </c>
      <c r="AX77" s="626">
        <f t="shared" si="209"/>
        <v>1.7936031372003809</v>
      </c>
      <c r="AY77" s="626">
        <f t="shared" si="210"/>
        <v>1.8294751999443886</v>
      </c>
      <c r="AZ77" s="626">
        <f t="shared" si="211"/>
        <v>1.8660647039432763</v>
      </c>
      <c r="BA77" s="626">
        <f t="shared" si="212"/>
        <v>1.9033859980221419</v>
      </c>
      <c r="BB77" s="626">
        <f t="shared" si="213"/>
        <v>1.9414537179825848</v>
      </c>
      <c r="BC77" s="626">
        <f t="shared" si="214"/>
        <v>1.9802827923422366</v>
      </c>
      <c r="BD77" s="589"/>
    </row>
    <row r="78" spans="1:56">
      <c r="A78" s="824">
        <v>2017</v>
      </c>
      <c r="B78" s="545" t="s">
        <v>23</v>
      </c>
      <c r="C78" s="545" t="s">
        <v>24</v>
      </c>
      <c r="D78" s="626">
        <f>E78/(1+$D$6)</f>
        <v>0.76297675697597467</v>
      </c>
      <c r="E78" s="626">
        <f t="shared" ref="E78:E92" si="273">F78/(1+$E$6)</f>
        <v>0.79273285049803766</v>
      </c>
      <c r="F78" s="626">
        <f t="shared" ref="F78:F92" si="274">G78/(1+$F$6)</f>
        <v>0.82999129447144537</v>
      </c>
      <c r="G78" s="626">
        <f t="shared" ref="G78:G92" si="275">H78/(1+$G$6)</f>
        <v>0.84493113777193141</v>
      </c>
      <c r="H78" s="626">
        <f t="shared" ref="H78:H92" si="276">I78/(1+$H$6)</f>
        <v>0.84577606890970325</v>
      </c>
      <c r="I78" s="626">
        <f t="shared" ref="I78:I92" si="277">J78/(1+$I$6)</f>
        <v>0.86945779883917496</v>
      </c>
      <c r="J78" s="626">
        <f t="shared" ref="J78:J92" si="278">K78/(1+$J$6)</f>
        <v>0.88597749701711914</v>
      </c>
      <c r="K78" s="626">
        <f t="shared" si="222"/>
        <v>0.908126934442547</v>
      </c>
      <c r="L78" s="626">
        <f t="shared" si="230"/>
        <v>0.94378169717782934</v>
      </c>
      <c r="M78" s="626">
        <f t="shared" si="238"/>
        <v>0.98611443028976575</v>
      </c>
      <c r="N78" s="626">
        <f t="shared" si="246"/>
        <v>0.99794454416184308</v>
      </c>
      <c r="O78" s="626">
        <f t="shared" si="254"/>
        <v>0.99603536893333022</v>
      </c>
      <c r="P78" s="626">
        <f t="shared" si="262"/>
        <v>0.99117680207700021</v>
      </c>
      <c r="Q78" s="625">
        <f t="shared" si="270"/>
        <v>0.9844863586629804</v>
      </c>
      <c r="R78" s="626">
        <f t="shared" si="272"/>
        <v>0.97357496818779898</v>
      </c>
      <c r="S78" s="626">
        <f t="shared" ref="S78:S112" si="279">T78/(1+$S$66)</f>
        <v>0.97795605554464404</v>
      </c>
      <c r="T78" s="626">
        <f>U78/(1+$T$66)</f>
        <v>0.99009900990099009</v>
      </c>
      <c r="U78" s="623">
        <v>1</v>
      </c>
      <c r="V78" s="626">
        <f t="shared" si="181"/>
        <v>1.02</v>
      </c>
      <c r="W78" s="626">
        <f t="shared" si="182"/>
        <v>1.0404</v>
      </c>
      <c r="X78" s="626">
        <f t="shared" si="183"/>
        <v>1.0612079999999999</v>
      </c>
      <c r="Y78" s="626">
        <f t="shared" si="184"/>
        <v>1.08243216</v>
      </c>
      <c r="Z78" s="626">
        <f t="shared" si="185"/>
        <v>1.1040808032</v>
      </c>
      <c r="AA78" s="626">
        <f t="shared" si="186"/>
        <v>1.1261624192640001</v>
      </c>
      <c r="AB78" s="626">
        <f t="shared" si="187"/>
        <v>1.14868566764928</v>
      </c>
      <c r="AC78" s="626">
        <f t="shared" si="188"/>
        <v>1.1716593810022657</v>
      </c>
      <c r="AD78" s="626">
        <f t="shared" si="189"/>
        <v>1.1950925686223111</v>
      </c>
      <c r="AE78" s="626">
        <f t="shared" si="190"/>
        <v>1.2189944199947573</v>
      </c>
      <c r="AF78" s="626">
        <f t="shared" si="191"/>
        <v>1.2433743083946525</v>
      </c>
      <c r="AG78" s="626">
        <f t="shared" si="192"/>
        <v>1.2682417945625455</v>
      </c>
      <c r="AH78" s="626">
        <f t="shared" si="193"/>
        <v>1.2936066304537963</v>
      </c>
      <c r="AI78" s="626">
        <f t="shared" si="194"/>
        <v>1.3194787630628724</v>
      </c>
      <c r="AJ78" s="626">
        <f t="shared" si="195"/>
        <v>1.3458683383241299</v>
      </c>
      <c r="AK78" s="626">
        <f t="shared" si="196"/>
        <v>1.3727857050906125</v>
      </c>
      <c r="AL78" s="626">
        <f t="shared" si="197"/>
        <v>1.4002414191924248</v>
      </c>
      <c r="AM78" s="626">
        <f t="shared" si="198"/>
        <v>1.4282462475762734</v>
      </c>
      <c r="AN78" s="626">
        <f t="shared" si="199"/>
        <v>1.4568111725277988</v>
      </c>
      <c r="AO78" s="626">
        <f t="shared" si="200"/>
        <v>1.4859473959783549</v>
      </c>
      <c r="AP78" s="603">
        <f t="shared" si="201"/>
        <v>1.5156663438979221</v>
      </c>
      <c r="AQ78" s="626">
        <f t="shared" si="202"/>
        <v>1.5459796707758806</v>
      </c>
      <c r="AR78" s="626">
        <f t="shared" si="203"/>
        <v>1.5768992641913981</v>
      </c>
      <c r="AS78" s="626">
        <f t="shared" si="204"/>
        <v>1.6084372494752261</v>
      </c>
      <c r="AT78" s="626">
        <f t="shared" si="205"/>
        <v>1.6406059944647307</v>
      </c>
      <c r="AU78" s="626">
        <f t="shared" si="206"/>
        <v>1.6734181143540252</v>
      </c>
      <c r="AV78" s="626">
        <f t="shared" si="207"/>
        <v>1.7068864766411058</v>
      </c>
      <c r="AW78" s="626">
        <f t="shared" si="208"/>
        <v>1.7410242061739281</v>
      </c>
      <c r="AX78" s="626">
        <f t="shared" si="209"/>
        <v>1.7758446902974065</v>
      </c>
      <c r="AY78" s="626">
        <f t="shared" si="210"/>
        <v>1.8113615841033548</v>
      </c>
      <c r="AZ78" s="626">
        <f t="shared" si="211"/>
        <v>1.8475888157854219</v>
      </c>
      <c r="BA78" s="626">
        <f t="shared" si="212"/>
        <v>1.8845405921011305</v>
      </c>
      <c r="BB78" s="626">
        <f t="shared" si="213"/>
        <v>1.9222314039431532</v>
      </c>
      <c r="BC78" s="626">
        <f t="shared" si="214"/>
        <v>1.9606760320220162</v>
      </c>
    </row>
    <row r="79" spans="1:56">
      <c r="A79" s="824">
        <v>2018</v>
      </c>
      <c r="B79" s="545" t="s">
        <v>23</v>
      </c>
      <c r="C79" s="545" t="s">
        <v>24</v>
      </c>
      <c r="D79" s="626">
        <f t="shared" ref="D79:D92" si="280">E79/(1+$D$6)</f>
        <v>0.74801642840781812</v>
      </c>
      <c r="E79" s="626">
        <f t="shared" si="273"/>
        <v>0.77718906911572294</v>
      </c>
      <c r="F79" s="626">
        <f t="shared" si="274"/>
        <v>0.81371695536416189</v>
      </c>
      <c r="G79" s="626">
        <f t="shared" si="275"/>
        <v>0.82836386056071687</v>
      </c>
      <c r="H79" s="626">
        <f t="shared" si="276"/>
        <v>0.82919222442127749</v>
      </c>
      <c r="I79" s="626">
        <f t="shared" si="277"/>
        <v>0.85240960670507326</v>
      </c>
      <c r="J79" s="626">
        <f t="shared" si="278"/>
        <v>0.86860538923246955</v>
      </c>
      <c r="K79" s="626">
        <f t="shared" si="222"/>
        <v>0.89032052396328121</v>
      </c>
      <c r="L79" s="626">
        <f t="shared" si="230"/>
        <v>0.92527617370375403</v>
      </c>
      <c r="M79" s="626">
        <f t="shared" si="238"/>
        <v>0.96677885322526036</v>
      </c>
      <c r="N79" s="626">
        <f t="shared" si="246"/>
        <v>0.9783770040802382</v>
      </c>
      <c r="O79" s="626">
        <f t="shared" si="254"/>
        <v>0.97650526366012758</v>
      </c>
      <c r="P79" s="626">
        <f t="shared" si="262"/>
        <v>0.97174196282058833</v>
      </c>
      <c r="Q79" s="625">
        <f t="shared" si="270"/>
        <v>0.96518270457154931</v>
      </c>
      <c r="R79" s="626">
        <f t="shared" si="272"/>
        <v>0.95448526292921465</v>
      </c>
      <c r="S79" s="626">
        <f t="shared" si="279"/>
        <v>0.95878044661239603</v>
      </c>
      <c r="T79" s="626">
        <f t="shared" ref="T79:T112" si="281">U79/(1+$T$66)</f>
        <v>0.97068530382450002</v>
      </c>
      <c r="U79" s="626">
        <f>V79/(1+$U$66)</f>
        <v>0.98039215686274506</v>
      </c>
      <c r="V79" s="623">
        <v>1</v>
      </c>
      <c r="W79" s="626">
        <f t="shared" si="182"/>
        <v>1.02</v>
      </c>
      <c r="X79" s="626">
        <f t="shared" si="183"/>
        <v>1.0404</v>
      </c>
      <c r="Y79" s="626">
        <f t="shared" si="184"/>
        <v>1.0612079999999999</v>
      </c>
      <c r="Z79" s="626">
        <f t="shared" si="185"/>
        <v>1.08243216</v>
      </c>
      <c r="AA79" s="626">
        <f t="shared" si="186"/>
        <v>1.1040808032</v>
      </c>
      <c r="AB79" s="626">
        <f t="shared" si="187"/>
        <v>1.1261624192640001</v>
      </c>
      <c r="AC79" s="626">
        <f t="shared" si="188"/>
        <v>1.14868566764928</v>
      </c>
      <c r="AD79" s="626">
        <f t="shared" si="189"/>
        <v>1.1716593810022657</v>
      </c>
      <c r="AE79" s="626">
        <f t="shared" si="190"/>
        <v>1.1950925686223111</v>
      </c>
      <c r="AF79" s="626">
        <f t="shared" si="191"/>
        <v>1.2189944199947573</v>
      </c>
      <c r="AG79" s="626">
        <f t="shared" si="192"/>
        <v>1.2433743083946525</v>
      </c>
      <c r="AH79" s="626">
        <f t="shared" si="193"/>
        <v>1.2682417945625455</v>
      </c>
      <c r="AI79" s="626">
        <f t="shared" si="194"/>
        <v>1.2936066304537963</v>
      </c>
      <c r="AJ79" s="626">
        <f t="shared" si="195"/>
        <v>1.3194787630628724</v>
      </c>
      <c r="AK79" s="626">
        <f t="shared" si="196"/>
        <v>1.3458683383241299</v>
      </c>
      <c r="AL79" s="626">
        <f t="shared" si="197"/>
        <v>1.3727857050906125</v>
      </c>
      <c r="AM79" s="626">
        <f t="shared" si="198"/>
        <v>1.4002414191924248</v>
      </c>
      <c r="AN79" s="626">
        <f t="shared" si="199"/>
        <v>1.4282462475762734</v>
      </c>
      <c r="AO79" s="626">
        <f t="shared" si="200"/>
        <v>1.4568111725277988</v>
      </c>
      <c r="AP79" s="603">
        <f t="shared" si="201"/>
        <v>1.4859473959783549</v>
      </c>
      <c r="AQ79" s="626">
        <f t="shared" si="202"/>
        <v>1.5156663438979221</v>
      </c>
      <c r="AR79" s="626">
        <f t="shared" si="203"/>
        <v>1.5459796707758806</v>
      </c>
      <c r="AS79" s="626">
        <f t="shared" si="204"/>
        <v>1.5768992641913981</v>
      </c>
      <c r="AT79" s="626">
        <f t="shared" si="205"/>
        <v>1.6084372494752261</v>
      </c>
      <c r="AU79" s="626">
        <f t="shared" si="206"/>
        <v>1.6406059944647307</v>
      </c>
      <c r="AV79" s="626">
        <f t="shared" si="207"/>
        <v>1.6734181143540252</v>
      </c>
      <c r="AW79" s="626">
        <f t="shared" si="208"/>
        <v>1.7068864766411058</v>
      </c>
      <c r="AX79" s="626">
        <f t="shared" si="209"/>
        <v>1.7410242061739281</v>
      </c>
      <c r="AY79" s="626">
        <f t="shared" si="210"/>
        <v>1.7758446902974065</v>
      </c>
      <c r="AZ79" s="626">
        <f t="shared" si="211"/>
        <v>1.8113615841033548</v>
      </c>
      <c r="BA79" s="626">
        <f t="shared" si="212"/>
        <v>1.8475888157854219</v>
      </c>
      <c r="BB79" s="626">
        <f t="shared" si="213"/>
        <v>1.8845405921011305</v>
      </c>
      <c r="BC79" s="626">
        <f t="shared" si="214"/>
        <v>1.9222314039431532</v>
      </c>
    </row>
    <row r="80" spans="1:56">
      <c r="A80" s="824">
        <v>2019</v>
      </c>
      <c r="B80" s="545" t="s">
        <v>23</v>
      </c>
      <c r="C80" s="545" t="s">
        <v>24</v>
      </c>
      <c r="D80" s="626">
        <f t="shared" si="280"/>
        <v>0.73334943961550791</v>
      </c>
      <c r="E80" s="626">
        <f t="shared" si="273"/>
        <v>0.76195006776051266</v>
      </c>
      <c r="F80" s="626">
        <f t="shared" si="274"/>
        <v>0.79776172094525666</v>
      </c>
      <c r="G80" s="626">
        <f t="shared" si="275"/>
        <v>0.81212143192227126</v>
      </c>
      <c r="H80" s="626">
        <f t="shared" si="276"/>
        <v>0.81293355335419348</v>
      </c>
      <c r="I80" s="626">
        <f t="shared" si="277"/>
        <v>0.83569569284811096</v>
      </c>
      <c r="J80" s="626">
        <f t="shared" si="278"/>
        <v>0.85157391101222502</v>
      </c>
      <c r="K80" s="626">
        <f t="shared" si="222"/>
        <v>0.87286325878753057</v>
      </c>
      <c r="L80" s="626">
        <f t="shared" si="230"/>
        <v>0.90713350363113143</v>
      </c>
      <c r="M80" s="626">
        <f t="shared" si="238"/>
        <v>0.94782240512280425</v>
      </c>
      <c r="N80" s="626">
        <f t="shared" si="246"/>
        <v>0.95919314125513544</v>
      </c>
      <c r="O80" s="626">
        <f t="shared" si="254"/>
        <v>0.95735810162757595</v>
      </c>
      <c r="P80" s="626">
        <f t="shared" si="262"/>
        <v>0.95268819884371403</v>
      </c>
      <c r="Q80" s="625">
        <f t="shared" si="270"/>
        <v>0.94625755350151897</v>
      </c>
      <c r="R80" s="626">
        <f t="shared" si="272"/>
        <v>0.93576986561687714</v>
      </c>
      <c r="S80" s="626">
        <f t="shared" si="279"/>
        <v>0.93998083001215305</v>
      </c>
      <c r="T80" s="626">
        <f t="shared" si="281"/>
        <v>0.95165225865147063</v>
      </c>
      <c r="U80" s="626">
        <f t="shared" ref="U80:U111" si="282">V80/(1+$U$66)</f>
        <v>0.96116878123798533</v>
      </c>
      <c r="V80" s="626">
        <f>W80/(1+$V$66)</f>
        <v>0.98039215686274506</v>
      </c>
      <c r="W80" s="623">
        <v>1</v>
      </c>
      <c r="X80" s="626">
        <f t="shared" si="183"/>
        <v>1.02</v>
      </c>
      <c r="Y80" s="626">
        <f t="shared" si="184"/>
        <v>1.0404</v>
      </c>
      <c r="Z80" s="626">
        <f t="shared" si="185"/>
        <v>1.0612079999999999</v>
      </c>
      <c r="AA80" s="626">
        <f t="shared" si="186"/>
        <v>1.08243216</v>
      </c>
      <c r="AB80" s="626">
        <f t="shared" si="187"/>
        <v>1.1040808032</v>
      </c>
      <c r="AC80" s="626">
        <f t="shared" si="188"/>
        <v>1.1261624192640001</v>
      </c>
      <c r="AD80" s="626">
        <f t="shared" si="189"/>
        <v>1.14868566764928</v>
      </c>
      <c r="AE80" s="626">
        <f t="shared" si="190"/>
        <v>1.1716593810022657</v>
      </c>
      <c r="AF80" s="626">
        <f t="shared" si="191"/>
        <v>1.1950925686223111</v>
      </c>
      <c r="AG80" s="626">
        <f t="shared" si="192"/>
        <v>1.2189944199947573</v>
      </c>
      <c r="AH80" s="626">
        <f t="shared" si="193"/>
        <v>1.2433743083946525</v>
      </c>
      <c r="AI80" s="626">
        <f t="shared" si="194"/>
        <v>1.2682417945625455</v>
      </c>
      <c r="AJ80" s="626">
        <f t="shared" si="195"/>
        <v>1.2936066304537963</v>
      </c>
      <c r="AK80" s="626">
        <f t="shared" si="196"/>
        <v>1.3194787630628724</v>
      </c>
      <c r="AL80" s="626">
        <f t="shared" si="197"/>
        <v>1.3458683383241299</v>
      </c>
      <c r="AM80" s="626">
        <f t="shared" si="198"/>
        <v>1.3727857050906125</v>
      </c>
      <c r="AN80" s="626">
        <f t="shared" si="199"/>
        <v>1.4002414191924248</v>
      </c>
      <c r="AO80" s="626">
        <f t="shared" si="200"/>
        <v>1.4282462475762734</v>
      </c>
      <c r="AP80" s="603">
        <f t="shared" si="201"/>
        <v>1.4568111725277988</v>
      </c>
      <c r="AQ80" s="626">
        <f t="shared" si="202"/>
        <v>1.4859473959783549</v>
      </c>
      <c r="AR80" s="626">
        <f t="shared" si="203"/>
        <v>1.5156663438979221</v>
      </c>
      <c r="AS80" s="626">
        <f t="shared" si="204"/>
        <v>1.5459796707758806</v>
      </c>
      <c r="AT80" s="626">
        <f t="shared" si="205"/>
        <v>1.5768992641913981</v>
      </c>
      <c r="AU80" s="626">
        <f t="shared" si="206"/>
        <v>1.6084372494752261</v>
      </c>
      <c r="AV80" s="626">
        <f t="shared" si="207"/>
        <v>1.6406059944647307</v>
      </c>
      <c r="AW80" s="626">
        <f t="shared" si="208"/>
        <v>1.6734181143540252</v>
      </c>
      <c r="AX80" s="626">
        <f t="shared" si="209"/>
        <v>1.7068864766411058</v>
      </c>
      <c r="AY80" s="626">
        <f t="shared" si="210"/>
        <v>1.7410242061739281</v>
      </c>
      <c r="AZ80" s="626">
        <f t="shared" si="211"/>
        <v>1.7758446902974065</v>
      </c>
      <c r="BA80" s="626">
        <f t="shared" si="212"/>
        <v>1.8113615841033548</v>
      </c>
      <c r="BB80" s="626">
        <f t="shared" si="213"/>
        <v>1.8475888157854219</v>
      </c>
      <c r="BC80" s="626">
        <f t="shared" si="214"/>
        <v>1.8845405921011305</v>
      </c>
    </row>
    <row r="81" spans="1:56">
      <c r="A81" s="824">
        <v>2020</v>
      </c>
      <c r="B81" s="545" t="s">
        <v>23</v>
      </c>
      <c r="C81" s="545" t="s">
        <v>24</v>
      </c>
      <c r="D81" s="626">
        <f t="shared" si="280"/>
        <v>0.71897003883873301</v>
      </c>
      <c r="E81" s="626">
        <f t="shared" si="273"/>
        <v>0.74700987035344357</v>
      </c>
      <c r="F81" s="626">
        <f t="shared" si="274"/>
        <v>0.78211933426005542</v>
      </c>
      <c r="G81" s="626">
        <f t="shared" si="275"/>
        <v>0.79619748227673648</v>
      </c>
      <c r="H81" s="626">
        <f t="shared" si="276"/>
        <v>0.79699367975901314</v>
      </c>
      <c r="I81" s="626">
        <f t="shared" si="277"/>
        <v>0.81930950279226555</v>
      </c>
      <c r="J81" s="626">
        <f t="shared" si="278"/>
        <v>0.83487638334531855</v>
      </c>
      <c r="K81" s="626">
        <f t="shared" si="222"/>
        <v>0.85574829292895149</v>
      </c>
      <c r="L81" s="626">
        <f t="shared" si="230"/>
        <v>0.88934657218738367</v>
      </c>
      <c r="M81" s="626">
        <f t="shared" si="238"/>
        <v>0.92923765208118059</v>
      </c>
      <c r="N81" s="626">
        <f t="shared" si="246"/>
        <v>0.94038543260307395</v>
      </c>
      <c r="O81" s="626">
        <f t="shared" si="254"/>
        <v>0.93858637414468227</v>
      </c>
      <c r="P81" s="626">
        <f t="shared" si="262"/>
        <v>0.93400803808207256</v>
      </c>
      <c r="Q81" s="625">
        <f t="shared" si="270"/>
        <v>0.92770348382501855</v>
      </c>
      <c r="R81" s="626">
        <f t="shared" si="272"/>
        <v>0.91742143687929123</v>
      </c>
      <c r="S81" s="626">
        <f t="shared" si="279"/>
        <v>0.92154983334524798</v>
      </c>
      <c r="T81" s="626">
        <f t="shared" si="281"/>
        <v>0.93299241044261816</v>
      </c>
      <c r="U81" s="626">
        <f t="shared" si="282"/>
        <v>0.94232233454704439</v>
      </c>
      <c r="V81" s="626">
        <f t="shared" ref="V81:V111" si="283">W81/(1+$V$66)</f>
        <v>0.96116878123798533</v>
      </c>
      <c r="W81" s="626">
        <f>X81/(1+$W$66)</f>
        <v>0.98039215686274506</v>
      </c>
      <c r="X81" s="623">
        <v>1</v>
      </c>
      <c r="Y81" s="626">
        <f t="shared" si="184"/>
        <v>1.02</v>
      </c>
      <c r="Z81" s="626">
        <f t="shared" si="185"/>
        <v>1.0404</v>
      </c>
      <c r="AA81" s="626">
        <f t="shared" si="186"/>
        <v>1.0612079999999999</v>
      </c>
      <c r="AB81" s="626">
        <f t="shared" si="187"/>
        <v>1.08243216</v>
      </c>
      <c r="AC81" s="626">
        <f t="shared" si="188"/>
        <v>1.1040808032</v>
      </c>
      <c r="AD81" s="626">
        <f t="shared" si="189"/>
        <v>1.1261624192640001</v>
      </c>
      <c r="AE81" s="626">
        <f t="shared" si="190"/>
        <v>1.14868566764928</v>
      </c>
      <c r="AF81" s="626">
        <f t="shared" si="191"/>
        <v>1.1716593810022657</v>
      </c>
      <c r="AG81" s="626">
        <f t="shared" si="192"/>
        <v>1.1950925686223111</v>
      </c>
      <c r="AH81" s="626">
        <f t="shared" si="193"/>
        <v>1.2189944199947573</v>
      </c>
      <c r="AI81" s="626">
        <f t="shared" si="194"/>
        <v>1.2433743083946525</v>
      </c>
      <c r="AJ81" s="626">
        <f t="shared" si="195"/>
        <v>1.2682417945625455</v>
      </c>
      <c r="AK81" s="626">
        <f t="shared" si="196"/>
        <v>1.2936066304537963</v>
      </c>
      <c r="AL81" s="626">
        <f t="shared" si="197"/>
        <v>1.3194787630628724</v>
      </c>
      <c r="AM81" s="626">
        <f t="shared" si="198"/>
        <v>1.3458683383241299</v>
      </c>
      <c r="AN81" s="626">
        <f t="shared" si="199"/>
        <v>1.3727857050906125</v>
      </c>
      <c r="AO81" s="626">
        <f t="shared" si="200"/>
        <v>1.4002414191924248</v>
      </c>
      <c r="AP81" s="603">
        <f t="shared" si="201"/>
        <v>1.4282462475762734</v>
      </c>
      <c r="AQ81" s="626">
        <f t="shared" si="202"/>
        <v>1.4568111725277988</v>
      </c>
      <c r="AR81" s="626">
        <f t="shared" si="203"/>
        <v>1.4859473959783549</v>
      </c>
      <c r="AS81" s="626">
        <f t="shared" si="204"/>
        <v>1.5156663438979221</v>
      </c>
      <c r="AT81" s="626">
        <f t="shared" si="205"/>
        <v>1.5459796707758806</v>
      </c>
      <c r="AU81" s="626">
        <f t="shared" si="206"/>
        <v>1.5768992641913981</v>
      </c>
      <c r="AV81" s="626">
        <f t="shared" si="207"/>
        <v>1.6084372494752261</v>
      </c>
      <c r="AW81" s="626">
        <f t="shared" si="208"/>
        <v>1.6406059944647307</v>
      </c>
      <c r="AX81" s="626">
        <f t="shared" si="209"/>
        <v>1.6734181143540252</v>
      </c>
      <c r="AY81" s="626">
        <f t="shared" si="210"/>
        <v>1.7068864766411058</v>
      </c>
      <c r="AZ81" s="626">
        <f t="shared" si="211"/>
        <v>1.7410242061739281</v>
      </c>
      <c r="BA81" s="626">
        <f t="shared" si="212"/>
        <v>1.7758446902974065</v>
      </c>
      <c r="BB81" s="626">
        <f t="shared" si="213"/>
        <v>1.8113615841033548</v>
      </c>
      <c r="BC81" s="626">
        <f t="shared" si="214"/>
        <v>1.8475888157854219</v>
      </c>
    </row>
    <row r="82" spans="1:56">
      <c r="A82" s="824">
        <v>2021</v>
      </c>
      <c r="B82" s="545" t="s">
        <v>23</v>
      </c>
      <c r="C82" s="545" t="s">
        <v>24</v>
      </c>
      <c r="D82" s="626">
        <f t="shared" si="280"/>
        <v>0.70487258709679734</v>
      </c>
      <c r="E82" s="626">
        <f t="shared" si="273"/>
        <v>0.73236261799357238</v>
      </c>
      <c r="F82" s="626">
        <f t="shared" si="274"/>
        <v>0.7667836610392702</v>
      </c>
      <c r="G82" s="626">
        <f t="shared" si="275"/>
        <v>0.7805857669379771</v>
      </c>
      <c r="H82" s="626">
        <f t="shared" si="276"/>
        <v>0.78136635270491495</v>
      </c>
      <c r="I82" s="626">
        <f t="shared" si="277"/>
        <v>0.80324461058065255</v>
      </c>
      <c r="J82" s="626">
        <f t="shared" si="278"/>
        <v>0.81850625818168488</v>
      </c>
      <c r="K82" s="626">
        <f t="shared" si="222"/>
        <v>0.83896891463622691</v>
      </c>
      <c r="L82" s="626">
        <f t="shared" si="230"/>
        <v>0.87190840410527815</v>
      </c>
      <c r="M82" s="626">
        <f t="shared" si="238"/>
        <v>0.91101730596194175</v>
      </c>
      <c r="N82" s="626">
        <f t="shared" si="246"/>
        <v>0.92194650255203325</v>
      </c>
      <c r="O82" s="626">
        <f t="shared" si="254"/>
        <v>0.92018271974968857</v>
      </c>
      <c r="P82" s="626">
        <f t="shared" si="262"/>
        <v>0.91569415498242412</v>
      </c>
      <c r="Q82" s="625">
        <f t="shared" si="270"/>
        <v>0.90951321943629271</v>
      </c>
      <c r="R82" s="626">
        <f t="shared" si="272"/>
        <v>0.89943278125420711</v>
      </c>
      <c r="S82" s="626">
        <f t="shared" si="279"/>
        <v>0.90348022876985101</v>
      </c>
      <c r="T82" s="626">
        <f t="shared" si="281"/>
        <v>0.91469844161041003</v>
      </c>
      <c r="U82" s="626">
        <f t="shared" si="282"/>
        <v>0.92384542602651409</v>
      </c>
      <c r="V82" s="626">
        <f t="shared" si="283"/>
        <v>0.94232233454704439</v>
      </c>
      <c r="W82" s="626">
        <f t="shared" ref="W82:W112" si="284">X82/(1+$W$66)</f>
        <v>0.96116878123798533</v>
      </c>
      <c r="X82" s="626">
        <f>Y82/(1+$X$66)</f>
        <v>0.98039215686274506</v>
      </c>
      <c r="Y82" s="623">
        <v>1</v>
      </c>
      <c r="Z82" s="626">
        <f t="shared" si="185"/>
        <v>1.02</v>
      </c>
      <c r="AA82" s="626">
        <f t="shared" si="186"/>
        <v>1.0404</v>
      </c>
      <c r="AB82" s="626">
        <f t="shared" si="187"/>
        <v>1.0612079999999999</v>
      </c>
      <c r="AC82" s="626">
        <f t="shared" si="188"/>
        <v>1.08243216</v>
      </c>
      <c r="AD82" s="626">
        <f t="shared" si="189"/>
        <v>1.1040808032</v>
      </c>
      <c r="AE82" s="626">
        <f t="shared" si="190"/>
        <v>1.1261624192640001</v>
      </c>
      <c r="AF82" s="626">
        <f t="shared" si="191"/>
        <v>1.14868566764928</v>
      </c>
      <c r="AG82" s="626">
        <f t="shared" si="192"/>
        <v>1.1716593810022657</v>
      </c>
      <c r="AH82" s="626">
        <f t="shared" si="193"/>
        <v>1.1950925686223111</v>
      </c>
      <c r="AI82" s="626">
        <f t="shared" si="194"/>
        <v>1.2189944199947573</v>
      </c>
      <c r="AJ82" s="626">
        <f t="shared" si="195"/>
        <v>1.2433743083946525</v>
      </c>
      <c r="AK82" s="626">
        <f t="shared" si="196"/>
        <v>1.2682417945625455</v>
      </c>
      <c r="AL82" s="626">
        <f t="shared" si="197"/>
        <v>1.2936066304537963</v>
      </c>
      <c r="AM82" s="626">
        <f t="shared" si="198"/>
        <v>1.3194787630628724</v>
      </c>
      <c r="AN82" s="626">
        <f t="shared" si="199"/>
        <v>1.3458683383241299</v>
      </c>
      <c r="AO82" s="626">
        <f t="shared" si="200"/>
        <v>1.3727857050906125</v>
      </c>
      <c r="AP82" s="603">
        <f t="shared" si="201"/>
        <v>1.4002414191924248</v>
      </c>
      <c r="AQ82" s="626">
        <f t="shared" si="202"/>
        <v>1.4282462475762734</v>
      </c>
      <c r="AR82" s="626">
        <f t="shared" si="203"/>
        <v>1.4568111725277988</v>
      </c>
      <c r="AS82" s="626">
        <f t="shared" si="204"/>
        <v>1.4859473959783549</v>
      </c>
      <c r="AT82" s="626">
        <f t="shared" si="205"/>
        <v>1.5156663438979221</v>
      </c>
      <c r="AU82" s="626">
        <f t="shared" si="206"/>
        <v>1.5459796707758806</v>
      </c>
      <c r="AV82" s="626">
        <f t="shared" si="207"/>
        <v>1.5768992641913981</v>
      </c>
      <c r="AW82" s="626">
        <f t="shared" si="208"/>
        <v>1.6084372494752261</v>
      </c>
      <c r="AX82" s="626">
        <f t="shared" si="209"/>
        <v>1.6406059944647307</v>
      </c>
      <c r="AY82" s="626">
        <f t="shared" si="210"/>
        <v>1.6734181143540252</v>
      </c>
      <c r="AZ82" s="626">
        <f t="shared" si="211"/>
        <v>1.7068864766411058</v>
      </c>
      <c r="BA82" s="626">
        <f t="shared" si="212"/>
        <v>1.7410242061739281</v>
      </c>
      <c r="BB82" s="626">
        <f t="shared" si="213"/>
        <v>1.7758446902974065</v>
      </c>
      <c r="BC82" s="626">
        <f t="shared" si="214"/>
        <v>1.8113615841033548</v>
      </c>
    </row>
    <row r="83" spans="1:56">
      <c r="A83" s="824">
        <v>2022</v>
      </c>
      <c r="B83" s="545" t="s">
        <v>23</v>
      </c>
      <c r="C83" s="545" t="s">
        <v>24</v>
      </c>
      <c r="D83" s="626">
        <f t="shared" si="280"/>
        <v>0.69105155597725221</v>
      </c>
      <c r="E83" s="626">
        <f t="shared" si="273"/>
        <v>0.71800256666036499</v>
      </c>
      <c r="F83" s="626">
        <f t="shared" si="274"/>
        <v>0.75174868729340205</v>
      </c>
      <c r="G83" s="626">
        <f t="shared" si="275"/>
        <v>0.76528016366468332</v>
      </c>
      <c r="H83" s="626">
        <f t="shared" si="276"/>
        <v>0.76604544382834794</v>
      </c>
      <c r="I83" s="626">
        <f t="shared" si="277"/>
        <v>0.78749471625554168</v>
      </c>
      <c r="J83" s="626">
        <f t="shared" si="278"/>
        <v>0.80245711586439694</v>
      </c>
      <c r="K83" s="626">
        <f t="shared" si="222"/>
        <v>0.82251854376100675</v>
      </c>
      <c r="L83" s="626">
        <f t="shared" si="230"/>
        <v>0.85481216088752754</v>
      </c>
      <c r="M83" s="626">
        <f t="shared" si="238"/>
        <v>0.89315422153131541</v>
      </c>
      <c r="N83" s="626">
        <f t="shared" si="246"/>
        <v>0.90386912014905219</v>
      </c>
      <c r="O83" s="626">
        <f t="shared" si="254"/>
        <v>0.90213992132322396</v>
      </c>
      <c r="P83" s="626">
        <f t="shared" si="262"/>
        <v>0.89773936762982742</v>
      </c>
      <c r="Q83" s="625">
        <f t="shared" si="270"/>
        <v>0.89167962689832603</v>
      </c>
      <c r="R83" s="626">
        <f t="shared" si="272"/>
        <v>0.88179684436686956</v>
      </c>
      <c r="S83" s="626">
        <f t="shared" si="279"/>
        <v>0.88576493016652047</v>
      </c>
      <c r="T83" s="626">
        <f t="shared" si="281"/>
        <v>0.89676317804942152</v>
      </c>
      <c r="U83" s="626">
        <f t="shared" si="282"/>
        <v>0.90573080982991572</v>
      </c>
      <c r="V83" s="626">
        <f t="shared" si="283"/>
        <v>0.92384542602651409</v>
      </c>
      <c r="W83" s="626">
        <f t="shared" si="284"/>
        <v>0.94232233454704439</v>
      </c>
      <c r="X83" s="626">
        <f t="shared" ref="X83:X112" si="285">Y83/(1+$X$66)</f>
        <v>0.96116878123798533</v>
      </c>
      <c r="Y83" s="626">
        <f>Z83/(1+$Y$66)</f>
        <v>0.98039215686274506</v>
      </c>
      <c r="Z83" s="623">
        <v>1</v>
      </c>
      <c r="AA83" s="626">
        <f t="shared" si="186"/>
        <v>1.02</v>
      </c>
      <c r="AB83" s="626">
        <f t="shared" si="187"/>
        <v>1.0404</v>
      </c>
      <c r="AC83" s="626">
        <f t="shared" si="188"/>
        <v>1.0612079999999999</v>
      </c>
      <c r="AD83" s="626">
        <f t="shared" si="189"/>
        <v>1.08243216</v>
      </c>
      <c r="AE83" s="626">
        <f t="shared" si="190"/>
        <v>1.1040808032</v>
      </c>
      <c r="AF83" s="626">
        <f t="shared" si="191"/>
        <v>1.1261624192640001</v>
      </c>
      <c r="AG83" s="626">
        <f t="shared" si="192"/>
        <v>1.14868566764928</v>
      </c>
      <c r="AH83" s="626">
        <f t="shared" si="193"/>
        <v>1.1716593810022657</v>
      </c>
      <c r="AI83" s="626">
        <f t="shared" si="194"/>
        <v>1.1950925686223111</v>
      </c>
      <c r="AJ83" s="626">
        <f t="shared" si="195"/>
        <v>1.2189944199947573</v>
      </c>
      <c r="AK83" s="626">
        <f t="shared" si="196"/>
        <v>1.2433743083946525</v>
      </c>
      <c r="AL83" s="626">
        <f t="shared" si="197"/>
        <v>1.2682417945625455</v>
      </c>
      <c r="AM83" s="626">
        <f t="shared" si="198"/>
        <v>1.2936066304537963</v>
      </c>
      <c r="AN83" s="626">
        <f t="shared" si="199"/>
        <v>1.3194787630628724</v>
      </c>
      <c r="AO83" s="626">
        <f t="shared" si="200"/>
        <v>1.3458683383241299</v>
      </c>
      <c r="AP83" s="603">
        <f t="shared" si="201"/>
        <v>1.3727857050906125</v>
      </c>
      <c r="AQ83" s="626">
        <f t="shared" si="202"/>
        <v>1.4002414191924248</v>
      </c>
      <c r="AR83" s="626">
        <f t="shared" si="203"/>
        <v>1.4282462475762734</v>
      </c>
      <c r="AS83" s="626">
        <f t="shared" si="204"/>
        <v>1.4568111725277988</v>
      </c>
      <c r="AT83" s="626">
        <f t="shared" si="205"/>
        <v>1.4859473959783549</v>
      </c>
      <c r="AU83" s="626">
        <f t="shared" si="206"/>
        <v>1.5156663438979221</v>
      </c>
      <c r="AV83" s="626">
        <f t="shared" si="207"/>
        <v>1.5459796707758806</v>
      </c>
      <c r="AW83" s="626">
        <f t="shared" si="208"/>
        <v>1.5768992641913981</v>
      </c>
      <c r="AX83" s="626">
        <f t="shared" si="209"/>
        <v>1.6084372494752261</v>
      </c>
      <c r="AY83" s="626">
        <f t="shared" si="210"/>
        <v>1.6406059944647307</v>
      </c>
      <c r="AZ83" s="626">
        <f t="shared" si="211"/>
        <v>1.6734181143540252</v>
      </c>
      <c r="BA83" s="626">
        <f t="shared" si="212"/>
        <v>1.7068864766411058</v>
      </c>
      <c r="BB83" s="626">
        <f t="shared" si="213"/>
        <v>1.7410242061739281</v>
      </c>
      <c r="BC83" s="626">
        <f t="shared" si="214"/>
        <v>1.7758446902974065</v>
      </c>
    </row>
    <row r="84" spans="1:56">
      <c r="A84" s="824">
        <v>2023</v>
      </c>
      <c r="B84" s="545" t="s">
        <v>23</v>
      </c>
      <c r="C84" s="545" t="s">
        <v>24</v>
      </c>
      <c r="D84" s="626">
        <f t="shared" si="280"/>
        <v>0.67750152546789433</v>
      </c>
      <c r="E84" s="626">
        <f t="shared" si="273"/>
        <v>0.70392408496114212</v>
      </c>
      <c r="F84" s="626">
        <f t="shared" si="274"/>
        <v>0.7370085169543158</v>
      </c>
      <c r="G84" s="626">
        <f t="shared" si="275"/>
        <v>0.75027467025949346</v>
      </c>
      <c r="H84" s="626">
        <f t="shared" si="276"/>
        <v>0.75102494492975291</v>
      </c>
      <c r="I84" s="626">
        <f t="shared" si="277"/>
        <v>0.77205364338778604</v>
      </c>
      <c r="J84" s="626">
        <f t="shared" si="278"/>
        <v>0.78672266261215384</v>
      </c>
      <c r="K84" s="626">
        <f t="shared" si="222"/>
        <v>0.80639072917745758</v>
      </c>
      <c r="L84" s="626">
        <f t="shared" si="230"/>
        <v>0.83805113812502696</v>
      </c>
      <c r="M84" s="626">
        <f t="shared" si="238"/>
        <v>0.8756413936581523</v>
      </c>
      <c r="N84" s="626">
        <f t="shared" si="246"/>
        <v>0.88614619622456092</v>
      </c>
      <c r="O84" s="626">
        <f t="shared" si="254"/>
        <v>0.88445090325806275</v>
      </c>
      <c r="P84" s="626">
        <f t="shared" si="262"/>
        <v>0.88013663493120342</v>
      </c>
      <c r="Q84" s="625">
        <f t="shared" si="270"/>
        <v>0.87419571264541773</v>
      </c>
      <c r="R84" s="626">
        <f t="shared" si="272"/>
        <v>0.8645067101635977</v>
      </c>
      <c r="S84" s="626">
        <f t="shared" si="279"/>
        <v>0.86839699035933382</v>
      </c>
      <c r="T84" s="626">
        <f t="shared" si="281"/>
        <v>0.87917958632296223</v>
      </c>
      <c r="U84" s="626">
        <f t="shared" si="282"/>
        <v>0.88797138218619187</v>
      </c>
      <c r="V84" s="626">
        <f t="shared" si="283"/>
        <v>0.90573080982991572</v>
      </c>
      <c r="W84" s="626">
        <f t="shared" si="284"/>
        <v>0.92384542602651409</v>
      </c>
      <c r="X84" s="626">
        <f t="shared" si="285"/>
        <v>0.94232233454704439</v>
      </c>
      <c r="Y84" s="626">
        <f t="shared" ref="Y84:Y112" si="286">Z84/(1+$Y$66)</f>
        <v>0.96116878123798533</v>
      </c>
      <c r="Z84" s="626">
        <f>AA84/(1+$Z$66)</f>
        <v>0.98039215686274506</v>
      </c>
      <c r="AA84" s="623">
        <v>1</v>
      </c>
      <c r="AB84" s="626">
        <f t="shared" si="187"/>
        <v>1.02</v>
      </c>
      <c r="AC84" s="626">
        <f t="shared" si="188"/>
        <v>1.0404</v>
      </c>
      <c r="AD84" s="626">
        <f t="shared" si="189"/>
        <v>1.0612079999999999</v>
      </c>
      <c r="AE84" s="626">
        <f t="shared" si="190"/>
        <v>1.08243216</v>
      </c>
      <c r="AF84" s="626">
        <f t="shared" si="191"/>
        <v>1.1040808032</v>
      </c>
      <c r="AG84" s="626">
        <f t="shared" si="192"/>
        <v>1.1261624192640001</v>
      </c>
      <c r="AH84" s="626">
        <f t="shared" si="193"/>
        <v>1.14868566764928</v>
      </c>
      <c r="AI84" s="626">
        <f t="shared" si="194"/>
        <v>1.1716593810022657</v>
      </c>
      <c r="AJ84" s="626">
        <f t="shared" si="195"/>
        <v>1.1950925686223111</v>
      </c>
      <c r="AK84" s="626">
        <f t="shared" si="196"/>
        <v>1.2189944199947573</v>
      </c>
      <c r="AL84" s="626">
        <f t="shared" si="197"/>
        <v>1.2433743083946525</v>
      </c>
      <c r="AM84" s="626">
        <f t="shared" si="198"/>
        <v>1.2682417945625455</v>
      </c>
      <c r="AN84" s="626">
        <f t="shared" si="199"/>
        <v>1.2936066304537963</v>
      </c>
      <c r="AO84" s="626">
        <f t="shared" si="200"/>
        <v>1.3194787630628724</v>
      </c>
      <c r="AP84" s="603">
        <f t="shared" si="201"/>
        <v>1.3458683383241299</v>
      </c>
      <c r="AQ84" s="626">
        <f t="shared" si="202"/>
        <v>1.3727857050906125</v>
      </c>
      <c r="AR84" s="626">
        <f t="shared" si="203"/>
        <v>1.4002414191924248</v>
      </c>
      <c r="AS84" s="626">
        <f t="shared" si="204"/>
        <v>1.4282462475762734</v>
      </c>
      <c r="AT84" s="626">
        <f t="shared" si="205"/>
        <v>1.4568111725277988</v>
      </c>
      <c r="AU84" s="626">
        <f t="shared" si="206"/>
        <v>1.4859473959783549</v>
      </c>
      <c r="AV84" s="626">
        <f t="shared" si="207"/>
        <v>1.5156663438979221</v>
      </c>
      <c r="AW84" s="626">
        <f t="shared" si="208"/>
        <v>1.5459796707758806</v>
      </c>
      <c r="AX84" s="626">
        <f t="shared" si="209"/>
        <v>1.5768992641913981</v>
      </c>
      <c r="AY84" s="626">
        <f t="shared" si="210"/>
        <v>1.6084372494752261</v>
      </c>
      <c r="AZ84" s="626">
        <f t="shared" si="211"/>
        <v>1.6406059944647307</v>
      </c>
      <c r="BA84" s="626">
        <f t="shared" si="212"/>
        <v>1.6734181143540252</v>
      </c>
      <c r="BB84" s="626">
        <f t="shared" si="213"/>
        <v>1.7068864766411058</v>
      </c>
      <c r="BC84" s="626">
        <f t="shared" si="214"/>
        <v>1.7410242061739281</v>
      </c>
    </row>
    <row r="85" spans="1:56">
      <c r="A85" s="824">
        <v>2024</v>
      </c>
      <c r="B85" s="545" t="s">
        <v>23</v>
      </c>
      <c r="C85" s="545" t="s">
        <v>24</v>
      </c>
      <c r="D85" s="626">
        <f t="shared" si="280"/>
        <v>0.66421718183126899</v>
      </c>
      <c r="E85" s="626">
        <f t="shared" si="273"/>
        <v>0.69012165192268837</v>
      </c>
      <c r="F85" s="626">
        <f t="shared" si="274"/>
        <v>0.72255736956305472</v>
      </c>
      <c r="G85" s="626">
        <f t="shared" si="275"/>
        <v>0.73556340221518968</v>
      </c>
      <c r="H85" s="626">
        <f t="shared" si="276"/>
        <v>0.73629896561740482</v>
      </c>
      <c r="I85" s="626">
        <f t="shared" si="277"/>
        <v>0.75691533665469213</v>
      </c>
      <c r="J85" s="626">
        <f t="shared" si="278"/>
        <v>0.77129672805113125</v>
      </c>
      <c r="K85" s="626">
        <f t="shared" si="222"/>
        <v>0.79057914625240944</v>
      </c>
      <c r="L85" s="626">
        <f t="shared" si="230"/>
        <v>0.82161876286767355</v>
      </c>
      <c r="M85" s="626">
        <f t="shared" si="238"/>
        <v>0.85847195456681602</v>
      </c>
      <c r="N85" s="626">
        <f t="shared" si="246"/>
        <v>0.86877078061231461</v>
      </c>
      <c r="O85" s="626">
        <f t="shared" si="254"/>
        <v>0.86710872868437516</v>
      </c>
      <c r="P85" s="626">
        <f t="shared" si="262"/>
        <v>0.86287905385412089</v>
      </c>
      <c r="Q85" s="625">
        <f t="shared" si="270"/>
        <v>0.85705462024060552</v>
      </c>
      <c r="R85" s="626">
        <f t="shared" si="272"/>
        <v>0.84755559819960546</v>
      </c>
      <c r="S85" s="626">
        <f t="shared" si="279"/>
        <v>0.85136959839150361</v>
      </c>
      <c r="T85" s="626">
        <f t="shared" si="281"/>
        <v>0.86194077090486487</v>
      </c>
      <c r="U85" s="626">
        <f t="shared" si="282"/>
        <v>0.87056017861391355</v>
      </c>
      <c r="V85" s="626">
        <f t="shared" si="283"/>
        <v>0.88797138218619187</v>
      </c>
      <c r="W85" s="626">
        <f t="shared" si="284"/>
        <v>0.90573080982991572</v>
      </c>
      <c r="X85" s="626">
        <f t="shared" si="285"/>
        <v>0.92384542602651409</v>
      </c>
      <c r="Y85" s="626">
        <f t="shared" si="286"/>
        <v>0.94232233454704439</v>
      </c>
      <c r="Z85" s="626">
        <f t="shared" ref="Z85:Z112" si="287">AA85/(1+$Z$66)</f>
        <v>0.96116878123798533</v>
      </c>
      <c r="AA85" s="626">
        <f>AB85/(1+$AA$66)</f>
        <v>0.98039215686274506</v>
      </c>
      <c r="AB85" s="623">
        <v>1</v>
      </c>
      <c r="AC85" s="626">
        <f t="shared" si="188"/>
        <v>1.02</v>
      </c>
      <c r="AD85" s="626">
        <f t="shared" si="189"/>
        <v>1.0404</v>
      </c>
      <c r="AE85" s="626">
        <f t="shared" si="190"/>
        <v>1.0612079999999999</v>
      </c>
      <c r="AF85" s="626">
        <f t="shared" si="191"/>
        <v>1.08243216</v>
      </c>
      <c r="AG85" s="626">
        <f t="shared" si="192"/>
        <v>1.1040808032</v>
      </c>
      <c r="AH85" s="626">
        <f t="shared" si="193"/>
        <v>1.1261624192640001</v>
      </c>
      <c r="AI85" s="626">
        <f t="shared" si="194"/>
        <v>1.14868566764928</v>
      </c>
      <c r="AJ85" s="626">
        <f t="shared" si="195"/>
        <v>1.1716593810022657</v>
      </c>
      <c r="AK85" s="626">
        <f t="shared" si="196"/>
        <v>1.1950925686223111</v>
      </c>
      <c r="AL85" s="626">
        <f t="shared" si="197"/>
        <v>1.2189944199947573</v>
      </c>
      <c r="AM85" s="626">
        <f t="shared" si="198"/>
        <v>1.2433743083946525</v>
      </c>
      <c r="AN85" s="626">
        <f t="shared" si="199"/>
        <v>1.2682417945625455</v>
      </c>
      <c r="AO85" s="626">
        <f t="shared" si="200"/>
        <v>1.2936066304537963</v>
      </c>
      <c r="AP85" s="603">
        <f t="shared" si="201"/>
        <v>1.3194787630628724</v>
      </c>
      <c r="AQ85" s="626">
        <f t="shared" si="202"/>
        <v>1.3458683383241299</v>
      </c>
      <c r="AR85" s="626">
        <f t="shared" si="203"/>
        <v>1.3727857050906125</v>
      </c>
      <c r="AS85" s="626">
        <f t="shared" si="204"/>
        <v>1.4002414191924248</v>
      </c>
      <c r="AT85" s="626">
        <f t="shared" si="205"/>
        <v>1.4282462475762734</v>
      </c>
      <c r="AU85" s="626">
        <f t="shared" si="206"/>
        <v>1.4568111725277988</v>
      </c>
      <c r="AV85" s="626">
        <f t="shared" si="207"/>
        <v>1.4859473959783549</v>
      </c>
      <c r="AW85" s="626">
        <f t="shared" si="208"/>
        <v>1.5156663438979221</v>
      </c>
      <c r="AX85" s="626">
        <f t="shared" si="209"/>
        <v>1.5459796707758806</v>
      </c>
      <c r="AY85" s="626">
        <f t="shared" si="210"/>
        <v>1.5768992641913981</v>
      </c>
      <c r="AZ85" s="626">
        <f t="shared" si="211"/>
        <v>1.6084372494752261</v>
      </c>
      <c r="BA85" s="626">
        <f t="shared" si="212"/>
        <v>1.6406059944647307</v>
      </c>
      <c r="BB85" s="626">
        <f t="shared" si="213"/>
        <v>1.6734181143540252</v>
      </c>
      <c r="BC85" s="626">
        <f t="shared" si="214"/>
        <v>1.7068864766411058</v>
      </c>
    </row>
    <row r="86" spans="1:56">
      <c r="A86" s="615">
        <v>2025</v>
      </c>
      <c r="B86" s="545" t="s">
        <v>23</v>
      </c>
      <c r="C86" s="545" t="s">
        <v>24</v>
      </c>
      <c r="D86" s="626">
        <f t="shared" si="280"/>
        <v>0.6511933155208518</v>
      </c>
      <c r="E86" s="626">
        <f t="shared" si="273"/>
        <v>0.67658985482616496</v>
      </c>
      <c r="F86" s="626">
        <f t="shared" si="274"/>
        <v>0.70838957800299462</v>
      </c>
      <c r="G86" s="626">
        <f t="shared" si="275"/>
        <v>0.72114059040704859</v>
      </c>
      <c r="H86" s="626">
        <f t="shared" si="276"/>
        <v>0.72186173099745554</v>
      </c>
      <c r="I86" s="626">
        <f t="shared" si="277"/>
        <v>0.74207385946538429</v>
      </c>
      <c r="J86" s="626">
        <f t="shared" si="278"/>
        <v>0.75617326279522656</v>
      </c>
      <c r="K86" s="626">
        <f t="shared" si="222"/>
        <v>0.77507759436510715</v>
      </c>
      <c r="L86" s="626">
        <f t="shared" si="230"/>
        <v>0.80550859104673866</v>
      </c>
      <c r="M86" s="626">
        <f t="shared" si="238"/>
        <v>0.84163917114393727</v>
      </c>
      <c r="N86" s="626">
        <f t="shared" si="246"/>
        <v>0.8517360594238379</v>
      </c>
      <c r="O86" s="626">
        <f t="shared" si="254"/>
        <v>0.85010659674938749</v>
      </c>
      <c r="P86" s="626">
        <f t="shared" si="262"/>
        <v>0.8459598567197264</v>
      </c>
      <c r="Q86" s="625">
        <f t="shared" si="270"/>
        <v>0.84024962768686817</v>
      </c>
      <c r="R86" s="626">
        <f t="shared" si="272"/>
        <v>0.83093686098000541</v>
      </c>
      <c r="S86" s="626">
        <f t="shared" si="279"/>
        <v>0.83467607685441536</v>
      </c>
      <c r="T86" s="626">
        <f t="shared" si="281"/>
        <v>0.8450399714753577</v>
      </c>
      <c r="U86" s="626">
        <f t="shared" si="282"/>
        <v>0.85349037119011129</v>
      </c>
      <c r="V86" s="626">
        <f t="shared" si="283"/>
        <v>0.87056017861391355</v>
      </c>
      <c r="W86" s="626">
        <f t="shared" si="284"/>
        <v>0.88797138218619187</v>
      </c>
      <c r="X86" s="626">
        <f t="shared" si="285"/>
        <v>0.90573080982991572</v>
      </c>
      <c r="Y86" s="626">
        <f t="shared" si="286"/>
        <v>0.92384542602651409</v>
      </c>
      <c r="Z86" s="626">
        <f t="shared" si="287"/>
        <v>0.94232233454704439</v>
      </c>
      <c r="AA86" s="626">
        <f t="shared" ref="AA86:AA112" si="288">AB86/(1+$AA$66)</f>
        <v>0.96116878123798533</v>
      </c>
      <c r="AB86" s="626">
        <f>AC86/(1+$AB$66)</f>
        <v>0.98039215686274506</v>
      </c>
      <c r="AC86" s="623">
        <v>1</v>
      </c>
      <c r="AD86" s="626">
        <f t="shared" si="189"/>
        <v>1.02</v>
      </c>
      <c r="AE86" s="626">
        <f t="shared" si="190"/>
        <v>1.0404</v>
      </c>
      <c r="AF86" s="626">
        <f t="shared" si="191"/>
        <v>1.0612079999999999</v>
      </c>
      <c r="AG86" s="626">
        <f t="shared" si="192"/>
        <v>1.08243216</v>
      </c>
      <c r="AH86" s="626">
        <f t="shared" si="193"/>
        <v>1.1040808032</v>
      </c>
      <c r="AI86" s="626">
        <f t="shared" si="194"/>
        <v>1.1261624192640001</v>
      </c>
      <c r="AJ86" s="626">
        <f t="shared" si="195"/>
        <v>1.14868566764928</v>
      </c>
      <c r="AK86" s="626">
        <f t="shared" si="196"/>
        <v>1.1716593810022657</v>
      </c>
      <c r="AL86" s="626">
        <f t="shared" si="197"/>
        <v>1.1950925686223111</v>
      </c>
      <c r="AM86" s="626">
        <f t="shared" si="198"/>
        <v>1.2189944199947573</v>
      </c>
      <c r="AN86" s="626">
        <f t="shared" si="199"/>
        <v>1.2433743083946525</v>
      </c>
      <c r="AO86" s="626">
        <f t="shared" si="200"/>
        <v>1.2682417945625455</v>
      </c>
      <c r="AP86" s="603">
        <f t="shared" si="201"/>
        <v>1.2936066304537963</v>
      </c>
      <c r="AQ86" s="626">
        <f t="shared" si="202"/>
        <v>1.3194787630628724</v>
      </c>
      <c r="AR86" s="626">
        <f t="shared" si="203"/>
        <v>1.3458683383241299</v>
      </c>
      <c r="AS86" s="626">
        <f t="shared" si="204"/>
        <v>1.3727857050906125</v>
      </c>
      <c r="AT86" s="626">
        <f t="shared" si="205"/>
        <v>1.4002414191924248</v>
      </c>
      <c r="AU86" s="626">
        <f t="shared" si="206"/>
        <v>1.4282462475762734</v>
      </c>
      <c r="AV86" s="626">
        <f t="shared" si="207"/>
        <v>1.4568111725277988</v>
      </c>
      <c r="AW86" s="626">
        <f t="shared" si="208"/>
        <v>1.4859473959783549</v>
      </c>
      <c r="AX86" s="626">
        <f t="shared" si="209"/>
        <v>1.5156663438979221</v>
      </c>
      <c r="AY86" s="626">
        <f t="shared" si="210"/>
        <v>1.5459796707758806</v>
      </c>
      <c r="AZ86" s="626">
        <f t="shared" si="211"/>
        <v>1.5768992641913981</v>
      </c>
      <c r="BA86" s="626">
        <f t="shared" si="212"/>
        <v>1.6084372494752261</v>
      </c>
      <c r="BB86" s="626">
        <f t="shared" si="213"/>
        <v>1.6406059944647307</v>
      </c>
      <c r="BC86" s="626">
        <f t="shared" si="214"/>
        <v>1.6734181143540252</v>
      </c>
    </row>
    <row r="87" spans="1:56">
      <c r="A87" s="615">
        <v>2026</v>
      </c>
      <c r="B87" s="545" t="s">
        <v>23</v>
      </c>
      <c r="C87" s="545" t="s">
        <v>24</v>
      </c>
      <c r="D87" s="626">
        <f t="shared" si="280"/>
        <v>0.63842481913809002</v>
      </c>
      <c r="E87" s="626">
        <f t="shared" si="273"/>
        <v>0.66332338708447547</v>
      </c>
      <c r="F87" s="626">
        <f t="shared" si="274"/>
        <v>0.69449958627744579</v>
      </c>
      <c r="G87" s="626">
        <f t="shared" si="275"/>
        <v>0.70700057883043987</v>
      </c>
      <c r="H87" s="626">
        <f t="shared" si="276"/>
        <v>0.7077075794092702</v>
      </c>
      <c r="I87" s="626">
        <f t="shared" si="277"/>
        <v>0.72752339163272983</v>
      </c>
      <c r="J87" s="626">
        <f t="shared" si="278"/>
        <v>0.74134633607375167</v>
      </c>
      <c r="K87" s="626">
        <f t="shared" si="222"/>
        <v>0.7598799944755954</v>
      </c>
      <c r="L87" s="626">
        <f t="shared" si="230"/>
        <v>0.78971430494778316</v>
      </c>
      <c r="M87" s="626">
        <f t="shared" si="238"/>
        <v>0.82513644229797778</v>
      </c>
      <c r="N87" s="626">
        <f t="shared" si="246"/>
        <v>0.83503535237631166</v>
      </c>
      <c r="O87" s="626">
        <f t="shared" si="254"/>
        <v>0.8334378399503799</v>
      </c>
      <c r="P87" s="626">
        <f t="shared" si="262"/>
        <v>0.82937240854875138</v>
      </c>
      <c r="Q87" s="625">
        <f t="shared" si="270"/>
        <v>0.82377414479104727</v>
      </c>
      <c r="R87" s="626">
        <f t="shared" si="272"/>
        <v>0.81464398135294647</v>
      </c>
      <c r="S87" s="626">
        <f t="shared" si="279"/>
        <v>0.81830987926903465</v>
      </c>
      <c r="T87" s="626">
        <f t="shared" si="281"/>
        <v>0.82847056026995858</v>
      </c>
      <c r="U87" s="626">
        <f t="shared" si="282"/>
        <v>0.83675526587265814</v>
      </c>
      <c r="V87" s="626">
        <f t="shared" si="283"/>
        <v>0.85349037119011129</v>
      </c>
      <c r="W87" s="626">
        <f t="shared" si="284"/>
        <v>0.87056017861391355</v>
      </c>
      <c r="X87" s="626">
        <f t="shared" si="285"/>
        <v>0.88797138218619187</v>
      </c>
      <c r="Y87" s="626">
        <f t="shared" si="286"/>
        <v>0.90573080982991572</v>
      </c>
      <c r="Z87" s="626">
        <f t="shared" si="287"/>
        <v>0.92384542602651409</v>
      </c>
      <c r="AA87" s="626">
        <f t="shared" si="288"/>
        <v>0.94232233454704439</v>
      </c>
      <c r="AB87" s="626">
        <f t="shared" ref="AB87:AB111" si="289">AC87/(1+$AB$66)</f>
        <v>0.96116878123798533</v>
      </c>
      <c r="AC87" s="626">
        <f>AD87/(1+$AC$66)</f>
        <v>0.98039215686274506</v>
      </c>
      <c r="AD87" s="623">
        <v>1</v>
      </c>
      <c r="AE87" s="626">
        <f t="shared" si="190"/>
        <v>1.02</v>
      </c>
      <c r="AF87" s="626">
        <f t="shared" si="191"/>
        <v>1.0404</v>
      </c>
      <c r="AG87" s="626">
        <f t="shared" si="192"/>
        <v>1.0612079999999999</v>
      </c>
      <c r="AH87" s="626">
        <f t="shared" si="193"/>
        <v>1.08243216</v>
      </c>
      <c r="AI87" s="626">
        <f t="shared" si="194"/>
        <v>1.1040808032</v>
      </c>
      <c r="AJ87" s="626">
        <f t="shared" si="195"/>
        <v>1.1261624192640001</v>
      </c>
      <c r="AK87" s="626">
        <f t="shared" si="196"/>
        <v>1.14868566764928</v>
      </c>
      <c r="AL87" s="626">
        <f t="shared" si="197"/>
        <v>1.1716593810022657</v>
      </c>
      <c r="AM87" s="626">
        <f t="shared" si="198"/>
        <v>1.1950925686223111</v>
      </c>
      <c r="AN87" s="626">
        <f t="shared" si="199"/>
        <v>1.2189944199947573</v>
      </c>
      <c r="AO87" s="626">
        <f t="shared" si="200"/>
        <v>1.2433743083946525</v>
      </c>
      <c r="AP87" s="603">
        <f t="shared" si="201"/>
        <v>1.2682417945625455</v>
      </c>
      <c r="AQ87" s="626">
        <f t="shared" si="202"/>
        <v>1.2936066304537963</v>
      </c>
      <c r="AR87" s="626">
        <f t="shared" si="203"/>
        <v>1.3194787630628724</v>
      </c>
      <c r="AS87" s="626">
        <f t="shared" si="204"/>
        <v>1.3458683383241299</v>
      </c>
      <c r="AT87" s="626">
        <f t="shared" si="205"/>
        <v>1.3727857050906125</v>
      </c>
      <c r="AU87" s="626">
        <f t="shared" si="206"/>
        <v>1.4002414191924248</v>
      </c>
      <c r="AV87" s="626">
        <f t="shared" si="207"/>
        <v>1.4282462475762734</v>
      </c>
      <c r="AW87" s="626">
        <f t="shared" si="208"/>
        <v>1.4568111725277988</v>
      </c>
      <c r="AX87" s="626">
        <f t="shared" si="209"/>
        <v>1.4859473959783549</v>
      </c>
      <c r="AY87" s="626">
        <f t="shared" si="210"/>
        <v>1.5156663438979221</v>
      </c>
      <c r="AZ87" s="626">
        <f t="shared" si="211"/>
        <v>1.5459796707758806</v>
      </c>
      <c r="BA87" s="626">
        <f t="shared" si="212"/>
        <v>1.5768992641913981</v>
      </c>
      <c r="BB87" s="626">
        <f t="shared" si="213"/>
        <v>1.6084372494752261</v>
      </c>
      <c r="BC87" s="626">
        <f t="shared" si="214"/>
        <v>1.6406059944647307</v>
      </c>
    </row>
    <row r="88" spans="1:56">
      <c r="A88" s="615">
        <v>2027</v>
      </c>
      <c r="B88" s="545" t="s">
        <v>23</v>
      </c>
      <c r="C88" s="545" t="s">
        <v>24</v>
      </c>
      <c r="D88" s="626">
        <f t="shared" si="280"/>
        <v>0.62590668542950001</v>
      </c>
      <c r="E88" s="626">
        <f t="shared" si="273"/>
        <v>0.65031704616125041</v>
      </c>
      <c r="F88" s="626">
        <f t="shared" si="274"/>
        <v>0.68088194733082918</v>
      </c>
      <c r="G88" s="626">
        <f t="shared" si="275"/>
        <v>0.6931378223827841</v>
      </c>
      <c r="H88" s="626">
        <f t="shared" si="276"/>
        <v>0.69383096020516677</v>
      </c>
      <c r="I88" s="626">
        <f t="shared" si="277"/>
        <v>0.71325822709091147</v>
      </c>
      <c r="J88" s="626">
        <f t="shared" si="278"/>
        <v>0.72681013340563871</v>
      </c>
      <c r="K88" s="626">
        <f t="shared" si="222"/>
        <v>0.7449803867407796</v>
      </c>
      <c r="L88" s="626">
        <f t="shared" si="230"/>
        <v>0.77422971073312052</v>
      </c>
      <c r="M88" s="626">
        <f t="shared" si="238"/>
        <v>0.80895729637056624</v>
      </c>
      <c r="N88" s="626">
        <f t="shared" si="246"/>
        <v>0.8186621101728544</v>
      </c>
      <c r="O88" s="626">
        <f t="shared" si="254"/>
        <v>0.81709592151998012</v>
      </c>
      <c r="P88" s="626">
        <f t="shared" si="262"/>
        <v>0.81311020445956006</v>
      </c>
      <c r="Q88" s="625">
        <f t="shared" si="270"/>
        <v>0.80762171057945797</v>
      </c>
      <c r="R88" s="626">
        <f t="shared" si="272"/>
        <v>0.79867056995386898</v>
      </c>
      <c r="S88" s="626">
        <f t="shared" si="279"/>
        <v>0.80226458751866137</v>
      </c>
      <c r="T88" s="626">
        <f t="shared" si="281"/>
        <v>0.81222603948035144</v>
      </c>
      <c r="U88" s="626">
        <f t="shared" si="282"/>
        <v>0.82034829987515501</v>
      </c>
      <c r="V88" s="626">
        <f t="shared" si="283"/>
        <v>0.83675526587265814</v>
      </c>
      <c r="W88" s="626">
        <f t="shared" si="284"/>
        <v>0.85349037119011129</v>
      </c>
      <c r="X88" s="626">
        <f t="shared" si="285"/>
        <v>0.87056017861391355</v>
      </c>
      <c r="Y88" s="626">
        <f t="shared" si="286"/>
        <v>0.88797138218619187</v>
      </c>
      <c r="Z88" s="626">
        <f t="shared" si="287"/>
        <v>0.90573080982991572</v>
      </c>
      <c r="AA88" s="626">
        <f t="shared" si="288"/>
        <v>0.92384542602651409</v>
      </c>
      <c r="AB88" s="626">
        <f t="shared" si="289"/>
        <v>0.94232233454704439</v>
      </c>
      <c r="AC88" s="626">
        <f t="shared" ref="AC88:AC112" si="290">AD88/(1+$AC$66)</f>
        <v>0.96116878123798533</v>
      </c>
      <c r="AD88" s="626">
        <f>AE88/(1+$AD$66)</f>
        <v>0.98039215686274506</v>
      </c>
      <c r="AE88" s="623">
        <v>1</v>
      </c>
      <c r="AF88" s="626">
        <f t="shared" si="191"/>
        <v>1.02</v>
      </c>
      <c r="AG88" s="626">
        <f t="shared" si="192"/>
        <v>1.0404</v>
      </c>
      <c r="AH88" s="626">
        <f t="shared" si="193"/>
        <v>1.0612079999999999</v>
      </c>
      <c r="AI88" s="626">
        <f t="shared" si="194"/>
        <v>1.08243216</v>
      </c>
      <c r="AJ88" s="626">
        <f t="shared" si="195"/>
        <v>1.1040808032</v>
      </c>
      <c r="AK88" s="626">
        <f t="shared" si="196"/>
        <v>1.1261624192640001</v>
      </c>
      <c r="AL88" s="626">
        <f t="shared" si="197"/>
        <v>1.14868566764928</v>
      </c>
      <c r="AM88" s="626">
        <f t="shared" si="198"/>
        <v>1.1716593810022657</v>
      </c>
      <c r="AN88" s="626">
        <f t="shared" si="199"/>
        <v>1.1950925686223111</v>
      </c>
      <c r="AO88" s="626">
        <f t="shared" si="200"/>
        <v>1.2189944199947573</v>
      </c>
      <c r="AP88" s="603">
        <f t="shared" si="201"/>
        <v>1.2433743083946525</v>
      </c>
      <c r="AQ88" s="626">
        <f t="shared" si="202"/>
        <v>1.2682417945625455</v>
      </c>
      <c r="AR88" s="626">
        <f t="shared" si="203"/>
        <v>1.2936066304537963</v>
      </c>
      <c r="AS88" s="626">
        <f t="shared" si="204"/>
        <v>1.3194787630628724</v>
      </c>
      <c r="AT88" s="626">
        <f t="shared" si="205"/>
        <v>1.3458683383241299</v>
      </c>
      <c r="AU88" s="626">
        <f t="shared" si="206"/>
        <v>1.3727857050906125</v>
      </c>
      <c r="AV88" s="626">
        <f t="shared" si="207"/>
        <v>1.4002414191924248</v>
      </c>
      <c r="AW88" s="626">
        <f t="shared" si="208"/>
        <v>1.4282462475762734</v>
      </c>
      <c r="AX88" s="626">
        <f t="shared" si="209"/>
        <v>1.4568111725277988</v>
      </c>
      <c r="AY88" s="626">
        <f t="shared" si="210"/>
        <v>1.4859473959783549</v>
      </c>
      <c r="AZ88" s="626">
        <f t="shared" si="211"/>
        <v>1.5156663438979221</v>
      </c>
      <c r="BA88" s="626">
        <f t="shared" si="212"/>
        <v>1.5459796707758806</v>
      </c>
      <c r="BB88" s="626">
        <f t="shared" si="213"/>
        <v>1.5768992641913981</v>
      </c>
      <c r="BC88" s="626">
        <f t="shared" si="214"/>
        <v>1.6084372494752261</v>
      </c>
    </row>
    <row r="89" spans="1:56">
      <c r="A89" s="615">
        <v>2028</v>
      </c>
      <c r="B89" s="545" t="s">
        <v>23</v>
      </c>
      <c r="C89" s="545" t="s">
        <v>24</v>
      </c>
      <c r="D89" s="626">
        <f t="shared" si="280"/>
        <v>0.61363400532303913</v>
      </c>
      <c r="E89" s="626">
        <f t="shared" si="273"/>
        <v>0.63756573153063767</v>
      </c>
      <c r="F89" s="626">
        <f t="shared" si="274"/>
        <v>0.66753132091257761</v>
      </c>
      <c r="G89" s="626">
        <f t="shared" si="275"/>
        <v>0.67954688468900404</v>
      </c>
      <c r="H89" s="626">
        <f t="shared" si="276"/>
        <v>0.680226431573693</v>
      </c>
      <c r="I89" s="626">
        <f t="shared" si="277"/>
        <v>0.69927277165775648</v>
      </c>
      <c r="J89" s="626">
        <f t="shared" si="278"/>
        <v>0.71255895431925376</v>
      </c>
      <c r="K89" s="626">
        <f t="shared" si="222"/>
        <v>0.73037292817723498</v>
      </c>
      <c r="L89" s="626">
        <f t="shared" si="230"/>
        <v>0.75904873601286327</v>
      </c>
      <c r="M89" s="626">
        <f t="shared" si="238"/>
        <v>0.79309538859859441</v>
      </c>
      <c r="N89" s="626">
        <f t="shared" si="246"/>
        <v>0.80260991193417097</v>
      </c>
      <c r="O89" s="626">
        <f t="shared" si="254"/>
        <v>0.80107443286272562</v>
      </c>
      <c r="P89" s="626">
        <f t="shared" si="262"/>
        <v>0.79716686711721574</v>
      </c>
      <c r="Q89" s="625">
        <f t="shared" si="270"/>
        <v>0.79178599076417455</v>
      </c>
      <c r="R89" s="626">
        <f t="shared" si="272"/>
        <v>0.78301036269987156</v>
      </c>
      <c r="S89" s="626">
        <f t="shared" si="279"/>
        <v>0.78653390933202094</v>
      </c>
      <c r="T89" s="626">
        <f t="shared" si="281"/>
        <v>0.7963000387062269</v>
      </c>
      <c r="U89" s="626">
        <f t="shared" si="282"/>
        <v>0.80426303909328922</v>
      </c>
      <c r="V89" s="626">
        <f t="shared" si="283"/>
        <v>0.82034829987515501</v>
      </c>
      <c r="W89" s="626">
        <f t="shared" si="284"/>
        <v>0.83675526587265814</v>
      </c>
      <c r="X89" s="626">
        <f t="shared" si="285"/>
        <v>0.85349037119011129</v>
      </c>
      <c r="Y89" s="626">
        <f t="shared" si="286"/>
        <v>0.87056017861391355</v>
      </c>
      <c r="Z89" s="626">
        <f t="shared" si="287"/>
        <v>0.88797138218619187</v>
      </c>
      <c r="AA89" s="626">
        <f t="shared" si="288"/>
        <v>0.90573080982991572</v>
      </c>
      <c r="AB89" s="626">
        <f t="shared" si="289"/>
        <v>0.92384542602651409</v>
      </c>
      <c r="AC89" s="626">
        <f t="shared" si="290"/>
        <v>0.94232233454704439</v>
      </c>
      <c r="AD89" s="626">
        <f t="shared" ref="AD89:AD112" si="291">AE89/(1+$AD$66)</f>
        <v>0.96116878123798533</v>
      </c>
      <c r="AE89" s="626">
        <f>AF89/(1+$AE$66)</f>
        <v>0.98039215686274506</v>
      </c>
      <c r="AF89" s="623">
        <v>1</v>
      </c>
      <c r="AG89" s="626">
        <f t="shared" si="192"/>
        <v>1.02</v>
      </c>
      <c r="AH89" s="626">
        <f t="shared" si="193"/>
        <v>1.0404</v>
      </c>
      <c r="AI89" s="626">
        <f t="shared" si="194"/>
        <v>1.0612079999999999</v>
      </c>
      <c r="AJ89" s="626">
        <f t="shared" si="195"/>
        <v>1.08243216</v>
      </c>
      <c r="AK89" s="626">
        <f t="shared" si="196"/>
        <v>1.1040808032</v>
      </c>
      <c r="AL89" s="626">
        <f t="shared" si="197"/>
        <v>1.1261624192640001</v>
      </c>
      <c r="AM89" s="626">
        <f t="shared" si="198"/>
        <v>1.14868566764928</v>
      </c>
      <c r="AN89" s="626">
        <f t="shared" si="199"/>
        <v>1.1716593810022657</v>
      </c>
      <c r="AO89" s="626">
        <f t="shared" si="200"/>
        <v>1.1950925686223111</v>
      </c>
      <c r="AP89" s="603">
        <f t="shared" si="201"/>
        <v>1.2189944199947573</v>
      </c>
      <c r="AQ89" s="626">
        <f t="shared" si="202"/>
        <v>1.2433743083946525</v>
      </c>
      <c r="AR89" s="626">
        <f t="shared" si="203"/>
        <v>1.2682417945625455</v>
      </c>
      <c r="AS89" s="626">
        <f t="shared" si="204"/>
        <v>1.2936066304537963</v>
      </c>
      <c r="AT89" s="626">
        <f t="shared" si="205"/>
        <v>1.3194787630628724</v>
      </c>
      <c r="AU89" s="626">
        <f t="shared" si="206"/>
        <v>1.3458683383241299</v>
      </c>
      <c r="AV89" s="626">
        <f t="shared" si="207"/>
        <v>1.3727857050906125</v>
      </c>
      <c r="AW89" s="626">
        <f t="shared" si="208"/>
        <v>1.4002414191924248</v>
      </c>
      <c r="AX89" s="626">
        <f t="shared" si="209"/>
        <v>1.4282462475762734</v>
      </c>
      <c r="AY89" s="626">
        <f t="shared" si="210"/>
        <v>1.4568111725277988</v>
      </c>
      <c r="AZ89" s="626">
        <f t="shared" si="211"/>
        <v>1.4859473959783549</v>
      </c>
      <c r="BA89" s="626">
        <f t="shared" si="212"/>
        <v>1.5156663438979221</v>
      </c>
      <c r="BB89" s="626">
        <f t="shared" si="213"/>
        <v>1.5459796707758806</v>
      </c>
      <c r="BC89" s="626">
        <f t="shared" si="214"/>
        <v>1.5768992641913981</v>
      </c>
    </row>
    <row r="90" spans="1:56">
      <c r="A90" s="615">
        <v>2029</v>
      </c>
      <c r="B90" s="545" t="s">
        <v>23</v>
      </c>
      <c r="C90" s="545" t="s">
        <v>24</v>
      </c>
      <c r="D90" s="626">
        <f t="shared" si="280"/>
        <v>0.60160196600297955</v>
      </c>
      <c r="E90" s="626">
        <f t="shared" si="273"/>
        <v>0.62506444267709571</v>
      </c>
      <c r="F90" s="626">
        <f t="shared" si="274"/>
        <v>0.65444247148291912</v>
      </c>
      <c r="G90" s="626">
        <f t="shared" si="275"/>
        <v>0.66622243596961173</v>
      </c>
      <c r="H90" s="626">
        <f t="shared" si="276"/>
        <v>0.66688865840558131</v>
      </c>
      <c r="I90" s="626">
        <f t="shared" si="277"/>
        <v>0.68556154084093757</v>
      </c>
      <c r="J90" s="626">
        <f t="shared" si="278"/>
        <v>0.69858721011691527</v>
      </c>
      <c r="K90" s="626">
        <f t="shared" si="222"/>
        <v>0.71605189036983807</v>
      </c>
      <c r="L90" s="626">
        <f t="shared" si="230"/>
        <v>0.74416542746359138</v>
      </c>
      <c r="M90" s="626">
        <f t="shared" si="238"/>
        <v>0.77754449862607289</v>
      </c>
      <c r="N90" s="626">
        <f t="shared" si="246"/>
        <v>0.78687246268055977</v>
      </c>
      <c r="O90" s="626">
        <f t="shared" si="254"/>
        <v>0.78536709104188784</v>
      </c>
      <c r="P90" s="626">
        <f t="shared" si="262"/>
        <v>0.78153614423256446</v>
      </c>
      <c r="Q90" s="625">
        <f t="shared" si="270"/>
        <v>0.77626077525899462</v>
      </c>
      <c r="R90" s="626">
        <f t="shared" si="272"/>
        <v>0.76765721833320744</v>
      </c>
      <c r="S90" s="626">
        <f t="shared" si="279"/>
        <v>0.77111167581570683</v>
      </c>
      <c r="T90" s="626">
        <f t="shared" si="281"/>
        <v>0.7806863124570852</v>
      </c>
      <c r="U90" s="626">
        <f t="shared" si="282"/>
        <v>0.7884931755816561</v>
      </c>
      <c r="V90" s="626">
        <f t="shared" si="283"/>
        <v>0.80426303909328922</v>
      </c>
      <c r="W90" s="626">
        <f t="shared" si="284"/>
        <v>0.82034829987515501</v>
      </c>
      <c r="X90" s="626">
        <f t="shared" si="285"/>
        <v>0.83675526587265814</v>
      </c>
      <c r="Y90" s="626">
        <f t="shared" si="286"/>
        <v>0.85349037119011129</v>
      </c>
      <c r="Z90" s="626">
        <f t="shared" si="287"/>
        <v>0.87056017861391355</v>
      </c>
      <c r="AA90" s="626">
        <f t="shared" si="288"/>
        <v>0.88797138218619187</v>
      </c>
      <c r="AB90" s="626">
        <f t="shared" si="289"/>
        <v>0.90573080982991572</v>
      </c>
      <c r="AC90" s="626">
        <f t="shared" si="290"/>
        <v>0.92384542602651409</v>
      </c>
      <c r="AD90" s="626">
        <f t="shared" si="291"/>
        <v>0.94232233454704439</v>
      </c>
      <c r="AE90" s="626">
        <f t="shared" ref="AE90:AE112" si="292">AF90/(1+$AE$66)</f>
        <v>0.96116878123798533</v>
      </c>
      <c r="AF90" s="626">
        <f>AG90/(1+$AF$66)</f>
        <v>0.98039215686274506</v>
      </c>
      <c r="AG90" s="623">
        <v>1</v>
      </c>
      <c r="AH90" s="626">
        <f t="shared" si="193"/>
        <v>1.02</v>
      </c>
      <c r="AI90" s="626">
        <f t="shared" si="194"/>
        <v>1.0404</v>
      </c>
      <c r="AJ90" s="626">
        <f t="shared" si="195"/>
        <v>1.0612079999999999</v>
      </c>
      <c r="AK90" s="626">
        <f t="shared" si="196"/>
        <v>1.08243216</v>
      </c>
      <c r="AL90" s="626">
        <f t="shared" si="197"/>
        <v>1.1040808032</v>
      </c>
      <c r="AM90" s="626">
        <f t="shared" si="198"/>
        <v>1.1261624192640001</v>
      </c>
      <c r="AN90" s="626">
        <f t="shared" si="199"/>
        <v>1.14868566764928</v>
      </c>
      <c r="AO90" s="626">
        <f t="shared" si="200"/>
        <v>1.1716593810022657</v>
      </c>
      <c r="AP90" s="603">
        <f t="shared" si="201"/>
        <v>1.1950925686223111</v>
      </c>
      <c r="AQ90" s="626">
        <f t="shared" si="202"/>
        <v>1.2189944199947573</v>
      </c>
      <c r="AR90" s="626">
        <f t="shared" si="203"/>
        <v>1.2433743083946525</v>
      </c>
      <c r="AS90" s="626">
        <f t="shared" si="204"/>
        <v>1.2682417945625455</v>
      </c>
      <c r="AT90" s="626">
        <f t="shared" si="205"/>
        <v>1.2936066304537963</v>
      </c>
      <c r="AU90" s="626">
        <f t="shared" si="206"/>
        <v>1.3194787630628724</v>
      </c>
      <c r="AV90" s="626">
        <f t="shared" si="207"/>
        <v>1.3458683383241299</v>
      </c>
      <c r="AW90" s="626">
        <f t="shared" si="208"/>
        <v>1.3727857050906125</v>
      </c>
      <c r="AX90" s="626">
        <f t="shared" si="209"/>
        <v>1.4002414191924248</v>
      </c>
      <c r="AY90" s="626">
        <f t="shared" si="210"/>
        <v>1.4282462475762734</v>
      </c>
      <c r="AZ90" s="626">
        <f t="shared" si="211"/>
        <v>1.4568111725277988</v>
      </c>
      <c r="BA90" s="626">
        <f t="shared" si="212"/>
        <v>1.4859473959783549</v>
      </c>
      <c r="BB90" s="626">
        <f t="shared" si="213"/>
        <v>1.5156663438979221</v>
      </c>
      <c r="BC90" s="626">
        <f t="shared" si="214"/>
        <v>1.5459796707758806</v>
      </c>
    </row>
    <row r="91" spans="1:56">
      <c r="A91" s="615">
        <v>2030</v>
      </c>
      <c r="B91" s="545" t="s">
        <v>23</v>
      </c>
      <c r="C91" s="545" t="s">
        <v>24</v>
      </c>
      <c r="D91" s="626">
        <f t="shared" si="280"/>
        <v>0.58980584902252897</v>
      </c>
      <c r="E91" s="626">
        <f t="shared" si="273"/>
        <v>0.61280827713440755</v>
      </c>
      <c r="F91" s="626">
        <f t="shared" si="274"/>
        <v>0.64161026615972472</v>
      </c>
      <c r="G91" s="626">
        <f t="shared" si="275"/>
        <v>0.65315925095059979</v>
      </c>
      <c r="H91" s="626">
        <f t="shared" si="276"/>
        <v>0.65381241020155034</v>
      </c>
      <c r="I91" s="626">
        <f t="shared" si="277"/>
        <v>0.67211915768719377</v>
      </c>
      <c r="J91" s="626">
        <f t="shared" si="278"/>
        <v>0.6848894216832504</v>
      </c>
      <c r="K91" s="626">
        <f t="shared" si="222"/>
        <v>0.70201165722533165</v>
      </c>
      <c r="L91" s="626">
        <f t="shared" si="230"/>
        <v>0.72957394849371715</v>
      </c>
      <c r="M91" s="626">
        <f t="shared" si="238"/>
        <v>0.76229852806477749</v>
      </c>
      <c r="N91" s="626">
        <f t="shared" si="246"/>
        <v>0.77144359086329406</v>
      </c>
      <c r="O91" s="626">
        <f t="shared" si="254"/>
        <v>0.76996773631557647</v>
      </c>
      <c r="P91" s="626">
        <f t="shared" si="262"/>
        <v>0.76621190611035739</v>
      </c>
      <c r="Q91" s="625">
        <f t="shared" si="270"/>
        <v>0.76103997574411242</v>
      </c>
      <c r="R91" s="626">
        <f t="shared" si="272"/>
        <v>0.75260511601294855</v>
      </c>
      <c r="S91" s="626">
        <f t="shared" si="279"/>
        <v>0.75599183903500677</v>
      </c>
      <c r="T91" s="626">
        <f t="shared" si="281"/>
        <v>0.76537873770302478</v>
      </c>
      <c r="U91" s="626">
        <f t="shared" si="282"/>
        <v>0.77303252508005504</v>
      </c>
      <c r="V91" s="626">
        <f t="shared" si="283"/>
        <v>0.7884931755816561</v>
      </c>
      <c r="W91" s="626">
        <f t="shared" si="284"/>
        <v>0.80426303909328922</v>
      </c>
      <c r="X91" s="626">
        <f t="shared" si="285"/>
        <v>0.82034829987515501</v>
      </c>
      <c r="Y91" s="626">
        <f t="shared" si="286"/>
        <v>0.83675526587265814</v>
      </c>
      <c r="Z91" s="626">
        <f t="shared" si="287"/>
        <v>0.85349037119011129</v>
      </c>
      <c r="AA91" s="626">
        <f t="shared" si="288"/>
        <v>0.87056017861391355</v>
      </c>
      <c r="AB91" s="626">
        <f t="shared" si="289"/>
        <v>0.88797138218619187</v>
      </c>
      <c r="AC91" s="626">
        <f t="shared" si="290"/>
        <v>0.90573080982991572</v>
      </c>
      <c r="AD91" s="626">
        <f t="shared" si="291"/>
        <v>0.92384542602651409</v>
      </c>
      <c r="AE91" s="626">
        <f t="shared" si="292"/>
        <v>0.94232233454704439</v>
      </c>
      <c r="AF91" s="626">
        <f t="shared" ref="AF91:AF112" si="293">AG91/(1+$AF$66)</f>
        <v>0.96116878123798533</v>
      </c>
      <c r="AG91" s="626">
        <f>AH91/(1+$AG$66)</f>
        <v>0.98039215686274506</v>
      </c>
      <c r="AH91" s="623">
        <v>1</v>
      </c>
      <c r="AI91" s="626">
        <f t="shared" si="194"/>
        <v>1.02</v>
      </c>
      <c r="AJ91" s="626">
        <f t="shared" si="195"/>
        <v>1.0404</v>
      </c>
      <c r="AK91" s="626">
        <f t="shared" si="196"/>
        <v>1.0612079999999999</v>
      </c>
      <c r="AL91" s="626">
        <f t="shared" si="197"/>
        <v>1.08243216</v>
      </c>
      <c r="AM91" s="626">
        <f t="shared" si="198"/>
        <v>1.1040808032</v>
      </c>
      <c r="AN91" s="626">
        <f t="shared" si="199"/>
        <v>1.1261624192640001</v>
      </c>
      <c r="AO91" s="626">
        <f t="shared" si="200"/>
        <v>1.14868566764928</v>
      </c>
      <c r="AP91" s="603">
        <f t="shared" si="201"/>
        <v>1.1716593810022657</v>
      </c>
      <c r="AQ91" s="626">
        <f t="shared" si="202"/>
        <v>1.1950925686223111</v>
      </c>
      <c r="AR91" s="626">
        <f t="shared" si="203"/>
        <v>1.2189944199947573</v>
      </c>
      <c r="AS91" s="626">
        <f t="shared" si="204"/>
        <v>1.2433743083946525</v>
      </c>
      <c r="AT91" s="626">
        <f t="shared" si="205"/>
        <v>1.2682417945625455</v>
      </c>
      <c r="AU91" s="626">
        <f t="shared" si="206"/>
        <v>1.2936066304537963</v>
      </c>
      <c r="AV91" s="626">
        <f t="shared" si="207"/>
        <v>1.3194787630628724</v>
      </c>
      <c r="AW91" s="626">
        <f t="shared" si="208"/>
        <v>1.3458683383241299</v>
      </c>
      <c r="AX91" s="626">
        <f t="shared" si="209"/>
        <v>1.3727857050906125</v>
      </c>
      <c r="AY91" s="626">
        <f t="shared" si="210"/>
        <v>1.4002414191924248</v>
      </c>
      <c r="AZ91" s="626">
        <f t="shared" si="211"/>
        <v>1.4282462475762734</v>
      </c>
      <c r="BA91" s="626">
        <f t="shared" si="212"/>
        <v>1.4568111725277988</v>
      </c>
      <c r="BB91" s="626">
        <f t="shared" si="213"/>
        <v>1.4859473959783549</v>
      </c>
      <c r="BC91" s="626">
        <f t="shared" si="214"/>
        <v>1.5156663438979221</v>
      </c>
    </row>
    <row r="92" spans="1:56">
      <c r="A92" s="615">
        <v>2031</v>
      </c>
      <c r="B92" s="545" t="s">
        <v>23</v>
      </c>
      <c r="C92" s="545" t="s">
        <v>24</v>
      </c>
      <c r="D92" s="626">
        <f t="shared" si="280"/>
        <v>0.57824102845345982</v>
      </c>
      <c r="E92" s="626">
        <f t="shared" si="273"/>
        <v>0.60079242856314474</v>
      </c>
      <c r="F92" s="626">
        <f t="shared" si="274"/>
        <v>0.6290296727056125</v>
      </c>
      <c r="G92" s="626">
        <f t="shared" si="275"/>
        <v>0.64035220681431348</v>
      </c>
      <c r="H92" s="626">
        <f t="shared" si="276"/>
        <v>0.64099255902112773</v>
      </c>
      <c r="I92" s="626">
        <f t="shared" si="277"/>
        <v>0.65894035067371937</v>
      </c>
      <c r="J92" s="626">
        <f t="shared" si="278"/>
        <v>0.67146021733651995</v>
      </c>
      <c r="K92" s="626">
        <f t="shared" si="222"/>
        <v>0.68824672276993293</v>
      </c>
      <c r="L92" s="626">
        <f t="shared" si="230"/>
        <v>0.71526857695462465</v>
      </c>
      <c r="M92" s="626">
        <f t="shared" si="238"/>
        <v>0.74735149810272294</v>
      </c>
      <c r="N92" s="626">
        <f t="shared" si="246"/>
        <v>0.75631724594440586</v>
      </c>
      <c r="O92" s="626">
        <f t="shared" si="254"/>
        <v>0.75487032972115331</v>
      </c>
      <c r="P92" s="626">
        <f t="shared" si="262"/>
        <v>0.75118814324544836</v>
      </c>
      <c r="Q92" s="625">
        <f t="shared" si="270"/>
        <v>0.74611762327854159</v>
      </c>
      <c r="R92" s="626">
        <f t="shared" si="272"/>
        <v>0.73784815295387107</v>
      </c>
      <c r="S92" s="626">
        <f t="shared" si="279"/>
        <v>0.74116846964216343</v>
      </c>
      <c r="T92" s="626">
        <f t="shared" si="281"/>
        <v>0.75037131147355374</v>
      </c>
      <c r="U92" s="626">
        <f t="shared" si="282"/>
        <v>0.75787502458828926</v>
      </c>
      <c r="V92" s="626">
        <f t="shared" si="283"/>
        <v>0.77303252508005504</v>
      </c>
      <c r="W92" s="626">
        <f t="shared" si="284"/>
        <v>0.7884931755816561</v>
      </c>
      <c r="X92" s="626">
        <f t="shared" si="285"/>
        <v>0.80426303909328922</v>
      </c>
      <c r="Y92" s="626">
        <f t="shared" si="286"/>
        <v>0.82034829987515501</v>
      </c>
      <c r="Z92" s="626">
        <f t="shared" si="287"/>
        <v>0.83675526587265814</v>
      </c>
      <c r="AA92" s="626">
        <f t="shared" si="288"/>
        <v>0.85349037119011129</v>
      </c>
      <c r="AB92" s="626">
        <f t="shared" si="289"/>
        <v>0.87056017861391355</v>
      </c>
      <c r="AC92" s="626">
        <f t="shared" si="290"/>
        <v>0.88797138218619187</v>
      </c>
      <c r="AD92" s="626">
        <f t="shared" si="291"/>
        <v>0.90573080982991572</v>
      </c>
      <c r="AE92" s="626">
        <f t="shared" si="292"/>
        <v>0.92384542602651409</v>
      </c>
      <c r="AF92" s="626">
        <f t="shared" si="293"/>
        <v>0.94232233454704439</v>
      </c>
      <c r="AG92" s="626">
        <f t="shared" ref="AG92:AG112" si="294">AH92/(1+$AG$66)</f>
        <v>0.96116878123798533</v>
      </c>
      <c r="AH92" s="626">
        <f>AI92/(1+$AH$66)</f>
        <v>0.98039215686274506</v>
      </c>
      <c r="AI92" s="623">
        <v>1</v>
      </c>
      <c r="AJ92" s="626">
        <f t="shared" si="195"/>
        <v>1.02</v>
      </c>
      <c r="AK92" s="626">
        <f t="shared" si="196"/>
        <v>1.0404</v>
      </c>
      <c r="AL92" s="626">
        <f t="shared" si="197"/>
        <v>1.0612079999999999</v>
      </c>
      <c r="AM92" s="626">
        <f t="shared" si="198"/>
        <v>1.08243216</v>
      </c>
      <c r="AN92" s="626">
        <f t="shared" si="199"/>
        <v>1.1040808032</v>
      </c>
      <c r="AO92" s="626">
        <f t="shared" si="200"/>
        <v>1.1261624192640001</v>
      </c>
      <c r="AP92" s="603">
        <f t="shared" si="201"/>
        <v>1.14868566764928</v>
      </c>
      <c r="AQ92" s="626">
        <f t="shared" si="202"/>
        <v>1.1716593810022657</v>
      </c>
      <c r="AR92" s="626">
        <f t="shared" si="203"/>
        <v>1.1950925686223111</v>
      </c>
      <c r="AS92" s="626">
        <f t="shared" si="204"/>
        <v>1.2189944199947573</v>
      </c>
      <c r="AT92" s="626">
        <f t="shared" si="205"/>
        <v>1.2433743083946525</v>
      </c>
      <c r="AU92" s="626">
        <f t="shared" si="206"/>
        <v>1.2682417945625455</v>
      </c>
      <c r="AV92" s="626">
        <f t="shared" si="207"/>
        <v>1.2936066304537963</v>
      </c>
      <c r="AW92" s="626">
        <f t="shared" si="208"/>
        <v>1.3194787630628724</v>
      </c>
      <c r="AX92" s="626">
        <f t="shared" si="209"/>
        <v>1.3458683383241299</v>
      </c>
      <c r="AY92" s="626">
        <f t="shared" si="210"/>
        <v>1.3727857050906125</v>
      </c>
      <c r="AZ92" s="626">
        <f t="shared" si="211"/>
        <v>1.4002414191924248</v>
      </c>
      <c r="BA92" s="626">
        <f t="shared" si="212"/>
        <v>1.4282462475762734</v>
      </c>
      <c r="BB92" s="626">
        <f t="shared" si="213"/>
        <v>1.4568111725277988</v>
      </c>
      <c r="BC92" s="626">
        <f t="shared" si="214"/>
        <v>1.4859473959783549</v>
      </c>
    </row>
    <row r="93" spans="1:56" s="591" customFormat="1">
      <c r="A93" s="615">
        <v>2032</v>
      </c>
      <c r="B93" s="603" t="s">
        <v>23</v>
      </c>
      <c r="C93" s="603" t="s">
        <v>24</v>
      </c>
      <c r="D93" s="626">
        <f t="shared" ref="D93" si="295">E93/(1+D$6)</f>
        <v>0.56690296907201942</v>
      </c>
      <c r="E93" s="626">
        <f t="shared" ref="E93" si="296">F93/(1+E$6)</f>
        <v>0.58901218486582818</v>
      </c>
      <c r="F93" s="626">
        <f t="shared" ref="F93" si="297">G93/(1+F$6)</f>
        <v>0.61669575755452211</v>
      </c>
      <c r="G93" s="626">
        <f t="shared" ref="G93" si="298">H93/(1+G$6)</f>
        <v>0.62779628119050346</v>
      </c>
      <c r="H93" s="626">
        <f t="shared" ref="H93" si="299">I93/(1+H$6)</f>
        <v>0.62842407747169393</v>
      </c>
      <c r="I93" s="626">
        <f t="shared" ref="I93" si="300">J93/(1+I$6)</f>
        <v>0.64601995164090142</v>
      </c>
      <c r="J93" s="626">
        <f t="shared" ref="J93" si="301">K93/(1+J$6)</f>
        <v>0.65829433072207844</v>
      </c>
      <c r="K93" s="626">
        <f t="shared" si="222"/>
        <v>0.67475168899013038</v>
      </c>
      <c r="L93" s="626">
        <f t="shared" si="230"/>
        <v>0.70124370289669091</v>
      </c>
      <c r="M93" s="626">
        <f t="shared" si="238"/>
        <v>0.73269754715953239</v>
      </c>
      <c r="N93" s="626">
        <f t="shared" si="246"/>
        <v>0.74148749602392738</v>
      </c>
      <c r="O93" s="626">
        <f t="shared" si="254"/>
        <v>0.74006895070701317</v>
      </c>
      <c r="P93" s="626">
        <f t="shared" si="262"/>
        <v>0.73645896396612598</v>
      </c>
      <c r="Q93" s="625">
        <f t="shared" si="270"/>
        <v>0.73148786595935456</v>
      </c>
      <c r="R93" s="626">
        <f t="shared" si="272"/>
        <v>0.72338054211163838</v>
      </c>
      <c r="S93" s="626">
        <f t="shared" si="279"/>
        <v>0.72663575455114071</v>
      </c>
      <c r="T93" s="626">
        <f t="shared" si="281"/>
        <v>0.7356581485034841</v>
      </c>
      <c r="U93" s="626">
        <f t="shared" si="282"/>
        <v>0.74301472998851892</v>
      </c>
      <c r="V93" s="626">
        <f t="shared" si="283"/>
        <v>0.75787502458828926</v>
      </c>
      <c r="W93" s="626">
        <f t="shared" si="284"/>
        <v>0.77303252508005504</v>
      </c>
      <c r="X93" s="626">
        <f t="shared" si="285"/>
        <v>0.7884931755816561</v>
      </c>
      <c r="Y93" s="626">
        <f t="shared" si="286"/>
        <v>0.80426303909328922</v>
      </c>
      <c r="Z93" s="626">
        <f t="shared" si="287"/>
        <v>0.82034829987515501</v>
      </c>
      <c r="AA93" s="626">
        <f t="shared" si="288"/>
        <v>0.83675526587265814</v>
      </c>
      <c r="AB93" s="626">
        <f t="shared" si="289"/>
        <v>0.85349037119011129</v>
      </c>
      <c r="AC93" s="626">
        <f t="shared" si="290"/>
        <v>0.87056017861391355</v>
      </c>
      <c r="AD93" s="626">
        <f t="shared" si="291"/>
        <v>0.88797138218619187</v>
      </c>
      <c r="AE93" s="626">
        <f t="shared" si="292"/>
        <v>0.90573080982991572</v>
      </c>
      <c r="AF93" s="626">
        <f t="shared" si="293"/>
        <v>0.92384542602651409</v>
      </c>
      <c r="AG93" s="626">
        <f t="shared" si="294"/>
        <v>0.94232233454704439</v>
      </c>
      <c r="AH93" s="626">
        <f t="shared" ref="AH93:AH112" si="302">AI93/(1+$AH$66)</f>
        <v>0.96116878123798533</v>
      </c>
      <c r="AI93" s="626">
        <f>AJ93/(1+AI$66)</f>
        <v>0.98039215686274506</v>
      </c>
      <c r="AJ93" s="623">
        <v>1</v>
      </c>
      <c r="AK93" s="626">
        <f t="shared" si="196"/>
        <v>1.02</v>
      </c>
      <c r="AL93" s="626">
        <f t="shared" si="197"/>
        <v>1.0404</v>
      </c>
      <c r="AM93" s="626">
        <f t="shared" si="198"/>
        <v>1.0612079999999999</v>
      </c>
      <c r="AN93" s="626">
        <f t="shared" si="199"/>
        <v>1.08243216</v>
      </c>
      <c r="AO93" s="626">
        <f t="shared" si="200"/>
        <v>1.1040808032</v>
      </c>
      <c r="AP93" s="603">
        <f t="shared" si="201"/>
        <v>1.1261624192640001</v>
      </c>
      <c r="AQ93" s="626">
        <f t="shared" si="202"/>
        <v>1.14868566764928</v>
      </c>
      <c r="AR93" s="626">
        <f t="shared" si="203"/>
        <v>1.1716593810022657</v>
      </c>
      <c r="AS93" s="626">
        <f t="shared" si="204"/>
        <v>1.1950925686223111</v>
      </c>
      <c r="AT93" s="626">
        <f t="shared" si="205"/>
        <v>1.2189944199947573</v>
      </c>
      <c r="AU93" s="626">
        <f t="shared" si="206"/>
        <v>1.2433743083946525</v>
      </c>
      <c r="AV93" s="626">
        <f t="shared" si="207"/>
        <v>1.2682417945625455</v>
      </c>
      <c r="AW93" s="626">
        <f t="shared" si="208"/>
        <v>1.2936066304537963</v>
      </c>
      <c r="AX93" s="626">
        <f t="shared" si="209"/>
        <v>1.3194787630628724</v>
      </c>
      <c r="AY93" s="626">
        <f t="shared" si="210"/>
        <v>1.3458683383241299</v>
      </c>
      <c r="AZ93" s="626">
        <f t="shared" si="211"/>
        <v>1.3727857050906125</v>
      </c>
      <c r="BA93" s="626">
        <f t="shared" si="212"/>
        <v>1.4002414191924248</v>
      </c>
      <c r="BB93" s="626">
        <f t="shared" si="213"/>
        <v>1.4282462475762734</v>
      </c>
      <c r="BC93" s="626">
        <f t="shared" si="214"/>
        <v>1.4568111725277988</v>
      </c>
      <c r="BD93" s="505"/>
    </row>
    <row r="94" spans="1:56" s="591" customFormat="1">
      <c r="A94" s="615">
        <v>2033</v>
      </c>
      <c r="B94" s="603" t="s">
        <v>23</v>
      </c>
      <c r="C94" s="603" t="s">
        <v>24</v>
      </c>
      <c r="D94" s="626">
        <f t="shared" ref="D94:D100" si="303">E94/(1+$D$6)</f>
        <v>0.5557872245804113</v>
      </c>
      <c r="E94" s="626">
        <f t="shared" ref="E94:E112" si="304">F94/(1+$E$6)</f>
        <v>0.57746292633904728</v>
      </c>
      <c r="F94" s="626">
        <f t="shared" ref="F94:F112" si="305">G94/(1+$F$6)</f>
        <v>0.60460368387698249</v>
      </c>
      <c r="G94" s="626">
        <f t="shared" ref="G94:G112" si="306">H94/(1+$G$6)</f>
        <v>0.61548655018676823</v>
      </c>
      <c r="H94" s="626">
        <f t="shared" ref="H94:H112" si="307">I94/(1+$H$6)</f>
        <v>0.61610203673695496</v>
      </c>
      <c r="I94" s="626">
        <f t="shared" ref="I94:I112" si="308">J94/(1+$I$6)</f>
        <v>0.63335289376558968</v>
      </c>
      <c r="J94" s="626">
        <f t="shared" ref="J94:J112" si="309">K94/(1+$J$6)</f>
        <v>0.64538659874713578</v>
      </c>
      <c r="K94" s="626">
        <f t="shared" si="222"/>
        <v>0.6615212637158141</v>
      </c>
      <c r="L94" s="626">
        <f t="shared" si="230"/>
        <v>0.68749382636930478</v>
      </c>
      <c r="M94" s="626">
        <f t="shared" si="238"/>
        <v>0.71833092858777681</v>
      </c>
      <c r="N94" s="626">
        <f t="shared" si="246"/>
        <v>0.7269485255136543</v>
      </c>
      <c r="O94" s="626">
        <f t="shared" si="254"/>
        <v>0.72555779481079719</v>
      </c>
      <c r="P94" s="626">
        <f t="shared" si="262"/>
        <v>0.72201859212365294</v>
      </c>
      <c r="Q94" s="625">
        <f t="shared" si="270"/>
        <v>0.71714496662681826</v>
      </c>
      <c r="R94" s="626">
        <f t="shared" si="272"/>
        <v>0.70919660991337097</v>
      </c>
      <c r="S94" s="626">
        <f t="shared" si="279"/>
        <v>0.71238799465798108</v>
      </c>
      <c r="T94" s="626">
        <f t="shared" si="281"/>
        <v>0.72123347892498435</v>
      </c>
      <c r="U94" s="626">
        <f t="shared" si="282"/>
        <v>0.72844581371423422</v>
      </c>
      <c r="V94" s="626">
        <f t="shared" si="283"/>
        <v>0.74301472998851892</v>
      </c>
      <c r="W94" s="626">
        <f t="shared" si="284"/>
        <v>0.75787502458828926</v>
      </c>
      <c r="X94" s="626">
        <f t="shared" si="285"/>
        <v>0.77303252508005504</v>
      </c>
      <c r="Y94" s="626">
        <f t="shared" si="286"/>
        <v>0.7884931755816561</v>
      </c>
      <c r="Z94" s="626">
        <f t="shared" si="287"/>
        <v>0.80426303909328922</v>
      </c>
      <c r="AA94" s="626">
        <f t="shared" si="288"/>
        <v>0.82034829987515501</v>
      </c>
      <c r="AB94" s="626">
        <f t="shared" si="289"/>
        <v>0.83675526587265814</v>
      </c>
      <c r="AC94" s="626">
        <f t="shared" si="290"/>
        <v>0.85349037119011129</v>
      </c>
      <c r="AD94" s="626">
        <f t="shared" si="291"/>
        <v>0.87056017861391355</v>
      </c>
      <c r="AE94" s="626">
        <f t="shared" si="292"/>
        <v>0.88797138218619187</v>
      </c>
      <c r="AF94" s="626">
        <f t="shared" si="293"/>
        <v>0.90573080982991572</v>
      </c>
      <c r="AG94" s="626">
        <f t="shared" si="294"/>
        <v>0.92384542602651409</v>
      </c>
      <c r="AH94" s="626">
        <f t="shared" si="302"/>
        <v>0.94232233454704439</v>
      </c>
      <c r="AI94" s="626">
        <f t="shared" ref="AI94:AI112" si="310">AJ94/(1+AI$66)</f>
        <v>0.96116878123798533</v>
      </c>
      <c r="AJ94" s="626">
        <f>AK94/(1+$AJ$66)</f>
        <v>0.98039215686274506</v>
      </c>
      <c r="AK94" s="623">
        <v>1</v>
      </c>
      <c r="AL94" s="626">
        <f t="shared" si="197"/>
        <v>1.02</v>
      </c>
      <c r="AM94" s="626">
        <f t="shared" si="198"/>
        <v>1.0404</v>
      </c>
      <c r="AN94" s="626">
        <f t="shared" si="199"/>
        <v>1.0612079999999999</v>
      </c>
      <c r="AO94" s="626">
        <f t="shared" si="200"/>
        <v>1.08243216</v>
      </c>
      <c r="AP94" s="603">
        <f t="shared" si="201"/>
        <v>1.1040808032</v>
      </c>
      <c r="AQ94" s="626">
        <f t="shared" si="202"/>
        <v>1.1261624192640001</v>
      </c>
      <c r="AR94" s="626">
        <f t="shared" si="203"/>
        <v>1.14868566764928</v>
      </c>
      <c r="AS94" s="626">
        <f t="shared" si="204"/>
        <v>1.1716593810022657</v>
      </c>
      <c r="AT94" s="626">
        <f t="shared" si="205"/>
        <v>1.1950925686223111</v>
      </c>
      <c r="AU94" s="626">
        <f t="shared" si="206"/>
        <v>1.2189944199947573</v>
      </c>
      <c r="AV94" s="626">
        <f t="shared" si="207"/>
        <v>1.2433743083946525</v>
      </c>
      <c r="AW94" s="626">
        <f t="shared" si="208"/>
        <v>1.2682417945625455</v>
      </c>
      <c r="AX94" s="626">
        <f t="shared" si="209"/>
        <v>1.2936066304537963</v>
      </c>
      <c r="AY94" s="626">
        <f t="shared" si="210"/>
        <v>1.3194787630628724</v>
      </c>
      <c r="AZ94" s="626">
        <f t="shared" si="211"/>
        <v>1.3458683383241299</v>
      </c>
      <c r="BA94" s="626">
        <f t="shared" si="212"/>
        <v>1.3727857050906125</v>
      </c>
      <c r="BB94" s="626">
        <f t="shared" si="213"/>
        <v>1.4002414191924248</v>
      </c>
      <c r="BC94" s="626">
        <f t="shared" si="214"/>
        <v>1.4282462475762734</v>
      </c>
      <c r="BD94" s="505"/>
    </row>
    <row r="95" spans="1:56" s="591" customFormat="1">
      <c r="A95" s="615">
        <v>2034</v>
      </c>
      <c r="B95" s="603" t="s">
        <v>23</v>
      </c>
      <c r="C95" s="603" t="s">
        <v>24</v>
      </c>
      <c r="D95" s="626">
        <f t="shared" si="303"/>
        <v>0.54488943586314809</v>
      </c>
      <c r="E95" s="626">
        <f t="shared" si="304"/>
        <v>0.56614012386181078</v>
      </c>
      <c r="F95" s="626">
        <f t="shared" si="305"/>
        <v>0.59274870968331583</v>
      </c>
      <c r="G95" s="626">
        <f t="shared" si="306"/>
        <v>0.60341818645761558</v>
      </c>
      <c r="H95" s="626">
        <f t="shared" si="307"/>
        <v>0.60402160464407317</v>
      </c>
      <c r="I95" s="626">
        <f t="shared" si="308"/>
        <v>0.62093420957410728</v>
      </c>
      <c r="J95" s="626">
        <f t="shared" si="309"/>
        <v>0.63273195955601524</v>
      </c>
      <c r="K95" s="626">
        <f t="shared" si="222"/>
        <v>0.64855025854491555</v>
      </c>
      <c r="L95" s="626">
        <f t="shared" si="230"/>
        <v>0.67401355526402407</v>
      </c>
      <c r="M95" s="626">
        <f t="shared" si="238"/>
        <v>0.70424600841938878</v>
      </c>
      <c r="N95" s="626">
        <f t="shared" si="246"/>
        <v>0.71269463285652357</v>
      </c>
      <c r="O95" s="626">
        <f t="shared" si="254"/>
        <v>0.71133117138313429</v>
      </c>
      <c r="P95" s="626">
        <f t="shared" si="262"/>
        <v>0.70786136482711048</v>
      </c>
      <c r="Q95" s="625">
        <f t="shared" si="270"/>
        <v>0.70308330061452751</v>
      </c>
      <c r="R95" s="626">
        <f t="shared" si="272"/>
        <v>0.69529079403271654</v>
      </c>
      <c r="S95" s="626">
        <f t="shared" si="279"/>
        <v>0.69841960260586378</v>
      </c>
      <c r="T95" s="626">
        <f t="shared" si="281"/>
        <v>0.70709164600488661</v>
      </c>
      <c r="U95" s="626">
        <f t="shared" si="282"/>
        <v>0.71416256246493548</v>
      </c>
      <c r="V95" s="626">
        <f t="shared" si="283"/>
        <v>0.72844581371423422</v>
      </c>
      <c r="W95" s="626">
        <f t="shared" si="284"/>
        <v>0.74301472998851892</v>
      </c>
      <c r="X95" s="626">
        <f t="shared" si="285"/>
        <v>0.75787502458828926</v>
      </c>
      <c r="Y95" s="626">
        <f t="shared" si="286"/>
        <v>0.77303252508005504</v>
      </c>
      <c r="Z95" s="626">
        <f t="shared" si="287"/>
        <v>0.7884931755816561</v>
      </c>
      <c r="AA95" s="626">
        <f t="shared" si="288"/>
        <v>0.80426303909328922</v>
      </c>
      <c r="AB95" s="626">
        <f t="shared" si="289"/>
        <v>0.82034829987515501</v>
      </c>
      <c r="AC95" s="626">
        <f t="shared" si="290"/>
        <v>0.83675526587265814</v>
      </c>
      <c r="AD95" s="626">
        <f t="shared" si="291"/>
        <v>0.85349037119011129</v>
      </c>
      <c r="AE95" s="626">
        <f t="shared" si="292"/>
        <v>0.87056017861391355</v>
      </c>
      <c r="AF95" s="626">
        <f t="shared" si="293"/>
        <v>0.88797138218619187</v>
      </c>
      <c r="AG95" s="626">
        <f t="shared" si="294"/>
        <v>0.90573080982991572</v>
      </c>
      <c r="AH95" s="626">
        <f t="shared" si="302"/>
        <v>0.92384542602651409</v>
      </c>
      <c r="AI95" s="626">
        <f t="shared" si="310"/>
        <v>0.94232233454704439</v>
      </c>
      <c r="AJ95" s="626">
        <f t="shared" ref="AJ95:AJ112" si="311">AK95/(1+$AJ$66)</f>
        <v>0.96116878123798533</v>
      </c>
      <c r="AK95" s="626">
        <f>AL95/(1+$AK$66)</f>
        <v>0.98039215686274506</v>
      </c>
      <c r="AL95" s="623">
        <v>1</v>
      </c>
      <c r="AM95" s="626">
        <f t="shared" si="198"/>
        <v>1.02</v>
      </c>
      <c r="AN95" s="626">
        <f t="shared" si="199"/>
        <v>1.0404</v>
      </c>
      <c r="AO95" s="626">
        <f t="shared" si="200"/>
        <v>1.0612079999999999</v>
      </c>
      <c r="AP95" s="603">
        <f t="shared" si="201"/>
        <v>1.08243216</v>
      </c>
      <c r="AQ95" s="626">
        <f t="shared" si="202"/>
        <v>1.1040808032</v>
      </c>
      <c r="AR95" s="626">
        <f t="shared" si="203"/>
        <v>1.1261624192640001</v>
      </c>
      <c r="AS95" s="626">
        <f t="shared" si="204"/>
        <v>1.14868566764928</v>
      </c>
      <c r="AT95" s="626">
        <f t="shared" si="205"/>
        <v>1.1716593810022657</v>
      </c>
      <c r="AU95" s="626">
        <f t="shared" si="206"/>
        <v>1.1950925686223111</v>
      </c>
      <c r="AV95" s="626">
        <f t="shared" si="207"/>
        <v>1.2189944199947573</v>
      </c>
      <c r="AW95" s="626">
        <f t="shared" si="208"/>
        <v>1.2433743083946525</v>
      </c>
      <c r="AX95" s="626">
        <f t="shared" si="209"/>
        <v>1.2682417945625455</v>
      </c>
      <c r="AY95" s="626">
        <f t="shared" si="210"/>
        <v>1.2936066304537963</v>
      </c>
      <c r="AZ95" s="626">
        <f t="shared" si="211"/>
        <v>1.3194787630628724</v>
      </c>
      <c r="BA95" s="626">
        <f t="shared" si="212"/>
        <v>1.3458683383241299</v>
      </c>
      <c r="BB95" s="626">
        <f t="shared" si="213"/>
        <v>1.3727857050906125</v>
      </c>
      <c r="BC95" s="626">
        <f t="shared" si="214"/>
        <v>1.4002414191924248</v>
      </c>
      <c r="BD95" s="505"/>
    </row>
    <row r="96" spans="1:56" s="591" customFormat="1">
      <c r="A96" s="615">
        <v>2035</v>
      </c>
      <c r="B96" s="603" t="s">
        <v>23</v>
      </c>
      <c r="C96" s="603" t="s">
        <v>24</v>
      </c>
      <c r="D96" s="626">
        <f t="shared" si="303"/>
        <v>0.53420532927759634</v>
      </c>
      <c r="E96" s="626">
        <f t="shared" si="304"/>
        <v>0.55503933711942255</v>
      </c>
      <c r="F96" s="626">
        <f t="shared" si="305"/>
        <v>0.58112618596403542</v>
      </c>
      <c r="G96" s="626">
        <f t="shared" si="306"/>
        <v>0.59158645731138804</v>
      </c>
      <c r="H96" s="626">
        <f t="shared" si="307"/>
        <v>0.59217804376869931</v>
      </c>
      <c r="I96" s="626">
        <f t="shared" si="308"/>
        <v>0.60875902899422296</v>
      </c>
      <c r="J96" s="626">
        <f t="shared" si="309"/>
        <v>0.62032545054511312</v>
      </c>
      <c r="K96" s="626">
        <f t="shared" si="222"/>
        <v>0.63583358680874091</v>
      </c>
      <c r="L96" s="626">
        <f t="shared" si="230"/>
        <v>0.66079760320002379</v>
      </c>
      <c r="M96" s="626">
        <f t="shared" si="238"/>
        <v>0.69043726315626375</v>
      </c>
      <c r="N96" s="626">
        <f t="shared" si="246"/>
        <v>0.69872022829070957</v>
      </c>
      <c r="O96" s="626">
        <f t="shared" si="254"/>
        <v>0.69738350135601412</v>
      </c>
      <c r="P96" s="626">
        <f t="shared" si="262"/>
        <v>0.69398173022265741</v>
      </c>
      <c r="Q96" s="625">
        <f t="shared" si="270"/>
        <v>0.6892973535436544</v>
      </c>
      <c r="R96" s="626">
        <f t="shared" si="272"/>
        <v>0.68165764120854555</v>
      </c>
      <c r="S96" s="626">
        <f t="shared" si="279"/>
        <v>0.68472510059398395</v>
      </c>
      <c r="T96" s="626">
        <f t="shared" si="281"/>
        <v>0.69322710392635933</v>
      </c>
      <c r="U96" s="626">
        <f t="shared" si="282"/>
        <v>0.70015937496562297</v>
      </c>
      <c r="V96" s="626">
        <f t="shared" si="283"/>
        <v>0.71416256246493548</v>
      </c>
      <c r="W96" s="626">
        <f t="shared" si="284"/>
        <v>0.72844581371423422</v>
      </c>
      <c r="X96" s="626">
        <f t="shared" si="285"/>
        <v>0.74301472998851892</v>
      </c>
      <c r="Y96" s="626">
        <f t="shared" si="286"/>
        <v>0.75787502458828926</v>
      </c>
      <c r="Z96" s="626">
        <f t="shared" si="287"/>
        <v>0.77303252508005504</v>
      </c>
      <c r="AA96" s="626">
        <f t="shared" si="288"/>
        <v>0.7884931755816561</v>
      </c>
      <c r="AB96" s="626">
        <f t="shared" si="289"/>
        <v>0.80426303909328922</v>
      </c>
      <c r="AC96" s="626">
        <f t="shared" si="290"/>
        <v>0.82034829987515501</v>
      </c>
      <c r="AD96" s="626">
        <f t="shared" si="291"/>
        <v>0.83675526587265814</v>
      </c>
      <c r="AE96" s="626">
        <f t="shared" si="292"/>
        <v>0.85349037119011129</v>
      </c>
      <c r="AF96" s="626">
        <f t="shared" si="293"/>
        <v>0.87056017861391355</v>
      </c>
      <c r="AG96" s="626">
        <f t="shared" si="294"/>
        <v>0.88797138218619187</v>
      </c>
      <c r="AH96" s="626">
        <f t="shared" si="302"/>
        <v>0.90573080982991572</v>
      </c>
      <c r="AI96" s="626">
        <f t="shared" si="310"/>
        <v>0.92384542602651409</v>
      </c>
      <c r="AJ96" s="626">
        <f t="shared" si="311"/>
        <v>0.94232233454704439</v>
      </c>
      <c r="AK96" s="626">
        <f t="shared" ref="AK96:AK112" si="312">AL96/(1+$AK$66)</f>
        <v>0.96116878123798533</v>
      </c>
      <c r="AL96" s="626">
        <f>AM96/(1+$AL$66)</f>
        <v>0.98039215686274506</v>
      </c>
      <c r="AM96" s="623">
        <v>1</v>
      </c>
      <c r="AN96" s="626">
        <f t="shared" si="199"/>
        <v>1.02</v>
      </c>
      <c r="AO96" s="626">
        <f t="shared" si="200"/>
        <v>1.0404</v>
      </c>
      <c r="AP96" s="603">
        <f t="shared" si="201"/>
        <v>1.0612079999999999</v>
      </c>
      <c r="AQ96" s="626">
        <f t="shared" si="202"/>
        <v>1.08243216</v>
      </c>
      <c r="AR96" s="626">
        <f t="shared" si="203"/>
        <v>1.1040808032</v>
      </c>
      <c r="AS96" s="626">
        <f t="shared" si="204"/>
        <v>1.1261624192640001</v>
      </c>
      <c r="AT96" s="626">
        <f t="shared" si="205"/>
        <v>1.14868566764928</v>
      </c>
      <c r="AU96" s="626">
        <f t="shared" si="206"/>
        <v>1.1716593810022657</v>
      </c>
      <c r="AV96" s="626">
        <f t="shared" si="207"/>
        <v>1.1950925686223111</v>
      </c>
      <c r="AW96" s="626">
        <f t="shared" si="208"/>
        <v>1.2189944199947573</v>
      </c>
      <c r="AX96" s="626">
        <f t="shared" si="209"/>
        <v>1.2433743083946525</v>
      </c>
      <c r="AY96" s="626">
        <f t="shared" si="210"/>
        <v>1.2682417945625455</v>
      </c>
      <c r="AZ96" s="626">
        <f t="shared" si="211"/>
        <v>1.2936066304537963</v>
      </c>
      <c r="BA96" s="626">
        <f t="shared" si="212"/>
        <v>1.3194787630628724</v>
      </c>
      <c r="BB96" s="626">
        <f t="shared" si="213"/>
        <v>1.3458683383241299</v>
      </c>
      <c r="BC96" s="626">
        <f t="shared" si="214"/>
        <v>1.3727857050906125</v>
      </c>
      <c r="BD96" s="505"/>
    </row>
    <row r="97" spans="1:56" s="591" customFormat="1">
      <c r="A97" s="615">
        <v>2036</v>
      </c>
      <c r="B97" s="603" t="s">
        <v>23</v>
      </c>
      <c r="C97" s="603" t="s">
        <v>24</v>
      </c>
      <c r="D97" s="626">
        <f t="shared" si="303"/>
        <v>0.52373071497803558</v>
      </c>
      <c r="E97" s="626">
        <f t="shared" si="304"/>
        <v>0.54415621286217897</v>
      </c>
      <c r="F97" s="626">
        <f t="shared" si="305"/>
        <v>0.56973155486670135</v>
      </c>
      <c r="G97" s="626">
        <f t="shared" si="306"/>
        <v>0.57998672285430197</v>
      </c>
      <c r="H97" s="626">
        <f t="shared" si="307"/>
        <v>0.58056670957715617</v>
      </c>
      <c r="I97" s="626">
        <f t="shared" si="308"/>
        <v>0.59682257744531653</v>
      </c>
      <c r="J97" s="626">
        <f t="shared" si="309"/>
        <v>0.60816220641677754</v>
      </c>
      <c r="K97" s="626">
        <f t="shared" si="222"/>
        <v>0.62336626157719688</v>
      </c>
      <c r="L97" s="626">
        <f t="shared" si="230"/>
        <v>0.6478407874510036</v>
      </c>
      <c r="M97" s="626">
        <f t="shared" si="238"/>
        <v>0.67689927760418001</v>
      </c>
      <c r="N97" s="626">
        <f t="shared" si="246"/>
        <v>0.68501983165755831</v>
      </c>
      <c r="O97" s="626">
        <f t="shared" si="254"/>
        <v>0.68370931505491572</v>
      </c>
      <c r="P97" s="626">
        <f t="shared" si="262"/>
        <v>0.68037424531633073</v>
      </c>
      <c r="Q97" s="625">
        <f t="shared" si="270"/>
        <v>0.67578171916044549</v>
      </c>
      <c r="R97" s="626">
        <f t="shared" si="272"/>
        <v>0.66829180510641717</v>
      </c>
      <c r="S97" s="626">
        <f t="shared" si="279"/>
        <v>0.67129911822939603</v>
      </c>
      <c r="T97" s="626">
        <f t="shared" si="281"/>
        <v>0.67963441561407778</v>
      </c>
      <c r="U97" s="626">
        <f t="shared" si="282"/>
        <v>0.68643075977021861</v>
      </c>
      <c r="V97" s="626">
        <f t="shared" si="283"/>
        <v>0.70015937496562297</v>
      </c>
      <c r="W97" s="626">
        <f t="shared" si="284"/>
        <v>0.71416256246493548</v>
      </c>
      <c r="X97" s="626">
        <f t="shared" si="285"/>
        <v>0.72844581371423422</v>
      </c>
      <c r="Y97" s="626">
        <f t="shared" si="286"/>
        <v>0.74301472998851892</v>
      </c>
      <c r="Z97" s="626">
        <f t="shared" si="287"/>
        <v>0.75787502458828926</v>
      </c>
      <c r="AA97" s="626">
        <f t="shared" si="288"/>
        <v>0.77303252508005504</v>
      </c>
      <c r="AB97" s="626">
        <f t="shared" si="289"/>
        <v>0.7884931755816561</v>
      </c>
      <c r="AC97" s="626">
        <f t="shared" si="290"/>
        <v>0.80426303909328922</v>
      </c>
      <c r="AD97" s="626">
        <f t="shared" si="291"/>
        <v>0.82034829987515501</v>
      </c>
      <c r="AE97" s="626">
        <f t="shared" si="292"/>
        <v>0.83675526587265814</v>
      </c>
      <c r="AF97" s="626">
        <f t="shared" si="293"/>
        <v>0.85349037119011129</v>
      </c>
      <c r="AG97" s="626">
        <f t="shared" si="294"/>
        <v>0.87056017861391355</v>
      </c>
      <c r="AH97" s="626">
        <f t="shared" si="302"/>
        <v>0.88797138218619187</v>
      </c>
      <c r="AI97" s="626">
        <f t="shared" si="310"/>
        <v>0.90573080982991572</v>
      </c>
      <c r="AJ97" s="626">
        <f t="shared" si="311"/>
        <v>0.92384542602651409</v>
      </c>
      <c r="AK97" s="626">
        <f t="shared" si="312"/>
        <v>0.94232233454704439</v>
      </c>
      <c r="AL97" s="626">
        <f t="shared" ref="AL97:AL112" si="313">AM97/(1+$AL$66)</f>
        <v>0.96116878123798533</v>
      </c>
      <c r="AM97" s="626">
        <f>AN97/(1+$AM$66)</f>
        <v>0.98039215686274506</v>
      </c>
      <c r="AN97" s="623">
        <v>1</v>
      </c>
      <c r="AO97" s="626">
        <f t="shared" si="200"/>
        <v>1.02</v>
      </c>
      <c r="AP97" s="603">
        <f t="shared" si="201"/>
        <v>1.0404</v>
      </c>
      <c r="AQ97" s="626">
        <f t="shared" si="202"/>
        <v>1.0612079999999999</v>
      </c>
      <c r="AR97" s="626">
        <f t="shared" si="203"/>
        <v>1.08243216</v>
      </c>
      <c r="AS97" s="626">
        <f t="shared" si="204"/>
        <v>1.1040808032</v>
      </c>
      <c r="AT97" s="626">
        <f t="shared" si="205"/>
        <v>1.1261624192640001</v>
      </c>
      <c r="AU97" s="626">
        <f t="shared" si="206"/>
        <v>1.14868566764928</v>
      </c>
      <c r="AV97" s="626">
        <f t="shared" si="207"/>
        <v>1.1716593810022657</v>
      </c>
      <c r="AW97" s="626">
        <f t="shared" si="208"/>
        <v>1.1950925686223111</v>
      </c>
      <c r="AX97" s="626">
        <f t="shared" si="209"/>
        <v>1.2189944199947573</v>
      </c>
      <c r="AY97" s="626">
        <f t="shared" si="210"/>
        <v>1.2433743083946525</v>
      </c>
      <c r="AZ97" s="626">
        <f t="shared" si="211"/>
        <v>1.2682417945625455</v>
      </c>
      <c r="BA97" s="626">
        <f t="shared" si="212"/>
        <v>1.2936066304537963</v>
      </c>
      <c r="BB97" s="626">
        <f t="shared" si="213"/>
        <v>1.3194787630628724</v>
      </c>
      <c r="BC97" s="626">
        <f t="shared" si="214"/>
        <v>1.3458683383241299</v>
      </c>
      <c r="BD97" s="505"/>
    </row>
    <row r="98" spans="1:56" s="591" customFormat="1">
      <c r="A98" s="615">
        <v>2037</v>
      </c>
      <c r="B98" s="603" t="s">
        <v>23</v>
      </c>
      <c r="C98" s="603" t="s">
        <v>24</v>
      </c>
      <c r="D98" s="626">
        <f t="shared" si="303"/>
        <v>0.51346148527258384</v>
      </c>
      <c r="E98" s="626">
        <f t="shared" si="304"/>
        <v>0.53348648319821457</v>
      </c>
      <c r="F98" s="626">
        <f t="shared" si="305"/>
        <v>0.5585603479085306</v>
      </c>
      <c r="G98" s="626">
        <f t="shared" si="306"/>
        <v>0.5686144341708842</v>
      </c>
      <c r="H98" s="626">
        <f t="shared" si="307"/>
        <v>0.56918304860505498</v>
      </c>
      <c r="I98" s="626">
        <f t="shared" si="308"/>
        <v>0.58512017396599658</v>
      </c>
      <c r="J98" s="626">
        <f t="shared" si="309"/>
        <v>0.59623745727135047</v>
      </c>
      <c r="K98" s="626">
        <f t="shared" si="222"/>
        <v>0.6111433937031342</v>
      </c>
      <c r="L98" s="626">
        <f t="shared" si="230"/>
        <v>0.63513802691274868</v>
      </c>
      <c r="M98" s="626">
        <f t="shared" si="238"/>
        <v>0.6636267427491962</v>
      </c>
      <c r="N98" s="626">
        <f t="shared" si="246"/>
        <v>0.67158807025250822</v>
      </c>
      <c r="O98" s="626">
        <f t="shared" si="254"/>
        <v>0.67030325005383906</v>
      </c>
      <c r="P98" s="626">
        <f t="shared" si="262"/>
        <v>0.66703357383954009</v>
      </c>
      <c r="Q98" s="625">
        <f t="shared" si="270"/>
        <v>0.66253109721612313</v>
      </c>
      <c r="R98" s="626">
        <f t="shared" si="272"/>
        <v>0.65518804422197774</v>
      </c>
      <c r="S98" s="626">
        <f t="shared" si="279"/>
        <v>0.6581363904209766</v>
      </c>
      <c r="T98" s="626">
        <f t="shared" si="281"/>
        <v>0.66630825060203713</v>
      </c>
      <c r="U98" s="626">
        <f t="shared" si="282"/>
        <v>0.67297133310805746</v>
      </c>
      <c r="V98" s="626">
        <f t="shared" si="283"/>
        <v>0.68643075977021861</v>
      </c>
      <c r="W98" s="626">
        <f t="shared" si="284"/>
        <v>0.70015937496562297</v>
      </c>
      <c r="X98" s="626">
        <f t="shared" si="285"/>
        <v>0.71416256246493548</v>
      </c>
      <c r="Y98" s="626">
        <f t="shared" si="286"/>
        <v>0.72844581371423422</v>
      </c>
      <c r="Z98" s="626">
        <f t="shared" si="287"/>
        <v>0.74301472998851892</v>
      </c>
      <c r="AA98" s="626">
        <f t="shared" si="288"/>
        <v>0.75787502458828926</v>
      </c>
      <c r="AB98" s="626">
        <f t="shared" si="289"/>
        <v>0.77303252508005504</v>
      </c>
      <c r="AC98" s="626">
        <f t="shared" si="290"/>
        <v>0.7884931755816561</v>
      </c>
      <c r="AD98" s="626">
        <f t="shared" si="291"/>
        <v>0.80426303909328922</v>
      </c>
      <c r="AE98" s="626">
        <f t="shared" si="292"/>
        <v>0.82034829987515501</v>
      </c>
      <c r="AF98" s="626">
        <f t="shared" si="293"/>
        <v>0.83675526587265814</v>
      </c>
      <c r="AG98" s="626">
        <f t="shared" si="294"/>
        <v>0.85349037119011129</v>
      </c>
      <c r="AH98" s="626">
        <f t="shared" si="302"/>
        <v>0.87056017861391355</v>
      </c>
      <c r="AI98" s="626">
        <f t="shared" si="310"/>
        <v>0.88797138218619187</v>
      </c>
      <c r="AJ98" s="626">
        <f t="shared" si="311"/>
        <v>0.90573080982991572</v>
      </c>
      <c r="AK98" s="626">
        <f t="shared" si="312"/>
        <v>0.92384542602651409</v>
      </c>
      <c r="AL98" s="626">
        <f t="shared" si="313"/>
        <v>0.94232233454704439</v>
      </c>
      <c r="AM98" s="626">
        <f t="shared" ref="AM98:AM112" si="314">AN98/(1+$AM$66)</f>
        <v>0.96116878123798533</v>
      </c>
      <c r="AN98" s="626">
        <f>AO98/(1+$AN$66)</f>
        <v>0.98039215686274506</v>
      </c>
      <c r="AO98" s="623">
        <v>1</v>
      </c>
      <c r="AP98" s="603">
        <f t="shared" si="201"/>
        <v>1.02</v>
      </c>
      <c r="AQ98" s="626">
        <f t="shared" si="202"/>
        <v>1.0404</v>
      </c>
      <c r="AR98" s="626">
        <f t="shared" si="203"/>
        <v>1.0612079999999999</v>
      </c>
      <c r="AS98" s="626">
        <f t="shared" si="204"/>
        <v>1.08243216</v>
      </c>
      <c r="AT98" s="626">
        <f t="shared" si="205"/>
        <v>1.1040808032</v>
      </c>
      <c r="AU98" s="626">
        <f t="shared" si="206"/>
        <v>1.1261624192640001</v>
      </c>
      <c r="AV98" s="626">
        <f t="shared" si="207"/>
        <v>1.14868566764928</v>
      </c>
      <c r="AW98" s="626">
        <f t="shared" si="208"/>
        <v>1.1716593810022657</v>
      </c>
      <c r="AX98" s="626">
        <f t="shared" si="209"/>
        <v>1.1950925686223111</v>
      </c>
      <c r="AY98" s="626">
        <f t="shared" si="210"/>
        <v>1.2189944199947573</v>
      </c>
      <c r="AZ98" s="626">
        <f t="shared" si="211"/>
        <v>1.2433743083946525</v>
      </c>
      <c r="BA98" s="626">
        <f t="shared" si="212"/>
        <v>1.2682417945625455</v>
      </c>
      <c r="BB98" s="626">
        <f t="shared" si="213"/>
        <v>1.2936066304537963</v>
      </c>
      <c r="BC98" s="626">
        <f t="shared" si="214"/>
        <v>1.3194787630628724</v>
      </c>
      <c r="BD98" s="505"/>
    </row>
    <row r="99" spans="1:56" s="591" customFormat="1">
      <c r="A99" s="615">
        <v>2038</v>
      </c>
      <c r="B99" s="603" t="s">
        <v>23</v>
      </c>
      <c r="C99" s="603" t="s">
        <v>24</v>
      </c>
      <c r="D99" s="626">
        <f t="shared" si="303"/>
        <v>0.50339361301233709</v>
      </c>
      <c r="E99" s="626">
        <f t="shared" si="304"/>
        <v>0.52302596391981815</v>
      </c>
      <c r="F99" s="626">
        <f t="shared" si="305"/>
        <v>0.54760818422404955</v>
      </c>
      <c r="G99" s="626">
        <f t="shared" si="306"/>
        <v>0.55746513154008248</v>
      </c>
      <c r="H99" s="626">
        <f t="shared" si="307"/>
        <v>0.55802259667162246</v>
      </c>
      <c r="I99" s="626">
        <f t="shared" si="308"/>
        <v>0.57364722937842794</v>
      </c>
      <c r="J99" s="626">
        <f t="shared" si="309"/>
        <v>0.584546526736618</v>
      </c>
      <c r="K99" s="626">
        <f t="shared" si="222"/>
        <v>0.59916018990503339</v>
      </c>
      <c r="L99" s="626">
        <f t="shared" si="230"/>
        <v>0.62268434011053775</v>
      </c>
      <c r="M99" s="626">
        <f t="shared" si="238"/>
        <v>0.65061445367568238</v>
      </c>
      <c r="N99" s="626">
        <f t="shared" si="246"/>
        <v>0.65841967671814516</v>
      </c>
      <c r="O99" s="626">
        <f t="shared" si="254"/>
        <v>0.65716004907239112</v>
      </c>
      <c r="P99" s="626">
        <f t="shared" si="262"/>
        <v>0.65395448415641166</v>
      </c>
      <c r="Q99" s="625">
        <f t="shared" si="270"/>
        <v>0.64954029138835589</v>
      </c>
      <c r="R99" s="626">
        <f t="shared" si="272"/>
        <v>0.64234121982546832</v>
      </c>
      <c r="S99" s="626">
        <f t="shared" si="279"/>
        <v>0.64523175531468291</v>
      </c>
      <c r="T99" s="626">
        <f t="shared" si="281"/>
        <v>0.65324338294317363</v>
      </c>
      <c r="U99" s="626">
        <f t="shared" si="282"/>
        <v>0.65977581677260533</v>
      </c>
      <c r="V99" s="626">
        <f t="shared" si="283"/>
        <v>0.67297133310805746</v>
      </c>
      <c r="W99" s="626">
        <f t="shared" si="284"/>
        <v>0.68643075977021861</v>
      </c>
      <c r="X99" s="626">
        <f t="shared" si="285"/>
        <v>0.70015937496562297</v>
      </c>
      <c r="Y99" s="626">
        <f t="shared" si="286"/>
        <v>0.71416256246493548</v>
      </c>
      <c r="Z99" s="626">
        <f t="shared" si="287"/>
        <v>0.72844581371423422</v>
      </c>
      <c r="AA99" s="626">
        <f t="shared" si="288"/>
        <v>0.74301472998851892</v>
      </c>
      <c r="AB99" s="626">
        <f t="shared" si="289"/>
        <v>0.75787502458828926</v>
      </c>
      <c r="AC99" s="626">
        <f t="shared" si="290"/>
        <v>0.77303252508005504</v>
      </c>
      <c r="AD99" s="626">
        <f t="shared" si="291"/>
        <v>0.7884931755816561</v>
      </c>
      <c r="AE99" s="626">
        <f t="shared" si="292"/>
        <v>0.80426303909328922</v>
      </c>
      <c r="AF99" s="626">
        <f t="shared" si="293"/>
        <v>0.82034829987515501</v>
      </c>
      <c r="AG99" s="626">
        <f t="shared" si="294"/>
        <v>0.83675526587265814</v>
      </c>
      <c r="AH99" s="626">
        <f t="shared" si="302"/>
        <v>0.85349037119011129</v>
      </c>
      <c r="AI99" s="626">
        <f t="shared" si="310"/>
        <v>0.87056017861391355</v>
      </c>
      <c r="AJ99" s="626">
        <f t="shared" si="311"/>
        <v>0.88797138218619187</v>
      </c>
      <c r="AK99" s="626">
        <f t="shared" si="312"/>
        <v>0.90573080982991572</v>
      </c>
      <c r="AL99" s="626">
        <f t="shared" si="313"/>
        <v>0.92384542602651409</v>
      </c>
      <c r="AM99" s="626">
        <f t="shared" si="314"/>
        <v>0.94232233454704439</v>
      </c>
      <c r="AN99" s="626">
        <f t="shared" ref="AN99:AN112" si="315">AO99/(1+$AN$66)</f>
        <v>0.96116878123798533</v>
      </c>
      <c r="AO99" s="626">
        <f>AP99/(1+$AO$66)</f>
        <v>0.98039215686274506</v>
      </c>
      <c r="AP99" s="623">
        <v>1</v>
      </c>
      <c r="AQ99" s="626">
        <f t="shared" si="202"/>
        <v>1.02</v>
      </c>
      <c r="AR99" s="626">
        <f t="shared" si="203"/>
        <v>1.0404</v>
      </c>
      <c r="AS99" s="626">
        <f t="shared" si="204"/>
        <v>1.0612079999999999</v>
      </c>
      <c r="AT99" s="626">
        <f t="shared" si="205"/>
        <v>1.08243216</v>
      </c>
      <c r="AU99" s="626">
        <f t="shared" si="206"/>
        <v>1.1040808032</v>
      </c>
      <c r="AV99" s="626">
        <f t="shared" si="207"/>
        <v>1.1261624192640001</v>
      </c>
      <c r="AW99" s="626">
        <f t="shared" si="208"/>
        <v>1.14868566764928</v>
      </c>
      <c r="AX99" s="626">
        <f t="shared" si="209"/>
        <v>1.1716593810022657</v>
      </c>
      <c r="AY99" s="626">
        <f t="shared" si="210"/>
        <v>1.1950925686223111</v>
      </c>
      <c r="AZ99" s="626">
        <f t="shared" si="211"/>
        <v>1.2189944199947573</v>
      </c>
      <c r="BA99" s="626">
        <f t="shared" si="212"/>
        <v>1.2433743083946525</v>
      </c>
      <c r="BB99" s="626">
        <f t="shared" si="213"/>
        <v>1.2682417945625455</v>
      </c>
      <c r="BC99" s="626">
        <f t="shared" si="214"/>
        <v>1.2936066304537963</v>
      </c>
      <c r="BD99" s="505"/>
    </row>
    <row r="100" spans="1:56" s="591" customFormat="1">
      <c r="A100" s="615">
        <v>2039</v>
      </c>
      <c r="B100" s="603" t="s">
        <v>23</v>
      </c>
      <c r="C100" s="603" t="s">
        <v>24</v>
      </c>
      <c r="D100" s="626">
        <f t="shared" si="303"/>
        <v>0.49352315001209524</v>
      </c>
      <c r="E100" s="626">
        <f t="shared" si="304"/>
        <v>0.5127705528625669</v>
      </c>
      <c r="F100" s="626">
        <f t="shared" si="305"/>
        <v>0.53687076884710749</v>
      </c>
      <c r="G100" s="626">
        <f t="shared" si="306"/>
        <v>0.54653444268635543</v>
      </c>
      <c r="H100" s="626">
        <f t="shared" si="307"/>
        <v>0.54708097712904169</v>
      </c>
      <c r="I100" s="626">
        <f t="shared" si="308"/>
        <v>0.56239924448865486</v>
      </c>
      <c r="J100" s="626">
        <f t="shared" si="309"/>
        <v>0.57308483013393929</v>
      </c>
      <c r="K100" s="626">
        <f t="shared" si="222"/>
        <v>0.5874119508872877</v>
      </c>
      <c r="L100" s="626">
        <f t="shared" si="230"/>
        <v>0.61047484324562529</v>
      </c>
      <c r="M100" s="626">
        <f t="shared" si="238"/>
        <v>0.63785730752517877</v>
      </c>
      <c r="N100" s="626">
        <f t="shared" si="246"/>
        <v>0.64550948697857369</v>
      </c>
      <c r="O100" s="626">
        <f t="shared" si="254"/>
        <v>0.64427455791410893</v>
      </c>
      <c r="P100" s="626">
        <f t="shared" si="262"/>
        <v>0.64113184721216832</v>
      </c>
      <c r="Q100" s="625">
        <f t="shared" si="270"/>
        <v>0.63680420724348619</v>
      </c>
      <c r="R100" s="626">
        <f t="shared" si="272"/>
        <v>0.62974629394653758</v>
      </c>
      <c r="S100" s="626">
        <f t="shared" si="279"/>
        <v>0.63258015226929698</v>
      </c>
      <c r="T100" s="626">
        <f t="shared" si="281"/>
        <v>0.64043468915997415</v>
      </c>
      <c r="U100" s="626">
        <f t="shared" si="282"/>
        <v>0.64683903605157389</v>
      </c>
      <c r="V100" s="626">
        <f t="shared" si="283"/>
        <v>0.65977581677260533</v>
      </c>
      <c r="W100" s="626">
        <f t="shared" si="284"/>
        <v>0.67297133310805746</v>
      </c>
      <c r="X100" s="626">
        <f t="shared" si="285"/>
        <v>0.68643075977021861</v>
      </c>
      <c r="Y100" s="626">
        <f t="shared" si="286"/>
        <v>0.70015937496562297</v>
      </c>
      <c r="Z100" s="626">
        <f t="shared" si="287"/>
        <v>0.71416256246493548</v>
      </c>
      <c r="AA100" s="626">
        <f t="shared" si="288"/>
        <v>0.72844581371423422</v>
      </c>
      <c r="AB100" s="626">
        <f t="shared" si="289"/>
        <v>0.74301472998851892</v>
      </c>
      <c r="AC100" s="626">
        <f t="shared" si="290"/>
        <v>0.75787502458828926</v>
      </c>
      <c r="AD100" s="626">
        <f t="shared" si="291"/>
        <v>0.77303252508005504</v>
      </c>
      <c r="AE100" s="626">
        <f t="shared" si="292"/>
        <v>0.7884931755816561</v>
      </c>
      <c r="AF100" s="626">
        <f t="shared" si="293"/>
        <v>0.80426303909328922</v>
      </c>
      <c r="AG100" s="626">
        <f t="shared" si="294"/>
        <v>0.82034829987515501</v>
      </c>
      <c r="AH100" s="626">
        <f t="shared" si="302"/>
        <v>0.83675526587265814</v>
      </c>
      <c r="AI100" s="626">
        <f t="shared" si="310"/>
        <v>0.85349037119011129</v>
      </c>
      <c r="AJ100" s="626">
        <f t="shared" si="311"/>
        <v>0.87056017861391355</v>
      </c>
      <c r="AK100" s="626">
        <f t="shared" si="312"/>
        <v>0.88797138218619187</v>
      </c>
      <c r="AL100" s="626">
        <f t="shared" si="313"/>
        <v>0.90573080982991572</v>
      </c>
      <c r="AM100" s="626">
        <f t="shared" si="314"/>
        <v>0.92384542602651409</v>
      </c>
      <c r="AN100" s="626">
        <f t="shared" si="315"/>
        <v>0.94232233454704439</v>
      </c>
      <c r="AO100" s="626">
        <f t="shared" ref="AO100:AO112" si="316">AP100/(1+$AO$66)</f>
        <v>0.96116878123798533</v>
      </c>
      <c r="AP100" s="626">
        <f>AQ100/(1+$AP$66)</f>
        <v>0.98039215686274506</v>
      </c>
      <c r="AQ100" s="623">
        <v>1</v>
      </c>
      <c r="AR100" s="626">
        <f t="shared" si="203"/>
        <v>1.02</v>
      </c>
      <c r="AS100" s="626">
        <f t="shared" si="204"/>
        <v>1.0404</v>
      </c>
      <c r="AT100" s="626">
        <f t="shared" si="205"/>
        <v>1.0612079999999999</v>
      </c>
      <c r="AU100" s="626">
        <f t="shared" si="206"/>
        <v>1.08243216</v>
      </c>
      <c r="AV100" s="626">
        <f t="shared" si="207"/>
        <v>1.1040808032</v>
      </c>
      <c r="AW100" s="626">
        <f t="shared" si="208"/>
        <v>1.1261624192640001</v>
      </c>
      <c r="AX100" s="626">
        <f t="shared" si="209"/>
        <v>1.14868566764928</v>
      </c>
      <c r="AY100" s="626">
        <f t="shared" si="210"/>
        <v>1.1716593810022657</v>
      </c>
      <c r="AZ100" s="626">
        <f t="shared" si="211"/>
        <v>1.1950925686223111</v>
      </c>
      <c r="BA100" s="626">
        <f t="shared" si="212"/>
        <v>1.2189944199947573</v>
      </c>
      <c r="BB100" s="626">
        <f t="shared" si="213"/>
        <v>1.2433743083946525</v>
      </c>
      <c r="BC100" s="626">
        <f t="shared" si="214"/>
        <v>1.2682417945625455</v>
      </c>
      <c r="BD100" s="505"/>
    </row>
    <row r="101" spans="1:56" s="591" customFormat="1">
      <c r="A101" s="615">
        <v>2040</v>
      </c>
      <c r="B101" s="603" t="s">
        <v>23</v>
      </c>
      <c r="C101" s="603" t="s">
        <v>24</v>
      </c>
      <c r="D101" s="626">
        <f>E101/(1+$D$6)</f>
        <v>0.48384622550205425</v>
      </c>
      <c r="E101" s="626">
        <f t="shared" si="304"/>
        <v>0.50271622829663432</v>
      </c>
      <c r="F101" s="626">
        <f t="shared" si="305"/>
        <v>0.52634389102657608</v>
      </c>
      <c r="G101" s="626">
        <f t="shared" si="306"/>
        <v>0.53581808106505446</v>
      </c>
      <c r="H101" s="626">
        <f t="shared" si="307"/>
        <v>0.53635389914611942</v>
      </c>
      <c r="I101" s="626">
        <f t="shared" si="308"/>
        <v>0.55137180832221078</v>
      </c>
      <c r="J101" s="626">
        <f t="shared" si="309"/>
        <v>0.56184787268033276</v>
      </c>
      <c r="K101" s="626">
        <f t="shared" si="222"/>
        <v>0.57589406949734101</v>
      </c>
      <c r="L101" s="626">
        <f t="shared" si="230"/>
        <v>0.59850474828002498</v>
      </c>
      <c r="M101" s="626">
        <f t="shared" si="238"/>
        <v>0.62535030149527349</v>
      </c>
      <c r="N101" s="626">
        <f t="shared" si="246"/>
        <v>0.63285243821428805</v>
      </c>
      <c r="O101" s="626">
        <f t="shared" si="254"/>
        <v>0.63164172344520486</v>
      </c>
      <c r="P101" s="626">
        <f t="shared" si="262"/>
        <v>0.62856063452173372</v>
      </c>
      <c r="Q101" s="625">
        <f t="shared" si="270"/>
        <v>0.624317850238712</v>
      </c>
      <c r="R101" s="626">
        <f t="shared" si="272"/>
        <v>0.61739832739856626</v>
      </c>
      <c r="S101" s="626">
        <f t="shared" si="279"/>
        <v>0.62017661987185979</v>
      </c>
      <c r="T101" s="626">
        <f t="shared" si="281"/>
        <v>0.6278771462352688</v>
      </c>
      <c r="U101" s="626">
        <f t="shared" si="282"/>
        <v>0.63415591769762147</v>
      </c>
      <c r="V101" s="626">
        <f t="shared" si="283"/>
        <v>0.64683903605157389</v>
      </c>
      <c r="W101" s="626">
        <f t="shared" si="284"/>
        <v>0.65977581677260533</v>
      </c>
      <c r="X101" s="626">
        <f t="shared" si="285"/>
        <v>0.67297133310805746</v>
      </c>
      <c r="Y101" s="626">
        <f t="shared" si="286"/>
        <v>0.68643075977021861</v>
      </c>
      <c r="Z101" s="626">
        <f t="shared" si="287"/>
        <v>0.70015937496562297</v>
      </c>
      <c r="AA101" s="626">
        <f t="shared" si="288"/>
        <v>0.71416256246493548</v>
      </c>
      <c r="AB101" s="626">
        <f t="shared" si="289"/>
        <v>0.72844581371423422</v>
      </c>
      <c r="AC101" s="626">
        <f t="shared" si="290"/>
        <v>0.74301472998851892</v>
      </c>
      <c r="AD101" s="626">
        <f t="shared" si="291"/>
        <v>0.75787502458828926</v>
      </c>
      <c r="AE101" s="626">
        <f t="shared" si="292"/>
        <v>0.77303252508005504</v>
      </c>
      <c r="AF101" s="626">
        <f t="shared" si="293"/>
        <v>0.7884931755816561</v>
      </c>
      <c r="AG101" s="626">
        <f t="shared" si="294"/>
        <v>0.80426303909328922</v>
      </c>
      <c r="AH101" s="626">
        <f t="shared" si="302"/>
        <v>0.82034829987515501</v>
      </c>
      <c r="AI101" s="626">
        <f t="shared" si="310"/>
        <v>0.83675526587265814</v>
      </c>
      <c r="AJ101" s="626">
        <f t="shared" si="311"/>
        <v>0.85349037119011129</v>
      </c>
      <c r="AK101" s="626">
        <f t="shared" si="312"/>
        <v>0.87056017861391355</v>
      </c>
      <c r="AL101" s="626">
        <f t="shared" si="313"/>
        <v>0.88797138218619187</v>
      </c>
      <c r="AM101" s="626">
        <f t="shared" si="314"/>
        <v>0.90573080982991572</v>
      </c>
      <c r="AN101" s="626">
        <f t="shared" si="315"/>
        <v>0.92384542602651409</v>
      </c>
      <c r="AO101" s="626">
        <f t="shared" si="316"/>
        <v>0.94232233454704439</v>
      </c>
      <c r="AP101" s="626">
        <f t="shared" ref="AP101:AP112" si="317">AQ101/(1+$AP$66)</f>
        <v>0.96116878123798533</v>
      </c>
      <c r="AQ101" s="626">
        <f>AR101/(1+$AQ$66)</f>
        <v>0.98039215686274506</v>
      </c>
      <c r="AR101" s="623">
        <v>1</v>
      </c>
      <c r="AS101" s="626">
        <f t="shared" si="204"/>
        <v>1.02</v>
      </c>
      <c r="AT101" s="626">
        <f t="shared" si="205"/>
        <v>1.0404</v>
      </c>
      <c r="AU101" s="626">
        <f t="shared" si="206"/>
        <v>1.0612079999999999</v>
      </c>
      <c r="AV101" s="626">
        <f t="shared" si="207"/>
        <v>1.08243216</v>
      </c>
      <c r="AW101" s="626">
        <f t="shared" si="208"/>
        <v>1.1040808032</v>
      </c>
      <c r="AX101" s="626">
        <f t="shared" si="209"/>
        <v>1.1261624192640001</v>
      </c>
      <c r="AY101" s="626">
        <f t="shared" si="210"/>
        <v>1.14868566764928</v>
      </c>
      <c r="AZ101" s="626">
        <f t="shared" si="211"/>
        <v>1.1716593810022657</v>
      </c>
      <c r="BA101" s="626">
        <f t="shared" si="212"/>
        <v>1.1950925686223111</v>
      </c>
      <c r="BB101" s="626">
        <f t="shared" si="213"/>
        <v>1.2189944199947573</v>
      </c>
      <c r="BC101" s="626">
        <f t="shared" si="214"/>
        <v>1.2433743083946525</v>
      </c>
      <c r="BD101" s="505"/>
    </row>
    <row r="102" spans="1:56" s="591" customFormat="1">
      <c r="A102" s="615">
        <v>2041</v>
      </c>
      <c r="B102" s="603" t="s">
        <v>23</v>
      </c>
      <c r="C102" s="603" t="s">
        <v>24</v>
      </c>
      <c r="D102" s="626">
        <f t="shared" ref="D102:D110" si="318">E102/(1+$D$6)</f>
        <v>0.47435904460985717</v>
      </c>
      <c r="E102" s="626">
        <f t="shared" si="304"/>
        <v>0.49285904734964159</v>
      </c>
      <c r="F102" s="626">
        <f t="shared" si="305"/>
        <v>0.51602342257507472</v>
      </c>
      <c r="G102" s="626">
        <f t="shared" si="306"/>
        <v>0.52531184418142607</v>
      </c>
      <c r="H102" s="626">
        <f t="shared" si="307"/>
        <v>0.52583715602560743</v>
      </c>
      <c r="I102" s="626">
        <f t="shared" si="308"/>
        <v>0.54056059639432441</v>
      </c>
      <c r="J102" s="626">
        <f t="shared" si="309"/>
        <v>0.55083124772581649</v>
      </c>
      <c r="K102" s="626">
        <f t="shared" si="222"/>
        <v>0.56460202891896183</v>
      </c>
      <c r="L102" s="626">
        <f t="shared" si="230"/>
        <v>0.58676936105884803</v>
      </c>
      <c r="M102" s="626">
        <f t="shared" si="238"/>
        <v>0.6130885308777192</v>
      </c>
      <c r="N102" s="626">
        <f t="shared" si="246"/>
        <v>0.62044356687675306</v>
      </c>
      <c r="O102" s="626">
        <f t="shared" si="254"/>
        <v>0.61925659161294611</v>
      </c>
      <c r="P102" s="626">
        <f t="shared" si="262"/>
        <v>0.61623591619777829</v>
      </c>
      <c r="Q102" s="625">
        <f t="shared" si="270"/>
        <v>0.61207632376344323</v>
      </c>
      <c r="R102" s="626">
        <f t="shared" si="272"/>
        <v>0.60529247784173168</v>
      </c>
      <c r="S102" s="626">
        <f t="shared" si="279"/>
        <v>0.6080162939920194</v>
      </c>
      <c r="T102" s="626">
        <f t="shared" si="281"/>
        <v>0.61556582964242035</v>
      </c>
      <c r="U102" s="626">
        <f t="shared" si="282"/>
        <v>0.62172148793884452</v>
      </c>
      <c r="V102" s="626">
        <f t="shared" si="283"/>
        <v>0.63415591769762147</v>
      </c>
      <c r="W102" s="626">
        <f t="shared" si="284"/>
        <v>0.64683903605157389</v>
      </c>
      <c r="X102" s="626">
        <f t="shared" si="285"/>
        <v>0.65977581677260533</v>
      </c>
      <c r="Y102" s="626">
        <f t="shared" si="286"/>
        <v>0.67297133310805746</v>
      </c>
      <c r="Z102" s="626">
        <f t="shared" si="287"/>
        <v>0.68643075977021861</v>
      </c>
      <c r="AA102" s="626">
        <f t="shared" si="288"/>
        <v>0.70015937496562297</v>
      </c>
      <c r="AB102" s="626">
        <f t="shared" si="289"/>
        <v>0.71416256246493548</v>
      </c>
      <c r="AC102" s="626">
        <f t="shared" si="290"/>
        <v>0.72844581371423422</v>
      </c>
      <c r="AD102" s="626">
        <f t="shared" si="291"/>
        <v>0.74301472998851892</v>
      </c>
      <c r="AE102" s="626">
        <f t="shared" si="292"/>
        <v>0.75787502458828926</v>
      </c>
      <c r="AF102" s="626">
        <f t="shared" si="293"/>
        <v>0.77303252508005504</v>
      </c>
      <c r="AG102" s="626">
        <f t="shared" si="294"/>
        <v>0.7884931755816561</v>
      </c>
      <c r="AH102" s="626">
        <f t="shared" si="302"/>
        <v>0.80426303909328922</v>
      </c>
      <c r="AI102" s="626">
        <f t="shared" si="310"/>
        <v>0.82034829987515501</v>
      </c>
      <c r="AJ102" s="626">
        <f t="shared" si="311"/>
        <v>0.83675526587265814</v>
      </c>
      <c r="AK102" s="626">
        <f t="shared" si="312"/>
        <v>0.85349037119011129</v>
      </c>
      <c r="AL102" s="626">
        <f t="shared" si="313"/>
        <v>0.87056017861391355</v>
      </c>
      <c r="AM102" s="626">
        <f t="shared" si="314"/>
        <v>0.88797138218619187</v>
      </c>
      <c r="AN102" s="626">
        <f t="shared" si="315"/>
        <v>0.90573080982991572</v>
      </c>
      <c r="AO102" s="626">
        <f t="shared" si="316"/>
        <v>0.92384542602651409</v>
      </c>
      <c r="AP102" s="626">
        <f t="shared" si="317"/>
        <v>0.94232233454704439</v>
      </c>
      <c r="AQ102" s="626">
        <f t="shared" ref="AQ102:AQ112" si="319">AR102/(1+$AQ$66)</f>
        <v>0.96116878123798533</v>
      </c>
      <c r="AR102" s="626">
        <f>AS102/(1+$AR$66)</f>
        <v>0.98039215686274506</v>
      </c>
      <c r="AS102" s="623">
        <v>1</v>
      </c>
      <c r="AT102" s="626">
        <f t="shared" si="205"/>
        <v>1.02</v>
      </c>
      <c r="AU102" s="626">
        <f t="shared" si="206"/>
        <v>1.0404</v>
      </c>
      <c r="AV102" s="626">
        <f t="shared" si="207"/>
        <v>1.0612079999999999</v>
      </c>
      <c r="AW102" s="626">
        <f t="shared" si="208"/>
        <v>1.08243216</v>
      </c>
      <c r="AX102" s="626">
        <f t="shared" si="209"/>
        <v>1.1040808032</v>
      </c>
      <c r="AY102" s="626">
        <f t="shared" si="210"/>
        <v>1.1261624192640001</v>
      </c>
      <c r="AZ102" s="626">
        <f t="shared" si="211"/>
        <v>1.14868566764928</v>
      </c>
      <c r="BA102" s="626">
        <f t="shared" si="212"/>
        <v>1.1716593810022657</v>
      </c>
      <c r="BB102" s="626">
        <f t="shared" si="213"/>
        <v>1.1950925686223111</v>
      </c>
      <c r="BC102" s="626">
        <f t="shared" si="214"/>
        <v>1.2189944199947573</v>
      </c>
      <c r="BD102" s="505"/>
    </row>
    <row r="103" spans="1:56" s="591" customFormat="1">
      <c r="A103" s="615">
        <v>2042</v>
      </c>
      <c r="B103" s="603" t="s">
        <v>23</v>
      </c>
      <c r="C103" s="603" t="s">
        <v>24</v>
      </c>
      <c r="D103" s="626">
        <f t="shared" si="318"/>
        <v>0.46505788687240862</v>
      </c>
      <c r="E103" s="626">
        <f t="shared" si="304"/>
        <v>0.48319514446043255</v>
      </c>
      <c r="F103" s="626">
        <f t="shared" si="305"/>
        <v>0.50590531625007285</v>
      </c>
      <c r="G103" s="626">
        <f t="shared" si="306"/>
        <v>0.51501161194257417</v>
      </c>
      <c r="H103" s="626">
        <f t="shared" si="307"/>
        <v>0.51552662355451673</v>
      </c>
      <c r="I103" s="626">
        <f t="shared" si="308"/>
        <v>0.52996136901404323</v>
      </c>
      <c r="J103" s="626">
        <f t="shared" si="309"/>
        <v>0.54003063502531001</v>
      </c>
      <c r="K103" s="626">
        <f t="shared" si="222"/>
        <v>0.55353140090094277</v>
      </c>
      <c r="L103" s="626">
        <f t="shared" si="230"/>
        <v>0.57526407946945868</v>
      </c>
      <c r="M103" s="626">
        <f t="shared" si="238"/>
        <v>0.60106718713501861</v>
      </c>
      <c r="N103" s="626">
        <f t="shared" si="246"/>
        <v>0.60827800674191457</v>
      </c>
      <c r="O103" s="626">
        <f t="shared" si="254"/>
        <v>0.60711430550288814</v>
      </c>
      <c r="P103" s="626">
        <f t="shared" si="262"/>
        <v>0.60415285901742943</v>
      </c>
      <c r="Q103" s="625">
        <f t="shared" si="270"/>
        <v>0.6000748272190618</v>
      </c>
      <c r="R103" s="626">
        <f t="shared" si="272"/>
        <v>0.59342399788405054</v>
      </c>
      <c r="S103" s="626">
        <f t="shared" si="279"/>
        <v>0.59609440587452878</v>
      </c>
      <c r="T103" s="626">
        <f t="shared" si="281"/>
        <v>0.6034959114141375</v>
      </c>
      <c r="U103" s="626">
        <f t="shared" si="282"/>
        <v>0.60953087052827892</v>
      </c>
      <c r="V103" s="626">
        <f t="shared" si="283"/>
        <v>0.62172148793884452</v>
      </c>
      <c r="W103" s="626">
        <f t="shared" si="284"/>
        <v>0.63415591769762147</v>
      </c>
      <c r="X103" s="626">
        <f t="shared" si="285"/>
        <v>0.64683903605157389</v>
      </c>
      <c r="Y103" s="626">
        <f t="shared" si="286"/>
        <v>0.65977581677260533</v>
      </c>
      <c r="Z103" s="626">
        <f t="shared" si="287"/>
        <v>0.67297133310805746</v>
      </c>
      <c r="AA103" s="626">
        <f t="shared" si="288"/>
        <v>0.68643075977021861</v>
      </c>
      <c r="AB103" s="626">
        <f t="shared" si="289"/>
        <v>0.70015937496562297</v>
      </c>
      <c r="AC103" s="626">
        <f t="shared" si="290"/>
        <v>0.71416256246493548</v>
      </c>
      <c r="AD103" s="626">
        <f t="shared" si="291"/>
        <v>0.72844581371423422</v>
      </c>
      <c r="AE103" s="626">
        <f t="shared" si="292"/>
        <v>0.74301472998851892</v>
      </c>
      <c r="AF103" s="626">
        <f t="shared" si="293"/>
        <v>0.75787502458828926</v>
      </c>
      <c r="AG103" s="626">
        <f t="shared" si="294"/>
        <v>0.77303252508005504</v>
      </c>
      <c r="AH103" s="626">
        <f t="shared" si="302"/>
        <v>0.7884931755816561</v>
      </c>
      <c r="AI103" s="626">
        <f t="shared" si="310"/>
        <v>0.80426303909328922</v>
      </c>
      <c r="AJ103" s="626">
        <f t="shared" si="311"/>
        <v>0.82034829987515501</v>
      </c>
      <c r="AK103" s="626">
        <f t="shared" si="312"/>
        <v>0.83675526587265814</v>
      </c>
      <c r="AL103" s="626">
        <f t="shared" si="313"/>
        <v>0.85349037119011129</v>
      </c>
      <c r="AM103" s="626">
        <f t="shared" si="314"/>
        <v>0.87056017861391355</v>
      </c>
      <c r="AN103" s="626">
        <f t="shared" si="315"/>
        <v>0.88797138218619187</v>
      </c>
      <c r="AO103" s="626">
        <f t="shared" si="316"/>
        <v>0.90573080982991572</v>
      </c>
      <c r="AP103" s="626">
        <f t="shared" si="317"/>
        <v>0.92384542602651409</v>
      </c>
      <c r="AQ103" s="626">
        <f t="shared" si="319"/>
        <v>0.94232233454704439</v>
      </c>
      <c r="AR103" s="626">
        <f t="shared" ref="AR103:AR112" si="320">AS103/(1+$AR$66)</f>
        <v>0.96116878123798533</v>
      </c>
      <c r="AS103" s="626">
        <f>AT103/(1+$AS$66)</f>
        <v>0.98039215686274506</v>
      </c>
      <c r="AT103" s="623">
        <v>1</v>
      </c>
      <c r="AU103" s="626">
        <f t="shared" si="206"/>
        <v>1.02</v>
      </c>
      <c r="AV103" s="626">
        <f t="shared" si="207"/>
        <v>1.0404</v>
      </c>
      <c r="AW103" s="626">
        <f t="shared" si="208"/>
        <v>1.0612079999999999</v>
      </c>
      <c r="AX103" s="626">
        <f t="shared" si="209"/>
        <v>1.08243216</v>
      </c>
      <c r="AY103" s="626">
        <f t="shared" si="210"/>
        <v>1.1040808032</v>
      </c>
      <c r="AZ103" s="626">
        <f t="shared" si="211"/>
        <v>1.1261624192640001</v>
      </c>
      <c r="BA103" s="626">
        <f t="shared" si="212"/>
        <v>1.14868566764928</v>
      </c>
      <c r="BB103" s="626">
        <f t="shared" si="213"/>
        <v>1.1716593810022657</v>
      </c>
      <c r="BC103" s="626">
        <f t="shared" si="214"/>
        <v>1.1950925686223111</v>
      </c>
      <c r="BD103" s="505"/>
    </row>
    <row r="104" spans="1:56" s="591" customFormat="1">
      <c r="A104" s="615">
        <v>2043</v>
      </c>
      <c r="B104" s="603" t="s">
        <v>23</v>
      </c>
      <c r="C104" s="603" t="s">
        <v>24</v>
      </c>
      <c r="D104" s="626">
        <f t="shared" si="318"/>
        <v>0.4559391047768715</v>
      </c>
      <c r="E104" s="626">
        <f t="shared" si="304"/>
        <v>0.47372072986316943</v>
      </c>
      <c r="F104" s="626">
        <f t="shared" si="305"/>
        <v>0.49598560416673837</v>
      </c>
      <c r="G104" s="626">
        <f t="shared" si="306"/>
        <v>0.50491334504173968</v>
      </c>
      <c r="H104" s="626">
        <f t="shared" si="307"/>
        <v>0.50541825838678134</v>
      </c>
      <c r="I104" s="626">
        <f t="shared" si="308"/>
        <v>0.51956996962161117</v>
      </c>
      <c r="J104" s="626">
        <f t="shared" si="309"/>
        <v>0.52944179904442179</v>
      </c>
      <c r="K104" s="626">
        <f t="shared" si="222"/>
        <v>0.54267784402053232</v>
      </c>
      <c r="L104" s="626">
        <f t="shared" si="230"/>
        <v>0.56398439163672431</v>
      </c>
      <c r="M104" s="626">
        <f t="shared" si="238"/>
        <v>0.58928155601472421</v>
      </c>
      <c r="N104" s="626">
        <f t="shared" si="246"/>
        <v>0.59635098700187716</v>
      </c>
      <c r="O104" s="626">
        <f t="shared" si="254"/>
        <v>0.59521010343420411</v>
      </c>
      <c r="P104" s="626">
        <f t="shared" si="262"/>
        <v>0.5923067245268917</v>
      </c>
      <c r="Q104" s="625">
        <f t="shared" si="270"/>
        <v>0.58830865413633515</v>
      </c>
      <c r="R104" s="626">
        <f t="shared" si="272"/>
        <v>0.58178823321965745</v>
      </c>
      <c r="S104" s="626">
        <f t="shared" si="279"/>
        <v>0.58440628026914587</v>
      </c>
      <c r="T104" s="626">
        <f t="shared" si="281"/>
        <v>0.59166265824915443</v>
      </c>
      <c r="U104" s="626">
        <f t="shared" si="282"/>
        <v>0.59757928483164602</v>
      </c>
      <c r="V104" s="626">
        <f t="shared" si="283"/>
        <v>0.60953087052827892</v>
      </c>
      <c r="W104" s="626">
        <f t="shared" si="284"/>
        <v>0.62172148793884452</v>
      </c>
      <c r="X104" s="626">
        <f t="shared" si="285"/>
        <v>0.63415591769762147</v>
      </c>
      <c r="Y104" s="626">
        <f t="shared" si="286"/>
        <v>0.64683903605157389</v>
      </c>
      <c r="Z104" s="626">
        <f t="shared" si="287"/>
        <v>0.65977581677260533</v>
      </c>
      <c r="AA104" s="626">
        <f t="shared" si="288"/>
        <v>0.67297133310805746</v>
      </c>
      <c r="AB104" s="626">
        <f t="shared" si="289"/>
        <v>0.68643075977021861</v>
      </c>
      <c r="AC104" s="626">
        <f t="shared" si="290"/>
        <v>0.70015937496562297</v>
      </c>
      <c r="AD104" s="626">
        <f t="shared" si="291"/>
        <v>0.71416256246493548</v>
      </c>
      <c r="AE104" s="626">
        <f t="shared" si="292"/>
        <v>0.72844581371423422</v>
      </c>
      <c r="AF104" s="626">
        <f t="shared" si="293"/>
        <v>0.74301472998851892</v>
      </c>
      <c r="AG104" s="626">
        <f t="shared" si="294"/>
        <v>0.75787502458828926</v>
      </c>
      <c r="AH104" s="626">
        <f t="shared" si="302"/>
        <v>0.77303252508005504</v>
      </c>
      <c r="AI104" s="626">
        <f t="shared" si="310"/>
        <v>0.7884931755816561</v>
      </c>
      <c r="AJ104" s="626">
        <f t="shared" si="311"/>
        <v>0.80426303909328922</v>
      </c>
      <c r="AK104" s="626">
        <f t="shared" si="312"/>
        <v>0.82034829987515501</v>
      </c>
      <c r="AL104" s="626">
        <f t="shared" si="313"/>
        <v>0.83675526587265814</v>
      </c>
      <c r="AM104" s="626">
        <f t="shared" si="314"/>
        <v>0.85349037119011129</v>
      </c>
      <c r="AN104" s="626">
        <f t="shared" si="315"/>
        <v>0.87056017861391355</v>
      </c>
      <c r="AO104" s="626">
        <f t="shared" si="316"/>
        <v>0.88797138218619187</v>
      </c>
      <c r="AP104" s="626">
        <f t="shared" si="317"/>
        <v>0.90573080982991572</v>
      </c>
      <c r="AQ104" s="626">
        <f t="shared" si="319"/>
        <v>0.92384542602651409</v>
      </c>
      <c r="AR104" s="626">
        <f t="shared" si="320"/>
        <v>0.94232233454704439</v>
      </c>
      <c r="AS104" s="626">
        <f t="shared" ref="AS104:AS112" si="321">AT104/(1+$AS$66)</f>
        <v>0.96116878123798533</v>
      </c>
      <c r="AT104" s="626">
        <f>AU104/(1+$AT$66)</f>
        <v>0.98039215686274506</v>
      </c>
      <c r="AU104" s="623">
        <v>1</v>
      </c>
      <c r="AV104" s="626">
        <f t="shared" si="207"/>
        <v>1.02</v>
      </c>
      <c r="AW104" s="626">
        <f t="shared" si="208"/>
        <v>1.0404</v>
      </c>
      <c r="AX104" s="626">
        <f t="shared" si="209"/>
        <v>1.0612079999999999</v>
      </c>
      <c r="AY104" s="626">
        <f t="shared" si="210"/>
        <v>1.08243216</v>
      </c>
      <c r="AZ104" s="626">
        <f t="shared" si="211"/>
        <v>1.1040808032</v>
      </c>
      <c r="BA104" s="626">
        <f t="shared" si="212"/>
        <v>1.1261624192640001</v>
      </c>
      <c r="BB104" s="626">
        <f t="shared" si="213"/>
        <v>1.14868566764928</v>
      </c>
      <c r="BC104" s="626">
        <f t="shared" si="214"/>
        <v>1.1716593810022657</v>
      </c>
      <c r="BD104" s="505"/>
    </row>
    <row r="105" spans="1:56" s="591" customFormat="1">
      <c r="A105" s="615">
        <v>2044</v>
      </c>
      <c r="B105" s="603" t="s">
        <v>23</v>
      </c>
      <c r="C105" s="603" t="s">
        <v>24</v>
      </c>
      <c r="D105" s="626">
        <f t="shared" si="318"/>
        <v>0.44699912233026623</v>
      </c>
      <c r="E105" s="626">
        <f t="shared" si="304"/>
        <v>0.46443208810114656</v>
      </c>
      <c r="F105" s="626">
        <f t="shared" si="305"/>
        <v>0.48626039624190043</v>
      </c>
      <c r="G105" s="626">
        <f t="shared" si="306"/>
        <v>0.49501308337425465</v>
      </c>
      <c r="H105" s="626">
        <f t="shared" si="307"/>
        <v>0.49550809645762883</v>
      </c>
      <c r="I105" s="626">
        <f t="shared" si="308"/>
        <v>0.50938232315844245</v>
      </c>
      <c r="J105" s="626">
        <f t="shared" si="309"/>
        <v>0.51906058729845284</v>
      </c>
      <c r="K105" s="626">
        <f t="shared" si="222"/>
        <v>0.53203710198091414</v>
      </c>
      <c r="L105" s="626">
        <f t="shared" si="230"/>
        <v>0.55292587415365146</v>
      </c>
      <c r="M105" s="626">
        <f t="shared" si="238"/>
        <v>0.57772701570071017</v>
      </c>
      <c r="N105" s="626">
        <f t="shared" si="246"/>
        <v>0.58465783039399732</v>
      </c>
      <c r="O105" s="626">
        <f t="shared" si="254"/>
        <v>0.58353931709235707</v>
      </c>
      <c r="P105" s="626">
        <f t="shared" si="262"/>
        <v>0.58069286718322721</v>
      </c>
      <c r="Q105" s="625">
        <f t="shared" si="270"/>
        <v>0.57677319032974039</v>
      </c>
      <c r="R105" s="626">
        <f t="shared" si="272"/>
        <v>0.57038062080358576</v>
      </c>
      <c r="S105" s="626">
        <f t="shared" si="279"/>
        <v>0.57294733359720185</v>
      </c>
      <c r="T105" s="626">
        <f t="shared" si="281"/>
        <v>0.5800614296560338</v>
      </c>
      <c r="U105" s="626">
        <f t="shared" si="282"/>
        <v>0.58586204395259411</v>
      </c>
      <c r="V105" s="626">
        <f t="shared" si="283"/>
        <v>0.59757928483164602</v>
      </c>
      <c r="W105" s="626">
        <f t="shared" si="284"/>
        <v>0.60953087052827892</v>
      </c>
      <c r="X105" s="626">
        <f t="shared" si="285"/>
        <v>0.62172148793884452</v>
      </c>
      <c r="Y105" s="626">
        <f t="shared" si="286"/>
        <v>0.63415591769762147</v>
      </c>
      <c r="Z105" s="626">
        <f t="shared" si="287"/>
        <v>0.64683903605157389</v>
      </c>
      <c r="AA105" s="626">
        <f t="shared" si="288"/>
        <v>0.65977581677260533</v>
      </c>
      <c r="AB105" s="626">
        <f t="shared" si="289"/>
        <v>0.67297133310805746</v>
      </c>
      <c r="AC105" s="626">
        <f t="shared" si="290"/>
        <v>0.68643075977021861</v>
      </c>
      <c r="AD105" s="626">
        <f t="shared" si="291"/>
        <v>0.70015937496562297</v>
      </c>
      <c r="AE105" s="626">
        <f t="shared" si="292"/>
        <v>0.71416256246493548</v>
      </c>
      <c r="AF105" s="626">
        <f t="shared" si="293"/>
        <v>0.72844581371423422</v>
      </c>
      <c r="AG105" s="626">
        <f t="shared" si="294"/>
        <v>0.74301472998851892</v>
      </c>
      <c r="AH105" s="626">
        <f t="shared" si="302"/>
        <v>0.75787502458828926</v>
      </c>
      <c r="AI105" s="626">
        <f t="shared" si="310"/>
        <v>0.77303252508005504</v>
      </c>
      <c r="AJ105" s="626">
        <f t="shared" si="311"/>
        <v>0.7884931755816561</v>
      </c>
      <c r="AK105" s="626">
        <f t="shared" si="312"/>
        <v>0.80426303909328922</v>
      </c>
      <c r="AL105" s="626">
        <f t="shared" si="313"/>
        <v>0.82034829987515501</v>
      </c>
      <c r="AM105" s="626">
        <f t="shared" si="314"/>
        <v>0.83675526587265814</v>
      </c>
      <c r="AN105" s="626">
        <f t="shared" si="315"/>
        <v>0.85349037119011129</v>
      </c>
      <c r="AO105" s="626">
        <f t="shared" si="316"/>
        <v>0.87056017861391355</v>
      </c>
      <c r="AP105" s="626">
        <f t="shared" si="317"/>
        <v>0.88797138218619187</v>
      </c>
      <c r="AQ105" s="626">
        <f t="shared" si="319"/>
        <v>0.90573080982991572</v>
      </c>
      <c r="AR105" s="626">
        <f t="shared" si="320"/>
        <v>0.92384542602651409</v>
      </c>
      <c r="AS105" s="626">
        <f t="shared" si="321"/>
        <v>0.94232233454704439</v>
      </c>
      <c r="AT105" s="626">
        <f t="shared" ref="AT105:AT112" si="322">AU105/(1+$AT$66)</f>
        <v>0.96116878123798533</v>
      </c>
      <c r="AU105" s="626">
        <f>AV105/(1+$AU$66)</f>
        <v>0.98039215686274506</v>
      </c>
      <c r="AV105" s="623">
        <v>1</v>
      </c>
      <c r="AW105" s="626">
        <f t="shared" si="208"/>
        <v>1.02</v>
      </c>
      <c r="AX105" s="626">
        <f t="shared" si="209"/>
        <v>1.0404</v>
      </c>
      <c r="AY105" s="626">
        <f t="shared" si="210"/>
        <v>1.0612079999999999</v>
      </c>
      <c r="AZ105" s="626">
        <f t="shared" si="211"/>
        <v>1.08243216</v>
      </c>
      <c r="BA105" s="626">
        <f t="shared" si="212"/>
        <v>1.1040808032</v>
      </c>
      <c r="BB105" s="626">
        <f t="shared" si="213"/>
        <v>1.1261624192640001</v>
      </c>
      <c r="BC105" s="626">
        <f t="shared" si="214"/>
        <v>1.14868566764928</v>
      </c>
      <c r="BD105" s="505"/>
    </row>
    <row r="106" spans="1:56" s="591" customFormat="1">
      <c r="A106" s="615">
        <v>2045</v>
      </c>
      <c r="B106" s="603" t="s">
        <v>23</v>
      </c>
      <c r="C106" s="603" t="s">
        <v>24</v>
      </c>
      <c r="D106" s="626">
        <f t="shared" si="318"/>
        <v>0.43823443365712372</v>
      </c>
      <c r="E106" s="626">
        <f t="shared" si="304"/>
        <v>0.45532557656975153</v>
      </c>
      <c r="F106" s="626">
        <f t="shared" si="305"/>
        <v>0.47672587866852983</v>
      </c>
      <c r="G106" s="626">
        <f t="shared" si="306"/>
        <v>0.48530694448456335</v>
      </c>
      <c r="H106" s="626">
        <f t="shared" si="307"/>
        <v>0.48579225142904786</v>
      </c>
      <c r="I106" s="626">
        <f t="shared" si="308"/>
        <v>0.49939443446906123</v>
      </c>
      <c r="J106" s="626">
        <f t="shared" si="309"/>
        <v>0.50888292872397334</v>
      </c>
      <c r="K106" s="626">
        <f t="shared" si="222"/>
        <v>0.5216050019420726</v>
      </c>
      <c r="L106" s="626">
        <f t="shared" si="230"/>
        <v>0.54208419034671695</v>
      </c>
      <c r="M106" s="626">
        <f t="shared" si="238"/>
        <v>0.5663990350006961</v>
      </c>
      <c r="N106" s="626">
        <f t="shared" si="246"/>
        <v>0.57319395136666396</v>
      </c>
      <c r="O106" s="626">
        <f t="shared" si="254"/>
        <v>0.5720973696983892</v>
      </c>
      <c r="P106" s="626">
        <f t="shared" si="262"/>
        <v>0.56930673253257569</v>
      </c>
      <c r="Q106" s="625">
        <f t="shared" si="270"/>
        <v>0.56546391208798075</v>
      </c>
      <c r="R106" s="626">
        <f t="shared" si="272"/>
        <v>0.55919668706233894</v>
      </c>
      <c r="S106" s="626">
        <f t="shared" si="279"/>
        <v>0.56171307215411947</v>
      </c>
      <c r="T106" s="626">
        <f t="shared" si="281"/>
        <v>0.56868767613336646</v>
      </c>
      <c r="U106" s="626">
        <f t="shared" si="282"/>
        <v>0.57437455289470007</v>
      </c>
      <c r="V106" s="626">
        <f t="shared" si="283"/>
        <v>0.58586204395259411</v>
      </c>
      <c r="W106" s="626">
        <f t="shared" si="284"/>
        <v>0.59757928483164602</v>
      </c>
      <c r="X106" s="626">
        <f t="shared" si="285"/>
        <v>0.60953087052827892</v>
      </c>
      <c r="Y106" s="626">
        <f t="shared" si="286"/>
        <v>0.62172148793884452</v>
      </c>
      <c r="Z106" s="626">
        <f t="shared" si="287"/>
        <v>0.63415591769762147</v>
      </c>
      <c r="AA106" s="626">
        <f t="shared" si="288"/>
        <v>0.64683903605157389</v>
      </c>
      <c r="AB106" s="626">
        <f t="shared" si="289"/>
        <v>0.65977581677260533</v>
      </c>
      <c r="AC106" s="626">
        <f t="shared" si="290"/>
        <v>0.67297133310805746</v>
      </c>
      <c r="AD106" s="626">
        <f t="shared" si="291"/>
        <v>0.68643075977021861</v>
      </c>
      <c r="AE106" s="626">
        <f t="shared" si="292"/>
        <v>0.70015937496562297</v>
      </c>
      <c r="AF106" s="626">
        <f t="shared" si="293"/>
        <v>0.71416256246493548</v>
      </c>
      <c r="AG106" s="626">
        <f t="shared" si="294"/>
        <v>0.72844581371423422</v>
      </c>
      <c r="AH106" s="626">
        <f t="shared" si="302"/>
        <v>0.74301472998851892</v>
      </c>
      <c r="AI106" s="626">
        <f t="shared" si="310"/>
        <v>0.75787502458828926</v>
      </c>
      <c r="AJ106" s="626">
        <f t="shared" si="311"/>
        <v>0.77303252508005504</v>
      </c>
      <c r="AK106" s="626">
        <f t="shared" si="312"/>
        <v>0.7884931755816561</v>
      </c>
      <c r="AL106" s="626">
        <f t="shared" si="313"/>
        <v>0.80426303909328922</v>
      </c>
      <c r="AM106" s="626">
        <f t="shared" si="314"/>
        <v>0.82034829987515501</v>
      </c>
      <c r="AN106" s="626">
        <f t="shared" si="315"/>
        <v>0.83675526587265814</v>
      </c>
      <c r="AO106" s="626">
        <f t="shared" si="316"/>
        <v>0.85349037119011129</v>
      </c>
      <c r="AP106" s="626">
        <f t="shared" si="317"/>
        <v>0.87056017861391355</v>
      </c>
      <c r="AQ106" s="626">
        <f t="shared" si="319"/>
        <v>0.88797138218619187</v>
      </c>
      <c r="AR106" s="626">
        <f t="shared" si="320"/>
        <v>0.90573080982991572</v>
      </c>
      <c r="AS106" s="626">
        <f t="shared" si="321"/>
        <v>0.92384542602651409</v>
      </c>
      <c r="AT106" s="626">
        <f t="shared" si="322"/>
        <v>0.94232233454704439</v>
      </c>
      <c r="AU106" s="626">
        <f t="shared" ref="AU106:AU111" si="323">AV106/(1+$AU$66)</f>
        <v>0.96116878123798533</v>
      </c>
      <c r="AV106" s="626">
        <f>AW106/(1+$AV$66)</f>
        <v>0.98039215686274506</v>
      </c>
      <c r="AW106" s="623">
        <v>1</v>
      </c>
      <c r="AX106" s="626">
        <f t="shared" si="209"/>
        <v>1.02</v>
      </c>
      <c r="AY106" s="626">
        <f t="shared" si="210"/>
        <v>1.0404</v>
      </c>
      <c r="AZ106" s="626">
        <f t="shared" si="211"/>
        <v>1.0612079999999999</v>
      </c>
      <c r="BA106" s="626">
        <f t="shared" si="212"/>
        <v>1.08243216</v>
      </c>
      <c r="BB106" s="626">
        <f t="shared" si="213"/>
        <v>1.1040808032</v>
      </c>
      <c r="BC106" s="626">
        <f t="shared" si="214"/>
        <v>1.1261624192640001</v>
      </c>
      <c r="BD106" s="505"/>
    </row>
    <row r="107" spans="1:56" s="591" customFormat="1">
      <c r="A107" s="615">
        <v>2046</v>
      </c>
      <c r="B107" s="603" t="s">
        <v>23</v>
      </c>
      <c r="C107" s="603" t="s">
        <v>24</v>
      </c>
      <c r="D107" s="626">
        <f t="shared" si="318"/>
        <v>0.42964160162463105</v>
      </c>
      <c r="E107" s="626">
        <f t="shared" si="304"/>
        <v>0.44639762408799161</v>
      </c>
      <c r="F107" s="626">
        <f t="shared" si="305"/>
        <v>0.46737831242012717</v>
      </c>
      <c r="G107" s="626">
        <f t="shared" si="306"/>
        <v>0.47579112204368945</v>
      </c>
      <c r="H107" s="626">
        <f t="shared" si="307"/>
        <v>0.47626691316573311</v>
      </c>
      <c r="I107" s="626">
        <f t="shared" si="308"/>
        <v>0.48960238673437367</v>
      </c>
      <c r="J107" s="626">
        <f t="shared" si="309"/>
        <v>0.49890483208232672</v>
      </c>
      <c r="K107" s="626">
        <f t="shared" si="222"/>
        <v>0.51137745288438485</v>
      </c>
      <c r="L107" s="626">
        <f t="shared" si="230"/>
        <v>0.53145508857521273</v>
      </c>
      <c r="M107" s="626">
        <f t="shared" si="238"/>
        <v>0.55529317156930991</v>
      </c>
      <c r="N107" s="626">
        <f t="shared" si="246"/>
        <v>0.56195485428104308</v>
      </c>
      <c r="O107" s="626">
        <f t="shared" si="254"/>
        <v>0.56087977421410706</v>
      </c>
      <c r="P107" s="626">
        <f t="shared" si="262"/>
        <v>0.55814385542409384</v>
      </c>
      <c r="Q107" s="625">
        <f t="shared" si="270"/>
        <v>0.55437638439998116</v>
      </c>
      <c r="R107" s="626">
        <f t="shared" si="272"/>
        <v>0.54823204613954801</v>
      </c>
      <c r="S107" s="626">
        <f t="shared" si="279"/>
        <v>0.5506990903471759</v>
      </c>
      <c r="T107" s="626">
        <f t="shared" si="281"/>
        <v>0.55753693738565335</v>
      </c>
      <c r="U107" s="626">
        <f t="shared" si="282"/>
        <v>0.56311230675950985</v>
      </c>
      <c r="V107" s="626">
        <f t="shared" si="283"/>
        <v>0.57437455289470007</v>
      </c>
      <c r="W107" s="626">
        <f t="shared" si="284"/>
        <v>0.58586204395259411</v>
      </c>
      <c r="X107" s="626">
        <f t="shared" si="285"/>
        <v>0.59757928483164602</v>
      </c>
      <c r="Y107" s="626">
        <f t="shared" si="286"/>
        <v>0.60953087052827892</v>
      </c>
      <c r="Z107" s="626">
        <f t="shared" si="287"/>
        <v>0.62172148793884452</v>
      </c>
      <c r="AA107" s="626">
        <f t="shared" si="288"/>
        <v>0.63415591769762147</v>
      </c>
      <c r="AB107" s="626">
        <f t="shared" si="289"/>
        <v>0.64683903605157389</v>
      </c>
      <c r="AC107" s="626">
        <f t="shared" si="290"/>
        <v>0.65977581677260533</v>
      </c>
      <c r="AD107" s="626">
        <f t="shared" si="291"/>
        <v>0.67297133310805746</v>
      </c>
      <c r="AE107" s="626">
        <f t="shared" si="292"/>
        <v>0.68643075977021861</v>
      </c>
      <c r="AF107" s="626">
        <f t="shared" si="293"/>
        <v>0.70015937496562297</v>
      </c>
      <c r="AG107" s="626">
        <f t="shared" si="294"/>
        <v>0.71416256246493548</v>
      </c>
      <c r="AH107" s="626">
        <f t="shared" si="302"/>
        <v>0.72844581371423422</v>
      </c>
      <c r="AI107" s="626">
        <f t="shared" si="310"/>
        <v>0.74301472998851892</v>
      </c>
      <c r="AJ107" s="626">
        <f t="shared" si="311"/>
        <v>0.75787502458828926</v>
      </c>
      <c r="AK107" s="626">
        <f t="shared" si="312"/>
        <v>0.77303252508005504</v>
      </c>
      <c r="AL107" s="626">
        <f t="shared" si="313"/>
        <v>0.7884931755816561</v>
      </c>
      <c r="AM107" s="626">
        <f t="shared" si="314"/>
        <v>0.80426303909328922</v>
      </c>
      <c r="AN107" s="626">
        <f t="shared" si="315"/>
        <v>0.82034829987515501</v>
      </c>
      <c r="AO107" s="626">
        <f t="shared" si="316"/>
        <v>0.83675526587265814</v>
      </c>
      <c r="AP107" s="626">
        <f t="shared" si="317"/>
        <v>0.85349037119011129</v>
      </c>
      <c r="AQ107" s="626">
        <f t="shared" si="319"/>
        <v>0.87056017861391355</v>
      </c>
      <c r="AR107" s="626">
        <f t="shared" si="320"/>
        <v>0.88797138218619187</v>
      </c>
      <c r="AS107" s="626">
        <f t="shared" si="321"/>
        <v>0.90573080982991572</v>
      </c>
      <c r="AT107" s="626">
        <f t="shared" si="322"/>
        <v>0.92384542602651409</v>
      </c>
      <c r="AU107" s="626">
        <f t="shared" si="323"/>
        <v>0.94232233454704439</v>
      </c>
      <c r="AV107" s="626">
        <f t="shared" ref="AV107:AV112" si="324">AW107/(1+$AV$66)</f>
        <v>0.96116878123798533</v>
      </c>
      <c r="AW107" s="626">
        <f>AX107/(1+$AW$66)</f>
        <v>0.98039215686274506</v>
      </c>
      <c r="AX107" s="623">
        <v>1</v>
      </c>
      <c r="AY107" s="626">
        <f t="shared" si="210"/>
        <v>1.02</v>
      </c>
      <c r="AZ107" s="626">
        <f t="shared" si="211"/>
        <v>1.0404</v>
      </c>
      <c r="BA107" s="626">
        <f t="shared" si="212"/>
        <v>1.0612079999999999</v>
      </c>
      <c r="BB107" s="626">
        <f t="shared" si="213"/>
        <v>1.08243216</v>
      </c>
      <c r="BC107" s="626">
        <f t="shared" si="214"/>
        <v>1.1040808032</v>
      </c>
      <c r="BD107" s="505"/>
    </row>
    <row r="108" spans="1:56" s="591" customFormat="1">
      <c r="A108" s="615">
        <v>2047</v>
      </c>
      <c r="B108" s="603" t="s">
        <v>23</v>
      </c>
      <c r="C108" s="603" t="s">
        <v>24</v>
      </c>
      <c r="D108" s="626">
        <f t="shared" si="318"/>
        <v>0.42121725649473613</v>
      </c>
      <c r="E108" s="626">
        <f t="shared" si="304"/>
        <v>0.43764472949803079</v>
      </c>
      <c r="F108" s="626">
        <f t="shared" si="305"/>
        <v>0.4582140317844382</v>
      </c>
      <c r="G108" s="626">
        <f t="shared" si="306"/>
        <v>0.46646188435655811</v>
      </c>
      <c r="H108" s="626">
        <f t="shared" si="307"/>
        <v>0.46692834624091462</v>
      </c>
      <c r="I108" s="626">
        <f t="shared" si="308"/>
        <v>0.48000233993566022</v>
      </c>
      <c r="J108" s="626">
        <f t="shared" si="309"/>
        <v>0.48912238439443773</v>
      </c>
      <c r="K108" s="626">
        <f t="shared" si="222"/>
        <v>0.50135044400429862</v>
      </c>
      <c r="L108" s="626">
        <f t="shared" si="230"/>
        <v>0.5210344005639338</v>
      </c>
      <c r="M108" s="626">
        <f t="shared" si="238"/>
        <v>0.54440507016598993</v>
      </c>
      <c r="N108" s="626">
        <f t="shared" si="246"/>
        <v>0.55093613164808131</v>
      </c>
      <c r="O108" s="626">
        <f t="shared" si="254"/>
        <v>0.5498821315824578</v>
      </c>
      <c r="P108" s="626">
        <f t="shared" si="262"/>
        <v>0.54719985825891537</v>
      </c>
      <c r="Q108" s="625">
        <f t="shared" si="270"/>
        <v>0.54350625921566764</v>
      </c>
      <c r="R108" s="626">
        <f t="shared" si="272"/>
        <v>0.53748239817602728</v>
      </c>
      <c r="S108" s="626">
        <f t="shared" si="279"/>
        <v>0.53990106896781942</v>
      </c>
      <c r="T108" s="626">
        <f t="shared" si="281"/>
        <v>0.54660484057416991</v>
      </c>
      <c r="U108" s="626">
        <f t="shared" si="282"/>
        <v>0.55207088897991163</v>
      </c>
      <c r="V108" s="626">
        <f t="shared" si="283"/>
        <v>0.56311230675950985</v>
      </c>
      <c r="W108" s="626">
        <f t="shared" si="284"/>
        <v>0.57437455289470007</v>
      </c>
      <c r="X108" s="626">
        <f t="shared" si="285"/>
        <v>0.58586204395259411</v>
      </c>
      <c r="Y108" s="626">
        <f t="shared" si="286"/>
        <v>0.59757928483164602</v>
      </c>
      <c r="Z108" s="626">
        <f t="shared" si="287"/>
        <v>0.60953087052827892</v>
      </c>
      <c r="AA108" s="626">
        <f t="shared" si="288"/>
        <v>0.62172148793884452</v>
      </c>
      <c r="AB108" s="626">
        <f t="shared" si="289"/>
        <v>0.63415591769762147</v>
      </c>
      <c r="AC108" s="626">
        <f t="shared" si="290"/>
        <v>0.64683903605157389</v>
      </c>
      <c r="AD108" s="626">
        <f t="shared" si="291"/>
        <v>0.65977581677260533</v>
      </c>
      <c r="AE108" s="626">
        <f t="shared" si="292"/>
        <v>0.67297133310805746</v>
      </c>
      <c r="AF108" s="626">
        <f t="shared" si="293"/>
        <v>0.68643075977021861</v>
      </c>
      <c r="AG108" s="626">
        <f t="shared" si="294"/>
        <v>0.70015937496562297</v>
      </c>
      <c r="AH108" s="626">
        <f t="shared" si="302"/>
        <v>0.71416256246493548</v>
      </c>
      <c r="AI108" s="626">
        <f t="shared" si="310"/>
        <v>0.72844581371423422</v>
      </c>
      <c r="AJ108" s="626">
        <f t="shared" si="311"/>
        <v>0.74301472998851892</v>
      </c>
      <c r="AK108" s="626">
        <f t="shared" si="312"/>
        <v>0.75787502458828926</v>
      </c>
      <c r="AL108" s="626">
        <f t="shared" si="313"/>
        <v>0.77303252508005504</v>
      </c>
      <c r="AM108" s="626">
        <f t="shared" si="314"/>
        <v>0.7884931755816561</v>
      </c>
      <c r="AN108" s="626">
        <f t="shared" si="315"/>
        <v>0.80426303909328922</v>
      </c>
      <c r="AO108" s="626">
        <f t="shared" si="316"/>
        <v>0.82034829987515501</v>
      </c>
      <c r="AP108" s="626">
        <f t="shared" si="317"/>
        <v>0.83675526587265814</v>
      </c>
      <c r="AQ108" s="626">
        <f t="shared" si="319"/>
        <v>0.85349037119011129</v>
      </c>
      <c r="AR108" s="626">
        <f t="shared" si="320"/>
        <v>0.87056017861391355</v>
      </c>
      <c r="AS108" s="626">
        <f t="shared" si="321"/>
        <v>0.88797138218619187</v>
      </c>
      <c r="AT108" s="626">
        <f t="shared" si="322"/>
        <v>0.90573080982991572</v>
      </c>
      <c r="AU108" s="626">
        <f t="shared" si="323"/>
        <v>0.92384542602651409</v>
      </c>
      <c r="AV108" s="626">
        <f t="shared" si="324"/>
        <v>0.94232233454704439</v>
      </c>
      <c r="AW108" s="626">
        <f t="shared" ref="AW108:AW112" si="325">AX108/(1+$AW$66)</f>
        <v>0.96116878123798533</v>
      </c>
      <c r="AX108" s="626">
        <f>AY108/(1+$AX$66)</f>
        <v>0.98039215686274506</v>
      </c>
      <c r="AY108" s="623">
        <v>1</v>
      </c>
      <c r="AZ108" s="626">
        <f t="shared" si="211"/>
        <v>1.02</v>
      </c>
      <c r="BA108" s="626">
        <f t="shared" si="212"/>
        <v>1.0404</v>
      </c>
      <c r="BB108" s="626">
        <f t="shared" si="213"/>
        <v>1.0612079999999999</v>
      </c>
      <c r="BC108" s="626">
        <f t="shared" si="214"/>
        <v>1.08243216</v>
      </c>
      <c r="BD108" s="505"/>
    </row>
    <row r="109" spans="1:56" s="591" customFormat="1">
      <c r="A109" s="615">
        <v>2048</v>
      </c>
      <c r="B109" s="603" t="s">
        <v>23</v>
      </c>
      <c r="C109" s="603" t="s">
        <v>24</v>
      </c>
      <c r="D109" s="626">
        <f t="shared" si="318"/>
        <v>0.41295809460268251</v>
      </c>
      <c r="E109" s="626">
        <f t="shared" si="304"/>
        <v>0.42906346029218712</v>
      </c>
      <c r="F109" s="626">
        <f t="shared" si="305"/>
        <v>0.44922944292591988</v>
      </c>
      <c r="G109" s="626">
        <f t="shared" si="306"/>
        <v>0.45731557289858643</v>
      </c>
      <c r="H109" s="626">
        <f t="shared" si="307"/>
        <v>0.45777288847148495</v>
      </c>
      <c r="I109" s="626">
        <f t="shared" si="308"/>
        <v>0.47059052934868656</v>
      </c>
      <c r="J109" s="626">
        <f t="shared" si="309"/>
        <v>0.47953174940631155</v>
      </c>
      <c r="K109" s="626">
        <f t="shared" si="222"/>
        <v>0.4915200431414693</v>
      </c>
      <c r="L109" s="626">
        <f t="shared" si="230"/>
        <v>0.51081803976856255</v>
      </c>
      <c r="M109" s="626">
        <f t="shared" si="238"/>
        <v>0.5337304609470489</v>
      </c>
      <c r="N109" s="626">
        <f t="shared" si="246"/>
        <v>0.54013346240007964</v>
      </c>
      <c r="O109" s="626">
        <f t="shared" si="254"/>
        <v>0.53910012900240956</v>
      </c>
      <c r="P109" s="626">
        <f t="shared" si="262"/>
        <v>0.53647044927344645</v>
      </c>
      <c r="Q109" s="625">
        <f t="shared" si="270"/>
        <v>0.53284927374085067</v>
      </c>
      <c r="R109" s="626">
        <f t="shared" si="272"/>
        <v>0.52694352762355623</v>
      </c>
      <c r="S109" s="626">
        <f t="shared" si="279"/>
        <v>0.52931477349786216</v>
      </c>
      <c r="T109" s="626">
        <f t="shared" si="281"/>
        <v>0.53588709860212735</v>
      </c>
      <c r="U109" s="626">
        <f t="shared" si="282"/>
        <v>0.54124596958814863</v>
      </c>
      <c r="V109" s="626">
        <f t="shared" si="283"/>
        <v>0.55207088897991163</v>
      </c>
      <c r="W109" s="626">
        <f t="shared" si="284"/>
        <v>0.56311230675950985</v>
      </c>
      <c r="X109" s="626">
        <f t="shared" si="285"/>
        <v>0.57437455289470007</v>
      </c>
      <c r="Y109" s="626">
        <f t="shared" si="286"/>
        <v>0.58586204395259411</v>
      </c>
      <c r="Z109" s="626">
        <f t="shared" si="287"/>
        <v>0.59757928483164602</v>
      </c>
      <c r="AA109" s="626">
        <f t="shared" si="288"/>
        <v>0.60953087052827892</v>
      </c>
      <c r="AB109" s="626">
        <f t="shared" si="289"/>
        <v>0.62172148793884452</v>
      </c>
      <c r="AC109" s="626">
        <f t="shared" si="290"/>
        <v>0.63415591769762147</v>
      </c>
      <c r="AD109" s="626">
        <f t="shared" si="291"/>
        <v>0.64683903605157389</v>
      </c>
      <c r="AE109" s="626">
        <f t="shared" si="292"/>
        <v>0.65977581677260533</v>
      </c>
      <c r="AF109" s="626">
        <f t="shared" si="293"/>
        <v>0.67297133310805746</v>
      </c>
      <c r="AG109" s="626">
        <f t="shared" si="294"/>
        <v>0.68643075977021861</v>
      </c>
      <c r="AH109" s="626">
        <f t="shared" si="302"/>
        <v>0.70015937496562297</v>
      </c>
      <c r="AI109" s="626">
        <f t="shared" si="310"/>
        <v>0.71416256246493548</v>
      </c>
      <c r="AJ109" s="626">
        <f t="shared" si="311"/>
        <v>0.72844581371423422</v>
      </c>
      <c r="AK109" s="626">
        <f t="shared" si="312"/>
        <v>0.74301472998851892</v>
      </c>
      <c r="AL109" s="626">
        <f t="shared" si="313"/>
        <v>0.75787502458828926</v>
      </c>
      <c r="AM109" s="626">
        <f t="shared" si="314"/>
        <v>0.77303252508005504</v>
      </c>
      <c r="AN109" s="626">
        <f t="shared" si="315"/>
        <v>0.7884931755816561</v>
      </c>
      <c r="AO109" s="626">
        <f t="shared" si="316"/>
        <v>0.80426303909328922</v>
      </c>
      <c r="AP109" s="626">
        <f t="shared" si="317"/>
        <v>0.82034829987515501</v>
      </c>
      <c r="AQ109" s="626">
        <f t="shared" si="319"/>
        <v>0.83675526587265814</v>
      </c>
      <c r="AR109" s="626">
        <f t="shared" si="320"/>
        <v>0.85349037119011129</v>
      </c>
      <c r="AS109" s="626">
        <f t="shared" si="321"/>
        <v>0.87056017861391355</v>
      </c>
      <c r="AT109" s="626">
        <f t="shared" si="322"/>
        <v>0.88797138218619187</v>
      </c>
      <c r="AU109" s="626">
        <f t="shared" si="323"/>
        <v>0.90573080982991572</v>
      </c>
      <c r="AV109" s="626">
        <f t="shared" si="324"/>
        <v>0.92384542602651409</v>
      </c>
      <c r="AW109" s="626">
        <f t="shared" si="325"/>
        <v>0.94232233454704439</v>
      </c>
      <c r="AX109" s="626">
        <f t="shared" ref="AX109:AX112" si="326">AY109/(1+$AX$66)</f>
        <v>0.96116878123798533</v>
      </c>
      <c r="AY109" s="626">
        <f>AZ109/(1+$AY$66)</f>
        <v>0.98039215686274506</v>
      </c>
      <c r="AZ109" s="623">
        <v>1</v>
      </c>
      <c r="BA109" s="626">
        <f t="shared" si="212"/>
        <v>1.02</v>
      </c>
      <c r="BB109" s="626">
        <f t="shared" si="213"/>
        <v>1.0404</v>
      </c>
      <c r="BC109" s="626">
        <f t="shared" si="214"/>
        <v>1.0612079999999999</v>
      </c>
      <c r="BD109" s="505"/>
    </row>
    <row r="110" spans="1:56" s="591" customFormat="1">
      <c r="A110" s="615">
        <v>2049</v>
      </c>
      <c r="B110" s="603" t="s">
        <v>23</v>
      </c>
      <c r="C110" s="603" t="s">
        <v>24</v>
      </c>
      <c r="D110" s="626">
        <f t="shared" si="318"/>
        <v>0.40486087706145335</v>
      </c>
      <c r="E110" s="626">
        <f t="shared" si="304"/>
        <v>0.42065045126685002</v>
      </c>
      <c r="F110" s="626">
        <f t="shared" si="305"/>
        <v>0.44042102247639192</v>
      </c>
      <c r="G110" s="626">
        <f t="shared" si="306"/>
        <v>0.44834860088096701</v>
      </c>
      <c r="H110" s="626">
        <f t="shared" si="307"/>
        <v>0.44879694948184795</v>
      </c>
      <c r="I110" s="626">
        <f t="shared" si="308"/>
        <v>0.46136326406733968</v>
      </c>
      <c r="J110" s="626">
        <f t="shared" si="309"/>
        <v>0.47012916608461908</v>
      </c>
      <c r="K110" s="626">
        <f t="shared" si="222"/>
        <v>0.48188239523673454</v>
      </c>
      <c r="L110" s="626">
        <f t="shared" si="230"/>
        <v>0.50080199977310047</v>
      </c>
      <c r="M110" s="626">
        <f t="shared" si="238"/>
        <v>0.5232651577912244</v>
      </c>
      <c r="N110" s="626">
        <f t="shared" si="246"/>
        <v>0.52954261019615645</v>
      </c>
      <c r="O110" s="626">
        <f t="shared" si="254"/>
        <v>0.52852953823765636</v>
      </c>
      <c r="P110" s="626">
        <f t="shared" si="262"/>
        <v>0.52595142085631996</v>
      </c>
      <c r="Q110" s="625">
        <f t="shared" si="270"/>
        <v>0.52240124876553984</v>
      </c>
      <c r="R110" s="626">
        <f t="shared" si="272"/>
        <v>0.51661130159172175</v>
      </c>
      <c r="S110" s="626">
        <f t="shared" si="279"/>
        <v>0.51893605244888452</v>
      </c>
      <c r="T110" s="626">
        <f t="shared" si="281"/>
        <v>0.52537950843345826</v>
      </c>
      <c r="U110" s="626">
        <f t="shared" si="282"/>
        <v>0.53063330351779281</v>
      </c>
      <c r="V110" s="626">
        <f t="shared" si="283"/>
        <v>0.54124596958814863</v>
      </c>
      <c r="W110" s="626">
        <f t="shared" si="284"/>
        <v>0.55207088897991163</v>
      </c>
      <c r="X110" s="626">
        <f t="shared" si="285"/>
        <v>0.56311230675950985</v>
      </c>
      <c r="Y110" s="626">
        <f t="shared" si="286"/>
        <v>0.57437455289470007</v>
      </c>
      <c r="Z110" s="626">
        <f t="shared" si="287"/>
        <v>0.58586204395259411</v>
      </c>
      <c r="AA110" s="626">
        <f t="shared" si="288"/>
        <v>0.59757928483164602</v>
      </c>
      <c r="AB110" s="626">
        <f t="shared" si="289"/>
        <v>0.60953087052827892</v>
      </c>
      <c r="AC110" s="626">
        <f t="shared" si="290"/>
        <v>0.62172148793884452</v>
      </c>
      <c r="AD110" s="626">
        <f t="shared" si="291"/>
        <v>0.63415591769762147</v>
      </c>
      <c r="AE110" s="626">
        <f t="shared" si="292"/>
        <v>0.64683903605157389</v>
      </c>
      <c r="AF110" s="626">
        <f t="shared" si="293"/>
        <v>0.65977581677260533</v>
      </c>
      <c r="AG110" s="626">
        <f t="shared" si="294"/>
        <v>0.67297133310805746</v>
      </c>
      <c r="AH110" s="626">
        <f t="shared" si="302"/>
        <v>0.68643075977021861</v>
      </c>
      <c r="AI110" s="626">
        <f t="shared" si="310"/>
        <v>0.70015937496562297</v>
      </c>
      <c r="AJ110" s="626">
        <f t="shared" si="311"/>
        <v>0.71416256246493548</v>
      </c>
      <c r="AK110" s="626">
        <f t="shared" si="312"/>
        <v>0.72844581371423422</v>
      </c>
      <c r="AL110" s="626">
        <f t="shared" si="313"/>
        <v>0.74301472998851892</v>
      </c>
      <c r="AM110" s="626">
        <f t="shared" si="314"/>
        <v>0.75787502458828926</v>
      </c>
      <c r="AN110" s="626">
        <f t="shared" si="315"/>
        <v>0.77303252508005504</v>
      </c>
      <c r="AO110" s="626">
        <f t="shared" si="316"/>
        <v>0.7884931755816561</v>
      </c>
      <c r="AP110" s="626">
        <f t="shared" si="317"/>
        <v>0.80426303909328922</v>
      </c>
      <c r="AQ110" s="626">
        <f t="shared" si="319"/>
        <v>0.82034829987515501</v>
      </c>
      <c r="AR110" s="626">
        <f t="shared" si="320"/>
        <v>0.83675526587265814</v>
      </c>
      <c r="AS110" s="626">
        <f t="shared" si="321"/>
        <v>0.85349037119011129</v>
      </c>
      <c r="AT110" s="626">
        <f t="shared" si="322"/>
        <v>0.87056017861391355</v>
      </c>
      <c r="AU110" s="626">
        <f t="shared" si="323"/>
        <v>0.88797138218619187</v>
      </c>
      <c r="AV110" s="626">
        <f t="shared" si="324"/>
        <v>0.90573080982991572</v>
      </c>
      <c r="AW110" s="626">
        <f t="shared" si="325"/>
        <v>0.92384542602651409</v>
      </c>
      <c r="AX110" s="626">
        <f t="shared" si="326"/>
        <v>0.94232233454704439</v>
      </c>
      <c r="AY110" s="626">
        <f t="shared" ref="AY110:AY112" si="327">AZ110/(1+$AY$66)</f>
        <v>0.96116878123798533</v>
      </c>
      <c r="AZ110" s="626">
        <f>BA110/(1+$AZ$66)</f>
        <v>0.98039215686274506</v>
      </c>
      <c r="BA110" s="623">
        <v>1</v>
      </c>
      <c r="BB110" s="626">
        <f t="shared" si="213"/>
        <v>1.02</v>
      </c>
      <c r="BC110" s="626">
        <f t="shared" si="214"/>
        <v>1.0404</v>
      </c>
      <c r="BD110" s="505"/>
    </row>
    <row r="111" spans="1:56" s="591" customFormat="1">
      <c r="A111" s="615">
        <v>2050</v>
      </c>
      <c r="B111" s="603" t="s">
        <v>23</v>
      </c>
      <c r="C111" s="603" t="s">
        <v>24</v>
      </c>
      <c r="D111" s="626">
        <f>E111/(1+$D$6)</f>
        <v>0.39692242849162102</v>
      </c>
      <c r="E111" s="626">
        <f t="shared" si="304"/>
        <v>0.4124024032027942</v>
      </c>
      <c r="F111" s="626">
        <f t="shared" si="305"/>
        <v>0.43178531615332549</v>
      </c>
      <c r="G111" s="626">
        <f t="shared" si="306"/>
        <v>0.43955745184408535</v>
      </c>
      <c r="H111" s="626">
        <f t="shared" si="307"/>
        <v>0.43999700929592939</v>
      </c>
      <c r="I111" s="626">
        <f t="shared" si="308"/>
        <v>0.45231692555621544</v>
      </c>
      <c r="J111" s="626">
        <f t="shared" si="309"/>
        <v>0.46091094714178349</v>
      </c>
      <c r="K111" s="626">
        <f t="shared" si="222"/>
        <v>0.47243372082032803</v>
      </c>
      <c r="L111" s="626">
        <f t="shared" si="230"/>
        <v>0.49098235271872603</v>
      </c>
      <c r="M111" s="626">
        <f t="shared" si="238"/>
        <v>0.51300505665806317</v>
      </c>
      <c r="N111" s="626">
        <f t="shared" si="246"/>
        <v>0.51915942176093777</v>
      </c>
      <c r="O111" s="626">
        <f t="shared" si="254"/>
        <v>0.51816621395848672</v>
      </c>
      <c r="P111" s="626">
        <f t="shared" si="262"/>
        <v>0.51563864789835301</v>
      </c>
      <c r="Q111" s="625">
        <f t="shared" si="270"/>
        <v>0.51215808702503907</v>
      </c>
      <c r="R111" s="626">
        <f t="shared" si="272"/>
        <v>0.50648166822717822</v>
      </c>
      <c r="S111" s="626">
        <f t="shared" si="279"/>
        <v>0.5087608357342005</v>
      </c>
      <c r="T111" s="626">
        <f t="shared" si="281"/>
        <v>0.51507794944456686</v>
      </c>
      <c r="U111" s="626">
        <f t="shared" si="282"/>
        <v>0.52022872893901251</v>
      </c>
      <c r="V111" s="626">
        <f t="shared" si="283"/>
        <v>0.53063330351779281</v>
      </c>
      <c r="W111" s="626">
        <f t="shared" si="284"/>
        <v>0.54124596958814863</v>
      </c>
      <c r="X111" s="626">
        <f t="shared" si="285"/>
        <v>0.55207088897991163</v>
      </c>
      <c r="Y111" s="626">
        <f t="shared" si="286"/>
        <v>0.56311230675950985</v>
      </c>
      <c r="Z111" s="626">
        <f t="shared" si="287"/>
        <v>0.57437455289470007</v>
      </c>
      <c r="AA111" s="626">
        <f t="shared" si="288"/>
        <v>0.58586204395259411</v>
      </c>
      <c r="AB111" s="626">
        <f t="shared" si="289"/>
        <v>0.59757928483164602</v>
      </c>
      <c r="AC111" s="626">
        <f t="shared" si="290"/>
        <v>0.60953087052827892</v>
      </c>
      <c r="AD111" s="626">
        <f t="shared" si="291"/>
        <v>0.62172148793884452</v>
      </c>
      <c r="AE111" s="626">
        <f t="shared" si="292"/>
        <v>0.63415591769762147</v>
      </c>
      <c r="AF111" s="626">
        <f t="shared" si="293"/>
        <v>0.64683903605157389</v>
      </c>
      <c r="AG111" s="626">
        <f t="shared" si="294"/>
        <v>0.65977581677260533</v>
      </c>
      <c r="AH111" s="626">
        <f t="shared" si="302"/>
        <v>0.67297133310805746</v>
      </c>
      <c r="AI111" s="626">
        <f t="shared" si="310"/>
        <v>0.68643075977021861</v>
      </c>
      <c r="AJ111" s="626">
        <f t="shared" si="311"/>
        <v>0.70015937496562297</v>
      </c>
      <c r="AK111" s="626">
        <f t="shared" si="312"/>
        <v>0.71416256246493548</v>
      </c>
      <c r="AL111" s="626">
        <f t="shared" si="313"/>
        <v>0.72844581371423422</v>
      </c>
      <c r="AM111" s="626">
        <f t="shared" si="314"/>
        <v>0.74301472998851892</v>
      </c>
      <c r="AN111" s="626">
        <f t="shared" si="315"/>
        <v>0.75787502458828926</v>
      </c>
      <c r="AO111" s="626">
        <f t="shared" si="316"/>
        <v>0.77303252508005504</v>
      </c>
      <c r="AP111" s="626">
        <f t="shared" si="317"/>
        <v>0.7884931755816561</v>
      </c>
      <c r="AQ111" s="626">
        <f t="shared" si="319"/>
        <v>0.80426303909328922</v>
      </c>
      <c r="AR111" s="626">
        <f t="shared" si="320"/>
        <v>0.82034829987515501</v>
      </c>
      <c r="AS111" s="626">
        <f t="shared" si="321"/>
        <v>0.83675526587265814</v>
      </c>
      <c r="AT111" s="626">
        <f t="shared" si="322"/>
        <v>0.85349037119011129</v>
      </c>
      <c r="AU111" s="626">
        <f t="shared" si="323"/>
        <v>0.87056017861391355</v>
      </c>
      <c r="AV111" s="626">
        <f t="shared" si="324"/>
        <v>0.88797138218619187</v>
      </c>
      <c r="AW111" s="626">
        <f t="shared" si="325"/>
        <v>0.90573080982991572</v>
      </c>
      <c r="AX111" s="626">
        <f t="shared" si="326"/>
        <v>0.92384542602651409</v>
      </c>
      <c r="AY111" s="626">
        <f t="shared" si="327"/>
        <v>0.94232233454704439</v>
      </c>
      <c r="AZ111" s="626">
        <f t="shared" ref="AZ111:AZ112" si="328">BA111/(1+$AZ$66)</f>
        <v>0.96116878123798533</v>
      </c>
      <c r="BA111" s="626">
        <f>BB111/(1+$BA$66)</f>
        <v>0.98039215686274506</v>
      </c>
      <c r="BB111" s="623">
        <v>1</v>
      </c>
      <c r="BC111" s="626">
        <f t="shared" si="214"/>
        <v>1.02</v>
      </c>
      <c r="BD111" s="505"/>
    </row>
    <row r="112" spans="1:56" s="591" customFormat="1">
      <c r="A112" s="614">
        <v>2051</v>
      </c>
      <c r="B112" s="603" t="s">
        <v>23</v>
      </c>
      <c r="C112" s="603" t="s">
        <v>24</v>
      </c>
      <c r="D112" s="626">
        <f>E112/(1+$D$6)</f>
        <v>0.38913963577609922</v>
      </c>
      <c r="E112" s="626">
        <f t="shared" si="304"/>
        <v>0.40431608157136706</v>
      </c>
      <c r="F112" s="626">
        <f t="shared" si="305"/>
        <v>0.42331893740522131</v>
      </c>
      <c r="G112" s="626">
        <f t="shared" si="306"/>
        <v>0.43093867827851529</v>
      </c>
      <c r="H112" s="626">
        <f t="shared" si="307"/>
        <v>0.43136961695679377</v>
      </c>
      <c r="I112" s="626">
        <f t="shared" si="308"/>
        <v>0.443447966231584</v>
      </c>
      <c r="J112" s="626">
        <f t="shared" si="309"/>
        <v>0.45187347758998403</v>
      </c>
      <c r="K112" s="626">
        <f t="shared" si="222"/>
        <v>0.46317031452973356</v>
      </c>
      <c r="L112" s="626">
        <f t="shared" si="230"/>
        <v>0.48135524776345712</v>
      </c>
      <c r="M112" s="626">
        <f t="shared" si="238"/>
        <v>0.50294613397849353</v>
      </c>
      <c r="N112" s="626">
        <f t="shared" si="246"/>
        <v>0.50897982525582153</v>
      </c>
      <c r="O112" s="626">
        <f t="shared" si="254"/>
        <v>0.50800609211616354</v>
      </c>
      <c r="P112" s="626">
        <f>Q112/(1+$P$66)</f>
        <v>0.5055280861748559</v>
      </c>
      <c r="Q112" s="625">
        <f t="shared" si="270"/>
        <v>0.50211577159317555</v>
      </c>
      <c r="R112" s="626">
        <f t="shared" si="272"/>
        <v>0.49655065512468449</v>
      </c>
      <c r="S112" s="626">
        <f t="shared" si="279"/>
        <v>0.49878513307274552</v>
      </c>
      <c r="T112" s="626">
        <f t="shared" si="281"/>
        <v>0.50497838180839882</v>
      </c>
      <c r="U112" s="626">
        <f>V112/(1+$U$66)</f>
        <v>0.51002816562648279</v>
      </c>
      <c r="V112" s="626">
        <f>W112/(1+$V$66)</f>
        <v>0.52022872893901251</v>
      </c>
      <c r="W112" s="626">
        <f t="shared" si="284"/>
        <v>0.53063330351779281</v>
      </c>
      <c r="X112" s="626">
        <f t="shared" si="285"/>
        <v>0.54124596958814863</v>
      </c>
      <c r="Y112" s="626">
        <f t="shared" si="286"/>
        <v>0.55207088897991163</v>
      </c>
      <c r="Z112" s="626">
        <f t="shared" si="287"/>
        <v>0.56311230675950985</v>
      </c>
      <c r="AA112" s="626">
        <f t="shared" si="288"/>
        <v>0.57437455289470007</v>
      </c>
      <c r="AB112" s="626">
        <f>AC112/(1+$AB$66)</f>
        <v>0.58586204395259411</v>
      </c>
      <c r="AC112" s="626">
        <f t="shared" si="290"/>
        <v>0.59757928483164602</v>
      </c>
      <c r="AD112" s="626">
        <f t="shared" si="291"/>
        <v>0.60953087052827892</v>
      </c>
      <c r="AE112" s="626">
        <f t="shared" si="292"/>
        <v>0.62172148793884452</v>
      </c>
      <c r="AF112" s="626">
        <f t="shared" si="293"/>
        <v>0.63415591769762147</v>
      </c>
      <c r="AG112" s="626">
        <f t="shared" si="294"/>
        <v>0.64683903605157389</v>
      </c>
      <c r="AH112" s="626">
        <f t="shared" si="302"/>
        <v>0.65977581677260533</v>
      </c>
      <c r="AI112" s="626">
        <f t="shared" si="310"/>
        <v>0.67297133310805746</v>
      </c>
      <c r="AJ112" s="626">
        <f t="shared" si="311"/>
        <v>0.68643075977021861</v>
      </c>
      <c r="AK112" s="626">
        <f t="shared" si="312"/>
        <v>0.70015937496562297</v>
      </c>
      <c r="AL112" s="626">
        <f t="shared" si="313"/>
        <v>0.71416256246493548</v>
      </c>
      <c r="AM112" s="626">
        <f t="shared" si="314"/>
        <v>0.72844581371423422</v>
      </c>
      <c r="AN112" s="626">
        <f t="shared" si="315"/>
        <v>0.74301472998851892</v>
      </c>
      <c r="AO112" s="626">
        <f t="shared" si="316"/>
        <v>0.75787502458828926</v>
      </c>
      <c r="AP112" s="626">
        <f t="shared" si="317"/>
        <v>0.77303252508005504</v>
      </c>
      <c r="AQ112" s="626">
        <f t="shared" si="319"/>
        <v>0.7884931755816561</v>
      </c>
      <c r="AR112" s="626">
        <f t="shared" si="320"/>
        <v>0.80426303909328922</v>
      </c>
      <c r="AS112" s="626">
        <f t="shared" si="321"/>
        <v>0.82034829987515501</v>
      </c>
      <c r="AT112" s="626">
        <f t="shared" si="322"/>
        <v>0.83675526587265814</v>
      </c>
      <c r="AU112" s="626">
        <f>AV112/(1+$AU$66)</f>
        <v>0.85349037119011129</v>
      </c>
      <c r="AV112" s="626">
        <f t="shared" si="324"/>
        <v>0.87056017861391355</v>
      </c>
      <c r="AW112" s="626">
        <f t="shared" si="325"/>
        <v>0.88797138218619187</v>
      </c>
      <c r="AX112" s="626">
        <f t="shared" si="326"/>
        <v>0.90573080982991572</v>
      </c>
      <c r="AY112" s="626">
        <f t="shared" si="327"/>
        <v>0.92384542602651409</v>
      </c>
      <c r="AZ112" s="626">
        <f t="shared" si="328"/>
        <v>0.94232233454704439</v>
      </c>
      <c r="BA112" s="626">
        <f>BB112/(1+$BA$66)</f>
        <v>0.96116878123798533</v>
      </c>
      <c r="BB112" s="626">
        <f>BC112/(1+$BB$66)</f>
        <v>0.98039215686274506</v>
      </c>
      <c r="BC112" s="623">
        <v>1</v>
      </c>
      <c r="BD112" s="505"/>
    </row>
    <row r="113" spans="1:55">
      <c r="A113" s="956" t="s">
        <v>440</v>
      </c>
      <c r="B113" s="317"/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589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</row>
    <row r="114" spans="1:55" s="317" customFormat="1">
      <c r="T114" s="589"/>
    </row>
  </sheetData>
  <sheetProtection password="94BF" sheet="1" objects="1" scenarios="1"/>
  <conditionalFormatting sqref="AH37 AE34 AF35 AI38 BC58 AJ39:AL39 AZ7:BC55 AT7:AX49 AN7:AR43 AK7:AL38 BB57:BC57 BA56:BC56 AX53 AW52:AX52 AV51:AX51 AU50:AX50 AR47 AQ46:AR46 AP45:AR45 AO44:AR44 AL41 AK40:AL40">
    <cfRule type="cellIs" dxfId="5" priority="8" operator="equal">
      <formula>0</formula>
    </cfRule>
  </conditionalFormatting>
  <conditionalFormatting sqref="U24 AC32 W26 X27 Y28 Z29 AA30 AB31 AG36 V25 AM7:AM42 AS7:AS48 AY7:AY54">
    <cfRule type="cellIs" dxfId="4" priority="7" operator="equal">
      <formula>0</formula>
    </cfRule>
  </conditionalFormatting>
  <conditionalFormatting sqref="AD33">
    <cfRule type="cellIs" dxfId="3" priority="6" operator="equal">
      <formula>0</formula>
    </cfRule>
  </conditionalFormatting>
  <conditionalFormatting sqref="AH91 AE88 BA110 AU104 AP99 AO98 BC69:BC112 BB69:BB111 AZ69:BA109 AX69:AY107 AW69:AW106 AV69:AV105 AT69:AU103 AR69:AS101 AQ69:AQ100 AQ68:BC68 AN69:AO97 AL69:AM95 AK69:AK94 AJ69:AJ93 AG69:AI89 AH90:AI90 AI91:AI92 AD69:AF86 AE87:AF87 AF88:AF89 AA69:AC83 AB84:AC84 AC85 X69:Z80 Y81:Z81 Z82 V69:W78 W79 T69:U76 U77 R69:S74 S75 Q73 L68:AO68 M69:Q69 N70:Q70 O71:Q71 P72:Q72">
    <cfRule type="cellIs" dxfId="2" priority="3" operator="equal">
      <formula>0</formula>
    </cfRule>
  </conditionalFormatting>
  <conditionalFormatting sqref="U78 AC86 W80 X81 Y82 Z83 AA84 AB85 AG90 V79 AM96 AS102 AY108">
    <cfRule type="cellIs" dxfId="1" priority="2" operator="equal">
      <formula>0</formula>
    </cfRule>
  </conditionalFormatting>
  <conditionalFormatting sqref="AD87">
    <cfRule type="cellIs" dxfId="0" priority="1" operator="equal">
      <formula>0</formula>
    </cfRule>
  </conditionalFormatting>
  <hyperlinks>
    <hyperlink ref="A59" r:id="rId1"/>
    <hyperlink ref="A113" r:id="rId2"/>
  </hyperlinks>
  <pageMargins left="0.7" right="0.7" top="0.78740157499999996" bottom="0.78740157499999996" header="0.3" footer="0.3"/>
  <pageSetup paperSize="9" orientation="portrait" r:id="rId3"/>
  <headerFooter>
    <oddHeader>&amp;L&amp;"-,Tučné"&amp;9Nástroj pro výpočet udržitelnosti projektů Prioritní osy 1 Operačního programu Životní prostředí 2014 - 2020</oddHeader>
    <oddFooter>&amp;L&amp;"-,Tučné"&amp;9List "Makrodata"</oddFooter>
  </headerFooter>
  <ignoredErrors>
    <ignoredError sqref="J39:BB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</vt:i4>
      </vt:variant>
    </vt:vector>
  </HeadingPairs>
  <TitlesOfParts>
    <vt:vector size="17" baseType="lpstr">
      <vt:lpstr>Info</vt:lpstr>
      <vt:lpstr>Základní vstupní data</vt:lpstr>
      <vt:lpstr>Provozní náklady VaK-ex post</vt:lpstr>
      <vt:lpstr>Plné odpisy cú</vt:lpstr>
      <vt:lpstr>Výpočty</vt:lpstr>
      <vt:lpstr>Udržitelnost</vt:lpstr>
      <vt:lpstr>Grafy</vt:lpstr>
      <vt:lpstr>Výstupy pro SFŽP</vt:lpstr>
      <vt:lpstr>Návrh PFO</vt:lpstr>
      <vt:lpstr>Indexace</vt:lpstr>
      <vt:lpstr>Makrodata</vt:lpstr>
      <vt:lpstr>Grafy!Oblast_tisku</vt:lpstr>
      <vt:lpstr>Info!Oblast_tisku</vt:lpstr>
      <vt:lpstr>'Návrh PFO'!Oblast_tisku</vt:lpstr>
      <vt:lpstr>Udržitelnost!Oblast_tisku</vt:lpstr>
      <vt:lpstr>'Výstupy pro SFŽP'!Oblast_tisku</vt:lpstr>
      <vt:lpstr>'Základní vstupní data'!Oblast_tisku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Gabriela.Krivankova@sfzp.cz</dc:creator>
  <cp:lastModifiedBy>Bednářová Irena</cp:lastModifiedBy>
  <cp:lastPrinted>2015-12-01T16:51:40Z</cp:lastPrinted>
  <dcterms:created xsi:type="dcterms:W3CDTF">2014-07-04T09:46:23Z</dcterms:created>
  <dcterms:modified xsi:type="dcterms:W3CDTF">2017-06-05T13:09:09Z</dcterms:modified>
</cp:coreProperties>
</file>