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5" windowWidth="12390" windowHeight="8565"/>
  </bookViews>
  <sheets>
    <sheet name="CELKEM" sheetId="5" r:id="rId1"/>
  </sheets>
  <definedNames>
    <definedName name="_xlnm._FilterDatabase" localSheetId="0" hidden="1">CELKEM!$A$3:$L$94</definedName>
    <definedName name="OLE_LINK1" localSheetId="0">CELKEM!$D$4</definedName>
    <definedName name="SUMA">CELKEM!#REF!</definedName>
  </definedNames>
  <calcPr calcId="145621"/>
</workbook>
</file>

<file path=xl/calcChain.xml><?xml version="1.0" encoding="utf-8"?>
<calcChain xmlns="http://schemas.openxmlformats.org/spreadsheetml/2006/main">
  <c r="K60" i="5" l="1"/>
  <c r="K87" i="5" l="1"/>
  <c r="K81" i="5"/>
  <c r="K73" i="5"/>
  <c r="K61" i="5"/>
  <c r="K39" i="5"/>
  <c r="K40" i="5"/>
  <c r="K35" i="5"/>
  <c r="K36" i="5"/>
  <c r="K34" i="5"/>
  <c r="K32" i="5"/>
  <c r="K14" i="5"/>
  <c r="J68" i="5" l="1"/>
  <c r="J93" i="5" l="1"/>
  <c r="J94" i="5"/>
  <c r="J86" i="5"/>
  <c r="K86" i="5"/>
  <c r="L86" i="5"/>
  <c r="I86" i="5"/>
  <c r="K74" i="5"/>
  <c r="I74" i="5"/>
  <c r="J72" i="5"/>
  <c r="K72" i="5"/>
  <c r="L72" i="5"/>
  <c r="I72" i="5"/>
  <c r="L70" i="5"/>
  <c r="J70" i="5" s="1"/>
  <c r="I70" i="5"/>
  <c r="K62" i="5"/>
  <c r="I62" i="5"/>
  <c r="J59" i="5"/>
  <c r="K59" i="5"/>
  <c r="L59" i="5"/>
  <c r="I59" i="5"/>
  <c r="J56" i="5"/>
  <c r="L56" i="5"/>
  <c r="K56" i="5"/>
  <c r="I56" i="5"/>
  <c r="L53" i="5"/>
  <c r="I53" i="5"/>
  <c r="I51" i="5"/>
  <c r="J48" i="5"/>
  <c r="K48" i="5"/>
  <c r="L48" i="5"/>
  <c r="I48" i="5"/>
  <c r="J46" i="5"/>
  <c r="L46" i="5"/>
  <c r="I46" i="5"/>
  <c r="J43" i="5"/>
  <c r="K43" i="5"/>
  <c r="L43" i="5"/>
  <c r="J41" i="5"/>
  <c r="K41" i="5"/>
  <c r="L41" i="5"/>
  <c r="I41" i="5"/>
  <c r="J37" i="5"/>
  <c r="K37" i="5"/>
  <c r="L37" i="5"/>
  <c r="I37" i="5"/>
  <c r="J33" i="5"/>
  <c r="K33" i="5"/>
  <c r="L33" i="5"/>
  <c r="I33" i="5"/>
  <c r="K30" i="5"/>
  <c r="L30" i="5"/>
  <c r="J26" i="5"/>
  <c r="K26" i="5"/>
  <c r="L26" i="5"/>
  <c r="I26" i="5"/>
  <c r="L24" i="5"/>
  <c r="J24" i="5" s="1"/>
  <c r="I24" i="5"/>
  <c r="J20" i="5"/>
  <c r="K20" i="5"/>
  <c r="L20" i="5"/>
  <c r="I20" i="5"/>
  <c r="J18" i="5"/>
  <c r="K18" i="5"/>
  <c r="L18" i="5"/>
  <c r="J13" i="5"/>
  <c r="J14" i="5"/>
  <c r="J15" i="5"/>
  <c r="K15" i="5"/>
  <c r="L15" i="5"/>
  <c r="J53" i="5" l="1"/>
  <c r="J84" i="5" l="1"/>
  <c r="J85" i="5"/>
  <c r="L80" i="5"/>
  <c r="I80" i="5"/>
  <c r="J82" i="5"/>
  <c r="K82" i="5"/>
  <c r="L82" i="5"/>
  <c r="I82" i="5"/>
  <c r="J80" i="5" l="1"/>
  <c r="J88" i="5"/>
  <c r="K88" i="5"/>
  <c r="L88" i="5"/>
  <c r="J87" i="5"/>
  <c r="I88" i="5"/>
  <c r="K95" i="5"/>
  <c r="L95" i="5"/>
  <c r="I95" i="5"/>
  <c r="J12" i="5"/>
  <c r="L12" i="5"/>
  <c r="I12" i="5"/>
  <c r="I9" i="5"/>
  <c r="I18" i="5"/>
  <c r="K17" i="5"/>
  <c r="K16" i="5"/>
  <c r="J17" i="5"/>
  <c r="J95" i="5" l="1"/>
  <c r="I30" i="5"/>
  <c r="J30" i="5" s="1"/>
  <c r="K19" i="5"/>
  <c r="K28" i="5"/>
  <c r="K29" i="5"/>
  <c r="I15" i="5"/>
  <c r="J67" i="5"/>
  <c r="K67" i="5"/>
  <c r="L67" i="5"/>
  <c r="I67" i="5"/>
  <c r="K8" i="5"/>
  <c r="K6" i="5"/>
  <c r="J4" i="5"/>
  <c r="J5" i="5"/>
  <c r="L9" i="5"/>
  <c r="J9" i="5"/>
  <c r="I96" i="5" l="1"/>
  <c r="K54" i="5" l="1"/>
  <c r="K84" i="5"/>
  <c r="N5" i="5"/>
  <c r="K5" i="5" s="1"/>
  <c r="K9" i="5" s="1"/>
  <c r="N6" i="5"/>
  <c r="N7" i="5"/>
  <c r="K7" i="5" s="1"/>
  <c r="N8" i="5"/>
  <c r="N10" i="5"/>
  <c r="K10" i="5" s="1"/>
  <c r="N11" i="5"/>
  <c r="K11" i="5" s="1"/>
  <c r="K12" i="5" s="1"/>
  <c r="N13" i="5"/>
  <c r="K13" i="5" s="1"/>
  <c r="N14" i="5"/>
  <c r="N16" i="5"/>
  <c r="N17" i="5"/>
  <c r="N19" i="5"/>
  <c r="N21" i="5"/>
  <c r="K21" i="5" s="1"/>
  <c r="K24" i="5" s="1"/>
  <c r="N22" i="5"/>
  <c r="K22" i="5" s="1"/>
  <c r="N23" i="5"/>
  <c r="K23" i="5" s="1"/>
  <c r="N25" i="5"/>
  <c r="K25" i="5" s="1"/>
  <c r="N28" i="5"/>
  <c r="N29" i="5"/>
  <c r="N32" i="5"/>
  <c r="N34" i="5"/>
  <c r="N35" i="5"/>
  <c r="N36" i="5"/>
  <c r="N38" i="5"/>
  <c r="K38" i="5" s="1"/>
  <c r="N39" i="5"/>
  <c r="N40" i="5"/>
  <c r="N42" i="5"/>
  <c r="K42" i="5" s="1"/>
  <c r="N44" i="5"/>
  <c r="N45" i="5"/>
  <c r="K45" i="5" s="1"/>
  <c r="N47" i="5"/>
  <c r="K47" i="5" s="1"/>
  <c r="N49" i="5"/>
  <c r="K49" i="5" s="1"/>
  <c r="K51" i="5" s="1"/>
  <c r="N50" i="5"/>
  <c r="K50" i="5" s="1"/>
  <c r="N52" i="5"/>
  <c r="N54" i="5"/>
  <c r="N55" i="5"/>
  <c r="K55" i="5" s="1"/>
  <c r="N57" i="5"/>
  <c r="K57" i="5" s="1"/>
  <c r="N58" i="5"/>
  <c r="K58" i="5" s="1"/>
  <c r="N60" i="5"/>
  <c r="N61" i="5"/>
  <c r="N63" i="5"/>
  <c r="K63" i="5" s="1"/>
  <c r="N64" i="5"/>
  <c r="K64" i="5" s="1"/>
  <c r="N65" i="5"/>
  <c r="K65" i="5" s="1"/>
  <c r="N66" i="5"/>
  <c r="K66" i="5" s="1"/>
  <c r="N68" i="5"/>
  <c r="K68" i="5" s="1"/>
  <c r="K70" i="5" s="1"/>
  <c r="N69" i="5"/>
  <c r="K69" i="5" s="1"/>
  <c r="N71" i="5"/>
  <c r="K71" i="5" s="1"/>
  <c r="N75" i="5"/>
  <c r="K75" i="5" s="1"/>
  <c r="N76" i="5"/>
  <c r="K76" i="5" s="1"/>
  <c r="N77" i="5"/>
  <c r="K77" i="5" s="1"/>
  <c r="N78" i="5"/>
  <c r="K78" i="5" s="1"/>
  <c r="N79" i="5"/>
  <c r="K79" i="5" s="1"/>
  <c r="N81" i="5"/>
  <c r="N83" i="5"/>
  <c r="K83" i="5" s="1"/>
  <c r="N84" i="5"/>
  <c r="N85" i="5"/>
  <c r="K85" i="5" s="1"/>
  <c r="N87" i="5"/>
  <c r="N4" i="5"/>
  <c r="K4" i="5" s="1"/>
  <c r="J6" i="5"/>
  <c r="J7" i="5"/>
  <c r="J8" i="5"/>
  <c r="J10" i="5"/>
  <c r="J16" i="5"/>
  <c r="J19" i="5"/>
  <c r="J22" i="5"/>
  <c r="J23" i="5"/>
  <c r="J27" i="5"/>
  <c r="J28" i="5"/>
  <c r="J29" i="5"/>
  <c r="J31" i="5"/>
  <c r="J32" i="5"/>
  <c r="J34" i="5"/>
  <c r="J35" i="5"/>
  <c r="J36" i="5"/>
  <c r="J38" i="5"/>
  <c r="J39" i="5"/>
  <c r="J40" i="5"/>
  <c r="J42" i="5"/>
  <c r="J44" i="5"/>
  <c r="J45" i="5"/>
  <c r="J47" i="5"/>
  <c r="J49" i="5"/>
  <c r="J50" i="5"/>
  <c r="J52" i="5"/>
  <c r="J54" i="5"/>
  <c r="J55" i="5"/>
  <c r="J57" i="5"/>
  <c r="J58" i="5"/>
  <c r="J60" i="5"/>
  <c r="J61" i="5"/>
  <c r="J63" i="5"/>
  <c r="J64" i="5"/>
  <c r="J65" i="5"/>
  <c r="J66" i="5"/>
  <c r="J69" i="5"/>
  <c r="J71" i="5"/>
  <c r="J75" i="5"/>
  <c r="J76" i="5"/>
  <c r="J77" i="5"/>
  <c r="J78" i="5"/>
  <c r="J79" i="5"/>
  <c r="J81" i="5"/>
  <c r="J83" i="5"/>
  <c r="J90" i="5"/>
  <c r="J91" i="5"/>
  <c r="J92" i="5"/>
  <c r="K44" i="5" l="1"/>
  <c r="K46" i="5" s="1"/>
  <c r="K52" i="5"/>
  <c r="K53" i="5" s="1"/>
  <c r="K80" i="5"/>
  <c r="K96" i="5" l="1"/>
  <c r="I43" i="5"/>
  <c r="N43" i="5" l="1"/>
  <c r="N46" i="5"/>
  <c r="N48" i="5"/>
  <c r="L51" i="5"/>
  <c r="J51" i="5" s="1"/>
  <c r="J73" i="5" l="1"/>
  <c r="N73" i="5"/>
  <c r="L62" i="5" l="1"/>
  <c r="J62" i="5" s="1"/>
  <c r="J96" i="5"/>
  <c r="J74" i="5"/>
  <c r="L74" i="5"/>
  <c r="L96" i="5"/>
</calcChain>
</file>

<file path=xl/sharedStrings.xml><?xml version="1.0" encoding="utf-8"?>
<sst xmlns="http://schemas.openxmlformats.org/spreadsheetml/2006/main" count="382" uniqueCount="285">
  <si>
    <t>Předkladatel (Název, IČ)</t>
  </si>
  <si>
    <t>Česká provincie Kongregace Dcer Božské Lásky, IČ 00494453</t>
  </si>
  <si>
    <t>Středisko rané péče SPRP Ostrava, IČ 75095017</t>
  </si>
  <si>
    <t>Charita Opava, IČ 43964591</t>
  </si>
  <si>
    <t>Slezská diakonie, IČ 65468562</t>
  </si>
  <si>
    <t>Celkem</t>
  </si>
  <si>
    <t>CELKEM</t>
  </si>
  <si>
    <t>Název projektu/sociální služba</t>
  </si>
  <si>
    <t>Kontaktní centrum "Pod Slunečníkem"</t>
  </si>
  <si>
    <t>KAFIRA, o.p.s., IČ 26588773</t>
  </si>
  <si>
    <t>Sociální rehabilitace</t>
  </si>
  <si>
    <t>Podpora samostatného bydlení JINAK</t>
  </si>
  <si>
    <t>Tlumočnická služba</t>
  </si>
  <si>
    <t>Poradna rané péče MATANA</t>
  </si>
  <si>
    <t>Slezský spolek stomiků Opava, IČ 27050459</t>
  </si>
  <si>
    <t>Zajištění činnosti Slezského spolku stomiků Opava</t>
  </si>
  <si>
    <t>Odborné sociální poradenství</t>
  </si>
  <si>
    <t>Svaz tělesně postižených v ČR, z.s. - okresní organizace Opava, IČ 47814748</t>
  </si>
  <si>
    <t>Pravidelné volnočasové a vzdělávací aktivity</t>
  </si>
  <si>
    <t>Česká unie neslyšících, IČ 675547</t>
  </si>
  <si>
    <t>Armáda spásy v České republice, z.s., IČ 40613411</t>
  </si>
  <si>
    <t>Chráněné bydlení Maják</t>
  </si>
  <si>
    <t>Centrum pro dětský sluch Tamtam, o.p.s., IČ 499811</t>
  </si>
  <si>
    <t>Elim Opava, o.p.s., IČ 2278197</t>
  </si>
  <si>
    <t>JINAK, o.p.s., IČ 1606085</t>
  </si>
  <si>
    <t>Vila Vančurova o.p.s., IČ 2250152</t>
  </si>
  <si>
    <t>Centrum pro zdravotně postižené Moravskoslezského kraje o.p.s., IČ 26593548</t>
  </si>
  <si>
    <t>Sociálně aktivizační služby pro seniory a osoby se zdravotním potižením</t>
  </si>
  <si>
    <t>Sdružení sociálních asistentů, z.s., IČ 26642638</t>
  </si>
  <si>
    <t>ANIMA VIVA z.s., IČ 26591014</t>
  </si>
  <si>
    <t>Centrum služeb pro neslyšící a nedoslýchavé, o.p.s., IČ 02407451</t>
  </si>
  <si>
    <t>EKIPA, z.s., IČ 22848614</t>
  </si>
  <si>
    <t>EUROTOPIA.CZ, o.p.s., IČ 25852345</t>
  </si>
  <si>
    <t>FOKUS - Opava, z.s. IČ 26990881</t>
  </si>
  <si>
    <t>Pečovatelská služba OASA Opava, o.p.s.</t>
  </si>
  <si>
    <t>Pomoc sociálně ohroženým rodinám s dětmi</t>
  </si>
  <si>
    <t>Sdružení zdravotně postižených v ČR, z.s. - územní sdružení Opava, IČ 47813423</t>
  </si>
  <si>
    <t>Ostatní související služby a aktivity</t>
  </si>
  <si>
    <t>Sjednocená organizace nevidomých a slabozrakých ČR, z.s. - Oblastní odbočka Opava, IČ 65399447</t>
  </si>
  <si>
    <t>Raná péče pro rodiny dětí se zrakovým a kombinovaným zrakovým postižením ve městě Opava</t>
  </si>
  <si>
    <t>Svaz postižených civilizačními chorobami v ČR, z.s. okresní výbor Opava, IČ 47813415</t>
  </si>
  <si>
    <t>Krizové a kontaktní centrum "Pod slunečníkem", o.p.s., IČ 47812052</t>
  </si>
  <si>
    <t>DomA - domácí asistence, z.s.. IČ 27031012</t>
  </si>
  <si>
    <t>Osobní asistence</t>
  </si>
  <si>
    <t>Vesalius s.r.o., IČ 26875012</t>
  </si>
  <si>
    <t>Domov Vesalius</t>
  </si>
  <si>
    <t>Česká provincie Kongregace Dcer Božské Lásky, IČ 00494454</t>
  </si>
  <si>
    <t>Raná péče pro Moravu a Slezsko</t>
  </si>
  <si>
    <t>Cílová skupina (vymezení klientů)</t>
  </si>
  <si>
    <t>Sociální služba dle zákona</t>
  </si>
  <si>
    <t xml:space="preserve">Sociální poradna ANIMA VIVA </t>
  </si>
  <si>
    <t>Poradna pro osoby se zdravotním postižením Opava</t>
  </si>
  <si>
    <t>Poradenské středisko EUROTOPIA</t>
  </si>
  <si>
    <t>Občanská poradna Opava</t>
  </si>
  <si>
    <t>Osobní asistence Opavsko</t>
  </si>
  <si>
    <t>Pečovatelská služba</t>
  </si>
  <si>
    <t>Charitní pečovatelská služba</t>
  </si>
  <si>
    <t>Podpora samostatného bydlení</t>
  </si>
  <si>
    <t>Denní stacionáře</t>
  </si>
  <si>
    <t>Denní stacionář Domovinka</t>
  </si>
  <si>
    <t>Denní stacionář Mraveneček</t>
  </si>
  <si>
    <t>Denní stacionář pro seniory</t>
  </si>
  <si>
    <t xml:space="preserve"> Domovy pro osoby se zdravotním postižením</t>
  </si>
  <si>
    <t>Domovy pro seniory</t>
  </si>
  <si>
    <t>Domov pro seniory – Domov sv. Zdislavy</t>
  </si>
  <si>
    <t>Domov pro seniory Vila Vančurova o.p.s.</t>
  </si>
  <si>
    <t>Domov Bílá Opava, p.o.</t>
  </si>
  <si>
    <t>Domov pro seniory</t>
  </si>
  <si>
    <t>Domovy se zvláštním režimem</t>
  </si>
  <si>
    <t>Domov se zvláštním režimem Vila Vančurova</t>
  </si>
  <si>
    <t>Domov se zvláštním režimem</t>
  </si>
  <si>
    <t>Odlehčovací služby</t>
  </si>
  <si>
    <t>Odlehčovací služba Vila Vančurova</t>
  </si>
  <si>
    <t>Chráněné bydlení</t>
  </si>
  <si>
    <t>Dům sv. Cyrila a Metoděje pro zrakově postižené ve Vlaštovičkách - chráněné bydlení</t>
  </si>
  <si>
    <t>Chráněné a podporované bydlení pro duševně nemocné - chráněné bydlení</t>
  </si>
  <si>
    <t>Raná péče</t>
  </si>
  <si>
    <t>Tlumočnické služby</t>
  </si>
  <si>
    <t>Azylové domy</t>
  </si>
  <si>
    <t>Armáda spásy, azylový dům Samaritán Opava</t>
  </si>
  <si>
    <t>Armáda spásy, Azylový dům pro ženy a matky s dětmi Opava</t>
  </si>
  <si>
    <t>Kontaktní centra</t>
  </si>
  <si>
    <t>Krizová pomoc</t>
  </si>
  <si>
    <t>Naděje - středisko krizové pomoci</t>
  </si>
  <si>
    <t>Armáda spásy, nízkoprahové denní centrum Samaritán Opava</t>
  </si>
  <si>
    <t>Nízkoprahová denní cemtra</t>
  </si>
  <si>
    <t>Nízkoprahová zařízení pro děti a mládež</t>
  </si>
  <si>
    <t>Noclehárny</t>
  </si>
  <si>
    <t>Služby následné péče</t>
  </si>
  <si>
    <t>CSS ČUN Ostrava SAS</t>
  </si>
  <si>
    <t>SPOLU - Pro rodiny s dětmi</t>
  </si>
  <si>
    <t>Asistenční, mediační a terapeutické centrum</t>
  </si>
  <si>
    <t>SAS Elim Opava</t>
  </si>
  <si>
    <t>Sociálně aktivizační služby pro rodiny s dětmi</t>
  </si>
  <si>
    <t>Sociálně aktivizační služby pro seniory a osoby se zdravotním postižením</t>
  </si>
  <si>
    <t>Radost - sociálně terapeutická dílna</t>
  </si>
  <si>
    <t>Sociálně terapeutické dílny</t>
  </si>
  <si>
    <t>Armáda spásy, Terénní programy Samaritán Opava</t>
  </si>
  <si>
    <t>Terénní programy</t>
  </si>
  <si>
    <t>Centrum ANIMA Opava - sociální rehabilitace</t>
  </si>
  <si>
    <t>Dům sv. Cyrila a Metoděje pro zrakově postižené ve Vlaštovičkách - sociální rehabilitace</t>
  </si>
  <si>
    <t xml:space="preserve">Armáda spásy, Sociální rehabilitace Samaritán Opava </t>
  </si>
  <si>
    <t>Hospicová péče</t>
  </si>
  <si>
    <t>Chráněné dílny/chráněné zaměstnávání</t>
  </si>
  <si>
    <t>Dobrovolnictví</t>
  </si>
  <si>
    <t>Klub sv. Anežky, klub seniorů Charity Opava</t>
  </si>
  <si>
    <t>Svépomocné aktivity osob s DN v ANIMA VIVA z.s.</t>
  </si>
  <si>
    <t>Související služby a svépomocné aktivity</t>
  </si>
  <si>
    <t>Poznámka</t>
  </si>
  <si>
    <t>Oprávněná provozní ztráta (dle typu služby 20, 25 nebo 30% OPZ)</t>
  </si>
  <si>
    <t>Financování z rozpočtu SMO v 2017 (Kč)</t>
  </si>
  <si>
    <t>Osoby s duševním onemocněním a lidé v krizové situaci spojené s trvajícími psychickými a sociálními obtížení, jejich rodiny a blízcí</t>
  </si>
  <si>
    <r>
      <rPr>
        <b/>
        <sz val="10"/>
        <rFont val="Times New Roman"/>
        <family val="1"/>
        <charset val="238"/>
      </rPr>
      <t>Ambulatně:</t>
    </r>
    <r>
      <rPr>
        <sz val="10"/>
        <rFont val="Times New Roman"/>
        <family val="1"/>
        <charset val="238"/>
      </rPr>
      <t xml:space="preserve"> po-čt (9 - 12, 12.30 - 16, pá na objednání), </t>
    </r>
    <r>
      <rPr>
        <b/>
        <sz val="10"/>
        <rFont val="Times New Roman"/>
        <family val="1"/>
        <charset val="238"/>
      </rPr>
      <t>terénně:</t>
    </r>
    <r>
      <rPr>
        <sz val="10"/>
        <rFont val="Times New Roman"/>
        <family val="1"/>
        <charset val="238"/>
      </rPr>
      <t xml:space="preserve"> po a st (7 - 15.30), ut a čt (8 - 16.30 dle rozvrhu)</t>
    </r>
  </si>
  <si>
    <t>Procentuální podíl SMO na rozpočtu projektu (v %)</t>
  </si>
  <si>
    <t>Výpočet OPZ - pomocný sloupec</t>
  </si>
  <si>
    <t xml:space="preserve">OZP s důrazem na mentální postižení a osoby s duševním onemocněním </t>
  </si>
  <si>
    <t xml:space="preserve">Osoby s chronickým duševním onemocněním a osoby s mentálním, či jiným zdravotním postižením  </t>
  </si>
  <si>
    <t>Senioři z Opavy a blízkého okolí</t>
  </si>
  <si>
    <t xml:space="preserve">38 členů </t>
  </si>
  <si>
    <t>32 akcí/činností za rok 2017</t>
  </si>
  <si>
    <t>OZP (tělesné, smyslové či kombinované postižení)</t>
  </si>
  <si>
    <t>Charitní hospicová jednotka - Pokojný přístav</t>
  </si>
  <si>
    <t>Zaměstnávání OZP na CHPM v ANIMA VIVA z.s.</t>
  </si>
  <si>
    <t>Chráněná pracovní místa pro osoby s duševním onemocněním a zdravotním postižením</t>
  </si>
  <si>
    <t>Chráněné dílny Charity Opava</t>
  </si>
  <si>
    <t>Dobrovolnické centrum</t>
  </si>
  <si>
    <t>83,19 úvazků</t>
  </si>
  <si>
    <t>7,55 úvazků</t>
  </si>
  <si>
    <t>Osoby se závažným nevyléčitelným onemocněním (především onkologická diagnoza) v terminálním stadiu života</t>
  </si>
  <si>
    <t>nepřetržitě</t>
  </si>
  <si>
    <t>Nízkoprahové zařízení pro děti a mládež Magnet s terénní službou</t>
  </si>
  <si>
    <t>NZDM Klub Modrá kočka</t>
  </si>
  <si>
    <t>Armáda spásy, Noclehárna pro muže Samaritán Opava</t>
  </si>
  <si>
    <t>Armáda spásy, Noclehárna pro ženy Opava</t>
  </si>
  <si>
    <t>Chráněné a podporované bydlení pro duševně nemocné - služby následné péče</t>
  </si>
  <si>
    <t>Senioři a OZP od 19 let se sníženou soběstačností</t>
  </si>
  <si>
    <t>Celkový rozpočet projektu v r. 2017</t>
  </si>
  <si>
    <t>Po - pá (7 - 20), víkendy a svátky (7 - 13, 16 - 20)</t>
  </si>
  <si>
    <t>Senioři s různými formami demence (stařecká, Alzheimerova), osoby po Centrální mozkové příhodě apod.</t>
  </si>
  <si>
    <t>Po - pá (7 - 15)</t>
  </si>
  <si>
    <t>Osoby s těžkým zrakovým a lehkým mentálním postižením</t>
  </si>
  <si>
    <t>Po - pá (8 - 12)</t>
  </si>
  <si>
    <t>40 (A: 25, P: 15)</t>
  </si>
  <si>
    <r>
      <rPr>
        <b/>
        <sz val="10"/>
        <rFont val="Times New Roman"/>
        <family val="1"/>
        <charset val="238"/>
      </rPr>
      <t>Ambulantně:</t>
    </r>
    <r>
      <rPr>
        <sz val="10"/>
        <rFont val="Times New Roman"/>
        <family val="1"/>
        <charset val="238"/>
      </rPr>
      <t xml:space="preserve"> 35,5 hod./týdně, </t>
    </r>
    <r>
      <rPr>
        <b/>
        <sz val="10"/>
        <rFont val="Times New Roman"/>
        <family val="1"/>
        <charset val="238"/>
      </rPr>
      <t>pobytová forma</t>
    </r>
    <r>
      <rPr>
        <sz val="10"/>
        <rFont val="Times New Roman"/>
        <family val="1"/>
        <charset val="238"/>
      </rPr>
      <t>: nepřetržitě, kapacita 13 lůžek</t>
    </r>
  </si>
  <si>
    <t>nepřetržitě, kapacita 24 lůžek</t>
  </si>
  <si>
    <t>Osoby s duševním onemocněním ve věku 18 - 64 let z MSK</t>
  </si>
  <si>
    <t>nepřetržitě, kapacita 11 lůžek</t>
  </si>
  <si>
    <t>Osoby s duševním onemocněním ve věku 18 - 65 let z MSK, kteří mají aktuálně stabilizovaný psychický stav a jsou v nepříznivé sociální situaci v oblasti bydlení</t>
  </si>
  <si>
    <t>Po - pá (6.30 - 15.00)</t>
  </si>
  <si>
    <t xml:space="preserve">Osoby s chronickým duševním onemocněním a osoby s lehkým až středně těžkým mentálním postižením se sníženou soběstačností ve věku 19 - 64 let, které nejsou uplatnitelné na trhu práce  </t>
  </si>
  <si>
    <t xml:space="preserve">Děti a mladí lidé s těžkým tělesným a mentálním postižením ve věku 11-35 let žíjící v Opavě a okolí </t>
  </si>
  <si>
    <t>Přehled sociálních a souvisejících služeb financovaných z rozpočtu SMO</t>
  </si>
  <si>
    <t>Rozsah poskytované služby (údaj z r. 2017)</t>
  </si>
  <si>
    <t>916 nových a 535 opakovaných</t>
  </si>
  <si>
    <t>Osoby od 16 let, které se dostaly do obtížné životní situace nebo jim taková situace hrozí a nemohou či nezvládnou ji řešit vlastními silami (oběti domácího násilí, osoby bez přístřeší, osoby v krizi, rodiny s dětmi, senioři, etnické menšiny, …)</t>
  </si>
  <si>
    <t>Osoby v ohrožení zdraví nebo života ve věku 16-80 let, které nemohou řešit svou nepříznivou situaci samy</t>
  </si>
  <si>
    <r>
      <rPr>
        <b/>
        <sz val="10"/>
        <rFont val="Times New Roman"/>
        <family val="1"/>
        <charset val="238"/>
      </rPr>
      <t>Ambulantně:</t>
    </r>
    <r>
      <rPr>
        <sz val="10"/>
        <rFont val="Times New Roman"/>
        <family val="1"/>
        <charset val="238"/>
      </rPr>
      <t xml:space="preserve"> po - pá (7 - 15:30), </t>
    </r>
    <r>
      <rPr>
        <b/>
        <sz val="10"/>
        <rFont val="Times New Roman"/>
        <family val="1"/>
        <charset val="238"/>
      </rPr>
      <t>terénně:</t>
    </r>
    <r>
      <rPr>
        <sz val="10"/>
        <rFont val="Times New Roman"/>
        <family val="1"/>
        <charset val="238"/>
      </rPr>
      <t xml:space="preserve"> pá (9 - 11)</t>
    </r>
  </si>
  <si>
    <t>61 nových a 80 opakovaných</t>
  </si>
  <si>
    <t>Osoby se zrakovým postižením od 16 let a jejich rodinní příslušníci</t>
  </si>
  <si>
    <t>Osoby se zdravotním postižením a senioři s těžkým poškozením zraku</t>
  </si>
  <si>
    <t>20 hod./týdně - Po (9 - 12, 12.30 - 15), St (9 - 12, 12.30 - 16), čt ( 9 - 15 pro objednané)</t>
  </si>
  <si>
    <t>Po - pá (10 - 15), o víkendech dle charakteru akce</t>
  </si>
  <si>
    <t>Studenti a občané nad 15 let, kteří se zajímají o dobrovolnictví a jsou ochotni udělat něco pro jiné ve svém volném čase bez nároku na finanční odměnu</t>
  </si>
  <si>
    <t>Úřední den: út (12 - 16 hod.)</t>
  </si>
  <si>
    <t>25 klientských rodin (77 osob)</t>
  </si>
  <si>
    <t>Rodiny s dětmi ve věku do 18 let žijící v Opavě a blízkém okolí v kulturně, geograficky a socioekonomicky znevýhodněném prostředí</t>
  </si>
  <si>
    <r>
      <rPr>
        <b/>
        <sz val="10"/>
        <rFont val="Times New Roman"/>
        <family val="1"/>
        <charset val="238"/>
      </rPr>
      <t>Ambulatně:</t>
    </r>
    <r>
      <rPr>
        <sz val="10"/>
        <rFont val="Times New Roman"/>
        <family val="1"/>
        <charset val="238"/>
      </rPr>
      <t xml:space="preserve"> po (13 - 16), </t>
    </r>
    <r>
      <rPr>
        <b/>
        <sz val="10"/>
        <rFont val="Times New Roman"/>
        <family val="1"/>
        <charset val="238"/>
      </rPr>
      <t>terénně:</t>
    </r>
    <r>
      <rPr>
        <sz val="10"/>
        <rFont val="Times New Roman"/>
        <family val="1"/>
        <charset val="238"/>
      </rPr>
      <t xml:space="preserve"> po (11 - 16), ut a čt (9 - 16), pá (9 - 14 hod.)</t>
    </r>
  </si>
  <si>
    <t xml:space="preserve">Děti a mláděž ve věku 6 - 19 let ze socio-ekonomicky znevýhodněných rodin  </t>
  </si>
  <si>
    <t>47 ambulantně, 3 terénně</t>
  </si>
  <si>
    <r>
      <rPr>
        <b/>
        <sz val="10"/>
        <rFont val="Times New Roman"/>
        <family val="1"/>
        <charset val="238"/>
      </rPr>
      <t>Ambulantně:</t>
    </r>
    <r>
      <rPr>
        <sz val="10"/>
        <rFont val="Times New Roman"/>
        <family val="1"/>
        <charset val="238"/>
      </rPr>
      <t xml:space="preserve"> 19,5 hod./týdně, </t>
    </r>
    <r>
      <rPr>
        <b/>
        <sz val="10"/>
        <rFont val="Times New Roman"/>
        <family val="1"/>
        <charset val="238"/>
      </rPr>
      <t>terénně:</t>
    </r>
    <r>
      <rPr>
        <sz val="10"/>
        <rFont val="Times New Roman"/>
        <family val="1"/>
        <charset val="238"/>
      </rPr>
      <t xml:space="preserve"> 16 hod./týdně</t>
    </r>
  </si>
  <si>
    <t>64 rodin (277 osob)</t>
  </si>
  <si>
    <t>32 hod./týdně + doučování + další aktivity nad rámec provozní doby (cca 15 hod./týdně)</t>
  </si>
  <si>
    <t>Osoby z Opavy a okolí v nepříznivé sociální situaci nebo osoby takovou situaci ohrožené</t>
  </si>
  <si>
    <t>243 (z toho 222 nových klientů)</t>
  </si>
  <si>
    <t>15 hod./týdně + nad rámec dle potřeby</t>
  </si>
  <si>
    <t>Rodiny z Opavy a okolí v nepříznivé sociální situaci a rodiny se sociokulturním znevýhodněním, které jsou ohrožené sociálním vyloučením</t>
  </si>
  <si>
    <t xml:space="preserve">Rodiny z Opavy a okolí v nepříznivé sociální situaci, rodiny se sociokulturním znevýhodněním, které jsou ohrožené sociálním vyloučením, klienty jsou biologické rodiny i náhradní rodinné péče </t>
  </si>
  <si>
    <t>Terénně: - Po - Pá (8:00 - 16:30), po předchozí domluvě i v jinou dobu</t>
  </si>
  <si>
    <t>Obdrželi ze SMO dotaci ve výši 200.000,00 Kč, vráceno 4.238,00 Kč</t>
  </si>
  <si>
    <t xml:space="preserve">Osoby po operaci tlustého střeva (kolostomie), tenkého střeva (ileostomie) a močového ústrojí (urostomie). Členové a rodinní příslušníci, kteří jsou zapojeni do dění spolku. Dále pacienti, kteří byli během roku odoperováni a vstoupili do spolku nově </t>
  </si>
  <si>
    <t>37 členů</t>
  </si>
  <si>
    <t>7 velkých akcí a pobytů dále pravidelná schůzovní činnost</t>
  </si>
  <si>
    <t xml:space="preserve">Související aktivita, není registrovaná sociální služba - oprávněná provozní ztráta je z důvodu nízkých finančních příspěvků nerelevantní </t>
  </si>
  <si>
    <t xml:space="preserve">Související aktivita, není registrovaná sociální služba - oprávněná provozní ztráta není krajem vyžadována, ale uvádímě ji pro možné srovnání </t>
  </si>
  <si>
    <t>Poradenství - kraj požaduje spoluúčast obce 30% OPZ</t>
  </si>
  <si>
    <t>Rodiny v různé fázi rozvodu či rozchodu, osoby blízké řešící situaci rozpadu vztahu či obdobnou tíživou situaci, rodiny, které potřebují podpořit své rodičovské či výchovné kompetence, děti vystavované nadměrné psychické zátěži z důvodu konfliktů v rodině apod.</t>
  </si>
  <si>
    <t>110 rodin (169 osob)</t>
  </si>
  <si>
    <t xml:space="preserve">Kontaktní hodiny v kanceláři: po (9-12 hod.), poradenství, asistence, terapie a mediace probíhají po domluvě kdykoliv během dne a večera včetně víkendů </t>
  </si>
  <si>
    <t>Senioři ve věku 65 let a více, kteří mají sníženou soběstačnost zejména z důvodu věku, jejichž situace vyžaduje pravidelnou pomoc jiné fyzické osoby</t>
  </si>
  <si>
    <t>nepřetržitě, kapacita 40 lůžek</t>
  </si>
  <si>
    <t xml:space="preserve">Lidé s mentálním a vícenásobným postižením nebo s duševním onemocněním od 18 let, kteří k tomu, aby mohli žít samostatně ve své domácnosti, potřebují podporu asistenta, a to zejména při rozhodování v každodenním životě. </t>
  </si>
  <si>
    <t>Osoby od 50 let se sníženou soběstačností z důvodu jejich věku, chronického onemocnění nebo zdravotního postižení, o které pečuje v domácím prostředí jiná pečující osoba, a dále tyto pečující osoby, kterým je tímto umožněn odpočinek</t>
  </si>
  <si>
    <t>nepřetržitě, kapacita 2 lůžka</t>
  </si>
  <si>
    <t>Osoby ve věku 60 let a více se sníženou soběstačností z důvodu chronického duševního onemocnění, stařecké demence, Alzheimrovy demence a ostatních typů demencí, jejichž situace vyžaduje pravidelnou pomoc jiné fyzické osoby a nevyžaduje léčbu ve zdravotnickém zařízení</t>
  </si>
  <si>
    <t>Osoby ve věku od 65 let se sníženou soběstačností z důvodu chronického duševního onemocnění, stařecké demence, Alzheimrovy demence a ostatních typů demencí, jejichž situace vyžaduje pravidelnou pomoc jiné fyzické osoby a o kterou není možné pečovat v domácím prostředí</t>
  </si>
  <si>
    <t>nepřetržitě, kapacita 8 lůžek</t>
  </si>
  <si>
    <t xml:space="preserve">Děti a mláděž ve věku 6 - 15 let, které se nachází v nepříznivé životní situaci zahrnující konfliktní společenské situace, komplikované životní podmínky, a jsou ohroženy společensky nežádoucími a sociálně patologickými jevy  </t>
  </si>
  <si>
    <t>14,5 hod./týdně + návazné aktivity, klubové akce a pobyty</t>
  </si>
  <si>
    <t>Osoby od 15 let, které se ocitly v obtížné životní situaci z důvodu zdravotního postižení nebo vysokého věku</t>
  </si>
  <si>
    <r>
      <rPr>
        <b/>
        <sz val="10"/>
        <rFont val="Times New Roman"/>
        <family val="1"/>
        <charset val="238"/>
      </rPr>
      <t>Ambulantně:</t>
    </r>
    <r>
      <rPr>
        <sz val="10"/>
        <rFont val="Times New Roman"/>
        <family val="1"/>
        <charset val="238"/>
      </rPr>
      <t xml:space="preserve"> po (8 - 12, 13 - 17), út a st (8 - 12, 13 - 16),  čt (13 - 15 pro objednané)</t>
    </r>
  </si>
  <si>
    <r>
      <t xml:space="preserve">40 hod./týdně: </t>
    </r>
    <r>
      <rPr>
        <b/>
        <sz val="10"/>
        <rFont val="Times New Roman"/>
        <family val="1"/>
        <charset val="238"/>
      </rPr>
      <t>ambulantně:</t>
    </r>
    <r>
      <rPr>
        <sz val="10"/>
        <rFont val="Times New Roman"/>
        <family val="1"/>
        <charset val="238"/>
      </rPr>
      <t xml:space="preserve"> po (8-11, 12 - 15.30), st (8 - 15.30 a čt (8 - 12), </t>
    </r>
    <r>
      <rPr>
        <b/>
        <sz val="10"/>
        <rFont val="Times New Roman"/>
        <family val="1"/>
        <charset val="238"/>
      </rPr>
      <t>telefonicky</t>
    </r>
    <r>
      <rPr>
        <sz val="10"/>
        <rFont val="Times New Roman"/>
        <family val="1"/>
        <charset val="238"/>
      </rPr>
      <t xml:space="preserve"> v út (9-12 a 12-15), </t>
    </r>
    <r>
      <rPr>
        <b/>
        <sz val="10"/>
        <rFont val="Times New Roman"/>
        <family val="1"/>
        <charset val="238"/>
      </rPr>
      <t>terénně:</t>
    </r>
    <r>
      <rPr>
        <sz val="10"/>
        <rFont val="Times New Roman"/>
        <family val="1"/>
        <charset val="238"/>
      </rPr>
      <t xml:space="preserve"> pá (9-11)  </t>
    </r>
  </si>
  <si>
    <t xml:space="preserve">Denně od 7 do 20 hod., mimo tyto hodiny dle domluvy </t>
  </si>
  <si>
    <t xml:space="preserve">Osoby od 6 let se sníženou soběstačností z důvodu chronického onemocnění, vysokého věku nebo zdravotního postižení, jejichž situace vyžaduje pomoc jiné fyzické osoby, žijící v Opavš a blízkém okolí </t>
  </si>
  <si>
    <t>OASA nezisková o.p.s., IČ 26839857</t>
  </si>
  <si>
    <t>Dospělí (27 - 64 let) a senioři (nad 65 let) s chronickým onemocněním a osoby se zdravotním postižením, jejichž zdravotní stav a snížená soběstačnost vyžaduje pomoc jiné osoby při běžných denních úkonech soběstačnosti a sebeobsluhy</t>
  </si>
  <si>
    <t xml:space="preserve">Denně od 7 do 20 hod. </t>
  </si>
  <si>
    <t>nepřetržitě, kapacita 22  lůžek</t>
  </si>
  <si>
    <t>Osoby v seniorském věku, kteří mají sníženou soběstačnost zejména z důvodu věku, jejichž situace vyžaduje pravidelnou pomoc jiné fyzické osoby, přednostně žijící na území SMO</t>
  </si>
  <si>
    <t>Osoby od 16 do 64 let s dlouhodobým psychickým onemocněním a jiným zdravotním postižením, u nichž došlo na základě tohoto onemocnění k výraznému narušení psychických, sociálních a pracovních schopností</t>
  </si>
  <si>
    <t>m ter6nnich mobil0</t>
  </si>
  <si>
    <t>Po 11.30 - 15.00, út 7 - 15.30, čt 11.30 - 15.00, Pá 11.30 -15, mimo provozni hodiny (vikendy, svátky) se případné krizové situace řeší pomocí mobilních telefonů</t>
  </si>
  <si>
    <t>Provozní doba služby:
Pondělí - neděle: 6:30 - 20:00</t>
  </si>
  <si>
    <t>Úhrady uživatelů a jiné zdroje (pomocný sloupec)</t>
  </si>
  <si>
    <t>13,5 úvazků</t>
  </si>
  <si>
    <t xml:space="preserve">Osoby s chronickým duševním onemocněním a osoby se zdravotním postižením  </t>
  </si>
  <si>
    <t>Po (8 - 12), út (8 - 15) a čt (8 - 15)</t>
  </si>
  <si>
    <t>69 (dohromady za 2 střediska)</t>
  </si>
  <si>
    <t>35,5 hod./týdně</t>
  </si>
  <si>
    <t>Osoby se zrakovým či kombinovaným postižením  od 7 let a jejich rodinní příslušníci</t>
  </si>
  <si>
    <t>Klienti od 15 let: osoby ohrožené návykovým chováním –uživatelé nealkoholových drog v různém stadiu užívání (experimentující, problémoví, abstinující); rodiče a osoby blízké těchto uživatelů; osoby s problémem alkoholu či hazardního hraní; osoby v krizi.</t>
  </si>
  <si>
    <r>
      <t>Celkem 46 hod./týdně:</t>
    </r>
    <r>
      <rPr>
        <b/>
        <sz val="10"/>
        <rFont val="Times New Roman"/>
        <family val="1"/>
        <charset val="238"/>
      </rPr>
      <t xml:space="preserve"> Kontaktní centrum</t>
    </r>
    <r>
      <rPr>
        <sz val="10"/>
        <rFont val="Times New Roman"/>
        <family val="1"/>
        <charset val="238"/>
      </rPr>
      <t xml:space="preserve">: Po,Út,Čt,Pá: 10-13 a 14-17 hod.,St: výměnný program14-16 hod. </t>
    </r>
    <r>
      <rPr>
        <b/>
        <sz val="10"/>
        <rFont val="Times New Roman"/>
        <family val="1"/>
        <charset val="238"/>
      </rPr>
      <t>Krizové centrum:</t>
    </r>
    <r>
      <rPr>
        <sz val="10"/>
        <rFont val="Times New Roman"/>
        <family val="1"/>
        <charset val="238"/>
      </rPr>
      <t xml:space="preserve"> Po-Pá: 10-16 hod. </t>
    </r>
    <r>
      <rPr>
        <b/>
        <sz val="10"/>
        <rFont val="Times New Roman"/>
        <family val="1"/>
        <charset val="238"/>
      </rPr>
      <t>Terénní program:</t>
    </r>
    <r>
      <rPr>
        <sz val="10"/>
        <rFont val="Times New Roman"/>
        <family val="1"/>
        <charset val="238"/>
      </rPr>
      <t xml:space="preserve"> Po: 17-20 ; St:16-19 ; Pá: 17-21</t>
    </r>
  </si>
  <si>
    <t>nepřetržitě, kapacita 28 lůžek</t>
  </si>
  <si>
    <t>Dospělé osoby s duševním onemocněním, nejčastěji duální diagnózy (duševní porucha + závislost)</t>
  </si>
  <si>
    <t>Děti a rodiny s dětmi se zrakovým a kombinovaným postižením, děti a ohroženým vývojem v oblasti zrakového vnímání a jejich rodiny</t>
  </si>
  <si>
    <t>3 rodiny</t>
  </si>
  <si>
    <t>Ostravská služba, která dojíždí za opavskými klientskými rodinami</t>
  </si>
  <si>
    <t>Rodiny s dětmi s mentálním a kombinovaným postižením</t>
  </si>
  <si>
    <t>6 rodin</t>
  </si>
  <si>
    <t>10 kontaktů a 58 intervencí</t>
  </si>
  <si>
    <t>22 kontaktů a 100 intervencí</t>
  </si>
  <si>
    <t>Krnovská služba, která dojíždí za opavskými klientskými rodinami</t>
  </si>
  <si>
    <t>Občané se sluchovým postižením</t>
  </si>
  <si>
    <t>Ostravská služba, která dojíždí za opavskými klienty</t>
  </si>
  <si>
    <t>10 kontaktů a 16 intervencí</t>
  </si>
  <si>
    <t>Rodiny s dětmi se sluchovým nebo kombinovaným postižením ve věku 0 - 7 let žijící na území SMO</t>
  </si>
  <si>
    <t>8 kntaktů a 273 intervencí</t>
  </si>
  <si>
    <t>Olomoucká služba, která dojíždí za opavskými klientskými rodinami</t>
  </si>
  <si>
    <t>Osoby se zdravotním postižením, u kterých dochází nebo by mohlo dojít k sociální izolaci a ztrátě seberealizace</t>
  </si>
  <si>
    <t>akce, pobyty, zájezdy, společenské večery, ale i pravidelná cvičení, schůze apod.</t>
  </si>
  <si>
    <t>9 větších akcí a pobytů a dále menší akce a pravidelná cvičení</t>
  </si>
  <si>
    <t>966 členů (z toho 307 opavských)</t>
  </si>
  <si>
    <t>964 členů (z toho 585 opavských)</t>
  </si>
  <si>
    <t>1930 členů (z toho 892 opavských)</t>
  </si>
  <si>
    <t>Ženy od 18 let věku, které se ocitly bez přístřeší, jsou fyzicky soběstačné a chtějí se aktivně podílet na řešení své nepříznivé situace</t>
  </si>
  <si>
    <t>Muži a ženy nad 18 let, bez přístřeší, žijící na ulici, osoby ohrožené ztrátou bydlení, které chtějí svou nepříznivou sociální situaci řešit a osoby v krizi, které jsou ohroženy ztrátou bydlení nebo zaměstnání</t>
  </si>
  <si>
    <t>Osoby, které se ocitly v nepříznivé sociální situaci spojené se sociálním vyloučením</t>
  </si>
  <si>
    <t>Po - pá (8 - 15.30)</t>
  </si>
  <si>
    <t>Po - pá (6 - 16 hod.)</t>
  </si>
  <si>
    <t>Soběstační muži starší 18 let, kteří se ocitli v nepříznivé sociální situaci spojené se ztrátou bydlení a mají zájem svou situaci řešit</t>
  </si>
  <si>
    <t>Nepřetržitě</t>
  </si>
  <si>
    <t xml:space="preserve"> </t>
  </si>
  <si>
    <t>Pondělí - pátek (7 - 17 hod.)</t>
  </si>
  <si>
    <t xml:space="preserve">Převážně senioři, osoby nad 65 let, sociálně odloučeni vlivem nemoci, lidé, kteří žijí sami, nebo lidé, o které se nemohou postarat jejich příbuzní </t>
  </si>
  <si>
    <t xml:space="preserve">k 30.6.2017 to bylo 12 klientů </t>
  </si>
  <si>
    <t xml:space="preserve">údaje prozatím nejsou známy, jde o nově podporovanou službu, informace budou dostupné až za rok 2018 </t>
  </si>
  <si>
    <t>Služba je určena dospělým lidem od 18 let se zdravotním postižením vč. osob s poruchami autistického spektra, lidem, kteří mají sníženou soběstačnost z důvodu zdravotního stavu a jejich situace vyžaduje pravidelnou pomoc jiné fyzické osoby</t>
  </si>
  <si>
    <t>Po - pá (8 - 14)</t>
  </si>
  <si>
    <t xml:space="preserve">údaje prozatím nejsou známy, jde o novou službu, informace budou dostupné až za rok 2018 </t>
  </si>
  <si>
    <t>Služba je registrována až od 1.7.2018</t>
  </si>
  <si>
    <t>nepřetržitě, kapacita 31 lůžek</t>
  </si>
  <si>
    <t>nepřetržitě, kapacita 32 lůžek</t>
  </si>
  <si>
    <t>nepřetržitě, kapacita 155 lůžek</t>
  </si>
  <si>
    <t xml:space="preserve">Město zaslalo finanční prostředky do Fondu sociálních služeb, v rámci kterého jsou služby v IP MSK financovány </t>
  </si>
  <si>
    <t xml:space="preserve">Jedná se o dofinancování služby nad rámec toho, co SMO zaslalo do Fondu sociálních služeb </t>
  </si>
  <si>
    <t>Jedná se o dofinancování služby nad rámec toho, co SMO zaslalo do Fondu sociálních služeb</t>
  </si>
  <si>
    <t xml:space="preserve">Po - st  (7 - 15), čt (7 - 13) </t>
  </si>
  <si>
    <t>po: 14 - 15.30, út: 8 - 11.30, 13 - 16.30, st: 7.30 - 10, čt: 9 - 11.30, 13 - 17</t>
  </si>
  <si>
    <t xml:space="preserve">osoby s kombinovaným postižením, se sluchovým postižením, rodiny s dětmi </t>
  </si>
  <si>
    <t xml:space="preserve">po: 14 - 18, út: 10 - 17, st: 14 - 18, čt: 10 - 14 </t>
  </si>
  <si>
    <t>Klient s bydlištěm v SMO 2 (+2 zájemci)</t>
  </si>
  <si>
    <t>po - ne - 0:01 - 8.00, 18.30 - 23.59 hod.</t>
  </si>
  <si>
    <t>po - ne - 0:01 - 7.00, 18.30 - 23.59 hod.</t>
  </si>
  <si>
    <t>Muži od 18 let věku, kteří se ocitli bez přístřeší, jsou fyzicky soběstační a chtějí se aktivně podílet na řešení své nepříznivé situace</t>
  </si>
  <si>
    <t>Počet klientů (v r. 2017)</t>
  </si>
  <si>
    <t>  Dospělé osoby starší 27 let se sníženou soběstačností, které se ocitly  v nepříznivé sociální situaci z důvodu svého chronického onemocnění tzn. dlouhodobé nebo trvalé často nevyléčitelné onemocnění, při kterém dochází ke změně organismu a vyžadující nepřetržitou péči.</t>
  </si>
  <si>
    <t>Soběstačné ženy a ženy s dětmi starší 18 let, které se ocitly v nepříznivé sociální situaci spojené se ztrátou bydlení a mají zájem svou situaci řešit</t>
  </si>
  <si>
    <t xml:space="preserve">Oběti domácího násilí, osoby v krizi od 16 do 80 let </t>
  </si>
  <si>
    <t>po a st od 13 do 16 hod. (jindy po telefonické domluvě)</t>
  </si>
  <si>
    <t>Osoby bez přístřeší od 18 let</t>
  </si>
  <si>
    <t xml:space="preserve">Ambulantně pondělí až neděle od 8.30 do 14.30 hod. </t>
  </si>
  <si>
    <t>Jedná se o související službu.</t>
  </si>
  <si>
    <t>Související služba, která je poskytována až od roku 2018</t>
  </si>
  <si>
    <t>Osoby se zkušeností s duševním onemocněním (osoby s DN a jejich rodina a nejbližsí)</t>
  </si>
  <si>
    <t xml:space="preserve">Jde o příspěvkovou organizaci MSK, kterou SMO nefinancuje v rámci dotačního řízení na sociální a související služby. V roce 2017 však SMO organizaci přispělo dohromady na obě služby (DPS a DZR) částkou 200.000,00 Kč z odboru finančního a rozpočtového </t>
  </si>
  <si>
    <t>Jedná se o dofinancování služby nad rámec toho, co SMO zaslalo do Fondu sociálních služeb (přesné údaje prozatím nejsou k dispozici)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</si>
</sst>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Fill="1" applyBorder="1" applyAlignment="1">
      <alignment horizontal="justify" vertical="top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/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3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justify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4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justify" vertical="top"/>
    </xf>
    <xf numFmtId="0" fontId="3" fillId="3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8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4" borderId="1" xfId="0" applyFont="1" applyFill="1" applyBorder="1" applyAlignment="1">
      <alignment wrapText="1"/>
    </xf>
    <xf numFmtId="0" fontId="5" fillId="9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7" fillId="8" borderId="4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wrapText="1"/>
    </xf>
    <xf numFmtId="4" fontId="4" fillId="0" borderId="0" xfId="0" applyNumberFormat="1" applyFont="1"/>
    <xf numFmtId="4" fontId="4" fillId="0" borderId="1" xfId="0" applyNumberFormat="1" applyFont="1" applyBorder="1"/>
    <xf numFmtId="4" fontId="4" fillId="0" borderId="1" xfId="0" applyNumberFormat="1" applyFont="1" applyFill="1" applyBorder="1"/>
    <xf numFmtId="0" fontId="4" fillId="0" borderId="1" xfId="0" applyFont="1" applyBorder="1"/>
    <xf numFmtId="0" fontId="3" fillId="8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0" fontId="3" fillId="3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justify" vertical="top"/>
    </xf>
    <xf numFmtId="4" fontId="4" fillId="0" borderId="3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6" borderId="3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3" fillId="8" borderId="3" xfId="0" applyNumberFormat="1" applyFont="1" applyFill="1" applyBorder="1" applyAlignment="1">
      <alignment horizontal="right" vertical="center"/>
    </xf>
    <xf numFmtId="4" fontId="4" fillId="0" borderId="3" xfId="0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/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"/>
  <sheetViews>
    <sheetView tabSelected="1" zoomScale="70" zoomScaleNormal="70" workbookViewId="0">
      <selection activeCell="M76" sqref="M76"/>
    </sheetView>
  </sheetViews>
  <sheetFormatPr defaultColWidth="9.140625" defaultRowHeight="12.75" x14ac:dyDescent="0.2"/>
  <cols>
    <col min="1" max="1" width="4.85546875" style="33" customWidth="1"/>
    <col min="2" max="2" width="18.7109375" style="35" customWidth="1"/>
    <col min="3" max="3" width="27.42578125" style="1" customWidth="1"/>
    <col min="4" max="4" width="30.140625" style="1" customWidth="1"/>
    <col min="5" max="5" width="53.28515625" style="1" customWidth="1"/>
    <col min="6" max="6" width="33.42578125" style="43" customWidth="1"/>
    <col min="7" max="7" width="41.85546875" style="1" customWidth="1"/>
    <col min="8" max="8" width="53.28515625" style="10" customWidth="1"/>
    <col min="9" max="9" width="13.85546875" style="1" customWidth="1"/>
    <col min="10" max="10" width="17.42578125" style="10" customWidth="1"/>
    <col min="11" max="11" width="14.28515625" style="1" bestFit="1" customWidth="1"/>
    <col min="12" max="12" width="13.85546875" style="58" customWidth="1"/>
    <col min="13" max="13" width="13.28515625" style="59" customWidth="1"/>
    <col min="14" max="14" width="14.140625" style="2" customWidth="1"/>
    <col min="15" max="15" width="14.5703125" customWidth="1"/>
    <col min="16" max="16384" width="9.140625" style="2"/>
  </cols>
  <sheetData>
    <row r="1" spans="1:14" ht="25.5" customHeight="1" x14ac:dyDescent="0.2">
      <c r="B1" s="79" t="s">
        <v>151</v>
      </c>
      <c r="C1" s="79"/>
      <c r="D1" s="79"/>
      <c r="E1" s="79"/>
      <c r="F1" s="38"/>
      <c r="G1" s="49"/>
      <c r="H1" s="30"/>
      <c r="I1" s="30"/>
      <c r="J1" s="30"/>
      <c r="K1" s="30"/>
      <c r="L1" s="30"/>
    </row>
    <row r="3" spans="1:14" s="4" customFormat="1" ht="85.5" x14ac:dyDescent="0.2">
      <c r="A3" s="16"/>
      <c r="B3" s="15" t="s">
        <v>49</v>
      </c>
      <c r="C3" s="15" t="s">
        <v>0</v>
      </c>
      <c r="D3" s="15" t="s">
        <v>7</v>
      </c>
      <c r="E3" s="16" t="s">
        <v>48</v>
      </c>
      <c r="F3" s="39" t="s">
        <v>273</v>
      </c>
      <c r="G3" s="15" t="s">
        <v>152</v>
      </c>
      <c r="H3" s="15" t="s">
        <v>108</v>
      </c>
      <c r="I3" s="32" t="s">
        <v>110</v>
      </c>
      <c r="J3" s="25" t="s">
        <v>113</v>
      </c>
      <c r="K3" s="25" t="s">
        <v>109</v>
      </c>
      <c r="L3" s="25" t="s">
        <v>136</v>
      </c>
      <c r="M3" s="54" t="s">
        <v>212</v>
      </c>
      <c r="N3" s="55" t="s">
        <v>114</v>
      </c>
    </row>
    <row r="4" spans="1:14" ht="38.25" x14ac:dyDescent="0.2">
      <c r="A4" s="45"/>
      <c r="B4" s="76" t="s">
        <v>16</v>
      </c>
      <c r="C4" s="18" t="s">
        <v>29</v>
      </c>
      <c r="D4" s="3" t="s">
        <v>50</v>
      </c>
      <c r="E4" s="6" t="s">
        <v>111</v>
      </c>
      <c r="F4" s="40">
        <v>135</v>
      </c>
      <c r="G4" s="6" t="s">
        <v>112</v>
      </c>
      <c r="H4" s="27" t="s">
        <v>184</v>
      </c>
      <c r="I4" s="23">
        <v>150000</v>
      </c>
      <c r="J4" s="28">
        <f>I4/L4*100</f>
        <v>11.858888711444775</v>
      </c>
      <c r="K4" s="27">
        <f>N4/100*30</f>
        <v>312300</v>
      </c>
      <c r="L4" s="29">
        <v>1264874</v>
      </c>
      <c r="M4" s="60">
        <v>223874</v>
      </c>
      <c r="N4" s="60">
        <f>L4-M4</f>
        <v>1041000</v>
      </c>
    </row>
    <row r="5" spans="1:14" ht="38.25" x14ac:dyDescent="0.2">
      <c r="A5" s="46"/>
      <c r="B5" s="78"/>
      <c r="C5" s="12" t="s">
        <v>26</v>
      </c>
      <c r="D5" s="3" t="s">
        <v>51</v>
      </c>
      <c r="E5" s="6" t="s">
        <v>198</v>
      </c>
      <c r="F5" s="40">
        <v>931</v>
      </c>
      <c r="G5" s="6" t="s">
        <v>199</v>
      </c>
      <c r="H5" s="27" t="s">
        <v>184</v>
      </c>
      <c r="I5" s="23">
        <v>120000</v>
      </c>
      <c r="J5" s="28">
        <f t="shared" ref="J5:J66" si="0">I5/L5*100</f>
        <v>22.183073205990169</v>
      </c>
      <c r="K5" s="27">
        <f>N5/100*30</f>
        <v>149100</v>
      </c>
      <c r="L5" s="29">
        <v>540953</v>
      </c>
      <c r="M5" s="60">
        <v>43953</v>
      </c>
      <c r="N5" s="60">
        <f t="shared" ref="N5:N66" si="1">L5-M5</f>
        <v>497000</v>
      </c>
    </row>
    <row r="6" spans="1:14" ht="25.5" x14ac:dyDescent="0.2">
      <c r="A6" s="46"/>
      <c r="B6" s="78"/>
      <c r="C6" s="18" t="s">
        <v>32</v>
      </c>
      <c r="D6" s="3" t="s">
        <v>52</v>
      </c>
      <c r="E6" s="6" t="s">
        <v>172</v>
      </c>
      <c r="F6" s="40" t="s">
        <v>173</v>
      </c>
      <c r="G6" s="6" t="s">
        <v>174</v>
      </c>
      <c r="H6" s="27" t="s">
        <v>184</v>
      </c>
      <c r="I6" s="23">
        <v>135000</v>
      </c>
      <c r="J6" s="28">
        <f t="shared" si="0"/>
        <v>18.428625251857877</v>
      </c>
      <c r="K6" s="27">
        <f>N6/100*30</f>
        <v>133500</v>
      </c>
      <c r="L6" s="29">
        <v>732556</v>
      </c>
      <c r="M6" s="60">
        <v>287556</v>
      </c>
      <c r="N6" s="60">
        <f t="shared" si="1"/>
        <v>445000</v>
      </c>
    </row>
    <row r="7" spans="1:14" ht="51" x14ac:dyDescent="0.2">
      <c r="A7" s="46"/>
      <c r="B7" s="78"/>
      <c r="C7" s="12" t="s">
        <v>3</v>
      </c>
      <c r="D7" s="3" t="s">
        <v>53</v>
      </c>
      <c r="E7" s="6" t="s">
        <v>154</v>
      </c>
      <c r="F7" s="40" t="s">
        <v>153</v>
      </c>
      <c r="G7" s="6" t="s">
        <v>200</v>
      </c>
      <c r="H7" s="27" t="s">
        <v>184</v>
      </c>
      <c r="I7" s="23">
        <v>250000</v>
      </c>
      <c r="J7" s="28">
        <f t="shared" si="0"/>
        <v>14.689361142056697</v>
      </c>
      <c r="K7" s="27">
        <f>N7/100*30</f>
        <v>439200</v>
      </c>
      <c r="L7" s="29">
        <v>1701912</v>
      </c>
      <c r="M7" s="60">
        <v>237912</v>
      </c>
      <c r="N7" s="60">
        <f t="shared" si="1"/>
        <v>1464000</v>
      </c>
    </row>
    <row r="8" spans="1:14" ht="51" x14ac:dyDescent="0.2">
      <c r="A8" s="46"/>
      <c r="B8" s="77"/>
      <c r="C8" s="26" t="s">
        <v>38</v>
      </c>
      <c r="D8" s="3" t="s">
        <v>16</v>
      </c>
      <c r="E8" s="6" t="s">
        <v>158</v>
      </c>
      <c r="F8" s="40">
        <v>52</v>
      </c>
      <c r="G8" s="6" t="s">
        <v>160</v>
      </c>
      <c r="H8" s="27" t="s">
        <v>184</v>
      </c>
      <c r="I8" s="23">
        <v>78000</v>
      </c>
      <c r="J8" s="28">
        <f t="shared" si="0"/>
        <v>32.193624011490648</v>
      </c>
      <c r="K8" s="27">
        <f>N8/100*30</f>
        <v>51771.6</v>
      </c>
      <c r="L8" s="29">
        <v>242284</v>
      </c>
      <c r="M8" s="60">
        <v>69712</v>
      </c>
      <c r="N8" s="60">
        <f t="shared" si="1"/>
        <v>172572</v>
      </c>
    </row>
    <row r="9" spans="1:14" x14ac:dyDescent="0.2">
      <c r="A9" s="34"/>
      <c r="B9" s="36"/>
      <c r="C9" s="17"/>
      <c r="D9" s="14" t="s">
        <v>5</v>
      </c>
      <c r="E9" s="13"/>
      <c r="F9" s="41"/>
      <c r="G9" s="47"/>
      <c r="H9" s="24"/>
      <c r="I9" s="24">
        <f>SUM(I4:I8)</f>
        <v>733000</v>
      </c>
      <c r="J9" s="24">
        <f>I9/L9*100</f>
        <v>16.352193681360664</v>
      </c>
      <c r="K9" s="24">
        <f t="shared" ref="K9:L9" si="2">SUM(K4:K8)</f>
        <v>1085871.6000000001</v>
      </c>
      <c r="L9" s="24">
        <f t="shared" si="2"/>
        <v>4482579</v>
      </c>
      <c r="M9" s="60"/>
      <c r="N9" s="60"/>
    </row>
    <row r="10" spans="1:14" ht="51" x14ac:dyDescent="0.2">
      <c r="A10" s="56"/>
      <c r="B10" s="76" t="s">
        <v>43</v>
      </c>
      <c r="C10" s="18" t="s">
        <v>26</v>
      </c>
      <c r="D10" s="3" t="s">
        <v>54</v>
      </c>
      <c r="E10" s="6" t="s">
        <v>202</v>
      </c>
      <c r="F10" s="40">
        <v>68</v>
      </c>
      <c r="G10" s="6" t="s">
        <v>201</v>
      </c>
      <c r="H10" s="8"/>
      <c r="I10" s="23">
        <v>1180000</v>
      </c>
      <c r="J10" s="28">
        <f t="shared" si="0"/>
        <v>22.874990888774814</v>
      </c>
      <c r="K10" s="27">
        <f>N10/100*20</f>
        <v>682200</v>
      </c>
      <c r="L10" s="29">
        <v>5158472</v>
      </c>
      <c r="M10" s="60">
        <v>1747472</v>
      </c>
      <c r="N10" s="60">
        <f t="shared" si="1"/>
        <v>3411000</v>
      </c>
    </row>
    <row r="11" spans="1:14" ht="38.25" x14ac:dyDescent="0.2">
      <c r="A11" s="56"/>
      <c r="B11" s="77"/>
      <c r="C11" s="12" t="s">
        <v>42</v>
      </c>
      <c r="D11" s="3" t="s">
        <v>43</v>
      </c>
      <c r="E11" s="6" t="s">
        <v>252</v>
      </c>
      <c r="F11" s="40" t="s">
        <v>253</v>
      </c>
      <c r="G11" s="6" t="s">
        <v>251</v>
      </c>
      <c r="H11" s="6" t="s">
        <v>254</v>
      </c>
      <c r="I11" s="23"/>
      <c r="J11" s="28"/>
      <c r="K11" s="27">
        <f>N11/100*20</f>
        <v>0</v>
      </c>
      <c r="L11" s="29"/>
      <c r="M11" s="60"/>
      <c r="N11" s="60">
        <f t="shared" si="1"/>
        <v>0</v>
      </c>
    </row>
    <row r="12" spans="1:14" x14ac:dyDescent="0.2">
      <c r="A12" s="34"/>
      <c r="B12" s="36"/>
      <c r="C12" s="17"/>
      <c r="D12" s="14" t="s">
        <v>5</v>
      </c>
      <c r="E12" s="13"/>
      <c r="F12" s="41"/>
      <c r="G12" s="47"/>
      <c r="H12" s="24"/>
      <c r="I12" s="24">
        <f>SUM(I10:I11)</f>
        <v>1180000</v>
      </c>
      <c r="J12" s="24">
        <f t="shared" si="0"/>
        <v>22.874990888774814</v>
      </c>
      <c r="K12" s="24">
        <f t="shared" ref="K12:L12" si="3">SUM(K10:K11)</f>
        <v>682200</v>
      </c>
      <c r="L12" s="24">
        <f t="shared" si="3"/>
        <v>5158472</v>
      </c>
      <c r="M12" s="60"/>
      <c r="N12" s="60"/>
    </row>
    <row r="13" spans="1:14" ht="15.75" customHeight="1" x14ac:dyDescent="0.2">
      <c r="A13" s="46"/>
      <c r="B13" s="76" t="s">
        <v>55</v>
      </c>
      <c r="C13" s="12" t="s">
        <v>3</v>
      </c>
      <c r="D13" s="3" t="s">
        <v>56</v>
      </c>
      <c r="E13" s="6" t="s">
        <v>135</v>
      </c>
      <c r="F13" s="40">
        <v>258</v>
      </c>
      <c r="G13" s="6" t="s">
        <v>137</v>
      </c>
      <c r="H13" s="28"/>
      <c r="I13" s="23">
        <v>940000</v>
      </c>
      <c r="J13" s="28">
        <f t="shared" si="0"/>
        <v>12.709638043029425</v>
      </c>
      <c r="K13" s="27">
        <f>N13/100*20</f>
        <v>848254</v>
      </c>
      <c r="L13" s="57">
        <v>7395962</v>
      </c>
      <c r="M13" s="60">
        <v>3154692</v>
      </c>
      <c r="N13" s="60">
        <f t="shared" si="1"/>
        <v>4241270</v>
      </c>
    </row>
    <row r="14" spans="1:14" ht="51" x14ac:dyDescent="0.2">
      <c r="A14" s="46"/>
      <c r="B14" s="77"/>
      <c r="C14" s="18" t="s">
        <v>203</v>
      </c>
      <c r="D14" s="3" t="s">
        <v>34</v>
      </c>
      <c r="E14" s="6" t="s">
        <v>204</v>
      </c>
      <c r="F14" s="40">
        <v>200</v>
      </c>
      <c r="G14" s="6" t="s">
        <v>205</v>
      </c>
      <c r="H14" s="28"/>
      <c r="I14" s="23">
        <v>550000</v>
      </c>
      <c r="J14" s="28">
        <f t="shared" si="0"/>
        <v>8.0495724872052055</v>
      </c>
      <c r="K14" s="80">
        <f>N14/100*20</f>
        <v>257576.19999999998</v>
      </c>
      <c r="L14" s="57">
        <v>6832661</v>
      </c>
      <c r="M14" s="60">
        <v>5544780</v>
      </c>
      <c r="N14" s="60">
        <f t="shared" si="1"/>
        <v>1287881</v>
      </c>
    </row>
    <row r="15" spans="1:14" x14ac:dyDescent="0.2">
      <c r="A15" s="34"/>
      <c r="B15" s="36"/>
      <c r="C15" s="17"/>
      <c r="D15" s="14" t="s">
        <v>5</v>
      </c>
      <c r="E15" s="13"/>
      <c r="F15" s="41"/>
      <c r="G15" s="47"/>
      <c r="H15" s="24"/>
      <c r="I15" s="24">
        <f>SUM(I13:I14)</f>
        <v>1490000</v>
      </c>
      <c r="J15" s="24">
        <f t="shared" si="0"/>
        <v>10.471849595002974</v>
      </c>
      <c r="K15" s="24">
        <f t="shared" ref="K15:L15" si="4">SUM(K13:K14)</f>
        <v>1105830.2</v>
      </c>
      <c r="L15" s="24">
        <f t="shared" si="4"/>
        <v>14228623</v>
      </c>
      <c r="M15" s="60"/>
      <c r="N15" s="60"/>
    </row>
    <row r="16" spans="1:14" ht="51" x14ac:dyDescent="0.2">
      <c r="A16" s="46"/>
      <c r="B16" s="76" t="s">
        <v>57</v>
      </c>
      <c r="C16" s="18" t="s">
        <v>33</v>
      </c>
      <c r="D16" s="3" t="s">
        <v>57</v>
      </c>
      <c r="E16" s="6" t="s">
        <v>208</v>
      </c>
      <c r="F16" s="40">
        <v>17</v>
      </c>
      <c r="G16" s="6" t="s">
        <v>210</v>
      </c>
      <c r="H16" s="28"/>
      <c r="I16" s="23">
        <v>165000</v>
      </c>
      <c r="J16" s="28">
        <f t="shared" si="0"/>
        <v>25.057518394496459</v>
      </c>
      <c r="K16" s="27">
        <f>N16/100*20</f>
        <v>130400</v>
      </c>
      <c r="L16" s="57">
        <v>658485</v>
      </c>
      <c r="M16" s="60">
        <v>6485</v>
      </c>
      <c r="N16" s="60">
        <f t="shared" si="1"/>
        <v>652000</v>
      </c>
    </row>
    <row r="17" spans="1:14" ht="51" x14ac:dyDescent="0.2">
      <c r="A17" s="46"/>
      <c r="B17" s="77"/>
      <c r="C17" s="18" t="s">
        <v>24</v>
      </c>
      <c r="D17" s="19" t="s">
        <v>11</v>
      </c>
      <c r="E17" s="6" t="s">
        <v>190</v>
      </c>
      <c r="F17" s="40">
        <v>13</v>
      </c>
      <c r="G17" s="6" t="s">
        <v>211</v>
      </c>
      <c r="H17" s="28"/>
      <c r="I17" s="23">
        <v>330000</v>
      </c>
      <c r="J17" s="28">
        <f t="shared" si="0"/>
        <v>9.0175747695559458</v>
      </c>
      <c r="K17" s="27">
        <f>N17/100*20</f>
        <v>684215.39999999991</v>
      </c>
      <c r="L17" s="57">
        <v>3659520.53</v>
      </c>
      <c r="M17" s="60">
        <v>238443.53</v>
      </c>
      <c r="N17" s="60">
        <f t="shared" si="1"/>
        <v>3421077</v>
      </c>
    </row>
    <row r="18" spans="1:14" x14ac:dyDescent="0.2">
      <c r="A18" s="34"/>
      <c r="B18" s="36"/>
      <c r="C18" s="17"/>
      <c r="D18" s="14" t="s">
        <v>5</v>
      </c>
      <c r="E18" s="13"/>
      <c r="F18" s="41"/>
      <c r="G18" s="47" t="s">
        <v>209</v>
      </c>
      <c r="H18" s="24"/>
      <c r="I18" s="24">
        <f>SUM(I16:I17)</f>
        <v>495000</v>
      </c>
      <c r="J18" s="24">
        <f t="shared" si="0"/>
        <v>11.463625893040486</v>
      </c>
      <c r="K18" s="24">
        <f t="shared" ref="K18:L18" si="5">SUM(K16:K17)</f>
        <v>814615.39999999991</v>
      </c>
      <c r="L18" s="24">
        <f t="shared" si="5"/>
        <v>4318005.5299999993</v>
      </c>
      <c r="M18" s="60"/>
      <c r="N18" s="60"/>
    </row>
    <row r="19" spans="1:14" ht="51" x14ac:dyDescent="0.2">
      <c r="A19" s="46"/>
      <c r="B19" s="36" t="s">
        <v>71</v>
      </c>
      <c r="C19" s="22" t="s">
        <v>25</v>
      </c>
      <c r="D19" s="3" t="s">
        <v>72</v>
      </c>
      <c r="E19" s="6" t="s">
        <v>191</v>
      </c>
      <c r="F19" s="40">
        <v>15</v>
      </c>
      <c r="G19" s="6" t="s">
        <v>192</v>
      </c>
      <c r="H19" s="8"/>
      <c r="I19" s="23">
        <v>140000</v>
      </c>
      <c r="J19" s="28">
        <f t="shared" si="0"/>
        <v>21.793546619509581</v>
      </c>
      <c r="K19" s="27">
        <f>N19/100*30</f>
        <v>106200</v>
      </c>
      <c r="L19" s="57">
        <v>642392</v>
      </c>
      <c r="M19" s="60">
        <v>288392</v>
      </c>
      <c r="N19" s="60">
        <f t="shared" si="1"/>
        <v>354000</v>
      </c>
    </row>
    <row r="20" spans="1:14" x14ac:dyDescent="0.2">
      <c r="A20" s="34"/>
      <c r="B20" s="36"/>
      <c r="C20" s="17"/>
      <c r="D20" s="14" t="s">
        <v>5</v>
      </c>
      <c r="E20" s="13"/>
      <c r="F20" s="41"/>
      <c r="G20" s="47"/>
      <c r="H20" s="24"/>
      <c r="I20" s="24">
        <f>SUM(I19)</f>
        <v>140000</v>
      </c>
      <c r="J20" s="24">
        <f t="shared" si="0"/>
        <v>21.793546619509581</v>
      </c>
      <c r="K20" s="24">
        <f t="shared" ref="K20:L20" si="6">SUM(K19)</f>
        <v>106200</v>
      </c>
      <c r="L20" s="24">
        <f t="shared" si="6"/>
        <v>642392</v>
      </c>
      <c r="M20" s="60"/>
      <c r="N20" s="60"/>
    </row>
    <row r="21" spans="1:14" ht="51" x14ac:dyDescent="0.2">
      <c r="A21" s="51"/>
      <c r="B21" s="76" t="s">
        <v>58</v>
      </c>
      <c r="C21" s="18" t="s">
        <v>46</v>
      </c>
      <c r="D21" s="3" t="s">
        <v>59</v>
      </c>
      <c r="E21" s="6" t="s">
        <v>255</v>
      </c>
      <c r="F21" s="40" t="s">
        <v>258</v>
      </c>
      <c r="G21" s="6" t="s">
        <v>256</v>
      </c>
      <c r="H21" s="6" t="s">
        <v>257</v>
      </c>
      <c r="I21" s="23"/>
      <c r="J21" s="28"/>
      <c r="K21" s="27">
        <f t="shared" ref="K21:K66" si="7">N21/100*25</f>
        <v>1084655</v>
      </c>
      <c r="L21" s="57">
        <v>4338620</v>
      </c>
      <c r="M21" s="61"/>
      <c r="N21" s="60">
        <f t="shared" si="1"/>
        <v>4338620</v>
      </c>
    </row>
    <row r="22" spans="1:14" ht="25.5" x14ac:dyDescent="0.2">
      <c r="A22" s="51"/>
      <c r="B22" s="78"/>
      <c r="C22" s="12" t="s">
        <v>3</v>
      </c>
      <c r="D22" s="3" t="s">
        <v>60</v>
      </c>
      <c r="E22" s="6" t="s">
        <v>150</v>
      </c>
      <c r="F22" s="40">
        <v>19</v>
      </c>
      <c r="G22" s="6" t="s">
        <v>139</v>
      </c>
      <c r="H22" s="8"/>
      <c r="I22" s="23">
        <v>800000</v>
      </c>
      <c r="J22" s="28">
        <f t="shared" si="0"/>
        <v>20.218603541490594</v>
      </c>
      <c r="K22" s="27">
        <f t="shared" si="7"/>
        <v>780250</v>
      </c>
      <c r="L22" s="57">
        <v>3956752</v>
      </c>
      <c r="M22" s="61">
        <v>835752</v>
      </c>
      <c r="N22" s="60">
        <f t="shared" si="1"/>
        <v>3121000</v>
      </c>
    </row>
    <row r="23" spans="1:14" ht="25.5" x14ac:dyDescent="0.2">
      <c r="A23" s="50"/>
      <c r="B23" s="77"/>
      <c r="C23" s="12" t="s">
        <v>3</v>
      </c>
      <c r="D23" s="3" t="s">
        <v>61</v>
      </c>
      <c r="E23" s="6" t="s">
        <v>138</v>
      </c>
      <c r="F23" s="40">
        <v>45</v>
      </c>
      <c r="G23" s="6" t="s">
        <v>139</v>
      </c>
      <c r="H23" s="28"/>
      <c r="I23" s="23">
        <v>500000</v>
      </c>
      <c r="J23" s="28">
        <f t="shared" si="0"/>
        <v>15.431636768899203</v>
      </c>
      <c r="K23" s="27">
        <f t="shared" si="7"/>
        <v>554500</v>
      </c>
      <c r="L23" s="57">
        <v>3240097</v>
      </c>
      <c r="M23" s="60">
        <v>1022097</v>
      </c>
      <c r="N23" s="60">
        <f t="shared" si="1"/>
        <v>2218000</v>
      </c>
    </row>
    <row r="24" spans="1:14" x14ac:dyDescent="0.2">
      <c r="A24" s="34"/>
      <c r="B24" s="36"/>
      <c r="C24" s="17"/>
      <c r="D24" s="14" t="s">
        <v>5</v>
      </c>
      <c r="E24" s="13"/>
      <c r="F24" s="41"/>
      <c r="G24" s="47"/>
      <c r="H24" s="24"/>
      <c r="I24" s="24">
        <f>SUM(I21:I23)</f>
        <v>1300000</v>
      </c>
      <c r="J24" s="24">
        <f t="shared" si="0"/>
        <v>11.269589472261595</v>
      </c>
      <c r="K24" s="24">
        <f t="shared" ref="K24" si="8">SUM(K21:K23)</f>
        <v>2419405</v>
      </c>
      <c r="L24" s="24">
        <f>SUM(L21:L23)</f>
        <v>11535469</v>
      </c>
      <c r="M24" s="60"/>
      <c r="N24" s="60"/>
    </row>
    <row r="25" spans="1:14" ht="69.75" customHeight="1" x14ac:dyDescent="0.2">
      <c r="A25" s="52"/>
      <c r="B25" s="36" t="s">
        <v>62</v>
      </c>
      <c r="C25" s="18" t="s">
        <v>44</v>
      </c>
      <c r="D25" s="3" t="s">
        <v>45</v>
      </c>
      <c r="E25" s="6" t="s">
        <v>274</v>
      </c>
      <c r="F25" s="40"/>
      <c r="G25" s="20" t="s">
        <v>259</v>
      </c>
      <c r="H25" s="6" t="s">
        <v>254</v>
      </c>
      <c r="I25" s="23">
        <v>0</v>
      </c>
      <c r="J25" s="28"/>
      <c r="K25" s="27">
        <f>N25/100*30</f>
        <v>0</v>
      </c>
      <c r="L25" s="57">
        <v>0</v>
      </c>
      <c r="M25" s="60"/>
      <c r="N25" s="60">
        <f t="shared" si="1"/>
        <v>0</v>
      </c>
    </row>
    <row r="26" spans="1:14" x14ac:dyDescent="0.2">
      <c r="A26" s="34"/>
      <c r="B26" s="36"/>
      <c r="C26" s="17"/>
      <c r="D26" s="14" t="s">
        <v>5</v>
      </c>
      <c r="E26" s="13"/>
      <c r="F26" s="41"/>
      <c r="G26" s="47"/>
      <c r="H26" s="24"/>
      <c r="I26" s="24">
        <f>SUM(I25)</f>
        <v>0</v>
      </c>
      <c r="J26" s="24">
        <f t="shared" ref="J26:L26" si="9">SUM(J25)</f>
        <v>0</v>
      </c>
      <c r="K26" s="24">
        <f t="shared" si="9"/>
        <v>0</v>
      </c>
      <c r="L26" s="24">
        <f t="shared" si="9"/>
        <v>0</v>
      </c>
      <c r="M26" s="60"/>
      <c r="N26" s="60"/>
    </row>
    <row r="27" spans="1:14" ht="62.25" customHeight="1" x14ac:dyDescent="0.2">
      <c r="A27" s="46"/>
      <c r="B27" s="76" t="s">
        <v>63</v>
      </c>
      <c r="C27" s="18" t="s">
        <v>66</v>
      </c>
      <c r="D27" s="3" t="s">
        <v>67</v>
      </c>
      <c r="E27" s="6" t="s">
        <v>188</v>
      </c>
      <c r="F27" s="40">
        <v>154</v>
      </c>
      <c r="G27" s="20" t="s">
        <v>261</v>
      </c>
      <c r="H27" s="80" t="s">
        <v>283</v>
      </c>
      <c r="I27" s="23">
        <v>0</v>
      </c>
      <c r="J27" s="28">
        <f t="shared" si="0"/>
        <v>0</v>
      </c>
      <c r="K27" s="27"/>
      <c r="L27" s="57">
        <v>14242110</v>
      </c>
      <c r="M27" s="60"/>
      <c r="N27" s="60"/>
    </row>
    <row r="28" spans="1:14" ht="46.5" customHeight="1" x14ac:dyDescent="0.2">
      <c r="A28" s="46"/>
      <c r="B28" s="78"/>
      <c r="C28" s="18" t="s">
        <v>1</v>
      </c>
      <c r="D28" s="3" t="s">
        <v>64</v>
      </c>
      <c r="E28" s="6" t="s">
        <v>207</v>
      </c>
      <c r="F28" s="40">
        <v>33</v>
      </c>
      <c r="G28" s="20" t="s">
        <v>206</v>
      </c>
      <c r="H28" s="28"/>
      <c r="I28" s="23">
        <v>950000</v>
      </c>
      <c r="J28" s="28">
        <f t="shared" si="0"/>
        <v>10.864445154935954</v>
      </c>
      <c r="K28" s="27">
        <f t="shared" ref="K28:K29" si="10">N28/100*30</f>
        <v>987000.00000000023</v>
      </c>
      <c r="L28" s="57">
        <v>8744118.8800000008</v>
      </c>
      <c r="M28" s="60">
        <v>5454118.8799999999</v>
      </c>
      <c r="N28" s="60">
        <f t="shared" si="1"/>
        <v>3290000.0000000009</v>
      </c>
    </row>
    <row r="29" spans="1:14" ht="43.5" customHeight="1" x14ac:dyDescent="0.2">
      <c r="A29" s="52"/>
      <c r="B29" s="77"/>
      <c r="C29" s="22" t="s">
        <v>25</v>
      </c>
      <c r="D29" s="3" t="s">
        <v>65</v>
      </c>
      <c r="E29" s="6" t="s">
        <v>188</v>
      </c>
      <c r="F29" s="42">
        <v>56</v>
      </c>
      <c r="G29" s="20" t="s">
        <v>189</v>
      </c>
      <c r="H29" s="8"/>
      <c r="I29" s="23">
        <v>860000</v>
      </c>
      <c r="J29" s="28">
        <f t="shared" si="0"/>
        <v>5.7522270984609385</v>
      </c>
      <c r="K29" s="27">
        <f t="shared" si="10"/>
        <v>987930</v>
      </c>
      <c r="L29" s="57">
        <v>14950731</v>
      </c>
      <c r="M29" s="60">
        <v>11657631</v>
      </c>
      <c r="N29" s="60">
        <f t="shared" si="1"/>
        <v>3293100</v>
      </c>
    </row>
    <row r="30" spans="1:14" x14ac:dyDescent="0.2">
      <c r="A30" s="34"/>
      <c r="B30" s="36"/>
      <c r="C30" s="17"/>
      <c r="D30" s="14" t="s">
        <v>5</v>
      </c>
      <c r="E30" s="13"/>
      <c r="F30" s="41"/>
      <c r="G30" s="47"/>
      <c r="H30" s="24"/>
      <c r="I30" s="24">
        <f>SUM(I27:I29)</f>
        <v>1810000</v>
      </c>
      <c r="J30" s="24">
        <f t="shared" si="0"/>
        <v>4.7710728685832686</v>
      </c>
      <c r="K30" s="24">
        <f t="shared" ref="K30:L30" si="11">SUM(K27:K29)</f>
        <v>1974930.0000000002</v>
      </c>
      <c r="L30" s="24">
        <f t="shared" si="11"/>
        <v>37936959.880000003</v>
      </c>
      <c r="M30" s="60"/>
      <c r="N30" s="60"/>
    </row>
    <row r="31" spans="1:14" s="9" customFormat="1" ht="70.5" customHeight="1" x14ac:dyDescent="0.2">
      <c r="A31" s="46"/>
      <c r="B31" s="76" t="s">
        <v>68</v>
      </c>
      <c r="C31" s="18" t="s">
        <v>66</v>
      </c>
      <c r="D31" s="3" t="s">
        <v>70</v>
      </c>
      <c r="E31" s="6" t="s">
        <v>193</v>
      </c>
      <c r="F31" s="40">
        <v>32</v>
      </c>
      <c r="G31" s="6" t="s">
        <v>260</v>
      </c>
      <c r="H31" s="80" t="s">
        <v>283</v>
      </c>
      <c r="I31" s="23">
        <v>0</v>
      </c>
      <c r="J31" s="28">
        <f t="shared" si="0"/>
        <v>0</v>
      </c>
      <c r="K31" s="27"/>
      <c r="L31" s="57">
        <v>41288020</v>
      </c>
      <c r="M31" s="60"/>
      <c r="N31" s="60"/>
    </row>
    <row r="32" spans="1:14" ht="63.75" x14ac:dyDescent="0.2">
      <c r="A32" s="50"/>
      <c r="B32" s="77"/>
      <c r="C32" s="22" t="s">
        <v>25</v>
      </c>
      <c r="D32" s="3" t="s">
        <v>69</v>
      </c>
      <c r="E32" s="6" t="s">
        <v>194</v>
      </c>
      <c r="F32" s="40">
        <v>11</v>
      </c>
      <c r="G32" s="6" t="s">
        <v>195</v>
      </c>
      <c r="H32" s="8"/>
      <c r="I32" s="23">
        <v>421200</v>
      </c>
      <c r="J32" s="28">
        <f t="shared" si="0"/>
        <v>10.042588012125494</v>
      </c>
      <c r="K32" s="80">
        <f>N32/100*30</f>
        <v>482160</v>
      </c>
      <c r="L32" s="57">
        <v>4194138</v>
      </c>
      <c r="M32" s="60">
        <v>2586938</v>
      </c>
      <c r="N32" s="60">
        <f t="shared" si="1"/>
        <v>1607200</v>
      </c>
    </row>
    <row r="33" spans="1:14" x14ac:dyDescent="0.2">
      <c r="A33" s="34"/>
      <c r="B33" s="36"/>
      <c r="C33" s="17"/>
      <c r="D33" s="14" t="s">
        <v>5</v>
      </c>
      <c r="E33" s="13"/>
      <c r="F33" s="41"/>
      <c r="G33" s="47"/>
      <c r="H33" s="24"/>
      <c r="I33" s="24">
        <f>SUM(I31:I32)</f>
        <v>421200</v>
      </c>
      <c r="J33" s="24">
        <f t="shared" si="0"/>
        <v>0.92607743018701971</v>
      </c>
      <c r="K33" s="24">
        <f t="shared" ref="K33:L33" si="12">SUM(K31:K32)</f>
        <v>482160</v>
      </c>
      <c r="L33" s="24">
        <f t="shared" si="12"/>
        <v>45482158</v>
      </c>
      <c r="M33" s="60"/>
      <c r="N33" s="60"/>
    </row>
    <row r="34" spans="1:14" ht="38.25" customHeight="1" x14ac:dyDescent="0.2">
      <c r="A34" s="63"/>
      <c r="B34" s="76" t="s">
        <v>73</v>
      </c>
      <c r="C34" s="12" t="s">
        <v>31</v>
      </c>
      <c r="D34" s="3" t="s">
        <v>21</v>
      </c>
      <c r="E34" s="6" t="s">
        <v>222</v>
      </c>
      <c r="F34" s="40">
        <v>35</v>
      </c>
      <c r="G34" s="6" t="s">
        <v>221</v>
      </c>
      <c r="H34" s="28"/>
      <c r="I34" s="23">
        <v>75000</v>
      </c>
      <c r="J34" s="28">
        <f t="shared" si="0"/>
        <v>2.2662684077651423</v>
      </c>
      <c r="K34" s="80">
        <f>N34/100*30</f>
        <v>413700</v>
      </c>
      <c r="L34" s="57">
        <v>3309405</v>
      </c>
      <c r="M34" s="60">
        <v>1930405</v>
      </c>
      <c r="N34" s="60">
        <f t="shared" si="1"/>
        <v>1379000</v>
      </c>
    </row>
    <row r="35" spans="1:14" ht="38.25" x14ac:dyDescent="0.2">
      <c r="A35" s="46"/>
      <c r="B35" s="78"/>
      <c r="C35" s="12" t="s">
        <v>3</v>
      </c>
      <c r="D35" s="3" t="s">
        <v>74</v>
      </c>
      <c r="E35" s="6" t="s">
        <v>140</v>
      </c>
      <c r="F35" s="40">
        <v>23</v>
      </c>
      <c r="G35" s="6" t="s">
        <v>144</v>
      </c>
      <c r="H35" s="28"/>
      <c r="I35" s="23">
        <v>490000</v>
      </c>
      <c r="J35" s="28">
        <f t="shared" si="0"/>
        <v>9.4798741304875662</v>
      </c>
      <c r="K35" s="80">
        <f t="shared" ref="K35:K36" si="13">N35/100*30</f>
        <v>987900</v>
      </c>
      <c r="L35" s="57">
        <v>5168845</v>
      </c>
      <c r="M35" s="60">
        <v>1875845</v>
      </c>
      <c r="N35" s="60">
        <f t="shared" si="1"/>
        <v>3293000</v>
      </c>
    </row>
    <row r="36" spans="1:14" ht="38.25" x14ac:dyDescent="0.2">
      <c r="A36" s="46"/>
      <c r="B36" s="77"/>
      <c r="C36" s="12" t="s">
        <v>3</v>
      </c>
      <c r="D36" s="3" t="s">
        <v>75</v>
      </c>
      <c r="E36" s="6" t="s">
        <v>147</v>
      </c>
      <c r="F36" s="40">
        <v>20</v>
      </c>
      <c r="G36" s="6" t="s">
        <v>146</v>
      </c>
      <c r="H36" s="28"/>
      <c r="I36" s="23">
        <v>330000</v>
      </c>
      <c r="J36" s="28">
        <f t="shared" si="0"/>
        <v>14.591252588289239</v>
      </c>
      <c r="K36" s="80">
        <f t="shared" si="13"/>
        <v>543300</v>
      </c>
      <c r="L36" s="57">
        <v>2261629</v>
      </c>
      <c r="M36" s="60">
        <v>450629</v>
      </c>
      <c r="N36" s="60">
        <f t="shared" si="1"/>
        <v>1811000</v>
      </c>
    </row>
    <row r="37" spans="1:14" x14ac:dyDescent="0.2">
      <c r="A37" s="34"/>
      <c r="B37" s="36"/>
      <c r="C37" s="17"/>
      <c r="D37" s="14" t="s">
        <v>5</v>
      </c>
      <c r="E37" s="13"/>
      <c r="F37" s="41"/>
      <c r="G37" s="47"/>
      <c r="H37" s="24"/>
      <c r="I37" s="24">
        <f>SUM(I34:I36)</f>
        <v>895000</v>
      </c>
      <c r="J37" s="24">
        <f t="shared" si="0"/>
        <v>8.3334272201763167</v>
      </c>
      <c r="K37" s="24">
        <f t="shared" ref="K37:L37" si="14">SUM(K34:K36)</f>
        <v>1944900</v>
      </c>
      <c r="L37" s="24">
        <f t="shared" si="14"/>
        <v>10739879</v>
      </c>
      <c r="M37" s="60"/>
      <c r="N37" s="60"/>
    </row>
    <row r="38" spans="1:14" ht="25.5" x14ac:dyDescent="0.2">
      <c r="A38" s="63"/>
      <c r="B38" s="76" t="s">
        <v>76</v>
      </c>
      <c r="C38" s="14" t="s">
        <v>22</v>
      </c>
      <c r="D38" s="21" t="s">
        <v>47</v>
      </c>
      <c r="E38" s="20" t="s">
        <v>234</v>
      </c>
      <c r="F38" s="42" t="s">
        <v>224</v>
      </c>
      <c r="G38" s="20" t="s">
        <v>235</v>
      </c>
      <c r="H38" s="27" t="s">
        <v>236</v>
      </c>
      <c r="I38" s="23">
        <v>10000</v>
      </c>
      <c r="J38" s="28">
        <f t="shared" si="0"/>
        <v>10.182158821313294</v>
      </c>
      <c r="K38" s="27">
        <f>N38/100*20</f>
        <v>18242.2</v>
      </c>
      <c r="L38" s="57">
        <v>98211</v>
      </c>
      <c r="M38" s="60">
        <v>7000</v>
      </c>
      <c r="N38" s="60">
        <f t="shared" si="1"/>
        <v>91211</v>
      </c>
    </row>
    <row r="39" spans="1:14" x14ac:dyDescent="0.2">
      <c r="A39" s="56"/>
      <c r="B39" s="78"/>
      <c r="C39" s="12" t="s">
        <v>4</v>
      </c>
      <c r="D39" s="3" t="s">
        <v>13</v>
      </c>
      <c r="E39" s="6" t="s">
        <v>226</v>
      </c>
      <c r="F39" s="40" t="s">
        <v>227</v>
      </c>
      <c r="G39" s="6" t="s">
        <v>229</v>
      </c>
      <c r="H39" s="27" t="s">
        <v>230</v>
      </c>
      <c r="I39" s="23">
        <v>50000</v>
      </c>
      <c r="J39" s="28">
        <f t="shared" si="0"/>
        <v>2.8829244385504658</v>
      </c>
      <c r="K39" s="27">
        <f t="shared" ref="K39:K40" si="15">N39/100*20</f>
        <v>284600</v>
      </c>
      <c r="L39" s="57">
        <v>1734350</v>
      </c>
      <c r="M39" s="60">
        <v>311350</v>
      </c>
      <c r="N39" s="60">
        <f t="shared" si="1"/>
        <v>1423000</v>
      </c>
    </row>
    <row r="40" spans="1:14" ht="51" x14ac:dyDescent="0.2">
      <c r="A40" s="51"/>
      <c r="B40" s="77"/>
      <c r="C40" s="12" t="s">
        <v>2</v>
      </c>
      <c r="D40" s="3" t="s">
        <v>39</v>
      </c>
      <c r="E40" s="6" t="s">
        <v>223</v>
      </c>
      <c r="F40" s="40" t="s">
        <v>224</v>
      </c>
      <c r="G40" s="6" t="s">
        <v>228</v>
      </c>
      <c r="H40" s="27" t="s">
        <v>225</v>
      </c>
      <c r="I40" s="23">
        <v>10000</v>
      </c>
      <c r="J40" s="28">
        <f t="shared" si="0"/>
        <v>7.1994240460763139</v>
      </c>
      <c r="K40" s="27">
        <f t="shared" si="15"/>
        <v>20800</v>
      </c>
      <c r="L40" s="57">
        <v>138900</v>
      </c>
      <c r="M40" s="60">
        <v>34900</v>
      </c>
      <c r="N40" s="60">
        <f t="shared" si="1"/>
        <v>104000</v>
      </c>
    </row>
    <row r="41" spans="1:14" x14ac:dyDescent="0.2">
      <c r="A41" s="34"/>
      <c r="B41" s="36"/>
      <c r="C41" s="17"/>
      <c r="D41" s="14" t="s">
        <v>5</v>
      </c>
      <c r="E41" s="13"/>
      <c r="F41" s="41"/>
      <c r="G41" s="47"/>
      <c r="H41" s="24"/>
      <c r="I41" s="24">
        <f>SUM(I38:I40)</f>
        <v>70000</v>
      </c>
      <c r="J41" s="24">
        <f t="shared" si="0"/>
        <v>3.550666231794593</v>
      </c>
      <c r="K41" s="24">
        <f t="shared" ref="K41:L41" si="16">SUM(K38:K40)</f>
        <v>323642.2</v>
      </c>
      <c r="L41" s="24">
        <f t="shared" si="16"/>
        <v>1971461</v>
      </c>
      <c r="M41" s="60"/>
      <c r="N41" s="60"/>
    </row>
    <row r="42" spans="1:14" ht="38.25" x14ac:dyDescent="0.2">
      <c r="A42" s="53"/>
      <c r="B42" s="36" t="s">
        <v>77</v>
      </c>
      <c r="C42" s="12" t="s">
        <v>30</v>
      </c>
      <c r="D42" s="3" t="s">
        <v>12</v>
      </c>
      <c r="E42" s="6" t="s">
        <v>231</v>
      </c>
      <c r="F42" s="40">
        <v>3</v>
      </c>
      <c r="G42" s="6" t="s">
        <v>233</v>
      </c>
      <c r="H42" s="27" t="s">
        <v>232</v>
      </c>
      <c r="I42" s="23">
        <v>40000</v>
      </c>
      <c r="J42" s="28">
        <f t="shared" si="0"/>
        <v>1.4231625367035396</v>
      </c>
      <c r="K42" s="27">
        <f>N42/100*20</f>
        <v>435400</v>
      </c>
      <c r="L42" s="57">
        <v>2810641.72</v>
      </c>
      <c r="M42" s="60">
        <v>633641.72</v>
      </c>
      <c r="N42" s="60">
        <f t="shared" si="1"/>
        <v>2177000</v>
      </c>
    </row>
    <row r="43" spans="1:14" x14ac:dyDescent="0.2">
      <c r="A43" s="34"/>
      <c r="B43" s="36"/>
      <c r="C43" s="17"/>
      <c r="D43" s="14" t="s">
        <v>5</v>
      </c>
      <c r="E43" s="13"/>
      <c r="F43" s="41"/>
      <c r="G43" s="47"/>
      <c r="H43" s="24"/>
      <c r="I43" s="24">
        <f>SUM(I42)</f>
        <v>40000</v>
      </c>
      <c r="J43" s="24">
        <f t="shared" si="0"/>
        <v>1.4231625367035396</v>
      </c>
      <c r="K43" s="24">
        <f t="shared" ref="K43:L43" si="17">SUM(K42)</f>
        <v>435400</v>
      </c>
      <c r="L43" s="24">
        <f t="shared" si="17"/>
        <v>2810641.72</v>
      </c>
      <c r="M43" s="60"/>
      <c r="N43" s="60">
        <f t="shared" si="1"/>
        <v>2810641.72</v>
      </c>
    </row>
    <row r="44" spans="1:14" ht="30.6" customHeight="1" x14ac:dyDescent="0.2">
      <c r="A44" s="53"/>
      <c r="B44" s="76" t="s">
        <v>78</v>
      </c>
      <c r="C44" s="18" t="s">
        <v>20</v>
      </c>
      <c r="D44" s="3" t="s">
        <v>79</v>
      </c>
      <c r="E44" s="5" t="s">
        <v>248</v>
      </c>
      <c r="F44" s="66">
        <v>35</v>
      </c>
      <c r="G44" s="64" t="s">
        <v>249</v>
      </c>
      <c r="H44" s="65" t="s">
        <v>262</v>
      </c>
      <c r="I44" s="72">
        <v>0</v>
      </c>
      <c r="J44" s="28">
        <f t="shared" si="0"/>
        <v>0</v>
      </c>
      <c r="K44" s="80">
        <f>N44/100*30</f>
        <v>883136.7</v>
      </c>
      <c r="L44" s="57">
        <v>4338620</v>
      </c>
      <c r="M44" s="81">
        <v>1394831</v>
      </c>
      <c r="N44" s="60">
        <f t="shared" si="1"/>
        <v>2943789</v>
      </c>
    </row>
    <row r="45" spans="1:14" ht="38.25" x14ac:dyDescent="0.2">
      <c r="A45" s="51"/>
      <c r="B45" s="77"/>
      <c r="C45" s="67" t="s">
        <v>20</v>
      </c>
      <c r="D45" s="68" t="s">
        <v>80</v>
      </c>
      <c r="E45" s="69" t="s">
        <v>275</v>
      </c>
      <c r="F45" s="70">
        <v>44</v>
      </c>
      <c r="G45" s="64" t="s">
        <v>249</v>
      </c>
      <c r="H45" s="73" t="s">
        <v>262</v>
      </c>
      <c r="I45" s="72">
        <v>0</v>
      </c>
      <c r="J45" s="71">
        <f t="shared" si="0"/>
        <v>0</v>
      </c>
      <c r="K45" s="80">
        <f>N45/100*30</f>
        <v>1271667.3</v>
      </c>
      <c r="L45" s="74">
        <v>5964449</v>
      </c>
      <c r="M45" s="83">
        <v>1725558</v>
      </c>
      <c r="N45" s="75">
        <f t="shared" si="1"/>
        <v>4238891</v>
      </c>
    </row>
    <row r="46" spans="1:14" ht="16.149999999999999" customHeight="1" x14ac:dyDescent="0.2">
      <c r="A46" s="34"/>
      <c r="B46" s="36"/>
      <c r="C46" s="17"/>
      <c r="D46" s="14" t="s">
        <v>5</v>
      </c>
      <c r="E46" s="13"/>
      <c r="F46" s="41"/>
      <c r="G46" s="47"/>
      <c r="H46" s="24"/>
      <c r="I46" s="24">
        <f>SUM(I44:I45)</f>
        <v>0</v>
      </c>
      <c r="J46" s="24">
        <f t="shared" si="0"/>
        <v>0</v>
      </c>
      <c r="K46" s="24">
        <f t="shared" ref="K46:L46" si="18">SUM(K44:K45)</f>
        <v>2154804</v>
      </c>
      <c r="L46" s="24">
        <f t="shared" si="18"/>
        <v>10303069</v>
      </c>
      <c r="M46" s="60"/>
      <c r="N46" s="60">
        <f t="shared" si="1"/>
        <v>10303069</v>
      </c>
    </row>
    <row r="47" spans="1:14" ht="63.75" x14ac:dyDescent="0.2">
      <c r="A47" s="53"/>
      <c r="B47" s="36" t="s">
        <v>81</v>
      </c>
      <c r="C47" s="12" t="s">
        <v>41</v>
      </c>
      <c r="D47" s="3" t="s">
        <v>8</v>
      </c>
      <c r="E47" s="6" t="s">
        <v>219</v>
      </c>
      <c r="F47" s="40">
        <v>163</v>
      </c>
      <c r="G47" s="6" t="s">
        <v>220</v>
      </c>
      <c r="H47" s="28"/>
      <c r="I47" s="23">
        <v>780000</v>
      </c>
      <c r="J47" s="28">
        <f t="shared" si="0"/>
        <v>38.779692566529548</v>
      </c>
      <c r="K47" s="27">
        <f t="shared" si="7"/>
        <v>498500</v>
      </c>
      <c r="L47" s="57">
        <v>2011362</v>
      </c>
      <c r="M47" s="60">
        <v>17362</v>
      </c>
      <c r="N47" s="60">
        <f t="shared" si="1"/>
        <v>1994000</v>
      </c>
    </row>
    <row r="48" spans="1:14" x14ac:dyDescent="0.2">
      <c r="A48" s="34"/>
      <c r="B48" s="36"/>
      <c r="C48" s="17"/>
      <c r="D48" s="14" t="s">
        <v>5</v>
      </c>
      <c r="E48" s="13"/>
      <c r="F48" s="41"/>
      <c r="G48" s="47"/>
      <c r="H48" s="24"/>
      <c r="I48" s="24">
        <f>SUM(I47)</f>
        <v>780000</v>
      </c>
      <c r="J48" s="24">
        <f t="shared" si="0"/>
        <v>38.779692566529548</v>
      </c>
      <c r="K48" s="24">
        <f t="shared" ref="K48:L48" si="19">SUM(K47)</f>
        <v>498500</v>
      </c>
      <c r="L48" s="24">
        <f t="shared" si="19"/>
        <v>2011362</v>
      </c>
      <c r="M48" s="60"/>
      <c r="N48" s="60">
        <f t="shared" si="1"/>
        <v>2011362</v>
      </c>
    </row>
    <row r="49" spans="1:14" ht="25.5" x14ac:dyDescent="0.2">
      <c r="A49" s="46"/>
      <c r="B49" s="76" t="s">
        <v>82</v>
      </c>
      <c r="C49" s="18" t="s">
        <v>23</v>
      </c>
      <c r="D49" s="3" t="s">
        <v>82</v>
      </c>
      <c r="E49" s="6" t="s">
        <v>276</v>
      </c>
      <c r="F49" s="40">
        <v>92</v>
      </c>
      <c r="G49" s="6" t="s">
        <v>277</v>
      </c>
      <c r="H49" s="28"/>
      <c r="I49" s="23">
        <v>200000</v>
      </c>
      <c r="J49" s="28">
        <f t="shared" si="0"/>
        <v>33.500837520938028</v>
      </c>
      <c r="K49" s="80">
        <f t="shared" si="7"/>
        <v>141750</v>
      </c>
      <c r="L49" s="57">
        <v>597000</v>
      </c>
      <c r="M49" s="81">
        <v>30000</v>
      </c>
      <c r="N49" s="60">
        <f t="shared" si="1"/>
        <v>567000</v>
      </c>
    </row>
    <row r="50" spans="1:14" ht="25.5" x14ac:dyDescent="0.2">
      <c r="A50" s="50"/>
      <c r="B50" s="77"/>
      <c r="C50" s="12" t="s">
        <v>3</v>
      </c>
      <c r="D50" s="3" t="s">
        <v>83</v>
      </c>
      <c r="E50" s="6" t="s">
        <v>155</v>
      </c>
      <c r="F50" s="40" t="s">
        <v>157</v>
      </c>
      <c r="G50" s="6" t="s">
        <v>156</v>
      </c>
      <c r="H50" s="28"/>
      <c r="I50" s="23">
        <v>305000</v>
      </c>
      <c r="J50" s="28">
        <f t="shared" si="0"/>
        <v>22.849625490892365</v>
      </c>
      <c r="K50" s="27">
        <f t="shared" si="7"/>
        <v>257386.25000000003</v>
      </c>
      <c r="L50" s="57">
        <v>1334814</v>
      </c>
      <c r="M50" s="60">
        <v>305269</v>
      </c>
      <c r="N50" s="60">
        <f t="shared" si="1"/>
        <v>1029545</v>
      </c>
    </row>
    <row r="51" spans="1:14" x14ac:dyDescent="0.2">
      <c r="A51" s="34"/>
      <c r="B51" s="36"/>
      <c r="C51" s="17"/>
      <c r="D51" s="14" t="s">
        <v>5</v>
      </c>
      <c r="E51" s="13"/>
      <c r="F51" s="41"/>
      <c r="G51" s="47"/>
      <c r="H51" s="24"/>
      <c r="I51" s="24">
        <f>SUM(I49:I50)</f>
        <v>505000</v>
      </c>
      <c r="J51" s="24">
        <f t="shared" si="0"/>
        <v>8.4809266478776362</v>
      </c>
      <c r="K51" s="24">
        <f t="shared" ref="K51" si="20">SUM(K49:K50)</f>
        <v>399136.25</v>
      </c>
      <c r="L51" s="13">
        <f t="shared" ref="L51" si="21">SUM(L47:L50)</f>
        <v>5954538</v>
      </c>
      <c r="M51" s="60"/>
      <c r="N51" s="60"/>
    </row>
    <row r="52" spans="1:14" ht="38.25" x14ac:dyDescent="0.2">
      <c r="A52" s="53"/>
      <c r="B52" s="36" t="s">
        <v>85</v>
      </c>
      <c r="C52" s="18" t="s">
        <v>20</v>
      </c>
      <c r="D52" s="3" t="s">
        <v>84</v>
      </c>
      <c r="E52" s="6" t="s">
        <v>278</v>
      </c>
      <c r="F52" s="40">
        <v>172</v>
      </c>
      <c r="G52" s="6" t="s">
        <v>279</v>
      </c>
      <c r="H52" s="80" t="s">
        <v>284</v>
      </c>
      <c r="I52" s="23">
        <v>34000</v>
      </c>
      <c r="J52" s="28">
        <f t="shared" si="0"/>
        <v>2.6500678885038496</v>
      </c>
      <c r="K52" s="80">
        <f>N52/100*25</f>
        <v>309542</v>
      </c>
      <c r="L52" s="57">
        <v>1282986</v>
      </c>
      <c r="M52" s="81">
        <v>44818</v>
      </c>
      <c r="N52" s="60">
        <f t="shared" si="1"/>
        <v>1238168</v>
      </c>
    </row>
    <row r="53" spans="1:14" x14ac:dyDescent="0.2">
      <c r="A53" s="34"/>
      <c r="B53" s="36"/>
      <c r="C53" s="17"/>
      <c r="D53" s="14" t="s">
        <v>5</v>
      </c>
      <c r="E53" s="13"/>
      <c r="F53" s="41"/>
      <c r="G53" s="47"/>
      <c r="H53" s="24"/>
      <c r="I53" s="24">
        <f>SUM(I52)</f>
        <v>34000</v>
      </c>
      <c r="J53" s="24">
        <f t="shared" si="0"/>
        <v>2.6500678885038496</v>
      </c>
      <c r="K53" s="24">
        <f t="shared" ref="K53:L53" si="22">SUM(K52)</f>
        <v>309542</v>
      </c>
      <c r="L53" s="24">
        <f t="shared" si="22"/>
        <v>1282986</v>
      </c>
      <c r="M53" s="60"/>
      <c r="N53" s="60"/>
    </row>
    <row r="54" spans="1:14" ht="28.9" customHeight="1" x14ac:dyDescent="0.2">
      <c r="A54" s="52"/>
      <c r="B54" s="76" t="s">
        <v>86</v>
      </c>
      <c r="C54" s="12" t="s">
        <v>23</v>
      </c>
      <c r="D54" s="3" t="s">
        <v>130</v>
      </c>
      <c r="E54" s="6" t="s">
        <v>167</v>
      </c>
      <c r="F54" s="40" t="s">
        <v>168</v>
      </c>
      <c r="G54" s="6" t="s">
        <v>169</v>
      </c>
      <c r="H54" s="28"/>
      <c r="I54" s="23">
        <v>295000</v>
      </c>
      <c r="J54" s="28">
        <f t="shared" si="0"/>
        <v>28.015194681861349</v>
      </c>
      <c r="K54" s="27">
        <f t="shared" si="7"/>
        <v>258250</v>
      </c>
      <c r="L54" s="57">
        <v>1053000</v>
      </c>
      <c r="M54" s="60">
        <v>20000</v>
      </c>
      <c r="N54" s="60">
        <f t="shared" si="1"/>
        <v>1033000</v>
      </c>
    </row>
    <row r="55" spans="1:14" ht="51" x14ac:dyDescent="0.2">
      <c r="A55" s="52"/>
      <c r="B55" s="77"/>
      <c r="C55" s="12" t="s">
        <v>32</v>
      </c>
      <c r="D55" s="3" t="s">
        <v>131</v>
      </c>
      <c r="E55" s="6" t="s">
        <v>196</v>
      </c>
      <c r="F55" s="40">
        <v>80</v>
      </c>
      <c r="G55" s="6" t="s">
        <v>197</v>
      </c>
      <c r="H55" s="28"/>
      <c r="I55" s="23">
        <v>310000</v>
      </c>
      <c r="J55" s="28">
        <f t="shared" si="0"/>
        <v>31.027987244494533</v>
      </c>
      <c r="K55" s="27">
        <f t="shared" si="7"/>
        <v>216250</v>
      </c>
      <c r="L55" s="57">
        <v>999098</v>
      </c>
      <c r="M55" s="60">
        <v>134098</v>
      </c>
      <c r="N55" s="60">
        <f t="shared" si="1"/>
        <v>865000</v>
      </c>
    </row>
    <row r="56" spans="1:14" x14ac:dyDescent="0.2">
      <c r="A56" s="34"/>
      <c r="B56" s="36"/>
      <c r="C56" s="17"/>
      <c r="D56" s="14" t="s">
        <v>5</v>
      </c>
      <c r="E56" s="13"/>
      <c r="F56" s="41"/>
      <c r="G56" s="47"/>
      <c r="H56" s="24"/>
      <c r="I56" s="24">
        <f>SUM(I54:I55)</f>
        <v>605000</v>
      </c>
      <c r="J56" s="24">
        <f t="shared" si="0"/>
        <v>29.482022788385347</v>
      </c>
      <c r="K56" s="24">
        <f t="shared" ref="K56" si="23">SUM(K54:K55)</f>
        <v>474500</v>
      </c>
      <c r="L56" s="24">
        <f>SUM(L54:L55)</f>
        <v>2052098</v>
      </c>
      <c r="M56" s="60"/>
      <c r="N56" s="60"/>
    </row>
    <row r="57" spans="1:14" ht="38.25" x14ac:dyDescent="0.2">
      <c r="A57" s="52"/>
      <c r="B57" s="76" t="s">
        <v>87</v>
      </c>
      <c r="C57" s="18" t="s">
        <v>20</v>
      </c>
      <c r="D57" s="3" t="s">
        <v>132</v>
      </c>
      <c r="E57" s="64" t="s">
        <v>272</v>
      </c>
      <c r="F57" s="40">
        <v>107</v>
      </c>
      <c r="G57" s="6" t="s">
        <v>271</v>
      </c>
      <c r="H57" s="28"/>
      <c r="I57" s="23">
        <v>200000</v>
      </c>
      <c r="J57" s="28">
        <f t="shared" si="0"/>
        <v>10.649014859635335</v>
      </c>
      <c r="K57" s="27">
        <f t="shared" si="7"/>
        <v>409500</v>
      </c>
      <c r="L57" s="57">
        <v>1878108</v>
      </c>
      <c r="M57" s="60">
        <v>240108</v>
      </c>
      <c r="N57" s="60">
        <f t="shared" si="1"/>
        <v>1638000</v>
      </c>
    </row>
    <row r="58" spans="1:14" ht="25.5" customHeight="1" x14ac:dyDescent="0.2">
      <c r="A58" s="53"/>
      <c r="B58" s="77"/>
      <c r="C58" s="18" t="s">
        <v>20</v>
      </c>
      <c r="D58" s="3" t="s">
        <v>133</v>
      </c>
      <c r="E58" s="64" t="s">
        <v>243</v>
      </c>
      <c r="F58" s="66">
        <v>29</v>
      </c>
      <c r="G58" s="64" t="s">
        <v>270</v>
      </c>
      <c r="H58" s="65"/>
      <c r="I58" s="23">
        <v>126000</v>
      </c>
      <c r="J58" s="28">
        <f t="shared" si="0"/>
        <v>13.827995105328716</v>
      </c>
      <c r="K58" s="27">
        <f t="shared" si="7"/>
        <v>207750</v>
      </c>
      <c r="L58" s="57">
        <v>911195</v>
      </c>
      <c r="M58" s="60">
        <v>80195</v>
      </c>
      <c r="N58" s="60">
        <f t="shared" si="1"/>
        <v>831000</v>
      </c>
    </row>
    <row r="59" spans="1:14" x14ac:dyDescent="0.2">
      <c r="A59" s="34"/>
      <c r="B59" s="36"/>
      <c r="C59" s="17"/>
      <c r="D59" s="14" t="s">
        <v>5</v>
      </c>
      <c r="E59" s="13"/>
      <c r="F59" s="41"/>
      <c r="G59" s="47"/>
      <c r="H59" s="24"/>
      <c r="I59" s="24">
        <f>SUM(I57:I58)</f>
        <v>326000</v>
      </c>
      <c r="J59" s="24">
        <f t="shared" si="0"/>
        <v>11.687507595983657</v>
      </c>
      <c r="K59" s="24">
        <f t="shared" ref="K59:L59" si="24">SUM(K57:K58)</f>
        <v>617250</v>
      </c>
      <c r="L59" s="24">
        <f t="shared" si="24"/>
        <v>2789303</v>
      </c>
      <c r="M59" s="60"/>
      <c r="N59" s="60"/>
    </row>
    <row r="60" spans="1:14" ht="51" x14ac:dyDescent="0.2">
      <c r="A60" s="52"/>
      <c r="B60" s="76" t="s">
        <v>88</v>
      </c>
      <c r="C60" s="12" t="s">
        <v>33</v>
      </c>
      <c r="D60" s="3" t="s">
        <v>88</v>
      </c>
      <c r="E60" s="6" t="s">
        <v>208</v>
      </c>
      <c r="F60" s="40">
        <v>34</v>
      </c>
      <c r="G60" s="6" t="s">
        <v>215</v>
      </c>
      <c r="H60" s="28"/>
      <c r="I60" s="23">
        <v>130000</v>
      </c>
      <c r="J60" s="28">
        <f t="shared" si="0"/>
        <v>25.590551181102363</v>
      </c>
      <c r="K60" s="27">
        <f>N60/100*25</f>
        <v>127000</v>
      </c>
      <c r="L60" s="57">
        <v>508000</v>
      </c>
      <c r="M60" s="60">
        <v>0</v>
      </c>
      <c r="N60" s="60">
        <f t="shared" si="1"/>
        <v>508000</v>
      </c>
    </row>
    <row r="61" spans="1:14" ht="38.25" x14ac:dyDescent="0.2">
      <c r="A61" s="46"/>
      <c r="B61" s="77"/>
      <c r="C61" s="12" t="s">
        <v>3</v>
      </c>
      <c r="D61" s="3" t="s">
        <v>134</v>
      </c>
      <c r="E61" s="6" t="s">
        <v>145</v>
      </c>
      <c r="F61" s="40" t="s">
        <v>142</v>
      </c>
      <c r="G61" s="6" t="s">
        <v>143</v>
      </c>
      <c r="H61" s="28"/>
      <c r="I61" s="23">
        <v>360000</v>
      </c>
      <c r="J61" s="28">
        <f t="shared" si="0"/>
        <v>14.790529131179667</v>
      </c>
      <c r="K61" s="80">
        <f>N61/100*30</f>
        <v>523200</v>
      </c>
      <c r="L61" s="57">
        <v>2433990</v>
      </c>
      <c r="M61" s="60">
        <v>689990</v>
      </c>
      <c r="N61" s="60">
        <f t="shared" si="1"/>
        <v>1744000</v>
      </c>
    </row>
    <row r="62" spans="1:14" x14ac:dyDescent="0.2">
      <c r="A62" s="34"/>
      <c r="B62" s="36"/>
      <c r="C62" s="17"/>
      <c r="D62" s="14" t="s">
        <v>5</v>
      </c>
      <c r="E62" s="13"/>
      <c r="F62" s="41"/>
      <c r="G62" s="47"/>
      <c r="H62" s="24"/>
      <c r="I62" s="24">
        <f>SUM(I60:I61)</f>
        <v>490000</v>
      </c>
      <c r="J62" s="24">
        <f t="shared" si="0"/>
        <v>2.9255787108144853</v>
      </c>
      <c r="K62" s="24">
        <f t="shared" ref="K62" si="25">SUM(K60:K61)</f>
        <v>650200</v>
      </c>
      <c r="L62" s="13">
        <f>SUM(L50:L58)</f>
        <v>16748823</v>
      </c>
      <c r="M62" s="60"/>
      <c r="N62" s="60"/>
    </row>
    <row r="63" spans="1:14" ht="38.25" customHeight="1" x14ac:dyDescent="0.2">
      <c r="A63" s="46"/>
      <c r="B63" s="76" t="s">
        <v>93</v>
      </c>
      <c r="C63" s="18" t="s">
        <v>23</v>
      </c>
      <c r="D63" s="3" t="s">
        <v>92</v>
      </c>
      <c r="E63" s="6" t="s">
        <v>165</v>
      </c>
      <c r="F63" s="40" t="s">
        <v>164</v>
      </c>
      <c r="G63" s="6" t="s">
        <v>166</v>
      </c>
      <c r="H63" s="28"/>
      <c r="I63" s="23">
        <v>235000</v>
      </c>
      <c r="J63" s="28">
        <f t="shared" si="0"/>
        <v>27.453271028037385</v>
      </c>
      <c r="K63" s="27">
        <f t="shared" si="7"/>
        <v>184250</v>
      </c>
      <c r="L63" s="57">
        <v>856000</v>
      </c>
      <c r="M63" s="60">
        <v>119000</v>
      </c>
      <c r="N63" s="60">
        <f t="shared" si="1"/>
        <v>737000</v>
      </c>
    </row>
    <row r="64" spans="1:14" ht="38.25" x14ac:dyDescent="0.2">
      <c r="A64" s="46"/>
      <c r="B64" s="78"/>
      <c r="C64" s="18" t="s">
        <v>32</v>
      </c>
      <c r="D64" s="19" t="s">
        <v>90</v>
      </c>
      <c r="E64" s="6" t="s">
        <v>175</v>
      </c>
      <c r="F64" s="40" t="s">
        <v>170</v>
      </c>
      <c r="G64" s="6" t="s">
        <v>171</v>
      </c>
      <c r="H64" s="28"/>
      <c r="I64" s="23">
        <v>130000</v>
      </c>
      <c r="J64" s="28">
        <f t="shared" si="0"/>
        <v>12.506614074751072</v>
      </c>
      <c r="K64" s="27">
        <f t="shared" si="7"/>
        <v>219500</v>
      </c>
      <c r="L64" s="29">
        <v>1039450</v>
      </c>
      <c r="M64" s="60">
        <v>161450</v>
      </c>
      <c r="N64" s="60">
        <f t="shared" si="1"/>
        <v>878000</v>
      </c>
    </row>
    <row r="65" spans="1:14" ht="63.75" x14ac:dyDescent="0.2">
      <c r="A65" s="50"/>
      <c r="B65" s="78"/>
      <c r="C65" s="18" t="s">
        <v>32</v>
      </c>
      <c r="D65" s="19" t="s">
        <v>91</v>
      </c>
      <c r="E65" s="6" t="s">
        <v>185</v>
      </c>
      <c r="F65" s="40" t="s">
        <v>186</v>
      </c>
      <c r="G65" s="6" t="s">
        <v>187</v>
      </c>
      <c r="H65" s="28"/>
      <c r="I65" s="23">
        <v>415000</v>
      </c>
      <c r="J65" s="28">
        <f t="shared" si="0"/>
        <v>42.542286007175804</v>
      </c>
      <c r="K65" s="27">
        <f t="shared" si="7"/>
        <v>227500</v>
      </c>
      <c r="L65" s="29">
        <v>975500</v>
      </c>
      <c r="M65" s="60">
        <v>65500</v>
      </c>
      <c r="N65" s="60">
        <f t="shared" si="1"/>
        <v>910000</v>
      </c>
    </row>
    <row r="66" spans="1:14" ht="43.9" customHeight="1" x14ac:dyDescent="0.2">
      <c r="A66" s="53"/>
      <c r="B66" s="77"/>
      <c r="C66" s="18" t="s">
        <v>28</v>
      </c>
      <c r="D66" s="3" t="s">
        <v>35</v>
      </c>
      <c r="E66" s="6" t="s">
        <v>176</v>
      </c>
      <c r="F66" s="40">
        <v>39</v>
      </c>
      <c r="G66" s="6" t="s">
        <v>177</v>
      </c>
      <c r="H66" s="27" t="s">
        <v>178</v>
      </c>
      <c r="I66" s="23">
        <v>195762</v>
      </c>
      <c r="J66" s="28">
        <f t="shared" si="0"/>
        <v>18.506120589172291</v>
      </c>
      <c r="K66" s="27">
        <f t="shared" si="7"/>
        <v>264381</v>
      </c>
      <c r="L66" s="57">
        <v>1057823</v>
      </c>
      <c r="M66" s="60">
        <v>299</v>
      </c>
      <c r="N66" s="60">
        <f t="shared" si="1"/>
        <v>1057524</v>
      </c>
    </row>
    <row r="67" spans="1:14" ht="12.75" customHeight="1" x14ac:dyDescent="0.2">
      <c r="A67" s="34"/>
      <c r="B67" s="36"/>
      <c r="C67" s="17"/>
      <c r="D67" s="14" t="s">
        <v>5</v>
      </c>
      <c r="E67" s="13"/>
      <c r="F67" s="41"/>
      <c r="G67" s="47"/>
      <c r="H67" s="24"/>
      <c r="I67" s="24">
        <f>SUM(I63:I66)</f>
        <v>975762</v>
      </c>
      <c r="J67" s="24">
        <f>I67/L67*100</f>
        <v>24.836303853645909</v>
      </c>
      <c r="K67" s="24">
        <f t="shared" ref="K67:L67" si="26">SUM(K63:K66)</f>
        <v>895631</v>
      </c>
      <c r="L67" s="24">
        <f t="shared" si="26"/>
        <v>3928773</v>
      </c>
      <c r="M67" s="60"/>
      <c r="N67" s="60"/>
    </row>
    <row r="68" spans="1:14" ht="30" customHeight="1" x14ac:dyDescent="0.2">
      <c r="A68" s="52" t="s">
        <v>250</v>
      </c>
      <c r="B68" s="76" t="s">
        <v>94</v>
      </c>
      <c r="C68" s="18" t="s">
        <v>19</v>
      </c>
      <c r="D68" s="3" t="s">
        <v>89</v>
      </c>
      <c r="E68" s="6" t="s">
        <v>267</v>
      </c>
      <c r="F68" s="40" t="s">
        <v>269</v>
      </c>
      <c r="G68" s="6" t="s">
        <v>268</v>
      </c>
      <c r="H68" s="28"/>
      <c r="I68" s="23">
        <v>10000</v>
      </c>
      <c r="J68" s="28">
        <f t="shared" ref="J68:J96" si="27">I68/L68*100</f>
        <v>2.0829948466707493</v>
      </c>
      <c r="K68" s="27">
        <f t="shared" ref="K68:K85" si="28">N68/100*25</f>
        <v>2500</v>
      </c>
      <c r="L68" s="57">
        <v>480078</v>
      </c>
      <c r="M68" s="60">
        <v>470078</v>
      </c>
      <c r="N68" s="60">
        <f t="shared" ref="N68:N87" si="29">L68-M68</f>
        <v>10000</v>
      </c>
    </row>
    <row r="69" spans="1:14" ht="56.45" customHeight="1" x14ac:dyDescent="0.2">
      <c r="A69" s="50"/>
      <c r="B69" s="77"/>
      <c r="C69" s="26" t="s">
        <v>38</v>
      </c>
      <c r="D69" s="3" t="s">
        <v>27</v>
      </c>
      <c r="E69" s="6" t="s">
        <v>159</v>
      </c>
      <c r="F69" s="40">
        <v>115</v>
      </c>
      <c r="G69" s="6" t="s">
        <v>161</v>
      </c>
      <c r="H69" s="28"/>
      <c r="I69" s="23">
        <v>50000</v>
      </c>
      <c r="J69" s="28">
        <f t="shared" si="27"/>
        <v>12.091313600309537</v>
      </c>
      <c r="K69" s="27">
        <f t="shared" si="28"/>
        <v>42817.5</v>
      </c>
      <c r="L69" s="57">
        <v>413520</v>
      </c>
      <c r="M69" s="60">
        <v>242250</v>
      </c>
      <c r="N69" s="60">
        <f t="shared" si="29"/>
        <v>171270</v>
      </c>
    </row>
    <row r="70" spans="1:14" x14ac:dyDescent="0.2">
      <c r="A70" s="34"/>
      <c r="B70" s="36"/>
      <c r="C70" s="17"/>
      <c r="D70" s="14" t="s">
        <v>5</v>
      </c>
      <c r="E70" s="13"/>
      <c r="F70" s="41"/>
      <c r="G70" s="47"/>
      <c r="H70" s="24"/>
      <c r="I70" s="24">
        <f>SUM(I68:I69)</f>
        <v>60000</v>
      </c>
      <c r="J70" s="24">
        <f t="shared" si="27"/>
        <v>6.7144286356952447</v>
      </c>
      <c r="K70" s="24">
        <f t="shared" ref="K70" si="30">SUM(K68:K69)</f>
        <v>45317.5</v>
      </c>
      <c r="L70" s="24">
        <f>SUM(L68:L69)</f>
        <v>893598</v>
      </c>
      <c r="M70" s="60"/>
      <c r="N70" s="60"/>
    </row>
    <row r="71" spans="1:14" ht="41.25" customHeight="1" x14ac:dyDescent="0.2">
      <c r="A71" s="46"/>
      <c r="B71" s="36" t="s">
        <v>96</v>
      </c>
      <c r="C71" s="12" t="s">
        <v>3</v>
      </c>
      <c r="D71" s="3" t="s">
        <v>95</v>
      </c>
      <c r="E71" s="6" t="s">
        <v>149</v>
      </c>
      <c r="F71" s="40">
        <v>53</v>
      </c>
      <c r="G71" s="6" t="s">
        <v>148</v>
      </c>
      <c r="H71" s="28"/>
      <c r="I71" s="23">
        <v>480000</v>
      </c>
      <c r="J71" s="28">
        <f t="shared" si="27"/>
        <v>12.289311908624869</v>
      </c>
      <c r="K71" s="27">
        <f t="shared" si="28"/>
        <v>846000</v>
      </c>
      <c r="L71" s="57">
        <v>3905833</v>
      </c>
      <c r="M71" s="60">
        <v>521833</v>
      </c>
      <c r="N71" s="60">
        <f t="shared" si="29"/>
        <v>3384000</v>
      </c>
    </row>
    <row r="72" spans="1:14" x14ac:dyDescent="0.2">
      <c r="A72" s="34"/>
      <c r="B72" s="36"/>
      <c r="C72" s="17"/>
      <c r="D72" s="14" t="s">
        <v>5</v>
      </c>
      <c r="E72" s="13"/>
      <c r="F72" s="41"/>
      <c r="G72" s="47"/>
      <c r="H72" s="24"/>
      <c r="I72" s="24">
        <f>SUM(I71)</f>
        <v>480000</v>
      </c>
      <c r="J72" s="24">
        <f t="shared" si="27"/>
        <v>12.289311908624869</v>
      </c>
      <c r="K72" s="24">
        <f t="shared" ref="K72:L72" si="31">SUM(K71)</f>
        <v>846000</v>
      </c>
      <c r="L72" s="24">
        <f t="shared" si="31"/>
        <v>3905833</v>
      </c>
      <c r="M72" s="60"/>
      <c r="N72" s="60"/>
    </row>
    <row r="73" spans="1:14" ht="58.5" customHeight="1" x14ac:dyDescent="0.2">
      <c r="A73" s="46"/>
      <c r="B73" s="36" t="s">
        <v>98</v>
      </c>
      <c r="C73" s="18" t="s">
        <v>20</v>
      </c>
      <c r="D73" s="3" t="s">
        <v>97</v>
      </c>
      <c r="E73" s="6" t="s">
        <v>244</v>
      </c>
      <c r="F73" s="40">
        <v>68</v>
      </c>
      <c r="G73" s="6" t="s">
        <v>266</v>
      </c>
      <c r="H73" s="28"/>
      <c r="I73" s="23">
        <v>97000</v>
      </c>
      <c r="J73" s="28">
        <f t="shared" si="27"/>
        <v>18.311111446709948</v>
      </c>
      <c r="K73" s="80">
        <f>N73/100*20</f>
        <v>97200</v>
      </c>
      <c r="L73" s="57">
        <v>529733</v>
      </c>
      <c r="M73" s="60">
        <v>43733</v>
      </c>
      <c r="N73" s="60">
        <f t="shared" si="29"/>
        <v>486000</v>
      </c>
    </row>
    <row r="74" spans="1:14" x14ac:dyDescent="0.2">
      <c r="A74" s="34"/>
      <c r="B74" s="36"/>
      <c r="C74" s="17"/>
      <c r="D74" s="14" t="s">
        <v>5</v>
      </c>
      <c r="E74" s="13"/>
      <c r="F74" s="41"/>
      <c r="G74" s="47"/>
      <c r="H74" s="24"/>
      <c r="I74" s="24">
        <f>SUM(I73)</f>
        <v>97000</v>
      </c>
      <c r="J74" s="24">
        <f t="shared" ca="1" si="27"/>
        <v>18.311111446709948</v>
      </c>
      <c r="K74" s="24">
        <f t="shared" ref="K74" si="32">SUM(K73)</f>
        <v>97200</v>
      </c>
      <c r="L74" s="13">
        <f t="shared" ref="L74" ca="1" si="33">SUM(L61:L85)</f>
        <v>1500000</v>
      </c>
      <c r="M74" s="60"/>
      <c r="N74" s="60"/>
    </row>
    <row r="75" spans="1:14" ht="25.5" x14ac:dyDescent="0.2">
      <c r="A75" s="46"/>
      <c r="B75" s="76" t="s">
        <v>10</v>
      </c>
      <c r="C75" s="12" t="s">
        <v>29</v>
      </c>
      <c r="D75" s="3" t="s">
        <v>99</v>
      </c>
      <c r="E75" s="6" t="s">
        <v>115</v>
      </c>
      <c r="F75" s="40">
        <v>77</v>
      </c>
      <c r="G75" s="6" t="s">
        <v>246</v>
      </c>
      <c r="H75" s="27" t="s">
        <v>263</v>
      </c>
      <c r="I75" s="23">
        <v>232800</v>
      </c>
      <c r="J75" s="28">
        <f t="shared" si="27"/>
        <v>7.7242521609988968</v>
      </c>
      <c r="K75" s="27">
        <f t="shared" si="28"/>
        <v>668342.5</v>
      </c>
      <c r="L75" s="57">
        <v>3013884</v>
      </c>
      <c r="M75" s="60">
        <v>340514</v>
      </c>
      <c r="N75" s="60">
        <f t="shared" si="29"/>
        <v>2673370</v>
      </c>
    </row>
    <row r="76" spans="1:14" ht="25.5" x14ac:dyDescent="0.2">
      <c r="A76" s="46"/>
      <c r="B76" s="78"/>
      <c r="C76" s="18" t="s">
        <v>20</v>
      </c>
      <c r="D76" s="3" t="s">
        <v>101</v>
      </c>
      <c r="E76" s="6" t="s">
        <v>245</v>
      </c>
      <c r="F76" s="40">
        <v>16</v>
      </c>
      <c r="G76" s="6" t="s">
        <v>247</v>
      </c>
      <c r="H76" s="27" t="s">
        <v>264</v>
      </c>
      <c r="I76" s="23">
        <v>12000</v>
      </c>
      <c r="J76" s="28">
        <f t="shared" si="27"/>
        <v>1.7868363764149509</v>
      </c>
      <c r="K76" s="27">
        <f t="shared" si="28"/>
        <v>167894.5</v>
      </c>
      <c r="L76" s="57">
        <v>671578</v>
      </c>
      <c r="M76" s="81">
        <v>0</v>
      </c>
      <c r="N76" s="60">
        <f t="shared" si="29"/>
        <v>671578</v>
      </c>
    </row>
    <row r="77" spans="1:14" ht="51" x14ac:dyDescent="0.2">
      <c r="A77" s="46"/>
      <c r="B77" s="78"/>
      <c r="C77" s="18" t="s">
        <v>33</v>
      </c>
      <c r="D77" s="3" t="s">
        <v>10</v>
      </c>
      <c r="E77" s="6" t="s">
        <v>208</v>
      </c>
      <c r="F77" s="42" t="s">
        <v>216</v>
      </c>
      <c r="G77" s="20" t="s">
        <v>265</v>
      </c>
      <c r="H77" s="27" t="s">
        <v>262</v>
      </c>
      <c r="I77" s="23">
        <v>0</v>
      </c>
      <c r="J77" s="28">
        <f t="shared" si="27"/>
        <v>0</v>
      </c>
      <c r="K77" s="27">
        <f t="shared" si="28"/>
        <v>567381.5</v>
      </c>
      <c r="L77" s="57">
        <v>2269526</v>
      </c>
      <c r="M77" s="60">
        <v>0</v>
      </c>
      <c r="N77" s="60">
        <f t="shared" si="29"/>
        <v>2269526</v>
      </c>
    </row>
    <row r="78" spans="1:14" ht="38.25" x14ac:dyDescent="0.2">
      <c r="A78" s="46"/>
      <c r="B78" s="78"/>
      <c r="C78" s="12" t="s">
        <v>3</v>
      </c>
      <c r="D78" s="3" t="s">
        <v>100</v>
      </c>
      <c r="E78" s="6" t="s">
        <v>140</v>
      </c>
      <c r="F78" s="40">
        <v>26</v>
      </c>
      <c r="G78" s="6" t="s">
        <v>141</v>
      </c>
      <c r="H78" s="27" t="s">
        <v>264</v>
      </c>
      <c r="I78" s="23">
        <v>232800</v>
      </c>
      <c r="J78" s="28">
        <f t="shared" si="27"/>
        <v>14.253003048967146</v>
      </c>
      <c r="K78" s="27">
        <f>N78/100*25</f>
        <v>317450</v>
      </c>
      <c r="L78" s="57">
        <v>1633340</v>
      </c>
      <c r="M78" s="60">
        <v>363540</v>
      </c>
      <c r="N78" s="60">
        <f t="shared" si="29"/>
        <v>1269800</v>
      </c>
    </row>
    <row r="79" spans="1:14" ht="25.5" x14ac:dyDescent="0.2">
      <c r="A79" s="51"/>
      <c r="B79" s="77"/>
      <c r="C79" s="18" t="s">
        <v>9</v>
      </c>
      <c r="D79" s="19" t="s">
        <v>10</v>
      </c>
      <c r="E79" s="6" t="s">
        <v>218</v>
      </c>
      <c r="F79" s="40">
        <v>20</v>
      </c>
      <c r="G79" s="6" t="s">
        <v>217</v>
      </c>
      <c r="H79" s="27" t="s">
        <v>264</v>
      </c>
      <c r="I79" s="23">
        <v>190400</v>
      </c>
      <c r="J79" s="28">
        <f t="shared" si="27"/>
        <v>13.024654494360885</v>
      </c>
      <c r="K79" s="27">
        <f t="shared" si="28"/>
        <v>343891.25</v>
      </c>
      <c r="L79" s="29">
        <v>1461843</v>
      </c>
      <c r="M79" s="60">
        <v>86278</v>
      </c>
      <c r="N79" s="60">
        <f t="shared" si="29"/>
        <v>1375565</v>
      </c>
    </row>
    <row r="80" spans="1:14" x14ac:dyDescent="0.2">
      <c r="A80" s="34"/>
      <c r="B80" s="37"/>
      <c r="C80" s="17"/>
      <c r="D80" s="14" t="s">
        <v>5</v>
      </c>
      <c r="E80" s="13"/>
      <c r="F80" s="41"/>
      <c r="G80" s="47"/>
      <c r="H80" s="24"/>
      <c r="I80" s="24">
        <f>SUM(I75:I79)</f>
        <v>668000</v>
      </c>
      <c r="J80" s="24">
        <f t="shared" si="27"/>
        <v>7.3810760039782677</v>
      </c>
      <c r="K80" s="24">
        <f t="shared" ref="K80:L80" si="34">SUM(K75:K79)</f>
        <v>2064959.75</v>
      </c>
      <c r="L80" s="24">
        <f t="shared" si="34"/>
        <v>9050171</v>
      </c>
      <c r="M80" s="60"/>
      <c r="N80" s="60"/>
    </row>
    <row r="81" spans="1:14" ht="25.5" x14ac:dyDescent="0.2">
      <c r="A81" s="46"/>
      <c r="B81" s="36" t="s">
        <v>102</v>
      </c>
      <c r="C81" s="12" t="s">
        <v>3</v>
      </c>
      <c r="D81" s="5" t="s">
        <v>121</v>
      </c>
      <c r="E81" s="6" t="s">
        <v>128</v>
      </c>
      <c r="F81" s="40">
        <v>152</v>
      </c>
      <c r="G81" s="6" t="s">
        <v>129</v>
      </c>
      <c r="H81" s="27" t="s">
        <v>280</v>
      </c>
      <c r="I81" s="23">
        <v>690000</v>
      </c>
      <c r="J81" s="28">
        <f t="shared" si="27"/>
        <v>26.470869192089889</v>
      </c>
      <c r="K81" s="80">
        <f>N81/100*20</f>
        <v>138000</v>
      </c>
      <c r="L81" s="29">
        <v>2606639</v>
      </c>
      <c r="M81" s="60">
        <v>1916639</v>
      </c>
      <c r="N81" s="60">
        <f t="shared" si="29"/>
        <v>690000</v>
      </c>
    </row>
    <row r="82" spans="1:14" x14ac:dyDescent="0.2">
      <c r="A82" s="34"/>
      <c r="B82" s="37"/>
      <c r="C82" s="17"/>
      <c r="D82" s="14" t="s">
        <v>5</v>
      </c>
      <c r="E82" s="13"/>
      <c r="F82" s="41"/>
      <c r="G82" s="47"/>
      <c r="H82" s="24"/>
      <c r="I82" s="24">
        <f>SUM(I81)</f>
        <v>690000</v>
      </c>
      <c r="J82" s="24">
        <f t="shared" si="27"/>
        <v>26.470869192089889</v>
      </c>
      <c r="K82" s="24">
        <f t="shared" ref="K82:L82" si="35">SUM(K81)</f>
        <v>138000</v>
      </c>
      <c r="L82" s="24">
        <f t="shared" si="35"/>
        <v>2606639</v>
      </c>
      <c r="M82" s="60"/>
      <c r="N82" s="60"/>
    </row>
    <row r="83" spans="1:14" ht="38.25" customHeight="1" x14ac:dyDescent="0.2">
      <c r="A83" s="46"/>
      <c r="B83" s="76" t="s">
        <v>103</v>
      </c>
      <c r="C83" s="18" t="s">
        <v>29</v>
      </c>
      <c r="D83" s="3" t="s">
        <v>122</v>
      </c>
      <c r="E83" s="6" t="s">
        <v>116</v>
      </c>
      <c r="F83" s="40">
        <v>23</v>
      </c>
      <c r="G83" s="6" t="s">
        <v>127</v>
      </c>
      <c r="H83" s="27" t="s">
        <v>183</v>
      </c>
      <c r="I83" s="23">
        <v>250000</v>
      </c>
      <c r="J83" s="28">
        <f t="shared" si="27"/>
        <v>19.083940329862092</v>
      </c>
      <c r="K83" s="27">
        <f t="shared" si="28"/>
        <v>65750</v>
      </c>
      <c r="L83" s="57">
        <v>1310002</v>
      </c>
      <c r="M83" s="60">
        <v>1047002</v>
      </c>
      <c r="N83" s="60">
        <f t="shared" si="29"/>
        <v>263000</v>
      </c>
    </row>
    <row r="84" spans="1:14" ht="38.25" x14ac:dyDescent="0.2">
      <c r="A84" s="50"/>
      <c r="B84" s="78"/>
      <c r="C84" s="18" t="s">
        <v>33</v>
      </c>
      <c r="D84" s="3" t="s">
        <v>123</v>
      </c>
      <c r="E84" s="6" t="s">
        <v>214</v>
      </c>
      <c r="F84" s="42">
        <v>43</v>
      </c>
      <c r="G84" s="20" t="s">
        <v>213</v>
      </c>
      <c r="H84" s="27" t="s">
        <v>183</v>
      </c>
      <c r="I84" s="23">
        <v>300000</v>
      </c>
      <c r="J84" s="28">
        <f t="shared" si="27"/>
        <v>8.6854059124453187</v>
      </c>
      <c r="K84" s="27">
        <f t="shared" si="28"/>
        <v>75000</v>
      </c>
      <c r="L84" s="57">
        <v>3454070</v>
      </c>
      <c r="M84" s="60">
        <v>3154070</v>
      </c>
      <c r="N84" s="60">
        <f t="shared" si="29"/>
        <v>300000</v>
      </c>
    </row>
    <row r="85" spans="1:14" ht="38.25" x14ac:dyDescent="0.2">
      <c r="A85" s="46"/>
      <c r="B85" s="77"/>
      <c r="C85" s="12" t="s">
        <v>3</v>
      </c>
      <c r="D85" s="3" t="s">
        <v>124</v>
      </c>
      <c r="E85" s="6" t="s">
        <v>120</v>
      </c>
      <c r="F85" s="42">
        <v>113</v>
      </c>
      <c r="G85" s="20" t="s">
        <v>126</v>
      </c>
      <c r="H85" s="27" t="s">
        <v>183</v>
      </c>
      <c r="I85" s="23">
        <v>2500000</v>
      </c>
      <c r="J85" s="28">
        <f t="shared" si="27"/>
        <v>8.4799476712605149</v>
      </c>
      <c r="K85" s="27">
        <f t="shared" si="28"/>
        <v>625000</v>
      </c>
      <c r="L85" s="57">
        <v>29481314</v>
      </c>
      <c r="M85" s="60">
        <v>26981314</v>
      </c>
      <c r="N85" s="60">
        <f t="shared" si="29"/>
        <v>2500000</v>
      </c>
    </row>
    <row r="86" spans="1:14" ht="18" customHeight="1" x14ac:dyDescent="0.2">
      <c r="A86" s="34"/>
      <c r="B86" s="36"/>
      <c r="C86" s="17"/>
      <c r="D86" s="14" t="s">
        <v>5</v>
      </c>
      <c r="E86" s="13"/>
      <c r="F86" s="41"/>
      <c r="G86" s="47"/>
      <c r="H86" s="24"/>
      <c r="I86" s="24">
        <f>SUM(I83:I85)</f>
        <v>3050000</v>
      </c>
      <c r="J86" s="24">
        <f t="shared" si="27"/>
        <v>8.9063093054346059</v>
      </c>
      <c r="K86" s="24">
        <f t="shared" ref="K86:L86" si="36">SUM(K83:K85)</f>
        <v>765750</v>
      </c>
      <c r="L86" s="24">
        <f t="shared" si="36"/>
        <v>34245386</v>
      </c>
      <c r="M86" s="60"/>
      <c r="N86" s="60"/>
    </row>
    <row r="87" spans="1:14" ht="38.25" x14ac:dyDescent="0.2">
      <c r="A87" s="50"/>
      <c r="B87" s="36" t="s">
        <v>104</v>
      </c>
      <c r="C87" s="18" t="s">
        <v>23</v>
      </c>
      <c r="D87" s="3" t="s">
        <v>125</v>
      </c>
      <c r="E87" s="6" t="s">
        <v>162</v>
      </c>
      <c r="F87" s="42">
        <v>87</v>
      </c>
      <c r="G87" s="20" t="s">
        <v>163</v>
      </c>
      <c r="H87" s="27" t="s">
        <v>183</v>
      </c>
      <c r="I87" s="23">
        <v>150000</v>
      </c>
      <c r="J87" s="28">
        <f t="shared" si="27"/>
        <v>34.090909090909086</v>
      </c>
      <c r="K87" s="82">
        <f>N87/100*25</f>
        <v>61250</v>
      </c>
      <c r="L87" s="57">
        <v>440000</v>
      </c>
      <c r="M87" s="60">
        <v>195000</v>
      </c>
      <c r="N87" s="60">
        <f t="shared" si="29"/>
        <v>245000</v>
      </c>
    </row>
    <row r="88" spans="1:14" x14ac:dyDescent="0.2">
      <c r="A88" s="34"/>
      <c r="B88" s="36"/>
      <c r="C88" s="17"/>
      <c r="D88" s="14" t="s">
        <v>5</v>
      </c>
      <c r="E88" s="13"/>
      <c r="F88" s="41"/>
      <c r="G88" s="47"/>
      <c r="H88" s="24"/>
      <c r="I88" s="24">
        <f>SUM(I87)</f>
        <v>150000</v>
      </c>
      <c r="J88" s="24">
        <f t="shared" si="27"/>
        <v>34.090909090909086</v>
      </c>
      <c r="K88" s="24">
        <f t="shared" ref="K88:L88" si="37">SUM(K87)</f>
        <v>61250</v>
      </c>
      <c r="L88" s="24">
        <f t="shared" si="37"/>
        <v>440000</v>
      </c>
      <c r="M88" s="60"/>
      <c r="N88" s="60"/>
    </row>
    <row r="89" spans="1:14" ht="25.5" x14ac:dyDescent="0.2">
      <c r="A89" s="53"/>
      <c r="B89" s="76" t="s">
        <v>107</v>
      </c>
      <c r="C89" s="18" t="s">
        <v>29</v>
      </c>
      <c r="D89" s="3" t="s">
        <v>106</v>
      </c>
      <c r="E89" s="6" t="s">
        <v>282</v>
      </c>
      <c r="F89" s="40"/>
      <c r="G89" s="6"/>
      <c r="H89" s="27" t="s">
        <v>281</v>
      </c>
      <c r="I89" s="23">
        <v>0</v>
      </c>
      <c r="J89" s="28"/>
      <c r="K89" s="27"/>
      <c r="L89" s="57">
        <v>0</v>
      </c>
      <c r="M89" s="60"/>
      <c r="N89" s="60"/>
    </row>
    <row r="90" spans="1:14" ht="38.25" x14ac:dyDescent="0.2">
      <c r="A90" s="53"/>
      <c r="B90" s="78"/>
      <c r="C90" s="12" t="s">
        <v>36</v>
      </c>
      <c r="D90" s="3" t="s">
        <v>37</v>
      </c>
      <c r="E90" s="6" t="s">
        <v>237</v>
      </c>
      <c r="F90" s="40" t="s">
        <v>242</v>
      </c>
      <c r="G90" s="6" t="s">
        <v>238</v>
      </c>
      <c r="H90" s="27" t="s">
        <v>182</v>
      </c>
      <c r="I90" s="23">
        <v>20000</v>
      </c>
      <c r="J90" s="28">
        <f t="shared" si="27"/>
        <v>3.1995853337407474</v>
      </c>
      <c r="K90" s="27"/>
      <c r="L90" s="57">
        <v>625081</v>
      </c>
      <c r="M90" s="60"/>
      <c r="N90" s="60"/>
    </row>
    <row r="91" spans="1:14" ht="38.25" x14ac:dyDescent="0.2">
      <c r="A91" s="46"/>
      <c r="B91" s="78"/>
      <c r="C91" s="12" t="s">
        <v>3</v>
      </c>
      <c r="D91" s="3" t="s">
        <v>105</v>
      </c>
      <c r="E91" s="6" t="s">
        <v>117</v>
      </c>
      <c r="F91" s="40" t="s">
        <v>118</v>
      </c>
      <c r="G91" s="6" t="s">
        <v>119</v>
      </c>
      <c r="H91" s="27" t="s">
        <v>182</v>
      </c>
      <c r="I91" s="23">
        <v>10000</v>
      </c>
      <c r="J91" s="28">
        <f t="shared" si="27"/>
        <v>13.393514860104737</v>
      </c>
      <c r="K91" s="27"/>
      <c r="L91" s="57">
        <v>74663</v>
      </c>
      <c r="M91" s="60"/>
      <c r="N91" s="60"/>
    </row>
    <row r="92" spans="1:14" ht="51" x14ac:dyDescent="0.2">
      <c r="A92" s="53"/>
      <c r="B92" s="78"/>
      <c r="C92" s="12" t="s">
        <v>14</v>
      </c>
      <c r="D92" s="3" t="s">
        <v>15</v>
      </c>
      <c r="E92" s="6" t="s">
        <v>179</v>
      </c>
      <c r="F92" s="40" t="s">
        <v>180</v>
      </c>
      <c r="G92" s="6" t="s">
        <v>181</v>
      </c>
      <c r="H92" s="27" t="s">
        <v>182</v>
      </c>
      <c r="I92" s="23">
        <v>10000</v>
      </c>
      <c r="J92" s="28">
        <f t="shared" si="27"/>
        <v>13.333333333333334</v>
      </c>
      <c r="K92" s="27"/>
      <c r="L92" s="57">
        <v>75000</v>
      </c>
      <c r="M92" s="60"/>
      <c r="N92" s="60"/>
    </row>
    <row r="93" spans="1:14" ht="38.25" x14ac:dyDescent="0.2">
      <c r="A93" s="53"/>
      <c r="B93" s="78"/>
      <c r="C93" s="12" t="s">
        <v>17</v>
      </c>
      <c r="D93" s="3" t="s">
        <v>37</v>
      </c>
      <c r="E93" s="6" t="s">
        <v>237</v>
      </c>
      <c r="F93" s="40" t="s">
        <v>241</v>
      </c>
      <c r="G93" s="6" t="s">
        <v>238</v>
      </c>
      <c r="H93" s="27" t="s">
        <v>182</v>
      </c>
      <c r="I93" s="23">
        <v>15000</v>
      </c>
      <c r="J93" s="28">
        <f t="shared" si="27"/>
        <v>1.6114927364650724</v>
      </c>
      <c r="K93" s="27"/>
      <c r="L93" s="57">
        <v>930814</v>
      </c>
      <c r="M93" s="60"/>
      <c r="N93" s="60"/>
    </row>
    <row r="94" spans="1:14" ht="49.5" customHeight="1" x14ac:dyDescent="0.2">
      <c r="A94" s="53"/>
      <c r="B94" s="77"/>
      <c r="C94" s="12" t="s">
        <v>40</v>
      </c>
      <c r="D94" s="3" t="s">
        <v>18</v>
      </c>
      <c r="E94" s="6" t="s">
        <v>237</v>
      </c>
      <c r="F94" s="40" t="s">
        <v>240</v>
      </c>
      <c r="G94" s="6" t="s">
        <v>239</v>
      </c>
      <c r="H94" s="27" t="s">
        <v>182</v>
      </c>
      <c r="I94" s="23">
        <v>15000</v>
      </c>
      <c r="J94" s="28">
        <f t="shared" si="27"/>
        <v>2.0424836601307188</v>
      </c>
      <c r="K94" s="27"/>
      <c r="L94" s="57">
        <v>734400</v>
      </c>
      <c r="M94" s="60"/>
      <c r="N94" s="60"/>
    </row>
    <row r="95" spans="1:14" x14ac:dyDescent="0.2">
      <c r="A95" s="34"/>
      <c r="B95" s="36"/>
      <c r="C95" s="17"/>
      <c r="D95" s="14" t="s">
        <v>5</v>
      </c>
      <c r="E95" s="13"/>
      <c r="F95" s="41"/>
      <c r="G95" s="47"/>
      <c r="H95" s="24"/>
      <c r="I95" s="24">
        <f>SUM(I89:I94)</f>
        <v>70000</v>
      </c>
      <c r="J95" s="24">
        <f t="shared" si="27"/>
        <v>2.8689018417530141</v>
      </c>
      <c r="K95" s="24">
        <f t="shared" ref="K95:L95" si="38">SUM(K89:K94)</f>
        <v>0</v>
      </c>
      <c r="L95" s="24">
        <f t="shared" si="38"/>
        <v>2439958</v>
      </c>
      <c r="M95" s="60"/>
      <c r="N95" s="62"/>
    </row>
    <row r="96" spans="1:14" ht="18" customHeight="1" x14ac:dyDescent="0.2">
      <c r="C96" s="31" t="s">
        <v>6</v>
      </c>
      <c r="D96" s="5"/>
      <c r="E96" s="7"/>
      <c r="F96" s="44"/>
      <c r="G96" s="48"/>
      <c r="H96" s="29"/>
      <c r="I96" s="7">
        <f>I9+I12+I15+I18+I20+I24+I26+I30+I33+I37+I41+I43+I46+I48+I51+I53+I56+I59+I62+I67+I70+I72+I74+I80+I82+I86+I88+I95</f>
        <v>17554962</v>
      </c>
      <c r="J96" s="7">
        <f t="shared" ca="1" si="27"/>
        <v>13.333333333333334</v>
      </c>
      <c r="K96" s="7">
        <f t="shared" ref="K96:L96" si="39">K9+K12+K15+K18+K20+K24+K26+K30+K33+K37+K41+K43+K46+K48+K51+K53+K56+K59+K62+K67+K70+K72+K74+K80+K82+K86+K88+K95</f>
        <v>21393194.899999999</v>
      </c>
      <c r="L96" s="7">
        <f t="shared" ca="1" si="39"/>
        <v>17716724</v>
      </c>
      <c r="M96" s="60"/>
      <c r="N96" s="62"/>
    </row>
    <row r="97" spans="3:10" ht="12.75" customHeight="1" x14ac:dyDescent="0.2">
      <c r="H97" s="11"/>
      <c r="J97" s="11"/>
    </row>
    <row r="99" spans="3:10" x14ac:dyDescent="0.2">
      <c r="C99" s="2"/>
      <c r="D99" s="2"/>
    </row>
  </sheetData>
  <mergeCells count="20">
    <mergeCell ref="B1:E1"/>
    <mergeCell ref="B10:B11"/>
    <mergeCell ref="B4:B8"/>
    <mergeCell ref="B89:B94"/>
    <mergeCell ref="B83:B85"/>
    <mergeCell ref="B75:B79"/>
    <mergeCell ref="B68:B69"/>
    <mergeCell ref="B63:B66"/>
    <mergeCell ref="B60:B61"/>
    <mergeCell ref="B54:B55"/>
    <mergeCell ref="B49:B50"/>
    <mergeCell ref="B16:B17"/>
    <mergeCell ref="B13:B14"/>
    <mergeCell ref="B38:B40"/>
    <mergeCell ref="B34:B36"/>
    <mergeCell ref="B31:B32"/>
    <mergeCell ref="B27:B29"/>
    <mergeCell ref="B21:B23"/>
    <mergeCell ref="B57:B58"/>
    <mergeCell ref="B44:B45"/>
  </mergeCells>
  <phoneticPr fontId="1" type="noConversion"/>
  <pageMargins left="0.25" right="0.25" top="0.75" bottom="0.75" header="0.3" footer="0.3"/>
  <pageSetup paperSize="9" scale="41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CELKEM</vt:lpstr>
      <vt:lpstr>CELKEM!OLE_LINK1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BogdanyV</dc:creator>
  <cp:lastModifiedBy>Svrčková Monika</cp:lastModifiedBy>
  <cp:lastPrinted>2018-08-30T08:28:11Z</cp:lastPrinted>
  <dcterms:created xsi:type="dcterms:W3CDTF">2007-08-07T12:36:55Z</dcterms:created>
  <dcterms:modified xsi:type="dcterms:W3CDTF">2018-09-03T08:47:39Z</dcterms:modified>
</cp:coreProperties>
</file>