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\PROGRAMY_2021\KULTURA_2021\KULTURA_2021_ZMO\"/>
    </mc:Choice>
  </mc:AlternateContent>
  <bookViews>
    <workbookView xWindow="750" yWindow="630" windowWidth="14610" windowHeight="5490" tabRatio="941" firstSheet="1" activeTab="1"/>
  </bookViews>
  <sheets>
    <sheet name="1.1 SPORT" sheetId="18" state="hidden" r:id="rId1"/>
    <sheet name="K 1 KULTURA" sheetId="6" r:id="rId2"/>
    <sheet name="K 2 KULTURA " sheetId="12" r:id="rId3"/>
    <sheet name="K 3 KULTURA" sheetId="22" r:id="rId4"/>
    <sheet name="K 4 KULTURA" sheetId="16" r:id="rId5"/>
    <sheet name="3.1. ŽP a EVVO" sheetId="19" state="hidden" r:id="rId6"/>
    <sheet name="3.2. ŽP a EVVO" sheetId="20" state="hidden" r:id="rId7"/>
    <sheet name="3.3. ŽP a EVVO" sheetId="21" state="hidden" r:id="rId8"/>
    <sheet name="List1" sheetId="23" r:id="rId9"/>
  </sheets>
  <definedNames>
    <definedName name="_003_K1_20_2a_rozpocet">'K 1 KULTURA'!$I$5</definedName>
    <definedName name="_COP1">#REF!</definedName>
    <definedName name="_COP2">#REF!</definedName>
    <definedName name="_COP3">#REF!</definedName>
    <definedName name="_COP4">#REF!</definedName>
    <definedName name="_COP5">#REF!</definedName>
    <definedName name="_COP6">#REF!</definedName>
    <definedName name="_evv1">'3.1. ŽP a EVVO'!$R$4</definedName>
    <definedName name="_EVV3">'3.1. ŽP a EVVO'!$V$4</definedName>
    <definedName name="_EVV4">'3.1. ŽP a EVVO'!$X$4</definedName>
    <definedName name="_EVV6">'3.1. ŽP a EVVO'!$Z$4</definedName>
    <definedName name="_KOR1">#REF!</definedName>
    <definedName name="_KOR2">#REF!</definedName>
    <definedName name="_KOR3">#REF!</definedName>
    <definedName name="_KOR6">#REF!</definedName>
    <definedName name="_KRI1">#REF!</definedName>
    <definedName name="_KRI3">#REF!</definedName>
    <definedName name="_KRI4">#REF!</definedName>
    <definedName name="_KUS1">'K 1 KULTURA'!#REF!</definedName>
    <definedName name="_KUS2">'K 1 KULTURA'!#REF!</definedName>
    <definedName name="_KUS3">'K 1 KULTURA'!#REF!</definedName>
    <definedName name="_KUS4">'K 1 KULTURA'!#REF!</definedName>
    <definedName name="_KUS5">'K 1 KULTURA'!#REF!</definedName>
    <definedName name="_KUS6">'K 1 KULTURA'!#REF!</definedName>
    <definedName name="_KUS7">'K 1 KULTURA'!#REF!</definedName>
    <definedName name="_MU2">'1.1 SPORT'!$M$4</definedName>
    <definedName name="_MUM2">#REF!</definedName>
    <definedName name="_NAC1">#REF!</definedName>
    <definedName name="_NAC2">#REF!</definedName>
    <definedName name="_NAC3">#REF!</definedName>
    <definedName name="_NAC4">#REF!</definedName>
    <definedName name="_NAC5">#REF!</definedName>
    <definedName name="_NAC6">#REF!</definedName>
    <definedName name="_NIC1">#REF!</definedName>
    <definedName name="_NIC2">#REF!</definedName>
    <definedName name="_NIC4">#REF!</definedName>
    <definedName name="_NIC5">#REF!</definedName>
    <definedName name="_NIC6">#REF!</definedName>
    <definedName name="_NIC8">#REF!</definedName>
    <definedName name="_NN1">'3.2. ŽP a EVVO'!$R$4</definedName>
    <definedName name="_NN2">'3.2. ŽP a EVVO'!$T$4</definedName>
    <definedName name="_NN3">'3.2. ŽP a EVVO'!$V$4</definedName>
    <definedName name="_NN4">'3.2. ŽP a EVVO'!$X$4</definedName>
    <definedName name="_NO1">#REF!</definedName>
    <definedName name="_NO2">#REF!</definedName>
    <definedName name="_NO3">#REF!</definedName>
    <definedName name="_NO4">#REF!</definedName>
    <definedName name="_PR1">'1.1 SPORT'!#REF!</definedName>
    <definedName name="_PRI1">'1.1 SPORT'!$K$4</definedName>
    <definedName name="_PRI2">'1.1 SPORT'!$O$4</definedName>
    <definedName name="_PRI3">'1.1 SPORT'!$Q$4</definedName>
    <definedName name="_PRO1">#REF!</definedName>
    <definedName name="_PRO2">#REF!</definedName>
    <definedName name="_PRO3">#REF!</definedName>
    <definedName name="_PRO4">#REF!</definedName>
    <definedName name="_PUS1">#REF!</definedName>
    <definedName name="_PUS2">#REF!</definedName>
    <definedName name="_PUS3">#REF!</definedName>
    <definedName name="_PUS4">#REF!</definedName>
    <definedName name="_PUS7">#REF!</definedName>
    <definedName name="_REV1">#REF!</definedName>
    <definedName name="_REV2">#REF!</definedName>
    <definedName name="_REV3">#REF!</definedName>
    <definedName name="_RUP4">'K 4 KULTURA'!#REF!</definedName>
    <definedName name="_RUP6">'K 4 KULTURA'!#REF!</definedName>
    <definedName name="_RUP8">'K 4 KULTURA'!#REF!</definedName>
    <definedName name="_ZP1">#REF!</definedName>
    <definedName name="_ZP2">#REF!</definedName>
    <definedName name="_ZP3">#REF!</definedName>
    <definedName name="_ZP4">#REF!</definedName>
    <definedName name="_ZP5">#REF!</definedName>
    <definedName name="_ZP6">#REF!</definedName>
    <definedName name="ADEKV1">'K 1 KULTURA'!$BH$1</definedName>
    <definedName name="ADEKVAT1">'K 1 KULTURA'!#REF!</definedName>
    <definedName name="ADEKVAT2">'K 2 KULTURA '!#REF!</definedName>
    <definedName name="ADEKVAT3">'K 4 KULTURA'!#REF!</definedName>
    <definedName name="CTVRTE">#REF!</definedName>
    <definedName name="DRUHE">#REF!</definedName>
    <definedName name="evv">'3.1. ŽP a EVVO'!$T$4</definedName>
    <definedName name="EVVO">#REF!</definedName>
    <definedName name="Evvo1">#REF!</definedName>
    <definedName name="EVVO12">#REF!</definedName>
    <definedName name="EVVO2">#REF!</definedName>
    <definedName name="Evvo3">#REF!</definedName>
    <definedName name="Evvo4">#REF!</definedName>
    <definedName name="Evvo5">#REF!</definedName>
    <definedName name="Evvo6">#REF!</definedName>
    <definedName name="kkkk">'K 1 KULTURA'!#REF!</definedName>
    <definedName name="KOM">#REF!</definedName>
    <definedName name="KRI5A">#REF!</definedName>
    <definedName name="KRI5B">#REF!</definedName>
    <definedName name="_xlnm.Print_Area" localSheetId="1">'K 1 KULTURA'!$B$1:$BC$8</definedName>
    <definedName name="_xlnm.Print_Area" localSheetId="2">'K 2 KULTURA '!$B$1:$BC$4</definedName>
    <definedName name="_xlnm.Print_Area" localSheetId="4">'K 4 KULTURA'!$A$1:$BB$5</definedName>
    <definedName name="PRO">#REF!</definedName>
    <definedName name="PRVNI">#REF!</definedName>
    <definedName name="součet">'K 1 KULTURA'!#REF!</definedName>
    <definedName name="TRETI">#REF!</definedName>
    <definedName name="ZAC1" localSheetId="2">'K 2 KULTURA '!#REF!</definedName>
    <definedName name="ZAC1">#REF!</definedName>
    <definedName name="ZAC2" localSheetId="2">'K 2 KULTURA '!#REF!</definedName>
    <definedName name="ZAC2">#REF!</definedName>
    <definedName name="ZAC3" localSheetId="2">'K 2 KULTURA '!#REF!</definedName>
    <definedName name="ZAC3">#REF!</definedName>
    <definedName name="ZAC4" localSheetId="2">'K 2 KULTURA '!#REF!</definedName>
    <definedName name="ZAC4">#REF!</definedName>
    <definedName name="ZAC5" localSheetId="2">'K 2 KULTURA '!#REF!</definedName>
    <definedName name="ZAC5">#REF!</definedName>
    <definedName name="ZAC6" localSheetId="2">'K 2 KULTURA '!#REF!</definedName>
    <definedName name="ZAC6">#REF!</definedName>
    <definedName name="ZPI1">'3.3. ŽP a EVVO'!$R$4</definedName>
    <definedName name="ZPI2">'3.3. ŽP a EVVO'!$T$4</definedName>
    <definedName name="ZPI3">'3.3. ŽP a EVVO'!$V$4</definedName>
    <definedName name="ZPI4">'3.3. ŽP a EVVO'!$X$4</definedName>
  </definedNames>
  <calcPr calcId="152511"/>
</workbook>
</file>

<file path=xl/calcChain.xml><?xml version="1.0" encoding="utf-8"?>
<calcChain xmlns="http://schemas.openxmlformats.org/spreadsheetml/2006/main">
  <c r="O9" i="16" l="1"/>
  <c r="N13" i="22"/>
  <c r="G19" i="6" s="1"/>
  <c r="N23" i="12"/>
  <c r="G20" i="6"/>
  <c r="G18" i="6"/>
  <c r="G17" i="6"/>
  <c r="N13" i="6"/>
  <c r="G22" i="6" l="1"/>
  <c r="G24" i="6" s="1"/>
  <c r="BC5" i="6"/>
  <c r="M5" i="6" s="1"/>
  <c r="M13" i="6" s="1"/>
  <c r="F17" i="6" s="1"/>
  <c r="F19" i="6"/>
  <c r="F18" i="6"/>
  <c r="M13" i="22"/>
  <c r="L23" i="12"/>
  <c r="M6" i="6"/>
  <c r="M7" i="6"/>
  <c r="M8" i="6"/>
  <c r="M9" i="6"/>
  <c r="M10" i="6"/>
  <c r="M11" i="6"/>
  <c r="M12" i="6"/>
  <c r="AZ5" i="16" l="1"/>
  <c r="AZ8" i="16"/>
  <c r="AZ7" i="16"/>
  <c r="AZ6" i="16"/>
  <c r="AO5" i="16"/>
  <c r="AO8" i="16"/>
  <c r="AO7" i="16"/>
  <c r="AO6" i="16"/>
  <c r="AD5" i="16"/>
  <c r="AD8" i="16"/>
  <c r="AD7" i="16"/>
  <c r="AD6" i="16"/>
  <c r="AY7" i="22"/>
  <c r="AY5" i="22"/>
  <c r="AY9" i="22"/>
  <c r="AY12" i="22"/>
  <c r="AY10" i="22"/>
  <c r="AY6" i="22"/>
  <c r="AY8" i="22"/>
  <c r="AY11" i="22"/>
  <c r="AN7" i="22"/>
  <c r="AN5" i="22"/>
  <c r="AN9" i="22"/>
  <c r="AN12" i="22"/>
  <c r="AN10" i="22"/>
  <c r="AN6" i="22"/>
  <c r="AN8" i="22"/>
  <c r="AN11" i="22"/>
  <c r="AC7" i="22"/>
  <c r="AC5" i="22"/>
  <c r="AC9" i="22"/>
  <c r="AC12" i="22"/>
  <c r="AC10" i="22"/>
  <c r="AC6" i="22"/>
  <c r="AC8" i="22"/>
  <c r="AC11" i="22"/>
  <c r="BA22" i="12"/>
  <c r="BA7" i="12"/>
  <c r="BA14" i="12"/>
  <c r="BA6" i="12"/>
  <c r="BA11" i="12"/>
  <c r="BA21" i="12"/>
  <c r="BA19" i="12"/>
  <c r="BA8" i="12"/>
  <c r="BA18" i="12"/>
  <c r="BA13" i="12"/>
  <c r="BA5" i="12"/>
  <c r="BA20" i="12"/>
  <c r="BA17" i="12"/>
  <c r="BA16" i="12"/>
  <c r="BA9" i="12"/>
  <c r="BA15" i="12"/>
  <c r="BA10" i="12"/>
  <c r="BA12" i="12"/>
  <c r="AP22" i="12"/>
  <c r="AP7" i="12"/>
  <c r="AP14" i="12"/>
  <c r="AP6" i="12"/>
  <c r="AP11" i="12"/>
  <c r="AP21" i="12"/>
  <c r="AP19" i="12"/>
  <c r="AP8" i="12"/>
  <c r="AP18" i="12"/>
  <c r="AP13" i="12"/>
  <c r="AP5" i="12"/>
  <c r="AP20" i="12"/>
  <c r="AP17" i="12"/>
  <c r="AP16" i="12"/>
  <c r="AP9" i="12"/>
  <c r="AP15" i="12"/>
  <c r="AP10" i="12"/>
  <c r="AP12" i="12"/>
  <c r="AE22" i="12"/>
  <c r="AE7" i="12"/>
  <c r="AE14" i="12"/>
  <c r="AE6" i="12"/>
  <c r="AE11" i="12"/>
  <c r="AE21" i="12"/>
  <c r="AE19" i="12"/>
  <c r="AE8" i="12"/>
  <c r="AE18" i="12"/>
  <c r="AE13" i="12"/>
  <c r="AE5" i="12"/>
  <c r="AE20" i="12"/>
  <c r="AE17" i="12"/>
  <c r="AE16" i="12"/>
  <c r="AE9" i="12"/>
  <c r="AE15" i="12"/>
  <c r="AE10" i="12"/>
  <c r="AE12" i="12"/>
  <c r="BA5" i="6"/>
  <c r="BA12" i="6"/>
  <c r="BA10" i="6"/>
  <c r="BA8" i="6"/>
  <c r="BA9" i="6"/>
  <c r="BA6" i="6"/>
  <c r="BA11" i="6"/>
  <c r="BA7" i="6"/>
  <c r="AP5" i="6"/>
  <c r="AP12" i="6"/>
  <c r="AP10" i="6"/>
  <c r="AP8" i="6"/>
  <c r="AP9" i="6"/>
  <c r="AP6" i="6"/>
  <c r="AP11" i="6"/>
  <c r="AP7" i="6"/>
  <c r="AE5" i="6"/>
  <c r="AE12" i="6"/>
  <c r="AE10" i="6"/>
  <c r="AE8" i="6"/>
  <c r="AE9" i="6"/>
  <c r="AE6" i="6"/>
  <c r="AE11" i="6"/>
  <c r="AE7" i="6"/>
  <c r="AZ11" i="22" l="1"/>
  <c r="AO11" i="22"/>
  <c r="AD11" i="22"/>
  <c r="S11" i="22"/>
  <c r="AZ7" i="22" l="1"/>
  <c r="AZ5" i="22"/>
  <c r="AZ9" i="22"/>
  <c r="AZ12" i="22"/>
  <c r="AZ10" i="22"/>
  <c r="AZ6" i="22"/>
  <c r="AZ8" i="22"/>
  <c r="AO7" i="22"/>
  <c r="AO5" i="22"/>
  <c r="AO9" i="22"/>
  <c r="AO12" i="22"/>
  <c r="AO10" i="22"/>
  <c r="AO6" i="22"/>
  <c r="AO8" i="22"/>
  <c r="AD7" i="22"/>
  <c r="AD5" i="22"/>
  <c r="AD9" i="22"/>
  <c r="AD12" i="22"/>
  <c r="AD10" i="22"/>
  <c r="AD6" i="22"/>
  <c r="AD8" i="22"/>
  <c r="S7" i="22"/>
  <c r="S5" i="22"/>
  <c r="S9" i="22"/>
  <c r="S12" i="22"/>
  <c r="S10" i="22"/>
  <c r="S6" i="22"/>
  <c r="S8" i="22"/>
  <c r="BB22" i="12"/>
  <c r="BB7" i="12"/>
  <c r="BB14" i="12"/>
  <c r="BB6" i="12"/>
  <c r="BB11" i="12"/>
  <c r="BB21" i="12"/>
  <c r="BB19" i="12"/>
  <c r="BB8" i="12"/>
  <c r="BB18" i="12"/>
  <c r="BB13" i="12"/>
  <c r="BB5" i="12"/>
  <c r="BB20" i="12"/>
  <c r="BB17" i="12"/>
  <c r="BB16" i="12"/>
  <c r="BB9" i="12"/>
  <c r="BB15" i="12"/>
  <c r="BB12" i="12"/>
  <c r="AQ22" i="12"/>
  <c r="AQ7" i="12"/>
  <c r="AQ6" i="12"/>
  <c r="AQ11" i="12"/>
  <c r="AQ21" i="12"/>
  <c r="AQ19" i="12"/>
  <c r="AQ8" i="12"/>
  <c r="AQ18" i="12"/>
  <c r="AQ13" i="12"/>
  <c r="AQ5" i="12"/>
  <c r="AQ20" i="12"/>
  <c r="AQ17" i="12"/>
  <c r="AQ16" i="12"/>
  <c r="AQ9" i="12"/>
  <c r="AQ15" i="12"/>
  <c r="AQ12" i="12"/>
  <c r="AF22" i="12"/>
  <c r="AF7" i="12"/>
  <c r="AF14" i="12"/>
  <c r="AF6" i="12"/>
  <c r="AF11" i="12"/>
  <c r="AF21" i="12"/>
  <c r="AF19" i="12"/>
  <c r="AF8" i="12"/>
  <c r="AF18" i="12"/>
  <c r="AF13" i="12"/>
  <c r="AF5" i="12"/>
  <c r="AF20" i="12"/>
  <c r="AF17" i="12"/>
  <c r="AF16" i="12"/>
  <c r="AF9" i="12"/>
  <c r="AF15" i="12"/>
  <c r="AF12" i="12"/>
  <c r="U22" i="12"/>
  <c r="U7" i="12"/>
  <c r="U14" i="12"/>
  <c r="U11" i="12"/>
  <c r="U21" i="12"/>
  <c r="U18" i="12"/>
  <c r="U13" i="12"/>
  <c r="U20" i="12"/>
  <c r="U16" i="12"/>
  <c r="U12" i="12"/>
  <c r="S7" i="12"/>
  <c r="S14" i="12"/>
  <c r="S6" i="12"/>
  <c r="S11" i="12"/>
  <c r="S19" i="12"/>
  <c r="S8" i="12"/>
  <c r="S13" i="12"/>
  <c r="S20" i="12"/>
  <c r="S17" i="12"/>
  <c r="S15" i="12"/>
  <c r="S12" i="12"/>
  <c r="S22" i="12"/>
  <c r="AQ14" i="12"/>
  <c r="U6" i="12"/>
  <c r="S21" i="12"/>
  <c r="U19" i="12"/>
  <c r="U8" i="12"/>
  <c r="S18" i="12"/>
  <c r="S5" i="12"/>
  <c r="U5" i="12"/>
  <c r="U17" i="12"/>
  <c r="S16" i="12"/>
  <c r="S9" i="12"/>
  <c r="U9" i="12"/>
  <c r="U15" i="12"/>
  <c r="BC18" i="12" l="1"/>
  <c r="M18" i="12" s="1"/>
  <c r="BC22" i="12"/>
  <c r="M22" i="12" s="1"/>
  <c r="BC15" i="12"/>
  <c r="M15" i="12" s="1"/>
  <c r="BC8" i="12"/>
  <c r="M8" i="12" s="1"/>
  <c r="BC12" i="12"/>
  <c r="M12" i="12" s="1"/>
  <c r="BC19" i="12"/>
  <c r="M19" i="12" s="1"/>
  <c r="BC17" i="12"/>
  <c r="M17" i="12" s="1"/>
  <c r="BC11" i="12"/>
  <c r="M11" i="12" s="1"/>
  <c r="BC9" i="12"/>
  <c r="M9" i="12" s="1"/>
  <c r="BC13" i="12"/>
  <c r="M13" i="12" s="1"/>
  <c r="BC7" i="12"/>
  <c r="M7" i="12" s="1"/>
  <c r="BC20" i="12"/>
  <c r="M20" i="12" s="1"/>
  <c r="BC6" i="12"/>
  <c r="M6" i="12" s="1"/>
  <c r="BC5" i="12"/>
  <c r="M5" i="12" s="1"/>
  <c r="BC14" i="12"/>
  <c r="M14" i="12" s="1"/>
  <c r="BC16" i="12"/>
  <c r="M16" i="12" s="1"/>
  <c r="BC21" i="12"/>
  <c r="M21" i="12" s="1"/>
  <c r="BB5" i="6"/>
  <c r="BB12" i="6"/>
  <c r="BB8" i="6"/>
  <c r="BB9" i="6"/>
  <c r="BB6" i="6"/>
  <c r="BB11" i="6"/>
  <c r="BB7" i="6"/>
  <c r="AQ5" i="6"/>
  <c r="AQ12" i="6"/>
  <c r="AQ10" i="6"/>
  <c r="AQ8" i="6"/>
  <c r="AQ9" i="6"/>
  <c r="AQ6" i="6"/>
  <c r="AQ11" i="6"/>
  <c r="AQ7" i="6"/>
  <c r="AF5" i="6"/>
  <c r="AF12" i="6"/>
  <c r="AF10" i="6"/>
  <c r="AF8" i="6"/>
  <c r="AF9" i="6"/>
  <c r="AF6" i="6"/>
  <c r="AF11" i="6"/>
  <c r="U5" i="6"/>
  <c r="U12" i="6"/>
  <c r="U8" i="6"/>
  <c r="U9" i="6"/>
  <c r="U11" i="6"/>
  <c r="S12" i="6"/>
  <c r="S9" i="6"/>
  <c r="S6" i="6"/>
  <c r="S11" i="6"/>
  <c r="S7" i="6"/>
  <c r="AF7" i="6"/>
  <c r="U6" i="6"/>
  <c r="U10" i="6"/>
  <c r="U7" i="6"/>
  <c r="S5" i="6"/>
  <c r="S10" i="6"/>
  <c r="BB10" i="6"/>
  <c r="S8" i="6"/>
  <c r="BC11" i="6" l="1"/>
  <c r="BC12" i="6"/>
  <c r="BC6" i="6"/>
  <c r="BC9" i="6"/>
  <c r="BC8" i="6"/>
  <c r="BC10" i="6"/>
  <c r="BC7" i="6"/>
  <c r="L9" i="16"/>
  <c r="E20" i="6" l="1"/>
  <c r="K13" i="22" l="1"/>
  <c r="E19" i="6" s="1"/>
  <c r="K23" i="12"/>
  <c r="E18" i="6" s="1"/>
  <c r="K13" i="6"/>
  <c r="E17" i="6" s="1"/>
  <c r="E22" i="6" l="1"/>
  <c r="E24" i="6" s="1"/>
  <c r="T5" i="16" l="1"/>
  <c r="AE5" i="16"/>
  <c r="AP5" i="16"/>
  <c r="BA5" i="16"/>
  <c r="T8" i="16"/>
  <c r="AE8" i="16"/>
  <c r="AP8" i="16"/>
  <c r="BA8" i="16"/>
  <c r="T7" i="16"/>
  <c r="AE7" i="16"/>
  <c r="AP7" i="16"/>
  <c r="BA7" i="16"/>
  <c r="BB8" i="16" l="1"/>
  <c r="N8" i="16" s="1"/>
  <c r="BA9" i="22"/>
  <c r="M9" i="22" s="1"/>
  <c r="BA12" i="22"/>
  <c r="M12" i="22" s="1"/>
  <c r="BA6" i="22"/>
  <c r="M6" i="22" s="1"/>
  <c r="BA10" i="22"/>
  <c r="M10" i="22" s="1"/>
  <c r="BA8" i="22"/>
  <c r="M8" i="22" s="1"/>
  <c r="BB7" i="16"/>
  <c r="N7" i="16" s="1"/>
  <c r="BB5" i="16"/>
  <c r="N5" i="16" s="1"/>
  <c r="BA5" i="22"/>
  <c r="M5" i="22" s="1"/>
  <c r="BA7" i="22"/>
  <c r="M7" i="22" s="1"/>
  <c r="S10" i="12"/>
  <c r="U10" i="12"/>
  <c r="AF10" i="12"/>
  <c r="AQ10" i="12"/>
  <c r="BB10" i="12"/>
  <c r="BC10" i="12" l="1"/>
  <c r="M10" i="12" s="1"/>
  <c r="M23" i="12" s="1"/>
  <c r="BA6" i="16"/>
  <c r="AP6" i="16"/>
  <c r="AE6" i="16"/>
  <c r="T6" i="16"/>
  <c r="BB6" i="16" l="1"/>
  <c r="N6" i="16" s="1"/>
  <c r="N9" i="16" s="1"/>
  <c r="F20" i="6" s="1"/>
  <c r="F22" i="6" s="1"/>
  <c r="BA11" i="22" l="1"/>
  <c r="M11" i="22" s="1"/>
  <c r="D34" i="19" l="1"/>
  <c r="D33" i="19"/>
  <c r="P6" i="20"/>
  <c r="P5" i="20"/>
  <c r="P5" i="19"/>
  <c r="P6" i="19" s="1"/>
  <c r="P7" i="19" s="1"/>
  <c r="P8" i="19" s="1"/>
  <c r="P9" i="19" s="1"/>
  <c r="P10" i="19" s="1"/>
  <c r="P11" i="19" s="1"/>
  <c r="P12" i="19" s="1"/>
  <c r="P13" i="19" s="1"/>
  <c r="P14" i="19" s="1"/>
  <c r="P15" i="19" s="1"/>
  <c r="P16" i="19" s="1"/>
  <c r="P17" i="19" s="1"/>
  <c r="P18" i="19" s="1"/>
  <c r="P19" i="19" s="1"/>
  <c r="D32" i="19" s="1"/>
  <c r="D37" i="19" s="1"/>
  <c r="W5" i="21"/>
  <c r="X5" i="21" s="1"/>
  <c r="U5" i="21"/>
  <c r="V5" i="21" s="1"/>
  <c r="S5" i="21"/>
  <c r="T5" i="21" s="1"/>
  <c r="Q5" i="21"/>
  <c r="R5" i="21" s="1"/>
  <c r="N5" i="21"/>
  <c r="D25" i="19" s="1"/>
  <c r="W6" i="20"/>
  <c r="X6" i="20" s="1"/>
  <c r="U6" i="20"/>
  <c r="V6" i="20" s="1"/>
  <c r="S6" i="20"/>
  <c r="T6" i="20" s="1"/>
  <c r="Y6" i="20" s="1"/>
  <c r="R6" i="20"/>
  <c r="W5" i="20"/>
  <c r="X5" i="20" s="1"/>
  <c r="U5" i="20"/>
  <c r="V5" i="20"/>
  <c r="S5" i="20"/>
  <c r="T5" i="20" s="1"/>
  <c r="R5" i="20"/>
  <c r="N5" i="20"/>
  <c r="N6" i="20" s="1"/>
  <c r="D24" i="19" s="1"/>
  <c r="Z19" i="19"/>
  <c r="W19" i="19"/>
  <c r="X19" i="19" s="1"/>
  <c r="U19" i="19"/>
  <c r="V19" i="19" s="1"/>
  <c r="S19" i="19"/>
  <c r="T19" i="19" s="1"/>
  <c r="R19" i="19"/>
  <c r="Z18" i="19"/>
  <c r="W18" i="19"/>
  <c r="X18" i="19" s="1"/>
  <c r="U18" i="19"/>
  <c r="V18" i="19" s="1"/>
  <c r="S18" i="19"/>
  <c r="T18" i="19" s="1"/>
  <c r="R18" i="19"/>
  <c r="Z17" i="19"/>
  <c r="W17" i="19"/>
  <c r="X17" i="19"/>
  <c r="U17" i="19"/>
  <c r="V17" i="19" s="1"/>
  <c r="S17" i="19"/>
  <c r="T17" i="19" s="1"/>
  <c r="AA17" i="19" s="1"/>
  <c r="R17" i="19"/>
  <c r="Z16" i="19"/>
  <c r="W16" i="19"/>
  <c r="X16" i="19" s="1"/>
  <c r="U16" i="19"/>
  <c r="V16" i="19"/>
  <c r="S16" i="19"/>
  <c r="T16" i="19" s="1"/>
  <c r="R16" i="19"/>
  <c r="Z15" i="19"/>
  <c r="W15" i="19"/>
  <c r="X15" i="19" s="1"/>
  <c r="V15" i="19"/>
  <c r="U15" i="19"/>
  <c r="S15" i="19"/>
  <c r="T15" i="19" s="1"/>
  <c r="R15" i="19"/>
  <c r="Z14" i="19"/>
  <c r="X14" i="19"/>
  <c r="W14" i="19"/>
  <c r="U14" i="19"/>
  <c r="V14" i="19" s="1"/>
  <c r="T14" i="19"/>
  <c r="S14" i="19"/>
  <c r="R14" i="19"/>
  <c r="Z13" i="19"/>
  <c r="W13" i="19"/>
  <c r="X13" i="19" s="1"/>
  <c r="V13" i="19"/>
  <c r="U13" i="19"/>
  <c r="S13" i="19"/>
  <c r="T13" i="19" s="1"/>
  <c r="R13" i="19"/>
  <c r="AA13" i="19" s="1"/>
  <c r="Z12" i="19"/>
  <c r="W12" i="19"/>
  <c r="X12" i="19" s="1"/>
  <c r="U12" i="19"/>
  <c r="V12" i="19" s="1"/>
  <c r="S12" i="19"/>
  <c r="T12" i="19" s="1"/>
  <c r="R12" i="19"/>
  <c r="Z11" i="19"/>
  <c r="W11" i="19"/>
  <c r="X11" i="19" s="1"/>
  <c r="U11" i="19"/>
  <c r="V11" i="19" s="1"/>
  <c r="S11" i="19"/>
  <c r="T11" i="19" s="1"/>
  <c r="R11" i="19"/>
  <c r="Z10" i="19"/>
  <c r="W10" i="19"/>
  <c r="X10" i="19" s="1"/>
  <c r="U10" i="19"/>
  <c r="V10" i="19" s="1"/>
  <c r="S10" i="19"/>
  <c r="T10" i="19" s="1"/>
  <c r="R10" i="19"/>
  <c r="Z9" i="19"/>
  <c r="W9" i="19"/>
  <c r="X9" i="19" s="1"/>
  <c r="U9" i="19"/>
  <c r="V9" i="19" s="1"/>
  <c r="S9" i="19"/>
  <c r="T9" i="19" s="1"/>
  <c r="R9" i="19"/>
  <c r="Z8" i="19"/>
  <c r="W8" i="19"/>
  <c r="X8" i="19" s="1"/>
  <c r="U8" i="19"/>
  <c r="V8" i="19" s="1"/>
  <c r="AA8" i="19" s="1"/>
  <c r="S8" i="19"/>
  <c r="T8" i="19" s="1"/>
  <c r="R8" i="19"/>
  <c r="Z7" i="19"/>
  <c r="W7" i="19"/>
  <c r="X7" i="19" s="1"/>
  <c r="U7" i="19"/>
  <c r="V7" i="19" s="1"/>
  <c r="S7" i="19"/>
  <c r="T7" i="19" s="1"/>
  <c r="R7" i="19"/>
  <c r="Z6" i="19"/>
  <c r="X6" i="19"/>
  <c r="W6" i="19"/>
  <c r="U6" i="19"/>
  <c r="V6" i="19" s="1"/>
  <c r="S6" i="19"/>
  <c r="T6" i="19" s="1"/>
  <c r="R6" i="19"/>
  <c r="Z5" i="19"/>
  <c r="W5" i="19"/>
  <c r="X5" i="19" s="1"/>
  <c r="V5" i="19"/>
  <c r="U5" i="19"/>
  <c r="S5" i="19"/>
  <c r="T5" i="19" s="1"/>
  <c r="R5" i="19"/>
  <c r="N5" i="19"/>
  <c r="N6" i="19" s="1"/>
  <c r="N7" i="19" s="1"/>
  <c r="N8" i="19" s="1"/>
  <c r="N9" i="19" s="1"/>
  <c r="N10" i="19" s="1"/>
  <c r="N11" i="19" s="1"/>
  <c r="N12" i="19" s="1"/>
  <c r="N13" i="19" s="1"/>
  <c r="N14" i="19" s="1"/>
  <c r="N15" i="19" s="1"/>
  <c r="N16" i="19" s="1"/>
  <c r="N17" i="19" s="1"/>
  <c r="N18" i="19" s="1"/>
  <c r="N19" i="19" s="1"/>
  <c r="D23" i="19" s="1"/>
  <c r="C83" i="18"/>
  <c r="I71" i="18"/>
  <c r="C82" i="18" s="1"/>
  <c r="H71" i="18"/>
  <c r="C75" i="18" s="1"/>
  <c r="C78" i="18" s="1"/>
  <c r="Q70" i="18"/>
  <c r="O70" i="18"/>
  <c r="M70" i="18"/>
  <c r="K70" i="18"/>
  <c r="Q69" i="18"/>
  <c r="O69" i="18"/>
  <c r="M69" i="18"/>
  <c r="K69" i="18"/>
  <c r="Q68" i="18"/>
  <c r="O68" i="18"/>
  <c r="M68" i="18"/>
  <c r="K68" i="18"/>
  <c r="Q67" i="18"/>
  <c r="O67" i="18"/>
  <c r="M67" i="18"/>
  <c r="R67" i="18" s="1"/>
  <c r="K67" i="18"/>
  <c r="Q66" i="18"/>
  <c r="O66" i="18"/>
  <c r="M66" i="18"/>
  <c r="K66" i="18"/>
  <c r="Q65" i="18"/>
  <c r="O65" i="18"/>
  <c r="M65" i="18"/>
  <c r="R65" i="18" s="1"/>
  <c r="K65" i="18"/>
  <c r="Q64" i="18"/>
  <c r="O64" i="18"/>
  <c r="M64" i="18"/>
  <c r="K64" i="18"/>
  <c r="Q63" i="18"/>
  <c r="O63" i="18"/>
  <c r="M63" i="18"/>
  <c r="K63" i="18"/>
  <c r="Q62" i="18"/>
  <c r="O62" i="18"/>
  <c r="M62" i="18"/>
  <c r="K62" i="18"/>
  <c r="Q61" i="18"/>
  <c r="O61" i="18"/>
  <c r="M61" i="18"/>
  <c r="K61" i="18"/>
  <c r="Q60" i="18"/>
  <c r="O60" i="18"/>
  <c r="M60" i="18"/>
  <c r="K60" i="18"/>
  <c r="Q59" i="18"/>
  <c r="O59" i="18"/>
  <c r="M59" i="18"/>
  <c r="K59" i="18"/>
  <c r="Q58" i="18"/>
  <c r="O58" i="18"/>
  <c r="M58" i="18"/>
  <c r="K58" i="18"/>
  <c r="Q57" i="18"/>
  <c r="O57" i="18"/>
  <c r="M57" i="18"/>
  <c r="R57" i="18" s="1"/>
  <c r="K57" i="18"/>
  <c r="Q56" i="18"/>
  <c r="O56" i="18"/>
  <c r="M56" i="18"/>
  <c r="K56" i="18"/>
  <c r="Q55" i="18"/>
  <c r="O55" i="18"/>
  <c r="M55" i="18"/>
  <c r="K55" i="18"/>
  <c r="Q54" i="18"/>
  <c r="O54" i="18"/>
  <c r="M54" i="18"/>
  <c r="K54" i="18"/>
  <c r="Q53" i="18"/>
  <c r="O53" i="18"/>
  <c r="M53" i="18"/>
  <c r="K53" i="18"/>
  <c r="Q52" i="18"/>
  <c r="O52" i="18"/>
  <c r="M52" i="18"/>
  <c r="K52" i="18"/>
  <c r="Q51" i="18"/>
  <c r="O51" i="18"/>
  <c r="M51" i="18"/>
  <c r="K51" i="18"/>
  <c r="Q50" i="18"/>
  <c r="O50" i="18"/>
  <c r="M50" i="18"/>
  <c r="K50" i="18"/>
  <c r="Q49" i="18"/>
  <c r="O49" i="18"/>
  <c r="M49" i="18"/>
  <c r="K49" i="18"/>
  <c r="Q48" i="18"/>
  <c r="O48" i="18"/>
  <c r="M48" i="18"/>
  <c r="K48" i="18"/>
  <c r="Q47" i="18"/>
  <c r="O47" i="18"/>
  <c r="M47" i="18"/>
  <c r="K47" i="18"/>
  <c r="Q46" i="18"/>
  <c r="O46" i="18"/>
  <c r="M46" i="18"/>
  <c r="K46" i="18"/>
  <c r="Q45" i="18"/>
  <c r="O45" i="18"/>
  <c r="M45" i="18"/>
  <c r="R45" i="18" s="1"/>
  <c r="K45" i="18"/>
  <c r="Q44" i="18"/>
  <c r="O44" i="18"/>
  <c r="M44" i="18"/>
  <c r="K44" i="18"/>
  <c r="Q43" i="18"/>
  <c r="O43" i="18"/>
  <c r="M43" i="18"/>
  <c r="R43" i="18" s="1"/>
  <c r="K43" i="18"/>
  <c r="Q42" i="18"/>
  <c r="O42" i="18"/>
  <c r="M42" i="18"/>
  <c r="K42" i="18"/>
  <c r="Q41" i="18"/>
  <c r="O41" i="18"/>
  <c r="M41" i="18"/>
  <c r="R41" i="18" s="1"/>
  <c r="K41" i="18"/>
  <c r="Q40" i="18"/>
  <c r="O40" i="18"/>
  <c r="M40" i="18"/>
  <c r="K40" i="18"/>
  <c r="Q39" i="18"/>
  <c r="O39" i="18"/>
  <c r="M39" i="18"/>
  <c r="K39" i="18"/>
  <c r="Q38" i="18"/>
  <c r="O38" i="18"/>
  <c r="M38" i="18"/>
  <c r="K38" i="18"/>
  <c r="Q37" i="18"/>
  <c r="O37" i="18"/>
  <c r="M37" i="18"/>
  <c r="K37" i="18"/>
  <c r="Q36" i="18"/>
  <c r="O36" i="18"/>
  <c r="M36" i="18"/>
  <c r="K36" i="18"/>
  <c r="Q35" i="18"/>
  <c r="O35" i="18"/>
  <c r="M35" i="18"/>
  <c r="R35" i="18" s="1"/>
  <c r="K35" i="18"/>
  <c r="Q34" i="18"/>
  <c r="O34" i="18"/>
  <c r="M34" i="18"/>
  <c r="K34" i="18"/>
  <c r="Q33" i="18"/>
  <c r="O33" i="18"/>
  <c r="M33" i="18"/>
  <c r="R33" i="18" s="1"/>
  <c r="K33" i="18"/>
  <c r="Q32" i="18"/>
  <c r="O32" i="18"/>
  <c r="M32" i="18"/>
  <c r="K32" i="18"/>
  <c r="Q31" i="18"/>
  <c r="O31" i="18"/>
  <c r="M31" i="18"/>
  <c r="K31" i="18"/>
  <c r="Q30" i="18"/>
  <c r="O30" i="18"/>
  <c r="M30" i="18"/>
  <c r="K30" i="18"/>
  <c r="Q29" i="18"/>
  <c r="O29" i="18"/>
  <c r="M29" i="18"/>
  <c r="R29" i="18" s="1"/>
  <c r="K29" i="18"/>
  <c r="Q28" i="18"/>
  <c r="O28" i="18"/>
  <c r="M28" i="18"/>
  <c r="K28" i="18"/>
  <c r="Q27" i="18"/>
  <c r="O27" i="18"/>
  <c r="M27" i="18"/>
  <c r="K27" i="18"/>
  <c r="Q26" i="18"/>
  <c r="O26" i="18"/>
  <c r="M26" i="18"/>
  <c r="K26" i="18"/>
  <c r="Q25" i="18"/>
  <c r="O25" i="18"/>
  <c r="M25" i="18"/>
  <c r="R25" i="18" s="1"/>
  <c r="K25" i="18"/>
  <c r="Q24" i="18"/>
  <c r="O24" i="18"/>
  <c r="M24" i="18"/>
  <c r="K24" i="18"/>
  <c r="Q23" i="18"/>
  <c r="O23" i="18"/>
  <c r="M23" i="18"/>
  <c r="K23" i="18"/>
  <c r="Q22" i="18"/>
  <c r="O22" i="18"/>
  <c r="M22" i="18"/>
  <c r="K22" i="18"/>
  <c r="Q21" i="18"/>
  <c r="O21" i="18"/>
  <c r="M21" i="18"/>
  <c r="R21" i="18" s="1"/>
  <c r="K21" i="18"/>
  <c r="Q20" i="18"/>
  <c r="O20" i="18"/>
  <c r="M20" i="18"/>
  <c r="K20" i="18"/>
  <c r="Q19" i="18"/>
  <c r="O19" i="18"/>
  <c r="M19" i="18"/>
  <c r="R19" i="18" s="1"/>
  <c r="K19" i="18"/>
  <c r="Q18" i="18"/>
  <c r="O18" i="18"/>
  <c r="M18" i="18"/>
  <c r="K18" i="18"/>
  <c r="Q17" i="18"/>
  <c r="O17" i="18"/>
  <c r="M17" i="18"/>
  <c r="K17" i="18"/>
  <c r="Q16" i="18"/>
  <c r="O16" i="18"/>
  <c r="M16" i="18"/>
  <c r="K16" i="18"/>
  <c r="Q15" i="18"/>
  <c r="O15" i="18"/>
  <c r="M15" i="18"/>
  <c r="K15" i="18"/>
  <c r="Q14" i="18"/>
  <c r="O14" i="18"/>
  <c r="M14" i="18"/>
  <c r="K14" i="18"/>
  <c r="Q13" i="18"/>
  <c r="O13" i="18"/>
  <c r="M13" i="18"/>
  <c r="K13" i="18"/>
  <c r="Q12" i="18"/>
  <c r="O12" i="18"/>
  <c r="M12" i="18"/>
  <c r="K12" i="18"/>
  <c r="Q11" i="18"/>
  <c r="O11" i="18"/>
  <c r="M11" i="18"/>
  <c r="K11" i="18"/>
  <c r="Q10" i="18"/>
  <c r="O10" i="18"/>
  <c r="M10" i="18"/>
  <c r="K10" i="18"/>
  <c r="Q9" i="18"/>
  <c r="O9" i="18"/>
  <c r="M9" i="18"/>
  <c r="R9" i="18" s="1"/>
  <c r="Q8" i="18"/>
  <c r="O8" i="18"/>
  <c r="M8" i="18"/>
  <c r="K8" i="18"/>
  <c r="Q7" i="18"/>
  <c r="O7" i="18"/>
  <c r="M7" i="18"/>
  <c r="K7" i="18"/>
  <c r="R7" i="18" s="1"/>
  <c r="Q6" i="18"/>
  <c r="O6" i="18"/>
  <c r="M6" i="18"/>
  <c r="K6" i="18"/>
  <c r="Q5" i="18"/>
  <c r="O5" i="18"/>
  <c r="M5" i="18"/>
  <c r="K5" i="18"/>
  <c r="R53" i="18"/>
  <c r="AA9" i="19" l="1"/>
  <c r="AA18" i="19"/>
  <c r="R17" i="18"/>
  <c r="R27" i="18"/>
  <c r="R37" i="18"/>
  <c r="R49" i="18"/>
  <c r="R51" i="18"/>
  <c r="R59" i="18"/>
  <c r="R61" i="18"/>
  <c r="R69" i="18"/>
  <c r="AA16" i="19"/>
  <c r="C85" i="18"/>
  <c r="AA5" i="19"/>
  <c r="D28" i="19"/>
  <c r="AA10" i="19"/>
  <c r="AA12" i="19"/>
  <c r="R5" i="18"/>
  <c r="R39" i="18"/>
  <c r="R55" i="18"/>
  <c r="R63" i="18"/>
  <c r="R13" i="18"/>
  <c r="R23" i="18"/>
  <c r="R31" i="18"/>
  <c r="R47" i="18"/>
  <c r="AA6" i="19"/>
  <c r="AA7" i="19"/>
  <c r="AA14" i="19"/>
  <c r="AA15" i="19"/>
  <c r="AC5" i="21"/>
  <c r="R10" i="18"/>
  <c r="R12" i="18"/>
  <c r="R14" i="18"/>
  <c r="R16" i="18"/>
  <c r="R18" i="18"/>
  <c r="R20" i="18"/>
  <c r="R22" i="18"/>
  <c r="R24" i="18"/>
  <c r="R26" i="18"/>
  <c r="R28" i="18"/>
  <c r="R30" i="18"/>
  <c r="R32" i="18"/>
  <c r="R34" i="18"/>
  <c r="R36" i="18"/>
  <c r="R38" i="18"/>
  <c r="R40" i="18"/>
  <c r="R42" i="18"/>
  <c r="R44" i="18"/>
  <c r="R46" i="18"/>
  <c r="R48" i="18"/>
  <c r="R50" i="18"/>
  <c r="R52" i="18"/>
  <c r="R54" i="18"/>
  <c r="R56" i="18"/>
  <c r="R58" i="18"/>
  <c r="R60" i="18"/>
  <c r="R62" i="18"/>
  <c r="R64" i="18"/>
  <c r="R66" i="18"/>
  <c r="R68" i="18"/>
  <c r="R70" i="18"/>
  <c r="AA19" i="19"/>
  <c r="R6" i="18"/>
  <c r="R8" i="18"/>
  <c r="R11" i="18"/>
  <c r="R15" i="18"/>
  <c r="AA11" i="19"/>
  <c r="Y5" i="20"/>
</calcChain>
</file>

<file path=xl/comments1.xml><?xml version="1.0" encoding="utf-8"?>
<comments xmlns="http://schemas.openxmlformats.org/spreadsheetml/2006/main">
  <authors>
    <author>Pálková Kateřina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Pálková Kateřina:</t>
        </r>
        <r>
          <rPr>
            <sz val="9"/>
            <color indexed="81"/>
            <rFont val="Tahoma"/>
            <family val="2"/>
            <charset val="238"/>
          </rPr>
          <t xml:space="preserve">
Žádost kombinuje programy 3.1. a 3.3.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Pálková Kateřina:</t>
        </r>
        <r>
          <rPr>
            <sz val="9"/>
            <color indexed="81"/>
            <rFont val="Tahoma"/>
            <family val="2"/>
            <charset val="238"/>
          </rPr>
          <t xml:space="preserve">
Žádost kombinuje programy 3.1. a 3.3.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Pálková Kateřina:</t>
        </r>
        <r>
          <rPr>
            <sz val="9"/>
            <color indexed="81"/>
            <rFont val="Tahoma"/>
            <family val="2"/>
            <charset val="238"/>
          </rPr>
          <t xml:space="preserve">
Žádost kombinuje programy 3.1. a 3.3.</t>
        </r>
      </text>
    </comment>
  </commentList>
</comments>
</file>

<file path=xl/sharedStrings.xml><?xml version="1.0" encoding="utf-8"?>
<sst xmlns="http://schemas.openxmlformats.org/spreadsheetml/2006/main" count="927" uniqueCount="598">
  <si>
    <t>Evidenční číslo</t>
  </si>
  <si>
    <t>Žadatel</t>
  </si>
  <si>
    <t>Název projektu</t>
  </si>
  <si>
    <t>Žádost</t>
  </si>
  <si>
    <t>a</t>
  </si>
  <si>
    <t>b</t>
  </si>
  <si>
    <t>c</t>
  </si>
  <si>
    <t>Finanční prostředky SMO určené pro daný program</t>
  </si>
  <si>
    <t>Body přidělené MMO</t>
  </si>
  <si>
    <t>Finanční spoluúčast žadatele</t>
  </si>
  <si>
    <t>Kritérium 1                                                                 Velikost cílové skupiny</t>
  </si>
  <si>
    <t>Přepočtené body dle váhy kritéria</t>
  </si>
  <si>
    <t>Přepočtené body MMO dle váhy kritéria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</si>
  <si>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</si>
  <si>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</si>
  <si>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</si>
  <si>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</si>
  <si>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</si>
  <si>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</si>
  <si>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</si>
  <si>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</si>
  <si>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</si>
  <si>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</si>
  <si>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</si>
  <si>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</si>
  <si>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</si>
  <si>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</si>
  <si>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</si>
  <si>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Váha</t>
  </si>
  <si>
    <t>Součet bodů</t>
  </si>
  <si>
    <t>Součet  bodů</t>
  </si>
  <si>
    <t xml:space="preserve">Požadovaná dotace </t>
  </si>
  <si>
    <t>Navržená dotace od SMO</t>
  </si>
  <si>
    <t>Požadovaná dotace</t>
  </si>
  <si>
    <t>Součet                                            -                                 požadovaná dotace</t>
  </si>
  <si>
    <t>Součet                        -                             požadovaná dotace</t>
  </si>
  <si>
    <t>Za Opavu, o.s., Hobzíkova 3, Opava</t>
  </si>
  <si>
    <t>Finanční spoluúčast žadatele v %</t>
  </si>
  <si>
    <t>001/1.1./2014</t>
  </si>
  <si>
    <t>Atlas Adventure 2014</t>
  </si>
  <si>
    <t>002/1.1./2014</t>
  </si>
  <si>
    <t>UNIT BIKES STREET A DIRT JAM</t>
  </si>
  <si>
    <t>003/1.1./2014</t>
  </si>
  <si>
    <t>1st BJJ OPAVA OPEN</t>
  </si>
  <si>
    <t>004/1.1./2014</t>
  </si>
  <si>
    <t>CAPOEIRA OPAVA - BATIZADO</t>
  </si>
  <si>
    <t>005/1.1./2014</t>
  </si>
  <si>
    <t>Regionální sdružení České unie sportu v Opavě – Okresní svaz rekreačních sportů v Opavě</t>
  </si>
  <si>
    <t>REKREAČNÍ SPORTOVNÍ SOUTĚŽE</t>
  </si>
  <si>
    <t>006/1.1./2014</t>
  </si>
  <si>
    <t>II.ročník OPEN NOHEJBALOVÝ TURNAJ</t>
  </si>
  <si>
    <t>007/1.1./2014</t>
  </si>
  <si>
    <t>REPUBLIKOVÉ FInále "o nejlepší pohybovou skladbu"</t>
  </si>
  <si>
    <t>008/1.1./2014</t>
  </si>
  <si>
    <t> III.ročník Svatováclavského turnaje FK Kylešovice</t>
  </si>
  <si>
    <t>009/1.1./2014</t>
  </si>
  <si>
    <t xml:space="preserve">III.Mezinárodní mládežnický turnaj </t>
  </si>
  <si>
    <t>010/1.1./2014</t>
  </si>
  <si>
    <t>SLAVIA OPAVA CUP</t>
  </si>
  <si>
    <t>011/1.1./2014</t>
  </si>
  <si>
    <t>Fotbalový klub NOVA Vávrovice</t>
  </si>
  <si>
    <t>Otevřený turnaj v malé kopané pro širokou veřejnost – NOVA CUP</t>
  </si>
  <si>
    <t>012/1.1./2014</t>
  </si>
  <si>
    <t>Střelecké závody</t>
  </si>
  <si>
    <t>013/1.1./2014</t>
  </si>
  <si>
    <t>Přátelé orientačního běhu Opava</t>
  </si>
  <si>
    <t xml:space="preserve">Grand Prix Silesia 2014, mezinárodní závody v orientačním běhu </t>
  </si>
  <si>
    <t>014/1.1./2014</t>
  </si>
  <si>
    <t>Beachvolejbalový kemp pro mládež</t>
  </si>
  <si>
    <t>015/1.1./2014</t>
  </si>
  <si>
    <t>  Opavská beachvolejbalová liga     </t>
  </si>
  <si>
    <t>016/1.1./2014</t>
  </si>
  <si>
    <t>Mistrovství republiky v beachvolejbalu juniorů a juniorek do 18 let</t>
  </si>
  <si>
    <t>017/1.1./2014</t>
  </si>
  <si>
    <t xml:space="preserve">BENJAMIN CUP ( mezinárodní - 2.ročník), </t>
  </si>
  <si>
    <t>018/1.1./2014</t>
  </si>
  <si>
    <t>O Pohár mladších přípravek (Mezinárodní -2.ročník)</t>
  </si>
  <si>
    <t>019/1.1./2014</t>
  </si>
  <si>
    <t>Vyběhneme za sluníčkem</t>
  </si>
  <si>
    <t>020/1.1./2014</t>
  </si>
  <si>
    <t>Mezinárodní turnaj o Slezský pohár - U9 - 2.ročník</t>
  </si>
  <si>
    <t>021/1.1./2014</t>
  </si>
  <si>
    <t>Fotbalový turnaj k 90.výročí založení oddílu</t>
  </si>
  <si>
    <t>022/1.1./2014</t>
  </si>
  <si>
    <t>Sportovní akce 1</t>
  </si>
  <si>
    <t>023/1.1./2014</t>
  </si>
  <si>
    <t>Sportovní akce 2</t>
  </si>
  <si>
    <t>024/1.1./2014</t>
  </si>
  <si>
    <t>Sportovní kurzy.cz, s.k."</t>
  </si>
  <si>
    <t>Blade Nights Opava 2013 (duben - květen)</t>
  </si>
  <si>
    <t>025/1.1./2014</t>
  </si>
  <si>
    <t>Blade Nights Opava 2013 (srpen - září)</t>
  </si>
  <si>
    <t>026/1.1./2014</t>
  </si>
  <si>
    <t>Blade Nights Opava 2013 (červen - červenec)</t>
  </si>
  <si>
    <t>027/1.1./2014</t>
  </si>
  <si>
    <t>In-line Cup Opava 2014</t>
  </si>
  <si>
    <t>028/1.1./2014</t>
  </si>
  <si>
    <t>Velká cena Opavy 2014 v parkůrovém skákání</t>
  </si>
  <si>
    <t>029/1.1./2014</t>
  </si>
  <si>
    <t>XXIX. ROČNÍK KYLEŠOVICKÉ ŽÁBY</t>
  </si>
  <si>
    <t>030/1.1./2014</t>
  </si>
  <si>
    <t>Semifinále Mistrovství České republiky v mažoretkovém sportu – 11.5.2014 Městská hala Opava</t>
  </si>
  <si>
    <t>031/1.1./2014</t>
  </si>
  <si>
    <t>12Hodin No limit bike marathon</t>
  </si>
  <si>
    <t>032/1.1./2014</t>
  </si>
  <si>
    <t>„O POHÁR MĚSTA OPAVY“ – okresní kola</t>
  </si>
  <si>
    <t>033/1.1./2014</t>
  </si>
  <si>
    <t>O.S. Běh Opava</t>
  </si>
  <si>
    <t>Opavská míle 2014   2.ročník</t>
  </si>
  <si>
    <t>034/1.1./2014</t>
  </si>
  <si>
    <t>Velký dětský den</t>
  </si>
  <si>
    <t>035/1.1./2014</t>
  </si>
  <si>
    <t>4. ročník halového turnaje Oficiálního fanclubu České fotbalové reprezentace</t>
  </si>
  <si>
    <t>036/1.1./2014</t>
  </si>
  <si>
    <t>Celorepubliková soutěž strongnenů a amrwrestlingu s mezinárodní účasti - Sportovní víkend.</t>
  </si>
  <si>
    <t>037/1.1./2014</t>
  </si>
  <si>
    <t>Moravskoslezský pohár Malé Hoštice</t>
  </si>
  <si>
    <t>038/1.1./2014</t>
  </si>
  <si>
    <t>OSLAVA 90 LET ZALOŽENÍ SBORU</t>
  </si>
  <si>
    <t>039/1.1./2014</t>
  </si>
  <si>
    <t>MSP VÁVROVICE 2014</t>
  </si>
  <si>
    <t>040/1.1./2014</t>
  </si>
  <si>
    <t xml:space="preserve">Sebeobrana pro ženy a dívky </t>
  </si>
  <si>
    <t>041/1.1./2014</t>
  </si>
  <si>
    <t>SILESIA bike marathon</t>
  </si>
  <si>
    <t>042/1.1./2014</t>
  </si>
  <si>
    <t>SILESIA  kros marathon</t>
  </si>
  <si>
    <t>043/1.1./2014</t>
  </si>
  <si>
    <t>"VELIKONOČNÍ TURNAJ“-XXI.ročník mezinárodního turnaje zrakově postižených sportovců v KUŽELKÁCH</t>
  </si>
  <si>
    <t>044/1.1./2014</t>
  </si>
  <si>
    <t>Slezský pohár v judu</t>
  </si>
  <si>
    <t>045/1.1./2014</t>
  </si>
  <si>
    <t>19.Ročník Běhu O nejrychlejšího Opaváka</t>
  </si>
  <si>
    <t>046/1.1./2014</t>
  </si>
  <si>
    <t>mezinárodní šachový turnaj OPAVA OPEN 2014</t>
  </si>
  <si>
    <t>047/1.1./2014</t>
  </si>
  <si>
    <t>MČR v šavli jednotlivců i družstev</t>
  </si>
  <si>
    <t>048/1.1./2014</t>
  </si>
  <si>
    <t>Regionální kolo Čokoládové tretry</t>
  </si>
  <si>
    <t>049/1.1./2014</t>
  </si>
  <si>
    <t xml:space="preserve">4. a 5. závod Moravské bikrosové ligy </t>
  </si>
  <si>
    <t>050/1.1./2014</t>
  </si>
  <si>
    <t>Gymnasticko atletická show k 130.výročí TJ Sokol Opava</t>
  </si>
  <si>
    <t>051/1.1./2014</t>
  </si>
  <si>
    <t>Atletický cirkus 21.8. – Dolní náměstí</t>
  </si>
  <si>
    <t>052/1.1./2014</t>
  </si>
  <si>
    <t>VELKÁ CENA OPAVY V HODU OŠTĚPEM 19.ČERVENCE - 64.ROČNÍK</t>
  </si>
  <si>
    <t>053/1.1./2014</t>
  </si>
  <si>
    <t>SK Gymnastický klub-Špičková Opava</t>
  </si>
  <si>
    <t>Závod  Opavský siláček</t>
  </si>
  <si>
    <t>054/1.1./2014</t>
  </si>
  <si>
    <t>TJ Sokol Opava-Kateřinky, oddíl zdravotně postižených</t>
  </si>
  <si>
    <t>XX. ROČNÍK OTEVŘENÉHO TURNAJE JEDNOTLIVCŮ VE STOLNÍM TENISE ZDRAVOTNĚ POSTIŽENÝCH SPORTOVCŮ O PUTOVNÍ POHÁR.     </t>
  </si>
  <si>
    <t>055/1.1./2014</t>
  </si>
  <si>
    <t>Opava City Entertainment</t>
  </si>
  <si>
    <t>Street Game Festival 2014</t>
  </si>
  <si>
    <t>056/1.1./2014</t>
  </si>
  <si>
    <t>Gymnaestráda</t>
  </si>
  <si>
    <t>057/1.1./2014</t>
  </si>
  <si>
    <t>T A N D E M - Sdružení rodičů a přátel školy při ZŠ pro zrakově postižené a žáky s vadami řeči v Opavě , Havlíčkova 1, 746 01      </t>
  </si>
  <si>
    <t>Sportujeme spolu a jde to…</t>
  </si>
  <si>
    <t>058/1.1./2014</t>
  </si>
  <si>
    <t>Přespolní běh Přes Slavkovský lesík</t>
  </si>
  <si>
    <t>059/1.1./2014</t>
  </si>
  <si>
    <t>Pořádání tenisových turnajů</t>
  </si>
  <si>
    <t>060/1.1./2014</t>
  </si>
  <si>
    <t>Příměstské tenisové kempy</t>
  </si>
  <si>
    <t>061/1.1./2014</t>
  </si>
  <si>
    <t>Opavský triatlon Český pohár v OH triatlonu</t>
  </si>
  <si>
    <t>062/1.1./2014</t>
  </si>
  <si>
    <t>Volejbalový kemp Opava</t>
  </si>
  <si>
    <t>063/1.1./2014</t>
  </si>
  <si>
    <t>Letní fotbalový turnaj mini žáků</t>
  </si>
  <si>
    <t>064/1.1./2014</t>
  </si>
  <si>
    <t>36.ročník GRAND PRIX PEPA OPAVA 2014</t>
  </si>
  <si>
    <t>065/1.1./2014</t>
  </si>
  <si>
    <t>Celorepubliková soutěž  fitness dětí s mezinárodní účasti.</t>
  </si>
  <si>
    <t>066/1.1./2014</t>
  </si>
  <si>
    <t>2.1.</t>
  </si>
  <si>
    <t>2.2.</t>
  </si>
  <si>
    <t>2.3.</t>
  </si>
  <si>
    <t>Souhrn předložených žádostí:</t>
  </si>
  <si>
    <t xml:space="preserve">1.1. Podpora sportovních akcí         1.252.200,-  Kč                 </t>
  </si>
  <si>
    <t>Kritérium 2                                   Významnost akce</t>
  </si>
  <si>
    <t>Kritérium 3                                                                  Výše finanční spoluúčasti žadatele</t>
  </si>
  <si>
    <t>Kritérium 4                                                                  Priorita SMO</t>
  </si>
  <si>
    <t xml:space="preserve">Součet  bodů </t>
  </si>
  <si>
    <t>Přepočtené body dle váhy kritérie</t>
  </si>
  <si>
    <t>Horolezecký oddíl Atlas Opava, Masarykova tř. 199/9, 746 01, Opava</t>
  </si>
  <si>
    <t>Unit Bikes Opava, Antonína Sovy 1510/15, Opava 5, 74705</t>
  </si>
  <si>
    <t>Škola Jungle BJJ Opava o.s., Rolnická 1481/23</t>
  </si>
  <si>
    <t>Capoeira Opava o.s., V  Zátiší 436/1, 747 05 Opava – Malé Hoštice</t>
  </si>
  <si>
    <t>DŽIVIPEN, Jiráskova 2213/13, Opava 746 01</t>
  </si>
  <si>
    <t>Sdružení sportovních tříd při základní škole, Englišova 82, Opava , Englišova 82, 746 01 Opava</t>
  </si>
  <si>
    <t xml:space="preserve"> Fotbalový klub Kylešovice, 747 06 Opava 6, ul.U hřiště 59        </t>
  </si>
  <si>
    <t>FK SLAVIA OPAVA, Volkerova 1a, 746 05 Opava</t>
  </si>
  <si>
    <t xml:space="preserve">Sportovně střelecký klub Ostroj Opava, Chelčického 40, Opava, 747 05 </t>
  </si>
  <si>
    <t>SK HAPPY SPORT Opava, U Švédské kaple 50 ,747 05 Opava</t>
  </si>
  <si>
    <t xml:space="preserve">Jan Nezmar, Krnovská 48/36, Opava - Předměstí, 746 01 </t>
  </si>
  <si>
    <t>SK Sipa sport Opava, Pod lukami 1690/4, Opava 5, 747 05</t>
  </si>
  <si>
    <t>TJ Slavia Malé Hoštice, Sportovní 485/3,Opava-Malé Hoštice</t>
  </si>
  <si>
    <t>SK Badminton Boreček Opava, Mařádkova 411/16, 746 01 Opava</t>
  </si>
  <si>
    <t>Sportovní kurzy.cz, s.k.", Lidická 9, 746 01 Opava</t>
  </si>
  <si>
    <t>Jezdecký klub Opava – Kateřinky, Rolnická 120, 747 05  Opava</t>
  </si>
  <si>
    <t xml:space="preserve">VK Kylešovice, U Hřiště 59, 74706  Opava 6     </t>
  </si>
  <si>
    <t>Občanské sdružení mažoretky AMA Opava, Opavská 860/88, 74721 Kravaře</t>
  </si>
  <si>
    <t>No limit bike team, Matiční 456/2a</t>
  </si>
  <si>
    <t>Okresní fotbalový svaz Opava, Vodárenská 2736/18, 747 07 Opava</t>
  </si>
  <si>
    <t>TJ Palhanec, Lekninová 6, Opava – Jaktař, 746 01</t>
  </si>
  <si>
    <t>Oficiální fanclub České fotbalové reprezentace o. s., U fortny 49/10 Opava 746 01</t>
  </si>
  <si>
    <t>SK PEPA CENTRUM OPAVA, U Fortny 49 / 10, 746 01 Opava</t>
  </si>
  <si>
    <t>SDH Malé Hoštice, Družstevní 3</t>
  </si>
  <si>
    <t>SDH Vávrovice, Jantarová, Opava – Vávrovice, 747 73</t>
  </si>
  <si>
    <t>Budo centrum Opava o.s., Krnovská 75B</t>
  </si>
  <si>
    <t>BIKE SPORT CLUB, Česká 2, Opava, 747 06         </t>
  </si>
  <si>
    <t>TJ ZRAPOS Opava, o.s., Olomoucká 12, 746 01 Opava</t>
  </si>
  <si>
    <t xml:space="preserve">TJ Slezan Opava,  Boženy Němcové 20    </t>
  </si>
  <si>
    <t xml:space="preserve">Sportovní klub JANTAR Opava, oddíl BMX, Jaselská 2754/20  747 07 Opava </t>
  </si>
  <si>
    <t>Tělocvičná jednota Sokol Opava, Boženy Němcové 22, 74601 Opava</t>
  </si>
  <si>
    <t>SK Gymnastický klub-Špičková Opava, Mírová 29 b Opava1</t>
  </si>
  <si>
    <t>TJ, Opava, oddíl orientačního běhu, Vodárenská 2736/18</t>
  </si>
  <si>
    <t>TK Opava, Nerudova 25a, Opava</t>
  </si>
  <si>
    <t>Sportovní klub Triatlon klub Opava, Mánesova 22, 74601 Opava</t>
  </si>
  <si>
    <t>TJ Sokol Zlatníky, Ke mlýnu 7, Opava - Zlatníky, 746 01</t>
  </si>
  <si>
    <t xml:space="preserve">PEPA sport Opava, Zámecký okruh 8, 746 01 Opava </t>
  </si>
  <si>
    <t>SK PEPA CENTRUM OPAVA, Zámecký okruh 8, 746 01 Opava</t>
  </si>
  <si>
    <t>Univerzitní klub Slezské univerzity v Opavě</t>
  </si>
  <si>
    <t>Slezská brusle,/ Slezská bruslička</t>
  </si>
  <si>
    <t>1.1.</t>
  </si>
  <si>
    <t>1.2.</t>
  </si>
  <si>
    <t>celkem sport</t>
  </si>
  <si>
    <t>Navržené dotace sportovní komisí:</t>
  </si>
  <si>
    <t>podáno 1572 poukázek</t>
  </si>
  <si>
    <t>celkem sport po úpravě</t>
  </si>
  <si>
    <t>Kritérium 1                                                                 Velikost a složení cílové skupiny</t>
  </si>
  <si>
    <t>Kritérium 2                                                                 Význam a potřebnost projektu</t>
  </si>
  <si>
    <t>Kritérium 3                                                                 Spolupráce organizací na řešení projektu, zapojení veřejnosti</t>
  </si>
  <si>
    <t>Kritérium 4                                                                                                    Celková kvalita projektu, pokračování/udržitelnost výstupů</t>
  </si>
  <si>
    <t>Kritérium 5                                                                                                    Finanční spoluúčast žadatele</t>
  </si>
  <si>
    <t>012/3.1./2014</t>
  </si>
  <si>
    <t>ZŠ Ilji Hurníka Opava, Ochranova 6 - p.o.</t>
  </si>
  <si>
    <t>Arboretum pro slavíky</t>
  </si>
  <si>
    <t>013/3.1./2014</t>
  </si>
  <si>
    <t>Slezské gymnázium Opava, p.o., Zámecký okruh 29, Opava</t>
  </si>
  <si>
    <t>Emise</t>
  </si>
  <si>
    <t>015/3.1./2014</t>
  </si>
  <si>
    <t>ZŠ Opava, Otická 18 - p.o.</t>
  </si>
  <si>
    <t>Bílou alejí do bílé Opavy</t>
  </si>
  <si>
    <t>006/3.1./2014</t>
  </si>
  <si>
    <t>ZŠ a MŠ Opava-Vávrovice - p.o.</t>
  </si>
  <si>
    <t>Envicup 2014</t>
  </si>
  <si>
    <t>011/3.1./2014</t>
  </si>
  <si>
    <t>Klub ekologické výchovy, Pertoldova 3373, Praha 4 - Modřany</t>
  </si>
  <si>
    <t>Uplatnění badatelského přístupu v environmentálním vzdělávání</t>
  </si>
  <si>
    <t>007/3.1./2014</t>
  </si>
  <si>
    <t>Sdružení přátel Mendelova gymnázia, Komenského 5, Opava</t>
  </si>
  <si>
    <t>Stříbrné jezero 2014</t>
  </si>
  <si>
    <t>004/3.1./2014</t>
  </si>
  <si>
    <t>ZŠ Opava, Vrchní 19 - p.o.</t>
  </si>
  <si>
    <t>Dovybavení venkovní environmentální učebny ZŠ Vrchní: "Živé ukázky" biotopů regionu Opavska II</t>
  </si>
  <si>
    <t>014/3.1./2014</t>
  </si>
  <si>
    <t>Středisko volného času Opava, Jaselská 4, Opava</t>
  </si>
  <si>
    <t>Poznáváme domácí mazlíčky</t>
  </si>
  <si>
    <t>001/3.1./2014</t>
  </si>
  <si>
    <t>MŠ Opava, Heydukova - p.o.</t>
  </si>
  <si>
    <t>Blíže k přírodě, blíže ke zdraví</t>
  </si>
  <si>
    <t>003/3.1./2014</t>
  </si>
  <si>
    <t>Ekolyceum, o.s., Stará silnice 76, Opava 7</t>
  </si>
  <si>
    <t>Původ potravin - podpora vzdělávání</t>
  </si>
  <si>
    <t>010/3.1./2014</t>
  </si>
  <si>
    <t>Vitaregio, o.s., Staré Těchanovice 93</t>
  </si>
  <si>
    <t>Opavský ovocnářský kurz</t>
  </si>
  <si>
    <t>005/3.1./2014</t>
  </si>
  <si>
    <t>Mendelovo gymnázium Opava, p.o., Komenského 5, Opava</t>
  </si>
  <si>
    <t>Pokračování monitorování přízemního ozónu a jeho dopady na zdraví obyvatel Opavy</t>
  </si>
  <si>
    <t>008/3.1./2014</t>
  </si>
  <si>
    <t>MŠ Opava, Edvarda Beneše - p.o.</t>
  </si>
  <si>
    <t>Přírodní zahrada MŠ Edvarda Beneše</t>
  </si>
  <si>
    <t>009/3.1./2014</t>
  </si>
  <si>
    <t>ZŠ T.G.Masaryka Opava, Riegrova 13 - p.o.</t>
  </si>
  <si>
    <t>Moje, tvoje, naše, vaše voda v životě</t>
  </si>
  <si>
    <t>002/3.1./2014</t>
  </si>
  <si>
    <t>Život ve středověké Opavě</t>
  </si>
  <si>
    <t>Kritérium 3                                                                 Celková kvalita projektu, pokračování/udržitelnost výstupů</t>
  </si>
  <si>
    <t>Kritérium 4                                                                                                    Dosavadní činnost žadatele v dané oblasti a její kvalita, odborná způsobilost, příklady řešených projektů</t>
  </si>
  <si>
    <t>001/3.2./2014</t>
  </si>
  <si>
    <t>Natura Opava - Czech Republic, o.s., Edvarda Beneše 30, Opava 5</t>
  </si>
  <si>
    <t>Podpora činnosti občanského sdružení Natura Opava - Czech republic: "Opavský přírodovědný zpravodaj"</t>
  </si>
  <si>
    <t>002/3.2./2014</t>
  </si>
  <si>
    <t>Opavská Ekomapa 2 - vzdělávání a inspirace</t>
  </si>
  <si>
    <t>Kritérium 1                                                                 Význam a potřebnost projektu</t>
  </si>
  <si>
    <t>Kritérium 2                                                                 Celková kvalita projektu, pokračování/udržitelnost výstupů</t>
  </si>
  <si>
    <t>Kritérium 3                                                                 Dosavadní činnost žadatele v dané oblasti a její kvalita, odborná způsobilost, příklady řešených projektů</t>
  </si>
  <si>
    <t>Kritérium 4                                                                                                    Spolupráce organizací na řešení projektu, zapojení veřejnosti</t>
  </si>
  <si>
    <t>Kritérium 5                                                                                                    Předjednání záměru, odborný posudek</t>
  </si>
  <si>
    <t>Kritérium 6                                                                                                    Doložení potřebncýh dokumentů</t>
  </si>
  <si>
    <t>001/3.3./2014</t>
  </si>
  <si>
    <t>Výsadba aleje za hřbitovem</t>
  </si>
  <si>
    <t>Byl předjednán – záměr bude hodnocen</t>
  </si>
  <si>
    <t>Doloženo – záměr bude hodnocen</t>
  </si>
  <si>
    <t>3.1.</t>
  </si>
  <si>
    <t>3.2.</t>
  </si>
  <si>
    <t>3.3.</t>
  </si>
  <si>
    <t>celkem ŽP a EVVO</t>
  </si>
  <si>
    <t>Navržené dotace ŽP a EVVO:</t>
  </si>
  <si>
    <t>celkem ŽP a EVVO po úpravě</t>
  </si>
  <si>
    <t>3.1.  Podpora akcí a aktivit EVVO    355 200,- Kč</t>
  </si>
  <si>
    <t>3.2.  Podpora činnosti neziskových organizací zaměřených na EVVO a ochranu životního prostředí   115 000,- Kč</t>
  </si>
  <si>
    <t xml:space="preserve">3.3.  Podpora opatření ve prospěch životního prostředí    29 800,- Kč  </t>
  </si>
  <si>
    <t>Zdůvodnění krácení/nepřiznání dotace</t>
  </si>
  <si>
    <t>Důvod krácení/vyřazení dotace</t>
  </si>
  <si>
    <t>Důvod krácení/ vyřazení dotace</t>
  </si>
  <si>
    <t xml:space="preserve">K 4/20  Reprezentace města      </t>
  </si>
  <si>
    <t>K 3/20 Kreativní výstupy</t>
  </si>
  <si>
    <t>2b nákladový rozpočet</t>
  </si>
  <si>
    <t>1b žádost</t>
  </si>
  <si>
    <t>1c žádost</t>
  </si>
  <si>
    <t>2c nákladový rozpočet</t>
  </si>
  <si>
    <t xml:space="preserve">1d žádost </t>
  </si>
  <si>
    <t>1a žádost</t>
  </si>
  <si>
    <t>2a nákladový rozpočet</t>
  </si>
  <si>
    <t>2d nákladový rozpočet</t>
  </si>
  <si>
    <t>IČ/datum narození</t>
  </si>
  <si>
    <t>Finanční spoluúčast žadatele %</t>
  </si>
  <si>
    <t>Kritérium 1
Velikost cílové skupiny</t>
  </si>
  <si>
    <t>Kritérium 2
Výše finanční spoluúčasti žadatele</t>
  </si>
  <si>
    <t>Kritérium 3 
Doložené dosavadní výstupy činnosti</t>
  </si>
  <si>
    <t>Kritérium 4
Významnost, tradice, inovativnost, přínos</t>
  </si>
  <si>
    <t>Kritérium 5
Nezbytnost požadovaných nákladů, adekvátnost položek rozpočtu</t>
  </si>
  <si>
    <t>váha 0,1</t>
  </si>
  <si>
    <t>váha 0,2</t>
  </si>
  <si>
    <t>váha 0,4</t>
  </si>
  <si>
    <t>Kritérium 1
Počet členů</t>
  </si>
  <si>
    <t>Kritérium 1
Výše finanční spoluúčasti žadatele</t>
  </si>
  <si>
    <t>Kritérium 2
Doložené dosavadní výstupy činnosti</t>
  </si>
  <si>
    <t>Kritérium 3
Významnost, tradice, inovativnost, přínos</t>
  </si>
  <si>
    <t>Kritérium 4
Nezbytnost požadovaných nákladů, adekvátnost položek rozpočtu</t>
  </si>
  <si>
    <t>Kritérium 2
Shrnutí činnosti s důrazem na poslední období</t>
  </si>
  <si>
    <t>Kritérium 3
Významnost, přínos</t>
  </si>
  <si>
    <t>váha 0,3</t>
  </si>
  <si>
    <t>Adresa</t>
  </si>
  <si>
    <t>Hodnocení přijatelnosti</t>
  </si>
  <si>
    <t>Oprávněný žadatel</t>
  </si>
  <si>
    <t>Splnění účelu projektu</t>
  </si>
  <si>
    <t xml:space="preserve">Formální hodnocení </t>
  </si>
  <si>
    <t>Milan Trávníček</t>
  </si>
  <si>
    <t>FAJER: Zázemí, domov i cíl</t>
  </si>
  <si>
    <t>Krnovská 53/22, 74601  Opava</t>
  </si>
  <si>
    <t>002/K1/21</t>
  </si>
  <si>
    <t>Kikstart, z.s.</t>
  </si>
  <si>
    <t>Budišovská 238/4, Kylešovice, 747 06 Opava</t>
  </si>
  <si>
    <t>Hudební zkušebny pro děti a mládež</t>
  </si>
  <si>
    <t>003/K2/21</t>
  </si>
  <si>
    <t>Vodárenská věž Opava o.p.s.</t>
  </si>
  <si>
    <t>Hradecká 646/4, 746 01 Opava</t>
  </si>
  <si>
    <t>Galerie fotografů</t>
  </si>
  <si>
    <t>003_K2_21_rozpocet</t>
  </si>
  <si>
    <t>004/K1/21</t>
  </si>
  <si>
    <t>Kulturně-umělecký prostor KUPE</t>
  </si>
  <si>
    <t>004_K1_21_zadost</t>
  </si>
  <si>
    <t>004_K1_21_rozpocet</t>
  </si>
  <si>
    <t>005/K2/21</t>
  </si>
  <si>
    <t>Klubové minikino Kupe</t>
  </si>
  <si>
    <t>005_K2_21_zadost</t>
  </si>
  <si>
    <t>005_K2_21_rozpocet</t>
  </si>
  <si>
    <t>ANO</t>
  </si>
  <si>
    <t>006/K1/21</t>
  </si>
  <si>
    <t>Swing Opava, z.s.</t>
  </si>
  <si>
    <t>08384789</t>
  </si>
  <si>
    <t>Ondříčkova 37, 746 01 Opava</t>
  </si>
  <si>
    <t>Swingové tančírny v Opavě</t>
  </si>
  <si>
    <t>006_K1_21_zadost</t>
  </si>
  <si>
    <t>006_K1_21_rozpocet</t>
  </si>
  <si>
    <t>001/K3/21</t>
  </si>
  <si>
    <t>007/K3/21</t>
  </si>
  <si>
    <t>MgA. Jiří Bosák</t>
  </si>
  <si>
    <t>6. 6. 1982</t>
  </si>
  <si>
    <t>Čajkovského 9, 746 01 Opava</t>
  </si>
  <si>
    <t>První studiové album blues-folkového Dobrozdání</t>
  </si>
  <si>
    <t>007_K3_21_zadost</t>
  </si>
  <si>
    <t>007_K3_21_rozpocet</t>
  </si>
  <si>
    <t>008/K2/21</t>
  </si>
  <si>
    <t xml:space="preserve">Petr Urbánek </t>
  </si>
  <si>
    <t>Mendlova 24, 746 01 Opava</t>
  </si>
  <si>
    <t>Vánoční koncert (zima 2021)</t>
  </si>
  <si>
    <t>008_K2_21_zadost</t>
  </si>
  <si>
    <t>008_K2_21_rozpocet</t>
  </si>
  <si>
    <t>009/K3/21</t>
  </si>
  <si>
    <t>Jiří Pater</t>
  </si>
  <si>
    <t>29. 06. 1978</t>
  </si>
  <si>
    <t>Nám. Sv. Hedviky 2227/13, 746 01 Opava</t>
  </si>
  <si>
    <t>EP album kapely Expedice Apalucha</t>
  </si>
  <si>
    <t>009_K3_21_zadost</t>
  </si>
  <si>
    <t>009_K3_21_rozpocet</t>
  </si>
  <si>
    <t>010/K2/21</t>
  </si>
  <si>
    <t>Bekus Art Style s.r.o.</t>
  </si>
  <si>
    <t>Nákladní 18, 746 01 Opava</t>
  </si>
  <si>
    <t>16. Tattoo Session Silesia</t>
  </si>
  <si>
    <t>010_K2_21_zadost</t>
  </si>
  <si>
    <t>010_K2_21_rozpocet</t>
  </si>
  <si>
    <t>011/K2/21</t>
  </si>
  <si>
    <t>Silesia Art, z.ú.</t>
  </si>
  <si>
    <t>03587631</t>
  </si>
  <si>
    <t>Holečkova 562/11, 747 06 Opava</t>
  </si>
  <si>
    <t>Hradecký slunovrat 2021</t>
  </si>
  <si>
    <t>011_K2_21_zadost</t>
  </si>
  <si>
    <t>011_K2_21_rozpocet</t>
  </si>
  <si>
    <t>012/K2/21</t>
  </si>
  <si>
    <t>Masarykova střední škola zemědělská a Vyšší odborná škola Opava, p.o.</t>
  </si>
  <si>
    <t>Purkyňova 12, 746 01 Opava</t>
  </si>
  <si>
    <t>ADVENT NA ZEMEDĚLSKÉ ŠKOLE</t>
  </si>
  <si>
    <t>012_K2_21_zadost</t>
  </si>
  <si>
    <t>012_K2_21_rozpocet</t>
  </si>
  <si>
    <t>013/K2/21</t>
  </si>
  <si>
    <t>Oslavy 100. výročí založení MSŠZe a VOŠ, Opava</t>
  </si>
  <si>
    <t>013_K2_21_zadost</t>
  </si>
  <si>
    <t>013_K2_21_rozpocet</t>
  </si>
  <si>
    <t>014/K2/21</t>
  </si>
  <si>
    <t>Základní umělecká škola Opava, p.o.</t>
  </si>
  <si>
    <t>Nádražní okruh 11, 746 01 Opava</t>
  </si>
  <si>
    <t>Colours of ZUŠ III</t>
  </si>
  <si>
    <t>014_K2_21_zadost</t>
  </si>
  <si>
    <t>014_K2_21_rozpocet</t>
  </si>
  <si>
    <t>015/K3/21</t>
  </si>
  <si>
    <t>Základní umělecká škola</t>
  </si>
  <si>
    <t>47813512</t>
  </si>
  <si>
    <t>Akordeon v barvách
Album přednesových skladeb</t>
  </si>
  <si>
    <t>015_K3_21_zadost</t>
  </si>
  <si>
    <t>015_K3_21_rozpocet</t>
  </si>
  <si>
    <t>016/K4/21</t>
  </si>
  <si>
    <t>Sdružení přátel Mendelova gymnázia</t>
  </si>
  <si>
    <t>Komenského 5, 746 01 Opava</t>
  </si>
  <si>
    <t>Reprezentace města Opava ve studentském debatování</t>
  </si>
  <si>
    <t>016_K4_21_zadost</t>
  </si>
  <si>
    <t>016_K4_21_rozpocet</t>
  </si>
  <si>
    <t>017/K1/21</t>
  </si>
  <si>
    <t>Za Opavu z.s.</t>
  </si>
  <si>
    <t>27053644</t>
  </si>
  <si>
    <t>Ovocná 43, 746 01 Opava</t>
  </si>
  <si>
    <t xml:space="preserve">Opavská cena J.M. Olbricha spojená se souborem kulturních aktivit </t>
  </si>
  <si>
    <t>017_K1_21_zadost</t>
  </si>
  <si>
    <t>017_K1_21_rozpocet</t>
  </si>
  <si>
    <t>018/K4/21</t>
  </si>
  <si>
    <t>Pěvecké sdružení slezských učitelek Opava, z.s.</t>
  </si>
  <si>
    <t>26642697</t>
  </si>
  <si>
    <t>Podvihovská 100/13, 747 70 Opava Komárov</t>
  </si>
  <si>
    <t>Cyklus koncertů v partnerských městech Opavy</t>
  </si>
  <si>
    <t>018_K4_21_zadost</t>
  </si>
  <si>
    <t>018_K4_21_rozpocet</t>
  </si>
  <si>
    <t>019/K2/21</t>
  </si>
  <si>
    <t>Pěvecký sbor Křížkovský v Opavě, z.s.</t>
  </si>
  <si>
    <t>Matiční 456/2A, 746 01 Opava</t>
  </si>
  <si>
    <t>Ohlasy díla Pavla Křížkovského v české a světové hudbě</t>
  </si>
  <si>
    <t>019_K2_21_zadost</t>
  </si>
  <si>
    <t>019_K2_21_rozpocet</t>
  </si>
  <si>
    <t>020/K4/21</t>
  </si>
  <si>
    <t>44738803</t>
  </si>
  <si>
    <t>PS Křížkovský reprezentuje Opavu na Evropském festivalu duchovní hudby 2021</t>
  </si>
  <si>
    <t>020_K4_21_zadost</t>
  </si>
  <si>
    <t>020_K4_21_rozpocet</t>
  </si>
  <si>
    <t>021/K4/21</t>
  </si>
  <si>
    <t>Bc. Jindřiška Tyranová, TK Dancing Roses</t>
  </si>
  <si>
    <t>8.2.1984</t>
  </si>
  <si>
    <t>17. listopadu 902/13, 747 06 Opava</t>
  </si>
  <si>
    <t>Roses za Opavu</t>
  </si>
  <si>
    <t>021_K4_21_zadost</t>
  </si>
  <si>
    <t>021_K4_21_rozpocet</t>
  </si>
  <si>
    <t>K 1/21 Podpora celoroční kulturní činnosti</t>
  </si>
  <si>
    <t>022/K1/21</t>
  </si>
  <si>
    <t>Opavský filmový klub, z.s.</t>
  </si>
  <si>
    <t>69987599</t>
  </si>
  <si>
    <t>Mostní 63, 747 05 Opava 5</t>
  </si>
  <si>
    <t>Podpora činnosti opavského filmového klubu v roce 2021</t>
  </si>
  <si>
    <t>022_K1_21_zadost</t>
  </si>
  <si>
    <t>Mgr. Eva Grambalová</t>
  </si>
  <si>
    <t>Boženy Němcové 45, 746 01 Opava</t>
  </si>
  <si>
    <t>DANCE SHOW OPAVA 2021 - Oslavy mezinárodního dne tance</t>
  </si>
  <si>
    <t>023_K2_21_zadost</t>
  </si>
  <si>
    <t>023_K2_21_rozpocet</t>
  </si>
  <si>
    <t>024/K3/21</t>
  </si>
  <si>
    <t>Hana Kubesová</t>
  </si>
  <si>
    <t>18. 3. 1985</t>
  </si>
  <si>
    <t>Na Spojce 2, 747 70 Opava Komárov</t>
  </si>
  <si>
    <t>Sebevědmy</t>
  </si>
  <si>
    <t>024_K3_21_zadost</t>
  </si>
  <si>
    <t>024_K3_21_rozpocet</t>
  </si>
  <si>
    <t>025/K1/21</t>
  </si>
  <si>
    <t>Libor Hřivnáč</t>
  </si>
  <si>
    <t>12. 11. 1959</t>
  </si>
  <si>
    <t>Holasovice 25, 747 74 Holasovice</t>
  </si>
  <si>
    <t>GALERIE HŘIVNÁČ</t>
  </si>
  <si>
    <t>025_K1_21_zadost</t>
  </si>
  <si>
    <t>025_K1_21_rozpocet</t>
  </si>
  <si>
    <t>026/K2/21</t>
  </si>
  <si>
    <t>MUDr. Martina Chudobová</t>
  </si>
  <si>
    <t>Pavlovského 21, 747 07 Opava</t>
  </si>
  <si>
    <t>Opavský country širák</t>
  </si>
  <si>
    <t>026_K2_21_zadost</t>
  </si>
  <si>
    <t>026_K2_21_rozpocet</t>
  </si>
  <si>
    <t>023/K2/21</t>
  </si>
  <si>
    <t>027/K2/21</t>
  </si>
  <si>
    <t>Studentská unie Slezské univerzity, z.s.</t>
  </si>
  <si>
    <t>Bezručovo náměstí 1150/13, 746 01 Opava</t>
  </si>
  <si>
    <t>Opavský majáles 2021</t>
  </si>
  <si>
    <t>027_K2_21_zadost</t>
  </si>
  <si>
    <t>027_K2_21_rozpocet</t>
  </si>
  <si>
    <t>028/K1/21</t>
  </si>
  <si>
    <t>ID-KARTA s.r.o.</t>
  </si>
  <si>
    <t>25356259</t>
  </si>
  <si>
    <t>Hlavní 3, Opava</t>
  </si>
  <si>
    <t>Jazz a blues pro všechny</t>
  </si>
  <si>
    <t>028_K1_21_zadost</t>
  </si>
  <si>
    <t>028_K1_21_rozpocet</t>
  </si>
  <si>
    <t>029/K2/21</t>
  </si>
  <si>
    <t>SDH Malé Hoštice</t>
  </si>
  <si>
    <t>Družstevní 3, 747 05 Opava - Malé Hoštice</t>
  </si>
  <si>
    <t>VYSTOUPENÍ DECHOVÉ KAPELY ŠARIČANKA NA MALOHOŠTICKÉM ODPUSTU</t>
  </si>
  <si>
    <t>029_K2_21_rozpocet</t>
  </si>
  <si>
    <t>029_K2_21_zadost</t>
  </si>
  <si>
    <t>030/K3/21</t>
  </si>
  <si>
    <t>Fotímsrdcem, z.s.</t>
  </si>
  <si>
    <t>07390076</t>
  </si>
  <si>
    <t>Novosvětská 11, Opava Vávrovice</t>
  </si>
  <si>
    <t>Bejatka v mluveném slově</t>
  </si>
  <si>
    <t>030_K3_21_zadost</t>
  </si>
  <si>
    <t>030_K3_21_rozpocet</t>
  </si>
  <si>
    <t>031/K2/21</t>
  </si>
  <si>
    <t>SRPUŠ v Opavě, z.s.</t>
  </si>
  <si>
    <t>Opavský festival Kytarová smršť 2021</t>
  </si>
  <si>
    <t>031_K2_21_zadost</t>
  </si>
  <si>
    <t>031_K2_21_rozpocet</t>
  </si>
  <si>
    <t>032/K2/21</t>
  </si>
  <si>
    <t>IX. Mezinárodní opavský klavírní festival "Magický klavír v proměnách času"</t>
  </si>
  <si>
    <t>032_K2_21_zadost</t>
  </si>
  <si>
    <t>032_K2_21_rozpocet</t>
  </si>
  <si>
    <t>033/K3/21</t>
  </si>
  <si>
    <t>Martin Kubík - Perplex</t>
  </si>
  <si>
    <t>73147559</t>
  </si>
  <si>
    <t>Školní 216, 747 75 Velké Heraltice</t>
  </si>
  <si>
    <t>Výbor z básnických deníků Víta Slívy 1978-2008</t>
  </si>
  <si>
    <t>033_K3_21_zadost</t>
  </si>
  <si>
    <t>033_K3_21_rozpocet</t>
  </si>
  <si>
    <t>034/K3/21</t>
  </si>
  <si>
    <t>ANIMA VIVA z.s.</t>
  </si>
  <si>
    <t>26591014</t>
  </si>
  <si>
    <t>Liptovská 1045/21, 747 06 Opava</t>
  </si>
  <si>
    <t>Živá duše, autorské CD ANIMA BANDU</t>
  </si>
  <si>
    <t>034_K3_21_zadost</t>
  </si>
  <si>
    <t>034_K3_21_rozpocet</t>
  </si>
  <si>
    <t>035/K2/21</t>
  </si>
  <si>
    <t>EUROTOPIA.CZ, o.p.s.</t>
  </si>
  <si>
    <t>Zacpalova 379/27, 746 01 Opava</t>
  </si>
  <si>
    <t>Všichni máme šanci</t>
  </si>
  <si>
    <t>035_K2_21_zadost</t>
  </si>
  <si>
    <t>035_K2_21_rozpocet</t>
  </si>
  <si>
    <t xml:space="preserve">K 2/21 Podpora kulturních akcí ve městě </t>
  </si>
  <si>
    <t>036/K2/21</t>
  </si>
  <si>
    <t>Post Bellum, o.p.s.</t>
  </si>
  <si>
    <t>Štěpánská 704/61, 11000 Praha 1 - Nové město</t>
  </si>
  <si>
    <t>Pamětníci z OPAVSKA vyprávějí…</t>
  </si>
  <si>
    <t>036_K2_21_zadost</t>
  </si>
  <si>
    <t>036_K2_21_rozpocet</t>
  </si>
  <si>
    <t>037/K2/21</t>
  </si>
  <si>
    <t>MgA. Václav Minařík</t>
  </si>
  <si>
    <t>Krnovská 14/13, 746 01 Opava</t>
  </si>
  <si>
    <t>Opavská klubová noc FreiPlatz</t>
  </si>
  <si>
    <t>038/K1/21</t>
  </si>
  <si>
    <t>MgA. Martina Minařík Pavelková</t>
  </si>
  <si>
    <t>09337342</t>
  </si>
  <si>
    <t>Za Humny 57, 747 05 Opava</t>
  </si>
  <si>
    <t xml:space="preserve">Výtvarné workshopy ve Fabrik Art </t>
  </si>
  <si>
    <t>038_K1_21_rozpocet</t>
  </si>
  <si>
    <t>K1/21</t>
  </si>
  <si>
    <t>K2/21</t>
  </si>
  <si>
    <t>K3/21</t>
  </si>
  <si>
    <t>K4/21</t>
  </si>
  <si>
    <t>KULTURA celkem</t>
  </si>
  <si>
    <t>Alokace pro program</t>
  </si>
  <si>
    <t>037_K2_21_zadost</t>
  </si>
  <si>
    <t>037_K2_21_rozpocet</t>
  </si>
  <si>
    <t>ROZDÍL</t>
  </si>
  <si>
    <t>Návrh dotace dle přepočtu bodového hodnocení</t>
  </si>
  <si>
    <t>Výše dotace 2021  zaokrohleno</t>
  </si>
  <si>
    <t>Požadováno:</t>
  </si>
  <si>
    <t>Vypočtená:</t>
  </si>
  <si>
    <t>Dotace po zaokrouhlení:</t>
  </si>
  <si>
    <t>sníženo o 600 000,- Kč</t>
  </si>
  <si>
    <t>Podpořené projetky</t>
  </si>
  <si>
    <t>Podpořené projekty</t>
  </si>
  <si>
    <t>Nepodpořený projekt</t>
  </si>
  <si>
    <t>Podopořené projekty</t>
  </si>
  <si>
    <t>002_K1_21_zadost</t>
  </si>
  <si>
    <t>002_K1_21_rozpocet</t>
  </si>
  <si>
    <t>022_K1_21_rozpocet</t>
  </si>
  <si>
    <t>038_K2_21_zadost</t>
  </si>
  <si>
    <t>003_K2_21_zadost</t>
  </si>
  <si>
    <t>001_K3_21_zadost</t>
  </si>
  <si>
    <t>001_K3_21_rozpocet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</si>
</sst>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Kč&quot;"/>
  </numFmts>
  <fonts count="3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u/>
      <sz val="1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9">
    <xf numFmtId="0" fontId="0" fillId="0" borderId="0" xfId="0"/>
    <xf numFmtId="0" fontId="6" fillId="0" borderId="0" xfId="0" applyFont="1"/>
    <xf numFmtId="0" fontId="0" fillId="0" borderId="0" xfId="0" applyFill="1"/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49" fontId="3" fillId="0" borderId="0" xfId="1" applyNumberFormat="1" applyFill="1" applyBorder="1" applyAlignment="1" applyProtection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0" applyNumberFormat="1" applyFont="1" applyFill="1" applyBorder="1"/>
    <xf numFmtId="3" fontId="10" fillId="0" borderId="0" xfId="0" applyNumberFormat="1" applyFont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10" fillId="0" borderId="0" xfId="0" applyFont="1" applyFill="1" applyBorder="1"/>
    <xf numFmtId="3" fontId="10" fillId="0" borderId="1" xfId="0" applyNumberFormat="1" applyFont="1" applyFill="1" applyBorder="1"/>
    <xf numFmtId="3" fontId="4" fillId="0" borderId="1" xfId="0" applyNumberFormat="1" applyFont="1" applyFill="1" applyBorder="1"/>
    <xf numFmtId="0" fontId="0" fillId="0" borderId="0" xfId="0" applyBorder="1" applyAlignment="1">
      <alignment vertical="top" wrapText="1"/>
    </xf>
    <xf numFmtId="3" fontId="10" fillId="5" borderId="1" xfId="0" applyNumberFormat="1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8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9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7" xfId="0" applyFill="1" applyBorder="1"/>
    <xf numFmtId="0" fontId="4" fillId="5" borderId="8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3" fontId="4" fillId="0" borderId="0" xfId="0" applyNumberFormat="1" applyFont="1"/>
    <xf numFmtId="3" fontId="2" fillId="0" borderId="0" xfId="0" applyNumberFormat="1" applyFont="1"/>
    <xf numFmtId="0" fontId="3" fillId="5" borderId="1" xfId="1" applyFill="1" applyBorder="1" applyAlignment="1" applyProtection="1">
      <alignment horizontal="center" vertical="center"/>
    </xf>
    <xf numFmtId="3" fontId="0" fillId="0" borderId="0" xfId="0" applyNumberForma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5" borderId="1" xfId="0" applyFill="1" applyBorder="1"/>
    <xf numFmtId="3" fontId="2" fillId="6" borderId="1" xfId="0" applyNumberFormat="1" applyFont="1" applyFill="1" applyBorder="1"/>
    <xf numFmtId="0" fontId="9" fillId="5" borderId="1" xfId="0" applyFont="1" applyFill="1" applyBorder="1"/>
    <xf numFmtId="0" fontId="4" fillId="6" borderId="5" xfId="0" applyFont="1" applyFill="1" applyBorder="1" applyAlignment="1">
      <alignment vertical="top"/>
    </xf>
    <xf numFmtId="0" fontId="9" fillId="6" borderId="5" xfId="1" applyFont="1" applyFill="1" applyBorder="1" applyAlignment="1" applyProtection="1">
      <alignment vertical="top"/>
    </xf>
    <xf numFmtId="0" fontId="4" fillId="6" borderId="5" xfId="0" applyFont="1" applyFill="1" applyBorder="1" applyAlignment="1">
      <alignment vertical="top" wrapText="1"/>
    </xf>
    <xf numFmtId="0" fontId="4" fillId="6" borderId="5" xfId="1" applyFont="1" applyFill="1" applyBorder="1" applyAlignment="1" applyProtection="1">
      <alignment vertical="top" wrapText="1"/>
    </xf>
    <xf numFmtId="0" fontId="0" fillId="6" borderId="0" xfId="0" applyFill="1" applyBorder="1" applyAlignment="1">
      <alignment vertical="top"/>
    </xf>
    <xf numFmtId="0" fontId="20" fillId="6" borderId="5" xfId="1" applyFont="1" applyFill="1" applyBorder="1" applyAlignment="1" applyProtection="1">
      <alignment vertical="top" wrapText="1"/>
    </xf>
    <xf numFmtId="0" fontId="4" fillId="6" borderId="0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/>
    </xf>
    <xf numFmtId="0" fontId="3" fillId="5" borderId="1" xfId="1" applyFill="1" applyBorder="1" applyAlignment="1" applyProtection="1">
      <alignment vertical="center"/>
    </xf>
    <xf numFmtId="0" fontId="4" fillId="5" borderId="2" xfId="0" applyFont="1" applyFill="1" applyBorder="1"/>
    <xf numFmtId="3" fontId="4" fillId="5" borderId="2" xfId="0" applyNumberFormat="1" applyFont="1" applyFill="1" applyBorder="1"/>
    <xf numFmtId="0" fontId="9" fillId="6" borderId="1" xfId="1" applyFont="1" applyFill="1" applyBorder="1" applyAlignment="1" applyProtection="1">
      <alignment vertical="top" wrapText="1"/>
    </xf>
    <xf numFmtId="0" fontId="0" fillId="5" borderId="7" xfId="0" applyFill="1" applyBorder="1"/>
    <xf numFmtId="3" fontId="4" fillId="5" borderId="7" xfId="0" applyNumberFormat="1" applyFont="1" applyFill="1" applyBorder="1"/>
    <xf numFmtId="0" fontId="4" fillId="6" borderId="2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0" fontId="4" fillId="6" borderId="7" xfId="0" applyFont="1" applyFill="1" applyBorder="1" applyAlignment="1">
      <alignment vertical="top" wrapText="1"/>
    </xf>
    <xf numFmtId="0" fontId="9" fillId="6" borderId="6" xfId="1" applyFont="1" applyFill="1" applyBorder="1" applyAlignment="1" applyProtection="1">
      <alignment vertical="top" wrapText="1"/>
    </xf>
    <xf numFmtId="0" fontId="4" fillId="6" borderId="5" xfId="0" applyFont="1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3" fillId="5" borderId="2" xfId="1" applyFill="1" applyBorder="1" applyAlignment="1" applyProtection="1">
      <alignment horizontal="center" vertical="center"/>
    </xf>
    <xf numFmtId="0" fontId="0" fillId="5" borderId="2" xfId="0" applyFill="1" applyBorder="1"/>
    <xf numFmtId="0" fontId="9" fillId="5" borderId="2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3" fontId="2" fillId="7" borderId="1" xfId="0" applyNumberFormat="1" applyFont="1" applyFill="1" applyBorder="1"/>
    <xf numFmtId="0" fontId="0" fillId="0" borderId="9" xfId="0" applyBorder="1"/>
    <xf numFmtId="0" fontId="8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14" fillId="8" borderId="9" xfId="0" applyFont="1" applyFill="1" applyBorder="1" applyAlignment="1">
      <alignment vertical="center" textRotation="90" wrapText="1"/>
    </xf>
    <xf numFmtId="0" fontId="4" fillId="8" borderId="11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 wrapText="1"/>
    </xf>
    <xf numFmtId="0" fontId="4" fillId="8" borderId="6" xfId="1" applyFont="1" applyFill="1" applyBorder="1" applyAlignment="1" applyProtection="1">
      <alignment horizontal="left" vertical="center" wrapText="1"/>
    </xf>
    <xf numFmtId="49" fontId="3" fillId="8" borderId="6" xfId="1" applyNumberFormat="1" applyFill="1" applyBorder="1" applyAlignment="1" applyProtection="1">
      <alignment horizontal="center" vertical="center"/>
    </xf>
    <xf numFmtId="49" fontId="4" fillId="8" borderId="6" xfId="0" applyNumberFormat="1" applyFont="1" applyFill="1" applyBorder="1" applyAlignment="1">
      <alignment horizontal="center" vertical="center"/>
    </xf>
    <xf numFmtId="49" fontId="4" fillId="8" borderId="12" xfId="0" applyNumberFormat="1" applyFont="1" applyFill="1" applyBorder="1" applyAlignment="1">
      <alignment horizontal="center" vertical="center"/>
    </xf>
    <xf numFmtId="164" fontId="0" fillId="8" borderId="11" xfId="0" applyNumberFormat="1" applyFill="1" applyBorder="1"/>
    <xf numFmtId="3" fontId="4" fillId="9" borderId="7" xfId="0" applyNumberFormat="1" applyFont="1" applyFill="1" applyBorder="1"/>
    <xf numFmtId="3" fontId="10" fillId="8" borderId="7" xfId="0" applyNumberFormat="1" applyFont="1" applyFill="1" applyBorder="1"/>
    <xf numFmtId="3" fontId="2" fillId="10" borderId="7" xfId="0" applyNumberFormat="1" applyFont="1" applyFill="1" applyBorder="1"/>
    <xf numFmtId="0" fontId="0" fillId="8" borderId="7" xfId="0" applyFill="1" applyBorder="1"/>
    <xf numFmtId="0" fontId="2" fillId="9" borderId="7" xfId="0" applyFont="1" applyFill="1" applyBorder="1"/>
    <xf numFmtId="0" fontId="0" fillId="8" borderId="0" xfId="0" applyFill="1" applyBorder="1"/>
    <xf numFmtId="0" fontId="0" fillId="8" borderId="0" xfId="0" applyFill="1"/>
    <xf numFmtId="0" fontId="4" fillId="8" borderId="5" xfId="1" applyFont="1" applyFill="1" applyBorder="1" applyAlignment="1" applyProtection="1">
      <alignment horizontal="left" vertical="center" wrapText="1"/>
    </xf>
    <xf numFmtId="49" fontId="3" fillId="8" borderId="1" xfId="1" applyNumberFormat="1" applyFill="1" applyBorder="1" applyAlignment="1" applyProtection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/>
    <xf numFmtId="0" fontId="18" fillId="8" borderId="0" xfId="0" applyFont="1" applyFill="1"/>
    <xf numFmtId="0" fontId="12" fillId="8" borderId="9" xfId="0" applyFont="1" applyFill="1" applyBorder="1" applyAlignment="1">
      <alignment vertical="center" textRotation="90"/>
    </xf>
    <xf numFmtId="0" fontId="4" fillId="8" borderId="5" xfId="0" applyFont="1" applyFill="1" applyBorder="1" applyAlignment="1">
      <alignment horizontal="left" vertical="center" wrapText="1"/>
    </xf>
    <xf numFmtId="0" fontId="4" fillId="8" borderId="0" xfId="1" applyFont="1" applyFill="1" applyBorder="1" applyAlignment="1" applyProtection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/>
    </xf>
    <xf numFmtId="49" fontId="3" fillId="8" borderId="1" xfId="1" applyNumberFormat="1" applyFill="1" applyBorder="1" applyAlignment="1" applyProtection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8" borderId="5" xfId="1" applyFont="1" applyFill="1" applyBorder="1" applyAlignment="1" applyProtection="1">
      <alignment horizontal="left" vertical="center"/>
    </xf>
    <xf numFmtId="0" fontId="2" fillId="9" borderId="7" xfId="0" applyNumberFormat="1" applyFont="1" applyFill="1" applyBorder="1"/>
    <xf numFmtId="0" fontId="18" fillId="8" borderId="0" xfId="0" applyFont="1" applyFill="1" applyBorder="1"/>
    <xf numFmtId="0" fontId="12" fillId="0" borderId="9" xfId="0" applyFont="1" applyFill="1" applyBorder="1" applyAlignment="1">
      <alignment vertical="center" textRotation="90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49" fontId="3" fillId="0" borderId="1" xfId="1" applyNumberForma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0" fillId="0" borderId="11" xfId="0" applyNumberFormat="1" applyFill="1" applyBorder="1"/>
    <xf numFmtId="0" fontId="14" fillId="0" borderId="9" xfId="0" applyFont="1" applyFill="1" applyBorder="1" applyAlignment="1">
      <alignment vertical="center" textRotation="90" wrapText="1"/>
    </xf>
    <xf numFmtId="0" fontId="4" fillId="0" borderId="5" xfId="1" applyFont="1" applyFill="1" applyBorder="1" applyAlignment="1" applyProtection="1">
      <alignment horizontal="left" vertical="center" wrapText="1"/>
    </xf>
    <xf numFmtId="0" fontId="18" fillId="0" borderId="0" xfId="0" applyFont="1" applyFill="1" applyBorder="1"/>
    <xf numFmtId="0" fontId="18" fillId="0" borderId="0" xfId="0" applyFont="1" applyFill="1"/>
    <xf numFmtId="49" fontId="17" fillId="0" borderId="0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top"/>
    </xf>
    <xf numFmtId="0" fontId="5" fillId="2" borderId="1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4" fillId="8" borderId="7" xfId="0" applyFont="1" applyFill="1" applyBorder="1" applyAlignment="1">
      <alignment horizontal="left" vertical="center"/>
    </xf>
    <xf numFmtId="49" fontId="3" fillId="8" borderId="6" xfId="1" applyNumberFormat="1" applyFill="1" applyBorder="1" applyAlignment="1" applyProtection="1">
      <alignment horizontal="center" vertical="center" wrapText="1"/>
    </xf>
    <xf numFmtId="49" fontId="4" fillId="8" borderId="6" xfId="0" applyNumberFormat="1" applyFont="1" applyFill="1" applyBorder="1" applyAlignment="1">
      <alignment horizontal="center" vertical="center" wrapText="1"/>
    </xf>
    <xf numFmtId="49" fontId="4" fillId="8" borderId="12" xfId="0" applyNumberFormat="1" applyFont="1" applyFill="1" applyBorder="1" applyAlignment="1">
      <alignment horizontal="center" vertical="center" wrapText="1"/>
    </xf>
    <xf numFmtId="164" fontId="4" fillId="8" borderId="4" xfId="0" applyNumberFormat="1" applyFont="1" applyFill="1" applyBorder="1"/>
    <xf numFmtId="0" fontId="4" fillId="8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 wrapText="1"/>
    </xf>
    <xf numFmtId="3" fontId="4" fillId="9" borderId="1" xfId="0" applyNumberFormat="1" applyFont="1" applyFill="1" applyBorder="1"/>
    <xf numFmtId="3" fontId="2" fillId="10" borderId="1" xfId="0" applyNumberFormat="1" applyFont="1" applyFill="1" applyBorder="1"/>
    <xf numFmtId="0" fontId="0" fillId="8" borderId="1" xfId="0" applyFill="1" applyBorder="1"/>
    <xf numFmtId="0" fontId="4" fillId="8" borderId="6" xfId="0" applyFont="1" applyFill="1" applyBorder="1" applyAlignment="1">
      <alignment horizontal="left" vertical="center" wrapText="1"/>
    </xf>
    <xf numFmtId="0" fontId="3" fillId="8" borderId="6" xfId="1" applyNumberFormat="1" applyFill="1" applyBorder="1" applyAlignment="1" applyProtection="1">
      <alignment horizontal="center" vertical="center" wrapText="1"/>
    </xf>
    <xf numFmtId="49" fontId="3" fillId="8" borderId="12" xfId="1" applyNumberFormat="1" applyFill="1" applyBorder="1" applyAlignment="1" applyProtection="1">
      <alignment horizontal="center" vertical="center" wrapText="1"/>
    </xf>
    <xf numFmtId="0" fontId="0" fillId="6" borderId="0" xfId="0" applyFill="1" applyBorder="1"/>
    <xf numFmtId="0" fontId="3" fillId="5" borderId="0" xfId="1" applyFill="1" applyBorder="1" applyAlignment="1" applyProtection="1">
      <alignment vertical="center"/>
    </xf>
    <xf numFmtId="0" fontId="4" fillId="6" borderId="2" xfId="0" applyFont="1" applyFill="1" applyBorder="1" applyAlignment="1">
      <alignment wrapText="1"/>
    </xf>
    <xf numFmtId="3" fontId="2" fillId="0" borderId="0" xfId="0" applyNumberFormat="1" applyFont="1" applyBorder="1"/>
    <xf numFmtId="49" fontId="2" fillId="0" borderId="26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0" fontId="14" fillId="0" borderId="0" xfId="0" applyFont="1"/>
    <xf numFmtId="3" fontId="25" fillId="0" borderId="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14" fillId="0" borderId="0" xfId="0" applyFont="1" applyFill="1"/>
    <xf numFmtId="0" fontId="14" fillId="0" borderId="0" xfId="0" applyFont="1" applyFill="1" applyBorder="1" applyAlignment="1">
      <alignment vertical="top" wrapText="1"/>
    </xf>
    <xf numFmtId="3" fontId="25" fillId="0" borderId="0" xfId="0" applyNumberFormat="1" applyFont="1" applyFill="1" applyBorder="1"/>
    <xf numFmtId="0" fontId="25" fillId="0" borderId="0" xfId="0" applyFont="1" applyFill="1" applyBorder="1"/>
    <xf numFmtId="0" fontId="14" fillId="0" borderId="0" xfId="0" applyFont="1" applyFill="1" applyBorder="1"/>
    <xf numFmtId="0" fontId="14" fillId="0" borderId="0" xfId="0" applyFont="1" applyBorder="1"/>
    <xf numFmtId="3" fontId="14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14" fillId="0" borderId="0" xfId="0" applyFont="1" applyBorder="1" applyAlignment="1"/>
    <xf numFmtId="0" fontId="26" fillId="0" borderId="7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/>
    <xf numFmtId="0" fontId="7" fillId="0" borderId="0" xfId="0" applyFont="1" applyFill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49" fontId="14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/>
    <xf numFmtId="3" fontId="25" fillId="0" borderId="0" xfId="0" applyNumberFormat="1" applyFont="1" applyBorder="1"/>
    <xf numFmtId="0" fontId="14" fillId="5" borderId="0" xfId="0" applyFont="1" applyFill="1"/>
    <xf numFmtId="3" fontId="14" fillId="0" borderId="0" xfId="0" applyNumberFormat="1" applyFont="1" applyFill="1" applyBorder="1"/>
    <xf numFmtId="3" fontId="14" fillId="0" borderId="0" xfId="0" applyNumberFormat="1" applyFont="1" applyBorder="1"/>
    <xf numFmtId="2" fontId="14" fillId="0" borderId="7" xfId="0" applyNumberFormat="1" applyFont="1" applyFill="1" applyBorder="1" applyAlignment="1">
      <alignment horizontal="center" vertical="center"/>
    </xf>
    <xf numFmtId="2" fontId="14" fillId="11" borderId="7" xfId="0" applyNumberFormat="1" applyFont="1" applyFill="1" applyBorder="1" applyAlignment="1">
      <alignment horizontal="center" vertical="center"/>
    </xf>
    <xf numFmtId="9" fontId="14" fillId="0" borderId="7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2" fontId="14" fillId="11" borderId="1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2" fontId="14" fillId="11" borderId="7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2" fontId="14" fillId="11" borderId="7" xfId="0" applyNumberFormat="1" applyFont="1" applyFill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3" fontId="7" fillId="12" borderId="7" xfId="0" applyNumberFormat="1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49" fontId="7" fillId="12" borderId="7" xfId="0" applyNumberFormat="1" applyFont="1" applyFill="1" applyBorder="1" applyAlignment="1">
      <alignment horizontal="center" vertical="center" wrapText="1"/>
    </xf>
    <xf numFmtId="3" fontId="24" fillId="12" borderId="7" xfId="0" applyNumberFormat="1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 wrapText="1"/>
    </xf>
    <xf numFmtId="49" fontId="14" fillId="12" borderId="7" xfId="0" applyNumberFormat="1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vertical="top" wrapText="1"/>
    </xf>
    <xf numFmtId="0" fontId="14" fillId="12" borderId="7" xfId="1" applyFont="1" applyFill="1" applyBorder="1" applyAlignment="1" applyProtection="1">
      <alignment vertical="center" wrapText="1"/>
    </xf>
    <xf numFmtId="9" fontId="14" fillId="12" borderId="7" xfId="0" applyNumberFormat="1" applyFont="1" applyFill="1" applyBorder="1" applyAlignment="1">
      <alignment horizontal="center" vertical="center"/>
    </xf>
    <xf numFmtId="3" fontId="7" fillId="12" borderId="7" xfId="0" applyNumberFormat="1" applyFont="1" applyFill="1" applyBorder="1" applyAlignment="1">
      <alignment horizontal="center" vertical="center"/>
    </xf>
    <xf numFmtId="3" fontId="25" fillId="12" borderId="7" xfId="0" applyNumberFormat="1" applyFont="1" applyFill="1" applyBorder="1" applyAlignment="1">
      <alignment horizontal="center" vertical="center"/>
    </xf>
    <xf numFmtId="3" fontId="14" fillId="12" borderId="6" xfId="0" applyNumberFormat="1" applyFont="1" applyFill="1" applyBorder="1" applyAlignment="1">
      <alignment horizontal="center" vertical="center"/>
    </xf>
    <xf numFmtId="2" fontId="14" fillId="12" borderId="7" xfId="0" applyNumberFormat="1" applyFont="1" applyFill="1" applyBorder="1" applyAlignment="1">
      <alignment horizontal="center" vertical="center"/>
    </xf>
    <xf numFmtId="2" fontId="14" fillId="12" borderId="11" xfId="0" applyNumberFormat="1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wrapText="1"/>
    </xf>
    <xf numFmtId="49" fontId="14" fillId="12" borderId="7" xfId="0" applyNumberFormat="1" applyFont="1" applyFill="1" applyBorder="1" applyAlignment="1">
      <alignment horizontal="center" vertical="center" wrapText="1"/>
    </xf>
    <xf numFmtId="3" fontId="14" fillId="12" borderId="7" xfId="0" applyNumberFormat="1" applyFont="1" applyFill="1" applyBorder="1" applyAlignment="1">
      <alignment horizontal="center" vertical="center" wrapText="1"/>
    </xf>
    <xf numFmtId="3" fontId="25" fillId="12" borderId="7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/>
    <xf numFmtId="3" fontId="7" fillId="0" borderId="0" xfId="0" applyNumberFormat="1" applyFont="1" applyAlignment="1">
      <alignment vertical="center" wrapText="1"/>
    </xf>
    <xf numFmtId="165" fontId="14" fillId="0" borderId="0" xfId="0" applyNumberFormat="1" applyFont="1" applyBorder="1"/>
    <xf numFmtId="3" fontId="14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165" fontId="7" fillId="0" borderId="0" xfId="0" applyNumberFormat="1" applyFont="1" applyBorder="1"/>
    <xf numFmtId="165" fontId="28" fillId="0" borderId="0" xfId="0" applyNumberFormat="1" applyFont="1" applyBorder="1"/>
    <xf numFmtId="0" fontId="27" fillId="0" borderId="0" xfId="0" applyFont="1" applyBorder="1"/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14" fillId="11" borderId="9" xfId="0" applyNumberFormat="1" applyFont="1" applyFill="1" applyBorder="1" applyAlignment="1">
      <alignment horizontal="center" vertical="center"/>
    </xf>
    <xf numFmtId="3" fontId="14" fillId="19" borderId="7" xfId="0" applyNumberFormat="1" applyFont="1" applyFill="1" applyBorder="1" applyAlignment="1">
      <alignment horizontal="center" vertical="center"/>
    </xf>
    <xf numFmtId="3" fontId="25" fillId="19" borderId="7" xfId="0" applyNumberFormat="1" applyFont="1" applyFill="1" applyBorder="1" applyAlignment="1">
      <alignment horizontal="center" vertical="center" wrapText="1"/>
    </xf>
    <xf numFmtId="3" fontId="14" fillId="19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3" fontId="7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" fillId="21" borderId="1" xfId="0" applyFont="1" applyFill="1" applyBorder="1" applyAlignment="1">
      <alignment vertical="center" textRotation="90" wrapText="1"/>
    </xf>
    <xf numFmtId="3" fontId="25" fillId="0" borderId="1" xfId="0" applyNumberFormat="1" applyFont="1" applyFill="1" applyBorder="1" applyAlignment="1">
      <alignment horizontal="center" vertical="center"/>
    </xf>
    <xf numFmtId="2" fontId="14" fillId="11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3" fontId="14" fillId="19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49" fontId="14" fillId="21" borderId="7" xfId="0" applyNumberFormat="1" applyFont="1" applyFill="1" applyBorder="1" applyAlignment="1">
      <alignment horizontal="center" vertical="center"/>
    </xf>
    <xf numFmtId="0" fontId="14" fillId="21" borderId="7" xfId="0" applyFont="1" applyFill="1" applyBorder="1" applyAlignment="1">
      <alignment horizontal="left" vertical="center" wrapText="1"/>
    </xf>
    <xf numFmtId="0" fontId="14" fillId="21" borderId="7" xfId="1" applyFont="1" applyFill="1" applyBorder="1" applyAlignment="1" applyProtection="1">
      <alignment horizontal="left" vertical="center" wrapText="1"/>
    </xf>
    <xf numFmtId="49" fontId="14" fillId="6" borderId="7" xfId="0" applyNumberFormat="1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1" xfId="1" applyFont="1" applyFill="1" applyBorder="1" applyAlignment="1" applyProtection="1">
      <alignment horizontal="left" vertical="center" wrapText="1"/>
    </xf>
    <xf numFmtId="49" fontId="14" fillId="6" borderId="7" xfId="0" applyNumberFormat="1" applyFont="1" applyFill="1" applyBorder="1" applyAlignment="1">
      <alignment horizontal="left" vertical="center" wrapText="1"/>
    </xf>
    <xf numFmtId="14" fontId="14" fillId="6" borderId="7" xfId="0" applyNumberFormat="1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2" xfId="1" applyFont="1" applyFill="1" applyBorder="1" applyAlignment="1" applyProtection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14" fontId="14" fillId="6" borderId="2" xfId="0" applyNumberFormat="1" applyFont="1" applyFill="1" applyBorder="1" applyAlignment="1">
      <alignment horizontal="left" vertical="center" wrapText="1"/>
    </xf>
    <xf numFmtId="49" fontId="14" fillId="6" borderId="1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9" borderId="7" xfId="0" applyNumberFormat="1" applyFont="1" applyFill="1" applyBorder="1" applyAlignment="1">
      <alignment horizontal="center" vertical="center"/>
    </xf>
    <xf numFmtId="3" fontId="7" fillId="9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 wrapText="1"/>
    </xf>
    <xf numFmtId="49" fontId="14" fillId="6" borderId="1" xfId="0" applyNumberFormat="1" applyFont="1" applyFill="1" applyBorder="1" applyAlignment="1">
      <alignment vertical="center" wrapText="1"/>
    </xf>
    <xf numFmtId="0" fontId="14" fillId="6" borderId="1" xfId="1" applyFont="1" applyFill="1" applyBorder="1" applyAlignment="1" applyProtection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49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14" fillId="6" borderId="7" xfId="0" applyFont="1" applyFill="1" applyBorder="1" applyAlignment="1">
      <alignment horizontal="center" vertical="center" wrapText="1"/>
    </xf>
    <xf numFmtId="49" fontId="14" fillId="6" borderId="7" xfId="0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left" vertical="center" wrapText="1"/>
    </xf>
    <xf numFmtId="0" fontId="14" fillId="6" borderId="38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14" fontId="14" fillId="6" borderId="1" xfId="0" applyNumberFormat="1" applyFont="1" applyFill="1" applyBorder="1" applyAlignment="1">
      <alignment horizontal="center" vertical="center" wrapText="1"/>
    </xf>
    <xf numFmtId="3" fontId="7" fillId="9" borderId="7" xfId="0" applyNumberFormat="1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vertical="center" wrapText="1"/>
    </xf>
    <xf numFmtId="0" fontId="14" fillId="6" borderId="38" xfId="1" applyFont="1" applyFill="1" applyBorder="1" applyAlignment="1" applyProtection="1">
      <alignment horizontal="left" vertical="center" wrapText="1"/>
    </xf>
    <xf numFmtId="0" fontId="14" fillId="0" borderId="5" xfId="0" applyFont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textRotation="90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3" fontId="21" fillId="20" borderId="22" xfId="0" applyNumberFormat="1" applyFont="1" applyFill="1" applyBorder="1" applyAlignment="1">
      <alignment horizontal="center" vertical="center" wrapText="1"/>
    </xf>
    <xf numFmtId="3" fontId="21" fillId="20" borderId="26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13" borderId="22" xfId="0" applyNumberFormat="1" applyFont="1" applyFill="1" applyBorder="1" applyAlignment="1">
      <alignment horizontal="center" vertical="center" wrapText="1"/>
    </xf>
    <xf numFmtId="3" fontId="2" fillId="17" borderId="30" xfId="0" applyNumberFormat="1" applyFont="1" applyFill="1" applyBorder="1" applyAlignment="1">
      <alignment horizontal="center" vertical="center" wrapText="1"/>
    </xf>
    <xf numFmtId="3" fontId="2" fillId="17" borderId="31" xfId="0" applyNumberFormat="1" applyFont="1" applyFill="1" applyBorder="1" applyAlignment="1">
      <alignment horizontal="center" vertical="center" wrapText="1"/>
    </xf>
    <xf numFmtId="3" fontId="2" fillId="14" borderId="30" xfId="0" applyNumberFormat="1" applyFont="1" applyFill="1" applyBorder="1" applyAlignment="1">
      <alignment horizontal="center" vertical="center" wrapText="1"/>
    </xf>
    <xf numFmtId="3" fontId="2" fillId="14" borderId="31" xfId="0" applyNumberFormat="1" applyFont="1" applyFill="1" applyBorder="1" applyAlignment="1">
      <alignment horizontal="center" vertical="center" wrapText="1"/>
    </xf>
    <xf numFmtId="3" fontId="2" fillId="15" borderId="30" xfId="0" applyNumberFormat="1" applyFont="1" applyFill="1" applyBorder="1" applyAlignment="1">
      <alignment horizontal="center" vertical="center" wrapText="1"/>
    </xf>
    <xf numFmtId="3" fontId="2" fillId="15" borderId="31" xfId="0" applyNumberFormat="1" applyFont="1" applyFill="1" applyBorder="1" applyAlignment="1">
      <alignment horizontal="center" vertical="center" wrapText="1"/>
    </xf>
    <xf numFmtId="3" fontId="2" fillId="6" borderId="30" xfId="0" applyNumberFormat="1" applyFont="1" applyFill="1" applyBorder="1" applyAlignment="1">
      <alignment horizontal="center" vertical="center" wrapText="1"/>
    </xf>
    <xf numFmtId="3" fontId="2" fillId="6" borderId="31" xfId="0" applyNumberFormat="1" applyFont="1" applyFill="1" applyBorder="1" applyAlignment="1">
      <alignment horizontal="center" vertical="center" wrapText="1"/>
    </xf>
    <xf numFmtId="3" fontId="2" fillId="15" borderId="41" xfId="0" applyNumberFormat="1" applyFont="1" applyFill="1" applyBorder="1" applyAlignment="1">
      <alignment horizontal="center" vertical="center" wrapText="1"/>
    </xf>
    <xf numFmtId="3" fontId="2" fillId="6" borderId="41" xfId="0" applyNumberFormat="1" applyFont="1" applyFill="1" applyBorder="1" applyAlignment="1">
      <alignment horizontal="center" vertical="center" wrapText="1"/>
    </xf>
    <xf numFmtId="3" fontId="2" fillId="17" borderId="4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 wrapText="1"/>
    </xf>
    <xf numFmtId="3" fontId="2" fillId="3" borderId="27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16" borderId="31" xfId="0" applyNumberFormat="1" applyFont="1" applyFill="1" applyBorder="1" applyAlignment="1">
      <alignment horizontal="center" vertical="center" wrapText="1"/>
    </xf>
    <xf numFmtId="3" fontId="2" fillId="16" borderId="30" xfId="0" applyNumberFormat="1" applyFont="1" applyFill="1" applyBorder="1" applyAlignment="1">
      <alignment horizontal="center" vertical="center" wrapText="1"/>
    </xf>
    <xf numFmtId="3" fontId="2" fillId="8" borderId="21" xfId="0" applyNumberFormat="1" applyFont="1" applyFill="1" applyBorder="1" applyAlignment="1">
      <alignment horizontal="center" vertical="center" wrapText="1"/>
    </xf>
    <xf numFmtId="3" fontId="2" fillId="8" borderId="30" xfId="0" applyNumberFormat="1" applyFont="1" applyFill="1" applyBorder="1" applyAlignment="1">
      <alignment horizontal="center" vertical="center" wrapText="1"/>
    </xf>
    <xf numFmtId="3" fontId="2" fillId="13" borderId="21" xfId="0" applyNumberFormat="1" applyFont="1" applyFill="1" applyBorder="1" applyAlignment="1">
      <alignment horizontal="center" vertical="center" wrapText="1"/>
    </xf>
    <xf numFmtId="3" fontId="2" fillId="13" borderId="35" xfId="0" applyNumberFormat="1" applyFont="1" applyFill="1" applyBorder="1" applyAlignment="1">
      <alignment horizontal="center" vertical="center" wrapText="1"/>
    </xf>
    <xf numFmtId="3" fontId="2" fillId="18" borderId="21" xfId="0" applyNumberFormat="1" applyFont="1" applyFill="1" applyBorder="1" applyAlignment="1">
      <alignment horizontal="center" vertical="center" wrapText="1"/>
    </xf>
    <xf numFmtId="3" fontId="2" fillId="18" borderId="30" xfId="0" applyNumberFormat="1" applyFont="1" applyFill="1" applyBorder="1" applyAlignment="1">
      <alignment horizontal="center" vertical="center" wrapText="1"/>
    </xf>
    <xf numFmtId="3" fontId="2" fillId="8" borderId="43" xfId="0" applyNumberFormat="1" applyFont="1" applyFill="1" applyBorder="1" applyAlignment="1">
      <alignment horizontal="center" vertical="center" wrapText="1"/>
    </xf>
    <xf numFmtId="3" fontId="2" fillId="8" borderId="41" xfId="0" applyNumberFormat="1" applyFont="1" applyFill="1" applyBorder="1" applyAlignment="1">
      <alignment horizontal="center" vertical="center" wrapText="1"/>
    </xf>
    <xf numFmtId="3" fontId="2" fillId="8" borderId="31" xfId="0" applyNumberFormat="1" applyFont="1" applyFill="1" applyBorder="1" applyAlignment="1">
      <alignment horizontal="center" vertical="center" wrapText="1"/>
    </xf>
    <xf numFmtId="3" fontId="2" fillId="13" borderId="43" xfId="0" applyNumberFormat="1" applyFont="1" applyFill="1" applyBorder="1" applyAlignment="1">
      <alignment horizontal="center" vertical="center" wrapText="1"/>
    </xf>
    <xf numFmtId="3" fontId="2" fillId="13" borderId="41" xfId="0" applyNumberFormat="1" applyFont="1" applyFill="1" applyBorder="1" applyAlignment="1">
      <alignment horizontal="center" vertical="center" wrapText="1"/>
    </xf>
    <xf numFmtId="3" fontId="2" fillId="13" borderId="31" xfId="0" applyNumberFormat="1" applyFont="1" applyFill="1" applyBorder="1" applyAlignment="1">
      <alignment horizontal="center" vertical="center" wrapText="1"/>
    </xf>
    <xf numFmtId="3" fontId="2" fillId="18" borderId="43" xfId="0" applyNumberFormat="1" applyFont="1" applyFill="1" applyBorder="1" applyAlignment="1">
      <alignment horizontal="center" vertical="center" wrapText="1"/>
    </xf>
    <xf numFmtId="3" fontId="2" fillId="18" borderId="41" xfId="0" applyNumberFormat="1" applyFont="1" applyFill="1" applyBorder="1" applyAlignment="1">
      <alignment horizontal="center" vertical="center" wrapText="1"/>
    </xf>
    <xf numFmtId="3" fontId="2" fillId="18" borderId="31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textRotation="90"/>
    </xf>
    <xf numFmtId="3" fontId="2" fillId="13" borderId="30" xfId="0" applyNumberFormat="1" applyFont="1" applyFill="1" applyBorder="1" applyAlignment="1">
      <alignment horizontal="center" vertical="center" wrapText="1"/>
    </xf>
    <xf numFmtId="3" fontId="2" fillId="6" borderId="21" xfId="0" applyNumberFormat="1" applyFont="1" applyFill="1" applyBorder="1" applyAlignment="1">
      <alignment horizontal="center" vertical="center" wrapText="1"/>
    </xf>
    <xf numFmtId="3" fontId="2" fillId="15" borderId="21" xfId="0" applyNumberFormat="1" applyFont="1" applyFill="1" applyBorder="1" applyAlignment="1">
      <alignment horizontal="center" vertical="center" wrapText="1"/>
    </xf>
    <xf numFmtId="3" fontId="2" fillId="15" borderId="35" xfId="0" applyNumberFormat="1" applyFont="1" applyFill="1" applyBorder="1" applyAlignment="1">
      <alignment horizontal="center" vertical="center" wrapText="1"/>
    </xf>
    <xf numFmtId="3" fontId="2" fillId="16" borderId="21" xfId="0" applyNumberFormat="1" applyFont="1" applyFill="1" applyBorder="1" applyAlignment="1">
      <alignment horizontal="center" vertical="center" wrapText="1"/>
    </xf>
    <xf numFmtId="3" fontId="2" fillId="16" borderId="35" xfId="0" applyNumberFormat="1" applyFont="1" applyFill="1" applyBorder="1" applyAlignment="1">
      <alignment horizontal="center" vertical="center" wrapText="1"/>
    </xf>
    <xf numFmtId="3" fontId="2" fillId="16" borderId="41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16" borderId="31" xfId="0" applyNumberFormat="1" applyFont="1" applyFill="1" applyBorder="1" applyAlignment="1">
      <alignment horizontal="center" vertical="center" wrapText="1"/>
    </xf>
    <xf numFmtId="3" fontId="7" fillId="16" borderId="30" xfId="0" applyNumberFormat="1" applyFont="1" applyFill="1" applyBorder="1" applyAlignment="1">
      <alignment horizontal="center" vertical="center" wrapText="1"/>
    </xf>
    <xf numFmtId="3" fontId="7" fillId="14" borderId="21" xfId="0" applyNumberFormat="1" applyFont="1" applyFill="1" applyBorder="1" applyAlignment="1">
      <alignment horizontal="center" vertical="center" wrapText="1"/>
    </xf>
    <xf numFmtId="3" fontId="7" fillId="14" borderId="30" xfId="0" applyNumberFormat="1" applyFont="1" applyFill="1" applyBorder="1" applyAlignment="1">
      <alignment horizontal="center" vertical="center" wrapText="1"/>
    </xf>
    <xf numFmtId="3" fontId="7" fillId="17" borderId="22" xfId="0" applyNumberFormat="1" applyFont="1" applyFill="1" applyBorder="1" applyAlignment="1">
      <alignment horizontal="center" vertical="center" wrapText="1"/>
    </xf>
    <xf numFmtId="3" fontId="7" fillId="6" borderId="22" xfId="0" applyNumberFormat="1" applyFont="1" applyFill="1" applyBorder="1" applyAlignment="1">
      <alignment horizontal="center" vertical="center" wrapText="1"/>
    </xf>
    <xf numFmtId="3" fontId="2" fillId="14" borderId="41" xfId="0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textRotation="90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3" fontId="7" fillId="3" borderId="23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24" fillId="0" borderId="23" xfId="0" applyNumberFormat="1" applyFont="1" applyFill="1" applyBorder="1" applyAlignment="1">
      <alignment horizontal="center" vertical="center" wrapText="1"/>
    </xf>
    <xf numFmtId="3" fontId="24" fillId="0" borderId="27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3" fontId="2" fillId="9" borderId="2" xfId="0" applyNumberFormat="1" applyFont="1" applyFill="1" applyBorder="1" applyAlignment="1">
      <alignment horizontal="center" vertical="center" wrapText="1"/>
    </xf>
    <xf numFmtId="3" fontId="2" fillId="9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left" vertical="center" wrapText="1"/>
    </xf>
    <xf numFmtId="0" fontId="6" fillId="8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5" xfId="1" applyFont="1" applyFill="1" applyBorder="1" applyAlignment="1" applyProtection="1">
      <alignment horizontal="left" vertical="center" wrapText="1"/>
    </xf>
    <xf numFmtId="0" fontId="32" fillId="12" borderId="1" xfId="1" applyFont="1" applyFill="1" applyBorder="1" applyAlignment="1" applyProtection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99"/>
      <color rgb="FF3333CC"/>
      <color rgb="FF0000FF"/>
      <color rgb="FF2C2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../../AppData/Local/Microsoft/Windows/Temporary%20Internet%20Files/Documents/Granty/Granty%202014/P&#345;&#237;prava/Sportovn&#237;%20akce/Sebeobrana/zadost_sport%20PCR.doc" TargetMode="External"/><Relationship Id="rId21" Type="http://schemas.openxmlformats.org/officeDocument/2006/relationships/hyperlink" Target="../../../AppData/Local/Microsoft/Windows/Temporary%20Internet%20Files/Documents/Granty/Granty%202014/P&#345;&#237;prava/Sportovn&#237;%20akce/englisova/projekt_sport_1_1.doc" TargetMode="External"/><Relationship Id="rId42" Type="http://schemas.openxmlformats.org/officeDocument/2006/relationships/hyperlink" Target="../../../AppData/Local/Microsoft/Windows/Temporary%20Internet%20Files/Documents/Granty/Granty%202014/P&#345;&#237;prava/Sportovn&#237;%20akce/happy1/projekt%20kemp14.doc" TargetMode="External"/><Relationship Id="rId47" Type="http://schemas.openxmlformats.org/officeDocument/2006/relationships/hyperlink" Target="../../../AppData/Local/Microsoft/Windows/Temporary%20Internet%20Files/Documents/Granty/Granty%202014/P&#345;&#237;prava/Sportovn&#237;%20akce/happy3/ekonomicke_shrnuti-Mr%2018.xls" TargetMode="External"/><Relationship Id="rId63" Type="http://schemas.openxmlformats.org/officeDocument/2006/relationships/hyperlink" Target="../../../AppData/Local/Microsoft/Windows/Temporary%20Internet%20Files/Documents/Granty/Granty%202014/P&#345;&#237;prava/Sportovn&#237;%20akce/hromadova/zadost_sport%20I.%20pololet&#237;.doc" TargetMode="External"/><Relationship Id="rId68" Type="http://schemas.openxmlformats.org/officeDocument/2006/relationships/hyperlink" Target="../../../AppData/Local/Microsoft/Windows/Temporary%20Internet%20Files/Documents/Granty/Granty%202014/P&#345;&#237;prava/Sportovn&#237;%20akce/hromadova/projekt_sport_1_1%20-%20II.%20pololet&#237;.doc" TargetMode="External"/><Relationship Id="rId84" Type="http://schemas.openxmlformats.org/officeDocument/2006/relationships/hyperlink" Target="../../../AppData/Local/Microsoft/Windows/Temporary%20Internet%20Files/Documents/Granty/Granty%202014/P&#345;&#237;prava/Sportovn&#237;%20akce/kylesovske%20zaby/zadost_sport%202014.doc" TargetMode="External"/><Relationship Id="rId89" Type="http://schemas.openxmlformats.org/officeDocument/2006/relationships/hyperlink" Target="../../../AppData/Local/Microsoft/Windows/Temporary%20Internet%20Files/Documents/Granty/Granty%202014/P&#345;&#237;prava/Sportovn&#237;%20akce/mazoretky%20ama%201/projekt_sport_1_1_ama.doc" TargetMode="External"/><Relationship Id="rId112" Type="http://schemas.openxmlformats.org/officeDocument/2006/relationships/hyperlink" Target="../../../AppData/Local/Microsoft/Windows/Temporary%20Internet%20Files/Documents/Granty/Granty%202014/P&#345;&#237;prava/Sportovn&#237;%20akce/sdh%20male%20hostice%202/ekonomicke_shrnuti-sport1%2090%20let.xls" TargetMode="External"/><Relationship Id="rId133" Type="http://schemas.openxmlformats.org/officeDocument/2006/relationships/hyperlink" Target="../../../AppData/Local/Microsoft/Windows/Temporary%20Internet%20Files/Documents/Granty/Granty%202014/P&#345;&#237;prava/Sportovn&#237;%20akce/slezan%20opavak/ekonomicke_shrnuti-opav&#225;k%202014.xls" TargetMode="External"/><Relationship Id="rId138" Type="http://schemas.openxmlformats.org/officeDocument/2006/relationships/hyperlink" Target="../../../AppData/Local/Microsoft/Windows/Temporary%20Internet%20Files/Documents/Granty/Granty%202014/P&#345;&#237;prava/Sportovn&#237;%20akce/slezan%20serm/zadost_sport%20&#353;erm.doc" TargetMode="External"/><Relationship Id="rId154" Type="http://schemas.openxmlformats.org/officeDocument/2006/relationships/hyperlink" Target="../../../AppData/Local/Microsoft/Windows/Temporary%20Internet%20Files/Documents/Granty/Granty%202014/P&#345;&#237;prava/Sportovn&#237;%20akce/sokol%20velka%20cena/sokop_vc.doc" TargetMode="External"/><Relationship Id="rId159" Type="http://schemas.openxmlformats.org/officeDocument/2006/relationships/hyperlink" Target="../../../AppData/Local/Microsoft/Windows/Temporary%20Internet%20Files/Documents/Granty/Granty%202014/P&#345;&#237;prava/Sportovn&#237;%20akce/stolni%20tenis%20ZP/zadost_sport.doc" TargetMode="External"/><Relationship Id="rId175" Type="http://schemas.openxmlformats.org/officeDocument/2006/relationships/hyperlink" Target="../../../AppData/Local/Microsoft/Windows/Temporary%20Internet%20Files/Documents/Granty/Granty%202014/P&#345;&#237;prava/Sportovn&#237;%20akce/tk1/Kopie%20-%20ekonomicke_shrnuti-sport1-1.xls" TargetMode="External"/><Relationship Id="rId170" Type="http://schemas.openxmlformats.org/officeDocument/2006/relationships/hyperlink" Target="../../../AppData/Local/Microsoft/Windows/Temporary%20Internet%20Files/Documents/Granty/Granty%202014/P&#345;&#237;prava/Sportovn&#237;%20akce/tandem/grant%202014%20popis%20projektu.doc" TargetMode="External"/><Relationship Id="rId191" Type="http://schemas.openxmlformats.org/officeDocument/2006/relationships/hyperlink" Target="../../../AppData/Local/Microsoft/Windows/Temporary%20Internet%20Files/Documents/Granty/Granty%202014/P&#345;&#237;prava/Sportovn&#237;%20akce/pepa%20sport%202/ekonomicke_shrnuti-sport1%20-%20PEPA%20GP.xls" TargetMode="External"/><Relationship Id="rId196" Type="http://schemas.openxmlformats.org/officeDocument/2006/relationships/hyperlink" Target="../../../AppData/Local/Microsoft/Windows/Temporary%20Internet%20Files/Documents/Granty/Granty%202014/P&#345;&#237;prava/Sportovn&#237;%20akce/slezska%20brusle.pdf" TargetMode="External"/><Relationship Id="rId16" Type="http://schemas.openxmlformats.org/officeDocument/2006/relationships/hyperlink" Target="../../../AppData/Local/Microsoft/Windows/Temporary%20Internet%20Files/Documents/Granty/Granty%202014/P&#345;&#237;prava/Sportovn&#237;%20akce/dzivipen/zadost_sport.doc" TargetMode="External"/><Relationship Id="rId107" Type="http://schemas.openxmlformats.org/officeDocument/2006/relationships/hyperlink" Target="../../../AppData/Local/Microsoft/Windows/Temporary%20Internet%20Files/Documents/Granty/Granty%202014/P&#345;&#237;prava/Sportovn&#237;%20akce/strong/projekt_sport_1_1%20-strongmani.doc" TargetMode="External"/><Relationship Id="rId11" Type="http://schemas.openxmlformats.org/officeDocument/2006/relationships/hyperlink" Target="../../../AppData/Local/Microsoft/Windows/Temporary%20Internet%20Files/Documents/Granty/Granty%202014/P&#345;&#237;prava/Sportovn&#237;%20akce/capuera/ekonomicke_shrnuti-sport1.xls" TargetMode="External"/><Relationship Id="rId32" Type="http://schemas.openxmlformats.org/officeDocument/2006/relationships/hyperlink" Target="../../../AppData/Local/Microsoft/Windows/Temporary%20Internet%20Files/Documents/Granty/Granty%202014/P&#345;&#237;prava/Sportovn&#237;%20akce/fk%20vavrovice%201/ekonomicke_shrnuti-sport1.1.xls" TargetMode="External"/><Relationship Id="rId37" Type="http://schemas.openxmlformats.org/officeDocument/2006/relationships/hyperlink" Target="../../../AppData/Local/Microsoft/Windows/Temporary%20Internet%20Files/Documents/Granty/Granty%202014/P&#345;&#237;prava/Sportovn&#237;%20akce/hadac/zadost_sport%20(1).doc" TargetMode="External"/><Relationship Id="rId53" Type="http://schemas.openxmlformats.org/officeDocument/2006/relationships/hyperlink" Target="../../../AppData/Local/Microsoft/Windows/Temporary%20Internet%20Files/Documents/Granty/Granty%202014/P&#345;&#237;prava/Sportovn&#237;%20akce/Hemax/ekonomicke_shrnuti-sport1.fross.xls" TargetMode="External"/><Relationship Id="rId58" Type="http://schemas.openxmlformats.org/officeDocument/2006/relationships/hyperlink" Target="../../../AppData/Local/Microsoft/Windows/Temporary%20Internet%20Files/Documents/Granty/Granty%202014/P&#345;&#237;prava/Sportovn&#237;%20akce/Hemax/zadost_sport.doc" TargetMode="External"/><Relationship Id="rId74" Type="http://schemas.openxmlformats.org/officeDocument/2006/relationships/hyperlink" Target="../../../AppData/Local/Microsoft/Windows/Temporary%20Internet%20Files/Documents/Granty/Granty%202014/P&#345;&#237;prava/Sportovn&#237;%20akce/in%20line%204/zadost_sport-BN-leto.doc" TargetMode="External"/><Relationship Id="rId79" Type="http://schemas.openxmlformats.org/officeDocument/2006/relationships/hyperlink" Target="../../../AppData/Local/Microsoft/Windows/Temporary%20Internet%20Files/Documents/Granty/Granty%202014/P&#345;&#237;prava/Sportovn&#237;%20akce/in%20line%20cup/ekonomicke_shrnuti-sport1-inline-cup.xls" TargetMode="External"/><Relationship Id="rId102" Type="http://schemas.openxmlformats.org/officeDocument/2006/relationships/hyperlink" Target="../../../AppData/Local/Microsoft/Windows/Temporary%20Internet%20Files/Documents/Granty/Granty%202014/P&#345;&#237;prava/Sportovn&#237;%20akce/pepa%20sport/Fanclub/Fanclub/zadost_sport%20-%20fanclub.doc" TargetMode="External"/><Relationship Id="rId123" Type="http://schemas.openxmlformats.org/officeDocument/2006/relationships/hyperlink" Target="../../../AppData/Local/Microsoft/Windows/Temporary%20Internet%20Files/Documents/Granty/Granty%202014/P&#345;&#237;prava/Sportovn&#237;%20akce/Silesia%20bike/zadost-sport-3_a.doc" TargetMode="External"/><Relationship Id="rId128" Type="http://schemas.openxmlformats.org/officeDocument/2006/relationships/hyperlink" Target="../../../AppData/Local/Microsoft/Windows/Temporary%20Internet%20Files/Documents/Granty/Granty%202014/P&#345;&#237;prava/Sportovn&#237;%20akce/skropek/projekt_sport_1_1.doc" TargetMode="External"/><Relationship Id="rId144" Type="http://schemas.openxmlformats.org/officeDocument/2006/relationships/hyperlink" Target="../../../AppData/Local/Microsoft/Windows/Temporary%20Internet%20Files/Documents/Granty/Granty%202014/P&#345;&#237;prava/Sportovn&#237;%20akce/slozil%203/Podpora%20sportovn&#237;ch%20akc&#237;.zip" TargetMode="External"/><Relationship Id="rId149" Type="http://schemas.openxmlformats.org/officeDocument/2006/relationships/hyperlink" Target="../../../AppData/Local/Microsoft/Windows/Temporary%20Internet%20Files/Documents/Granty/Granty%202014/P&#345;&#237;prava/Sportovn&#237;%20akce/sokol%201/projekt_sport_1_1.doc" TargetMode="External"/><Relationship Id="rId5" Type="http://schemas.openxmlformats.org/officeDocument/2006/relationships/hyperlink" Target="../../../AppData/Local/Microsoft/Windows/Temporary%20Internet%20Files/Documents/Granty/Granty%202014/P&#345;&#237;prava/Sportovn&#237;%20akce/bike%20unit%201/projekt_sport_1_1%20unitbikes%20dirt%20jam.doc" TargetMode="External"/><Relationship Id="rId90" Type="http://schemas.openxmlformats.org/officeDocument/2006/relationships/hyperlink" Target="../../../AppData/Local/Microsoft/Windows/Temporary%20Internet%20Files/Documents/Granty/Granty%202014/P&#345;&#237;prava/Sportovn&#237;%20akce/no%20limit%20bike/Grant_2014_zadost_sport%203a_No_limit.doc" TargetMode="External"/><Relationship Id="rId95" Type="http://schemas.openxmlformats.org/officeDocument/2006/relationships/hyperlink" Target="../../../AppData/Local/Microsoft/Windows/Temporary%20Internet%20Files/Documents/Granty/Granty%202014/P&#345;&#237;prava/Sportovn&#237;%20akce/ofs/3-c%20Projekt_sport_1_1.doc" TargetMode="External"/><Relationship Id="rId160" Type="http://schemas.openxmlformats.org/officeDocument/2006/relationships/hyperlink" Target="../../../AppData/Local/Microsoft/Windows/Temporary%20Internet%20Files/Documents/Granty/Granty%202014/P&#345;&#237;prava/Sportovn&#237;%20akce/stolni%20tenis%20ZP/ekonomicke_shrnuti-sport1.xls" TargetMode="External"/><Relationship Id="rId165" Type="http://schemas.openxmlformats.org/officeDocument/2006/relationships/hyperlink" Target="../../../AppData/Local/Microsoft/Windows/Temporary%20Internet%20Files/Documents/Granty/Granty%202014/P&#345;&#237;prava/Sportovn&#237;%20akce/&#353;pi&#269;kova%202/zadost_sport.doc" TargetMode="External"/><Relationship Id="rId181" Type="http://schemas.openxmlformats.org/officeDocument/2006/relationships/hyperlink" Target="../../../AppData/Local/Microsoft/Windows/Temporary%20Internet%20Files/Documents/Granty/Granty%202014/P&#345;&#237;prava/Sportovn&#237;%20akce/triatlon/ekonomicke_shrnuti-sport1%20TK%20Opava%202014.xls" TargetMode="External"/><Relationship Id="rId186" Type="http://schemas.openxmlformats.org/officeDocument/2006/relationships/hyperlink" Target="../../../AppData/Local/Microsoft/Windows/Temporary%20Internet%20Files/Documents/Granty/Granty%202014/P&#345;&#237;prava/Sportovn&#237;%20akce/zlatniky%201/TJ%20Sokol%20Zlatn&#237;ky%20-%20zadost_sport%20-%20podpora%20sportovn&#237;ch%20akc&#237;%20-%20Letn&#237;%20fotbalov&#253;%20turnaj%20mini%20&#382;&#225;k&#367;%20-%202014.doc" TargetMode="External"/><Relationship Id="rId22" Type="http://schemas.openxmlformats.org/officeDocument/2006/relationships/hyperlink" Target="../../../AppData/Local/Microsoft/Windows/Temporary%20Internet%20Files/Documents/Granty/Granty%202014/P&#345;&#237;prava/Sportovn&#237;%20akce/fk%201/zadost_sport%20(2).doc" TargetMode="External"/><Relationship Id="rId27" Type="http://schemas.openxmlformats.org/officeDocument/2006/relationships/hyperlink" Target="../../../AppData/Local/Microsoft/Windows/Temporary%20Internet%20Files/Documents/Granty/Granty%202014/P&#345;&#237;prava/Sportovn&#237;%20akce/fk%202/projekt_sport_1_1_(1).doc" TargetMode="External"/><Relationship Id="rId43" Type="http://schemas.openxmlformats.org/officeDocument/2006/relationships/hyperlink" Target="../../../AppData/Local/Microsoft/Windows/Temporary%20Internet%20Files/Documents/Granty/Granty%202014/P&#345;&#237;prava/Sportovn&#237;%20akce/happy2/zadost_sport%20%20liga%2014.doc" TargetMode="External"/><Relationship Id="rId48" Type="http://schemas.openxmlformats.org/officeDocument/2006/relationships/hyperlink" Target="../../../AppData/Local/Microsoft/Windows/Temporary%20Internet%20Files/Documents/Granty/Granty%202014/P&#345;&#237;prava/Sportovn&#237;%20akce/happy3/projekt-_MR%2018.doc" TargetMode="External"/><Relationship Id="rId64" Type="http://schemas.openxmlformats.org/officeDocument/2006/relationships/hyperlink" Target="../../../AppData/Local/Microsoft/Windows/Temporary%20Internet%20Files/Documents/Granty/Granty%202014/P&#345;&#237;prava/Sportovn&#237;%20akce/hromadova/ekonomicke_shrnuti-sport1%20-%20I.%20pololet&#237;.xls" TargetMode="External"/><Relationship Id="rId69" Type="http://schemas.openxmlformats.org/officeDocument/2006/relationships/hyperlink" Target="../../../AppData/Local/Microsoft/Windows/Temporary%20Internet%20Files/Documents/Granty/Granty%202014/P&#345;&#237;prava/Sportovn&#237;%20akce/in%20line%203/zadost_sport-BN-podzim.doc" TargetMode="External"/><Relationship Id="rId113" Type="http://schemas.openxmlformats.org/officeDocument/2006/relationships/hyperlink" Target="../../../AppData/Local/Microsoft/Windows/Temporary%20Internet%20Files/Documents/Granty/Granty%202014/P&#345;&#237;prava/Sportovn&#237;%20akce/sdh%20male%20hostice%202/projekt-1_%2090%20let.doc" TargetMode="External"/><Relationship Id="rId118" Type="http://schemas.openxmlformats.org/officeDocument/2006/relationships/hyperlink" Target="../../../AppData/Local/Microsoft/Windows/Temporary%20Internet%20Files/Documents/Granty/Granty%202014/P&#345;&#237;prava/Sportovn&#237;%20akce/Sebeobrana/eksport1.xls" TargetMode="External"/><Relationship Id="rId134" Type="http://schemas.openxmlformats.org/officeDocument/2006/relationships/hyperlink" Target="../../../AppData/Local/Microsoft/Windows/Temporary%20Internet%20Files/Documents/Granty/Granty%202014/P&#345;&#237;prava/Sportovn&#237;%20akce/slezan%20opavak/Opav&#225;k%20projekt_sport_1_1%202014.doc" TargetMode="External"/><Relationship Id="rId139" Type="http://schemas.openxmlformats.org/officeDocument/2006/relationships/hyperlink" Target="../../../AppData/Local/Microsoft/Windows/Temporary%20Internet%20Files/Documents/Granty/Granty%202014/P&#345;&#237;prava/Sportovn&#237;%20akce/slezan%20serm/ekonomicke_shrnuti-sport1%20&#353;erm.xls" TargetMode="External"/><Relationship Id="rId80" Type="http://schemas.openxmlformats.org/officeDocument/2006/relationships/hyperlink" Target="../../../AppData/Local/Microsoft/Windows/Temporary%20Internet%20Files/Documents/Granty/Granty%202014/P&#345;&#237;prava/Sportovn&#237;%20akce/in%20line%20cup/projekt_sport_1_1-inline-cup.doc" TargetMode="External"/><Relationship Id="rId85" Type="http://schemas.openxmlformats.org/officeDocument/2006/relationships/hyperlink" Target="../../../AppData/Local/Microsoft/Windows/Temporary%20Internet%20Files/Documents/Granty/Granty%202014/P&#345;&#237;prava/Sportovn&#237;%20akce/kylesovske%20zaby/ekonomicke_shrnuti-sport1%202014.xls" TargetMode="External"/><Relationship Id="rId150" Type="http://schemas.openxmlformats.org/officeDocument/2006/relationships/hyperlink" Target="../../../AppData/Local/Microsoft/Windows/Temporary%20Internet%20Files/Documents/Granty/Granty%202014/P&#345;&#237;prava/Sportovn&#237;%20akce/sokol%20atl%20cirkus/sokop_exh.doc" TargetMode="External"/><Relationship Id="rId155" Type="http://schemas.openxmlformats.org/officeDocument/2006/relationships/hyperlink" Target="../../../AppData/Local/Microsoft/Windows/Temporary%20Internet%20Files/Documents/Granty/Granty%202014/P&#345;&#237;prava/Sportovn&#237;%20akce/sokol%20velka%20cena/sokop_vc_1.doc" TargetMode="External"/><Relationship Id="rId171" Type="http://schemas.openxmlformats.org/officeDocument/2006/relationships/hyperlink" Target="../../../AppData/Local/Microsoft/Windows/Temporary%20Internet%20Files/Documents/Granty/Granty%202014/P&#345;&#237;prava/Sportovn&#237;%20akce/TJ%20Opava/zadost_sport.doc" TargetMode="External"/><Relationship Id="rId176" Type="http://schemas.openxmlformats.org/officeDocument/2006/relationships/hyperlink" Target="../../../AppData/Local/Microsoft/Windows/Temporary%20Internet%20Files/Documents/Granty/Granty%202014/P&#345;&#237;prava/Sportovn&#237;%20akce/tk1/projekt_sport_1_1-1.doc" TargetMode="External"/><Relationship Id="rId192" Type="http://schemas.openxmlformats.org/officeDocument/2006/relationships/hyperlink" Target="../../../AppData/Local/Microsoft/Windows/Temporary%20Internet%20Files/Documents/Granty/Granty%202014/P&#345;&#237;prava/Sportovn&#237;%20akce/pepa%20sport%202/projekt_sport_1_1%20GP%20PEPA.doc" TargetMode="External"/><Relationship Id="rId12" Type="http://schemas.openxmlformats.org/officeDocument/2006/relationships/hyperlink" Target="../../../AppData/Local/Microsoft/Windows/Temporary%20Internet%20Files/Documents/Granty/Granty%202014/P&#345;&#237;prava/Sportovn&#237;%20akce/capuera/projekt_sport_1_1.doc" TargetMode="External"/><Relationship Id="rId17" Type="http://schemas.openxmlformats.org/officeDocument/2006/relationships/hyperlink" Target="../../../AppData/Local/Microsoft/Windows/Temporary%20Internet%20Files/Documents/Granty/Granty%202014/P&#345;&#237;prava/Sportovn&#237;%20akce/dzivipen/ekonomicke_shrnuti-sport1.xls" TargetMode="External"/><Relationship Id="rId33" Type="http://schemas.openxmlformats.org/officeDocument/2006/relationships/hyperlink" Target="../../../AppData/Local/Microsoft/Windows/Temporary%20Internet%20Files/Documents/Granty/Granty%202014/P&#345;&#237;prava/Sportovn&#237;%20akce/fk%20vavrovice%201/projekt_sport_1_1.doc" TargetMode="External"/><Relationship Id="rId38" Type="http://schemas.openxmlformats.org/officeDocument/2006/relationships/hyperlink" Target="../../../AppData/Local/Microsoft/Windows/Temporary%20Internet%20Files/Documents/Granty/Granty%202014/P&#345;&#237;prava/Sportovn&#237;%20akce/hadac/rozpocet_2014.xls" TargetMode="External"/><Relationship Id="rId59" Type="http://schemas.openxmlformats.org/officeDocument/2006/relationships/hyperlink" Target="../../../AppData/Local/Microsoft/Windows/Temporary%20Internet%20Files/Documents/Granty/Granty%202014/P&#345;&#237;prava/Sportovn&#237;%20akce/Hemax/projekt_sport_1_1.buly.doc" TargetMode="External"/><Relationship Id="rId103" Type="http://schemas.openxmlformats.org/officeDocument/2006/relationships/hyperlink" Target="../../../AppData/Local/Microsoft/Windows/Temporary%20Internet%20Files/Documents/Granty/Granty%202014/P&#345;&#237;prava/Sportovn&#237;%20akce/pepa%20sport/Fanclub/Fanclub/ekonomicke_shrnuti-sport1%20-%20fanclub.xls" TargetMode="External"/><Relationship Id="rId108" Type="http://schemas.openxmlformats.org/officeDocument/2006/relationships/hyperlink" Target="../../../AppData/Local/Microsoft/Windows/Temporary%20Internet%20Files/Documents/Granty/Granty%202014/P&#345;&#237;prava/Sportovn&#237;%20akce/sdh%20male%20hostice/zadost_sport%20(1).doc" TargetMode="External"/><Relationship Id="rId124" Type="http://schemas.openxmlformats.org/officeDocument/2006/relationships/hyperlink" Target="../../../AppData/Local/Microsoft/Windows/Temporary%20Internet%20Files/Documents/Granty/Granty%202014/P&#345;&#237;prava/Sportovn&#237;%20akce/Silesia%20bike/ekonomicke-shrnuti-3_b.xls" TargetMode="External"/><Relationship Id="rId129" Type="http://schemas.openxmlformats.org/officeDocument/2006/relationships/hyperlink" Target="../../../AppData/Local/Microsoft/Windows/Temporary%20Internet%20Files/Documents/Granty/Granty%202014/P&#345;&#237;prava/Sportovn&#237;%20akce/slezan%20judo/zadost_sport%20-%20Slezsk&#253;%20poh&#225;r%20v%20judu%202014.doc" TargetMode="External"/><Relationship Id="rId54" Type="http://schemas.openxmlformats.org/officeDocument/2006/relationships/hyperlink" Target="../../../AppData/Local/Microsoft/Windows/Temporary%20Internet%20Files/Documents/Granty/Granty%202014/P&#345;&#237;prava/Sportovn&#237;%20akce/Hemax/projekt_sport_1_1.fross.doc" TargetMode="External"/><Relationship Id="rId70" Type="http://schemas.openxmlformats.org/officeDocument/2006/relationships/hyperlink" Target="../../../AppData/Local/Microsoft/Windows/Temporary%20Internet%20Files/Documents/Granty/Granty%202014/P&#345;&#237;prava/Sportovn&#237;%20akce/in%20line%202/ekonomicke_shrnuti-sport1-BN-jaro.xls" TargetMode="External"/><Relationship Id="rId75" Type="http://schemas.openxmlformats.org/officeDocument/2006/relationships/hyperlink" Target="../../../AppData/Local/Microsoft/Windows/Temporary%20Internet%20Files/Documents/Granty/Granty%202014/P&#345;&#237;prava/Sportovn&#237;%20akce/in%20line%203/zadost_sport-BN-podzim.doc" TargetMode="External"/><Relationship Id="rId91" Type="http://schemas.openxmlformats.org/officeDocument/2006/relationships/hyperlink" Target="../../../AppData/Local/Microsoft/Windows/Temporary%20Internet%20Files/Documents/Granty/Granty%202014/P&#345;&#237;prava/Sportovn&#237;%20akce/no%20limit%20bike/Grant_2014_ekonomicke_shrnuti-sport1%203b_No_limit.xls" TargetMode="External"/><Relationship Id="rId96" Type="http://schemas.openxmlformats.org/officeDocument/2006/relationships/hyperlink" Target="../../../AppData/Local/Microsoft/Windows/Temporary%20Internet%20Files/Documents/Granty/Granty%202014/P&#345;&#237;prava/Sportovn&#237;%20akce/Opavska%20mile/zadost_sport-behopava.doc" TargetMode="External"/><Relationship Id="rId140" Type="http://schemas.openxmlformats.org/officeDocument/2006/relationships/hyperlink" Target="../../../AppData/Local/Microsoft/Windows/Temporary%20Internet%20Files/Documents/Granty/Granty%202014/P&#345;&#237;prava/Sportovn&#237;%20akce/slezan%20serm/projekt_sport_1_1_MCR_Savle_2014.doc" TargetMode="External"/><Relationship Id="rId145" Type="http://schemas.openxmlformats.org/officeDocument/2006/relationships/hyperlink" Target="../../../AppData/Local/Microsoft/Windows/Temporary%20Internet%20Files/Documents/Granty/Granty%202014/P&#345;&#237;prava/Sportovn&#237;%20akce/slozil%203/Podpora%20sportovn&#237;ch%20akc&#237;.zip" TargetMode="External"/><Relationship Id="rId161" Type="http://schemas.openxmlformats.org/officeDocument/2006/relationships/hyperlink" Target="../../../AppData/Local/Microsoft/Windows/Temporary%20Internet%20Files/Documents/Granty/Granty%202014/P&#345;&#237;prava/Sportovn&#237;%20akce/stolni%20tenis%20ZP/projekt_sport_1_1.doc" TargetMode="External"/><Relationship Id="rId166" Type="http://schemas.openxmlformats.org/officeDocument/2006/relationships/hyperlink" Target="../../../AppData/Local/Microsoft/Windows/Temporary%20Internet%20Files/Documents/Granty/Granty%202014/P&#345;&#237;prava/Sportovn&#237;%20akce/&#353;pi&#269;kova%202/ekonomicke_shrnuti-sport1.xls" TargetMode="External"/><Relationship Id="rId182" Type="http://schemas.openxmlformats.org/officeDocument/2006/relationships/hyperlink" Target="../../../AppData/Local/Microsoft/Windows/Temporary%20Internet%20Files/Documents/Granty/Granty%202014/P&#345;&#237;prava/Sportovn&#237;%20akce/triatlon/Projekt%20TK%20Opava%20Opavsk&#253;%20triatlon.doc" TargetMode="External"/><Relationship Id="rId187" Type="http://schemas.openxmlformats.org/officeDocument/2006/relationships/hyperlink" Target="../../../AppData/Local/Microsoft/Windows/Temporary%20Internet%20Files/Documents/Granty/Granty%202014/P&#345;&#237;prava/Sportovn&#237;%20akce/zlatniky%201/TJ%20Sokol%20Zlatn&#237;ky%20-%20ekonomicke_shrnuti-sport1%20-%202014.xls" TargetMode="External"/><Relationship Id="rId1" Type="http://schemas.openxmlformats.org/officeDocument/2006/relationships/hyperlink" Target="../../../AppData/Local/Microsoft/Windows/Temporary%20Internet%20Files/Documents/Granty/Granty%202014/P&#345;&#237;prava/Sportovn&#237;%20akce/atlas%20klub/zadost_sport.doc" TargetMode="External"/><Relationship Id="rId6" Type="http://schemas.openxmlformats.org/officeDocument/2006/relationships/hyperlink" Target="../../../AppData/Local/Microsoft/Windows/Temporary%20Internet%20Files/Documents/Granty/Granty%202014/P&#345;&#237;prava/Sportovn&#237;%20akce/bike%20unit%201/Kopie%20-%20ekonomicke_shrnuti-sport1%20unitbikes.xls" TargetMode="External"/><Relationship Id="rId23" Type="http://schemas.openxmlformats.org/officeDocument/2006/relationships/hyperlink" Target="../../../AppData/Local/Microsoft/Windows/Temporary%20Internet%20Files/Documents/Granty/Granty%202014/P&#345;&#237;prava/Sportovn&#237;%20akce/fk%201/ekonomicke_shrnuti-sport1%20(1).xls" TargetMode="External"/><Relationship Id="rId28" Type="http://schemas.openxmlformats.org/officeDocument/2006/relationships/hyperlink" Target="../../../AppData/Local/Microsoft/Windows/Temporary%20Internet%20Files/Documents/Granty/Granty%202014/P&#345;&#237;prava/Sportovn&#237;%20akce/fk%20slavia/SOC%20FK%20SLAVIA%20zadost_sport.doc" TargetMode="External"/><Relationship Id="rId49" Type="http://schemas.openxmlformats.org/officeDocument/2006/relationships/hyperlink" Target="../../../AppData/Local/Microsoft/Windows/Temporary%20Internet%20Files/Documents/Granty/Granty%202014/P&#345;&#237;prava/Sportovn&#237;%20akce/Hemax/projekt_sport_1_1.chlebi&#269;ov.doc" TargetMode="External"/><Relationship Id="rId114" Type="http://schemas.openxmlformats.org/officeDocument/2006/relationships/hyperlink" Target="../../../AppData/Local/Microsoft/Windows/Temporary%20Internet%20Files/Documents/Granty/Granty%202014/P&#345;&#237;prava/Sportovn&#237;%20akce/sdh%20vavrovice/zadost_sport%20MSP2014.doc" TargetMode="External"/><Relationship Id="rId119" Type="http://schemas.openxmlformats.org/officeDocument/2006/relationships/hyperlink" Target="../../../AppData/Local/Microsoft/Windows/Temporary%20Internet%20Files/Documents/Granty/Granty%202014/P&#345;&#237;prava/Sportovn&#237;%20akce/Sebeobrana/projekt_sport%20PCR_1_1.doc" TargetMode="External"/><Relationship Id="rId44" Type="http://schemas.openxmlformats.org/officeDocument/2006/relationships/hyperlink" Target="../../../AppData/Local/Microsoft/Windows/Temporary%20Internet%20Files/Documents/Granty/Granty%202014/P&#345;&#237;prava/Sportovn&#237;%20akce/happy2/ekonomicke_shrnuti-liga.xls" TargetMode="External"/><Relationship Id="rId60" Type="http://schemas.openxmlformats.org/officeDocument/2006/relationships/hyperlink" Target="../../../AppData/Local/Microsoft/Windows/Temporary%20Internet%20Files/Documents/Granty/Granty%202014/P&#345;&#237;prava/Sportovn&#237;%20akce/hostice%201/zadost_sport.doc" TargetMode="External"/><Relationship Id="rId65" Type="http://schemas.openxmlformats.org/officeDocument/2006/relationships/hyperlink" Target="../../../AppData/Local/Microsoft/Windows/Temporary%20Internet%20Files/Documents/Granty/Granty%202014/P&#345;&#237;prava/Sportovn&#237;%20akce/hromadova/projekt_sport_1_1%20-%20I.pololet&#237;.doc" TargetMode="External"/><Relationship Id="rId81" Type="http://schemas.openxmlformats.org/officeDocument/2006/relationships/hyperlink" Target="../../../AppData/Local/Microsoft/Windows/Temporary%20Internet%20Files/Documents/Granty/Granty%202014/P&#345;&#237;prava/Sportovn&#237;%20akce/JK/zadost_sport-1.doc" TargetMode="External"/><Relationship Id="rId86" Type="http://schemas.openxmlformats.org/officeDocument/2006/relationships/hyperlink" Target="../../../AppData/Local/Microsoft/Windows/Temporary%20Internet%20Files/Documents/Granty/Granty%202014/P&#345;&#237;prava/Sportovn&#237;%20akce/kylesovske%20zaby/projekt_sport_1_1%202014.doc" TargetMode="External"/><Relationship Id="rId130" Type="http://schemas.openxmlformats.org/officeDocument/2006/relationships/hyperlink" Target="../../../AppData/Local/Microsoft/Windows/Temporary%20Internet%20Files/Documents/Granty/Granty%202014/P&#345;&#237;prava/Sportovn&#237;%20akce/slezan%20judo/ekonomicke_shrnuti-sport1%20-%20Slezsk&#253;%20poh&#253;r%20v%20judu%202014.xls" TargetMode="External"/><Relationship Id="rId135" Type="http://schemas.openxmlformats.org/officeDocument/2006/relationships/hyperlink" Target="../../../AppData/Local/Microsoft/Windows/Temporary%20Internet%20Files/Documents/Granty/Granty%202014/P&#345;&#237;prava/Sportovn&#237;%20akce/slezan%20sachy/zadost_sport-3_a%20Slezan%20Opava%20-%20&#353;achy.doc" TargetMode="External"/><Relationship Id="rId151" Type="http://schemas.openxmlformats.org/officeDocument/2006/relationships/hyperlink" Target="../../../AppData/Local/Microsoft/Windows/Temporary%20Internet%20Files/Documents/Granty/Granty%202014/P&#345;&#237;prava/Sportovn&#237;%20akce/sokol%20atl%20cirkus/ek_sokop-exh.xls" TargetMode="External"/><Relationship Id="rId156" Type="http://schemas.openxmlformats.org/officeDocument/2006/relationships/hyperlink" Target="../../../AppData/Local/Microsoft/Windows/Temporary%20Internet%20Files/Documents/Granty/Granty%202014/P&#345;&#237;prava/Sportovn&#237;%20akce/spickova/zadost_sport.doc" TargetMode="External"/><Relationship Id="rId177" Type="http://schemas.openxmlformats.org/officeDocument/2006/relationships/hyperlink" Target="../../../AppData/Local/Microsoft/Windows/Temporary%20Internet%20Files/Documents/Granty/Granty%202014/P&#345;&#237;prava/Sportovn&#237;%20akce/tk3/zadost_sport-3%20kempy.doc" TargetMode="External"/><Relationship Id="rId172" Type="http://schemas.openxmlformats.org/officeDocument/2006/relationships/hyperlink" Target="../../../AppData/Local/Microsoft/Windows/Temporary%20Internet%20Files/Documents/Granty/Granty%202014/P&#345;&#237;prava/Sportovn&#237;%20akce/TJ%20Opava/ekonomicke_shrnuti-sport1.xls" TargetMode="External"/><Relationship Id="rId193" Type="http://schemas.openxmlformats.org/officeDocument/2006/relationships/hyperlink" Target="../../../AppData/Local/Microsoft/Windows/Temporary%20Internet%20Files/Documents/Granty/Granty%202014/P&#345;&#237;prava/Sportovn&#237;%20akce/fitnss%20d&#283;t&#237;/zadost_sport%20-%20fitness%20d&#283;t&#237;..doc" TargetMode="External"/><Relationship Id="rId13" Type="http://schemas.openxmlformats.org/officeDocument/2006/relationships/hyperlink" Target="../../../AppData/Local/Microsoft/Windows/Temporary%20Internet%20Files/Documents/Granty/Granty%202014/P&#345;&#237;prava/Sportovn&#237;%20akce/Cus%201/zadost_sport.doc" TargetMode="External"/><Relationship Id="rId18" Type="http://schemas.openxmlformats.org/officeDocument/2006/relationships/hyperlink" Target="../../../AppData/Local/Microsoft/Windows/Temporary%20Internet%20Files/Documents/Granty/Granty%202014/P&#345;&#237;prava/Sportovn&#237;%20akce/dzivipen/projekt_sport_1_1.doc" TargetMode="External"/><Relationship Id="rId39" Type="http://schemas.openxmlformats.org/officeDocument/2006/relationships/hyperlink" Target="../../../AppData/Local/Microsoft/Windows/Temporary%20Internet%20Files/Documents/Granty/Granty%202014/P&#345;&#237;prava/Sportovn&#237;%20akce/hadac/projekt_sport_1_1.doc" TargetMode="External"/><Relationship Id="rId109" Type="http://schemas.openxmlformats.org/officeDocument/2006/relationships/hyperlink" Target="../../../AppData/Local/Microsoft/Windows/Temporary%20Internet%20Files/Documents/Granty/Granty%202014/P&#345;&#237;prava/Sportovn&#237;%20akce/sdh%20male%20hostice/ekonomicke_shrnuti-sport1%20(2).xls" TargetMode="External"/><Relationship Id="rId34" Type="http://schemas.openxmlformats.org/officeDocument/2006/relationships/hyperlink" Target="../../../AppData/Local/Microsoft/Windows/Temporary%20Internet%20Files/Documents/Granty/Granty%202014/P&#345;&#237;prava/Sportovn&#237;%20akce/gavenda%201/1.zadost_sport_zavody.doc" TargetMode="External"/><Relationship Id="rId50" Type="http://schemas.openxmlformats.org/officeDocument/2006/relationships/hyperlink" Target="../../../AppData/Local/Microsoft/Windows/Temporary%20Internet%20Files/Documents/Granty/Granty%202014/P&#345;&#237;prava/Sportovn&#237;%20akce/Hemax/ekonomicke_shrnuti-sport1.chlebi&#269;ov.xls" TargetMode="External"/><Relationship Id="rId55" Type="http://schemas.openxmlformats.org/officeDocument/2006/relationships/hyperlink" Target="../../../AppData/Local/Microsoft/Windows/Temporary%20Internet%20Files/Documents/Granty/Granty%202014/P&#345;&#237;prava/Sportovn&#237;%20akce/Hemax/projekt_sport_1_1.doc" TargetMode="External"/><Relationship Id="rId76" Type="http://schemas.openxmlformats.org/officeDocument/2006/relationships/hyperlink" Target="../../../AppData/Local/Microsoft/Windows/Temporary%20Internet%20Files/Documents/Granty/Granty%202014/P&#345;&#237;prava/Sportovn&#237;%20akce/in%20line%204/ekonomicke_shrnuti-sport1-BN-leto.xls" TargetMode="External"/><Relationship Id="rId97" Type="http://schemas.openxmlformats.org/officeDocument/2006/relationships/hyperlink" Target="../../../AppData/Local/Microsoft/Windows/Temporary%20Internet%20Files/Documents/Granty/Granty%202014/P&#345;&#237;prava/Sportovn&#237;%20akce/Opavska%20mile/ekonomicke_shrnuti-sport1-b&#283;hopava.xls" TargetMode="External"/><Relationship Id="rId104" Type="http://schemas.openxmlformats.org/officeDocument/2006/relationships/hyperlink" Target="../../../AppData/Local/Microsoft/Windows/Temporary%20Internet%20Files/Documents/Granty/Granty%202014/P&#345;&#237;prava/Sportovn&#237;%20akce/pepa%20sport/Fanclub/Fanclub/projekt_sport_1_1%20-%20fanclub.doc" TargetMode="External"/><Relationship Id="rId120" Type="http://schemas.openxmlformats.org/officeDocument/2006/relationships/hyperlink" Target="../../../AppData/Local/Microsoft/Windows/Temporary%20Internet%20Files/Documents/Granty/Granty%202014/P&#345;&#237;prava/Sportovn&#237;%20akce/Silesia%201/zadost-sport-3_a.doc" TargetMode="External"/><Relationship Id="rId125" Type="http://schemas.openxmlformats.org/officeDocument/2006/relationships/hyperlink" Target="../../../AppData/Local/Microsoft/Windows/Temporary%20Internet%20Files/Documents/Granty/Granty%202014/P&#345;&#237;prava/Sportovn&#237;%20akce/Silesia%20bike/projekt-1_1.doc" TargetMode="External"/><Relationship Id="rId141" Type="http://schemas.openxmlformats.org/officeDocument/2006/relationships/hyperlink" Target="../../../AppData/Local/Microsoft/Windows/Temporary%20Internet%20Files/Documents/Granty/Granty%202014/P&#345;&#237;prava/Sportovn&#237;%20akce/slezan%20tretra/zadost_sport%20&#268;T%202014.doc" TargetMode="External"/><Relationship Id="rId146" Type="http://schemas.openxmlformats.org/officeDocument/2006/relationships/hyperlink" Target="../../../AppData/Local/Microsoft/Windows/Temporary%20Internet%20Files/Documents/Granty/Granty%202014/P&#345;&#237;prava/Sportovn&#237;%20akce/slozil%203/Podpora%20sportovn&#237;ch%20akc&#237;.zip" TargetMode="External"/><Relationship Id="rId167" Type="http://schemas.openxmlformats.org/officeDocument/2006/relationships/hyperlink" Target="../../../AppData/Local/Microsoft/Windows/Temporary%20Internet%20Files/Documents/Granty/Granty%202014/P&#345;&#237;prava/Sportovn&#237;%20akce/&#353;pi&#269;kova%202/projekt_sport_1_1.doc" TargetMode="External"/><Relationship Id="rId188" Type="http://schemas.openxmlformats.org/officeDocument/2006/relationships/hyperlink" Target="../../../AppData/Local/Microsoft/Windows/Temporary%20Internet%20Files/Documents/Granty/Granty%202014/P&#345;&#237;prava/Sportovn&#237;%20akce/zlatniky%201/TJ%20Sokol%20Zlatn&#237;ky%20-%20projekt_sport_1_1%20-%202014.doc" TargetMode="External"/><Relationship Id="rId7" Type="http://schemas.openxmlformats.org/officeDocument/2006/relationships/hyperlink" Target="../../../AppData/Local/Microsoft/Windows/Temporary%20Internet%20Files/Documents/Granty/Granty%202014/P&#345;&#237;prava/Sportovn&#237;%20akce/bjj%20opava/zadost_sport%20bjj%20opava%20open.doc" TargetMode="External"/><Relationship Id="rId71" Type="http://schemas.openxmlformats.org/officeDocument/2006/relationships/hyperlink" Target="../../../AppData/Local/Microsoft/Windows/Temporary%20Internet%20Files/Documents/Granty/Granty%202014/P&#345;&#237;prava/Sportovn&#237;%20akce/in%20line%202/projekt_sport_1_1-BN-jaro.doc" TargetMode="External"/><Relationship Id="rId92" Type="http://schemas.openxmlformats.org/officeDocument/2006/relationships/hyperlink" Target="../../../AppData/Local/Microsoft/Windows/Temporary%20Internet%20Files/Documents/Granty/Granty%202014/P&#345;&#237;prava/Sportovn&#237;%20akce/no%20limit%20bike/Grant_2014_projekt_sport_1_1%203c_No_limit_.doc" TargetMode="External"/><Relationship Id="rId162" Type="http://schemas.openxmlformats.org/officeDocument/2006/relationships/hyperlink" Target="../../../AppData/Local/Microsoft/Windows/Temporary%20Internet%20Files/Documents/Granty/Granty%202014/P&#345;&#237;prava/Sportovn&#237;%20akce/street%20game/zadost_sport.doc" TargetMode="External"/><Relationship Id="rId183" Type="http://schemas.openxmlformats.org/officeDocument/2006/relationships/hyperlink" Target="../../../AppData/Local/Microsoft/Windows/Temporary%20Internet%20Files/Documents/Granty/Granty%202014/P&#345;&#237;prava/Sportovn&#237;%20akce/vk%202/zadost_sport-kemp.doc" TargetMode="External"/><Relationship Id="rId2" Type="http://schemas.openxmlformats.org/officeDocument/2006/relationships/hyperlink" Target="../../../AppData/Local/Microsoft/Windows/Temporary%20Internet%20Files/Documents/Granty/Granty%202014/P&#345;&#237;prava/Sportovn&#237;%20akce/atlas%20klub/ekonomicke_shrnuti-sport1.xls" TargetMode="External"/><Relationship Id="rId29" Type="http://schemas.openxmlformats.org/officeDocument/2006/relationships/hyperlink" Target="../../../AppData/Local/Microsoft/Windows/Temporary%20Internet%20Files/Documents/Granty/Granty%202014/P&#345;&#237;prava/Sportovn&#237;%20akce/fk%20slavia/SOC%20FK%20SLAVIA-ekonomicke_shrnuti-sport1.xls" TargetMode="External"/><Relationship Id="rId24" Type="http://schemas.openxmlformats.org/officeDocument/2006/relationships/hyperlink" Target="../../../AppData/Local/Microsoft/Windows/Temporary%20Internet%20Files/Documents/Granty/Granty%202014/P&#345;&#237;prava/Sportovn&#237;%20akce/fk%201/projekt_sport_1_1_(2).doc" TargetMode="External"/><Relationship Id="rId40" Type="http://schemas.openxmlformats.org/officeDocument/2006/relationships/hyperlink" Target="../../../AppData/Local/Microsoft/Windows/Temporary%20Internet%20Files/Documents/Granty/Granty%202014/P&#345;&#237;prava/Sportovn&#237;%20akce/happy1/zadost_sport%20%20kemp%2014.doc" TargetMode="External"/><Relationship Id="rId45" Type="http://schemas.openxmlformats.org/officeDocument/2006/relationships/hyperlink" Target="../../../AppData/Local/Microsoft/Windows/Temporary%20Internet%20Files/Documents/Granty/Granty%202014/P&#345;&#237;prava/Sportovn&#237;%20akce/happy2/projekt-1%20liga14.doc" TargetMode="External"/><Relationship Id="rId66" Type="http://schemas.openxmlformats.org/officeDocument/2006/relationships/hyperlink" Target="../../../AppData/Local/Microsoft/Windows/Temporary%20Internet%20Files/Documents/Granty/Granty%202014/P&#345;&#237;prava/Sportovn&#237;%20akce/hromadova/zadost_sport%20-%20II.%20pololet&#237;.doc" TargetMode="External"/><Relationship Id="rId87" Type="http://schemas.openxmlformats.org/officeDocument/2006/relationships/hyperlink" Target="../../../AppData/Local/Microsoft/Windows/Temporary%20Internet%20Files/Documents/Granty/Granty%202014/P&#345;&#237;prava/Sportovn&#237;%20akce/mazoretky%20ama%201/zadost_sport_ama.doc" TargetMode="External"/><Relationship Id="rId110" Type="http://schemas.openxmlformats.org/officeDocument/2006/relationships/hyperlink" Target="../../../AppData/Local/Microsoft/Windows/Temporary%20Internet%20Files/Documents/Granty/Granty%202014/P&#345;&#237;prava/Sportovn&#237;%20akce/sdh%20male%20hostice/projekt_sport_1_1.doc" TargetMode="External"/><Relationship Id="rId115" Type="http://schemas.openxmlformats.org/officeDocument/2006/relationships/hyperlink" Target="../../../AppData/Local/Microsoft/Windows/Temporary%20Internet%20Files/Documents/Granty/Granty%202014/P&#345;&#237;prava/Sportovn&#237;%20akce/sdh%20vavrovice/ekonomicke_shrnuti-sport1.xls" TargetMode="External"/><Relationship Id="rId131" Type="http://schemas.openxmlformats.org/officeDocument/2006/relationships/hyperlink" Target="../../../AppData/Local/Microsoft/Windows/Temporary%20Internet%20Files/Documents/Granty/Granty%202014/P&#345;&#237;prava/Sportovn&#237;%20akce/slezan%20judo/projekt_sport_1_1%20-%20Slezsk&#253;%20poh&#225;r.doc" TargetMode="External"/><Relationship Id="rId136" Type="http://schemas.openxmlformats.org/officeDocument/2006/relationships/hyperlink" Target="../../../AppData/Local/Microsoft/Windows/Temporary%20Internet%20Files/Documents/Granty/Granty%202014/P&#345;&#237;prava/Sportovn&#237;%20akce/slezan%20sachy/ekonomicke_shrnuti-sport1-3_b%20Slezan%20Opava%20-%20&#353;achy.xls" TargetMode="External"/><Relationship Id="rId157" Type="http://schemas.openxmlformats.org/officeDocument/2006/relationships/hyperlink" Target="../../../AppData/Local/Microsoft/Windows/Temporary%20Internet%20Files/Documents/Granty/Granty%202014/P&#345;&#237;prava/Sportovn&#237;%20akce/spickova/ekonomicke_shrnuti-sport1.xls" TargetMode="External"/><Relationship Id="rId178" Type="http://schemas.openxmlformats.org/officeDocument/2006/relationships/hyperlink" Target="../../../AppData/Local/Microsoft/Windows/Temporary%20Internet%20Files/Documents/Granty/Granty%202014/P&#345;&#237;prava/Sportovn&#237;%20akce/tk3/ekonomicke_shrnuti-sport1-1%20kempy.xls" TargetMode="External"/><Relationship Id="rId61" Type="http://schemas.openxmlformats.org/officeDocument/2006/relationships/hyperlink" Target="../../../AppData/Local/Microsoft/Windows/Temporary%20Internet%20Files/Documents/Granty/Granty%202014/P&#345;&#237;prava/Sportovn&#237;%20akce/hostice%201/ekonomicke_shrnuti-sport1.xls" TargetMode="External"/><Relationship Id="rId82" Type="http://schemas.openxmlformats.org/officeDocument/2006/relationships/hyperlink" Target="../../../AppData/Local/Microsoft/Windows/Temporary%20Internet%20Files/Documents/Granty/Granty%202014/P&#345;&#237;prava/Sportovn&#237;%20akce/JK/ekonomicke_shrnuti-sport1.xls" TargetMode="External"/><Relationship Id="rId152" Type="http://schemas.openxmlformats.org/officeDocument/2006/relationships/hyperlink" Target="../../../AppData/Local/Microsoft/Windows/Temporary%20Internet%20Files/Documents/Granty/Granty%202014/P&#345;&#237;prava/Sportovn&#237;%20akce/sokol%20atl%20cirkus/sokop14exh-pr.doc" TargetMode="External"/><Relationship Id="rId173" Type="http://schemas.openxmlformats.org/officeDocument/2006/relationships/hyperlink" Target="../../../AppData/Local/Microsoft/Windows/Temporary%20Internet%20Files/Documents/Granty/Granty%202014/P&#345;&#237;prava/Sportovn&#237;%20akce/TJ%20Opava/projekt_sport_1_1%20(1).doc" TargetMode="External"/><Relationship Id="rId194" Type="http://schemas.openxmlformats.org/officeDocument/2006/relationships/hyperlink" Target="../../../AppData/Local/Microsoft/Windows/Temporary%20Internet%20Files/Documents/Granty/Granty%202014/P&#345;&#237;prava/Sportovn&#237;%20akce/fitnss%20d&#283;t&#237;/ekonomicke_shrnuti-sport1%20fitness%20d&#283;t&#237;.xls" TargetMode="External"/><Relationship Id="rId19" Type="http://schemas.openxmlformats.org/officeDocument/2006/relationships/hyperlink" Target="../../../AppData/Local/Microsoft/Windows/Temporary%20Internet%20Files/Documents/Granty/Granty%202014/P&#345;&#237;prava/Sportovn&#237;%20akce/englisova/zadost_sport.doc" TargetMode="External"/><Relationship Id="rId14" Type="http://schemas.openxmlformats.org/officeDocument/2006/relationships/hyperlink" Target="../../../AppData/Local/Microsoft/Windows/Temporary%20Internet%20Files/Documents/Granty/Granty%202014/P&#345;&#237;prava/Sportovn&#237;%20akce/Cus%201/ekonomicke_shrnuti-sport1.xls" TargetMode="External"/><Relationship Id="rId30" Type="http://schemas.openxmlformats.org/officeDocument/2006/relationships/hyperlink" Target="../../../AppData/Local/Microsoft/Windows/Temporary%20Internet%20Files/Documents/Granty/Granty%202014/P&#345;&#237;prava/Sportovn&#237;%20akce/fk%20slavia/SOC%20FK%20SLAVIA%20projekt_sport_1_1.doc" TargetMode="External"/><Relationship Id="rId35" Type="http://schemas.openxmlformats.org/officeDocument/2006/relationships/hyperlink" Target="../../../AppData/Local/Microsoft/Windows/Temporary%20Internet%20Files/Documents/Granty/Granty%202014/P&#345;&#237;prava/Sportovn&#237;%20akce/gavenda%201/ekonomicke_shrnuti-sport1.xls" TargetMode="External"/><Relationship Id="rId56" Type="http://schemas.openxmlformats.org/officeDocument/2006/relationships/hyperlink" Target="../../../AppData/Local/Microsoft/Windows/Temporary%20Internet%20Files/Documents/Granty/Granty%202014/P&#345;&#237;prava/Sportovn&#237;%20akce/Hemax/zadost_sport.buly.doc" TargetMode="External"/><Relationship Id="rId77" Type="http://schemas.openxmlformats.org/officeDocument/2006/relationships/hyperlink" Target="../../../AppData/Local/Microsoft/Windows/Temporary%20Internet%20Files/Documents/Granty/Granty%202014/P&#345;&#237;prava/Sportovn&#237;%20akce/in%20line%204/projekt_sport_1_1-BN-leto.doc" TargetMode="External"/><Relationship Id="rId100" Type="http://schemas.openxmlformats.org/officeDocument/2006/relationships/hyperlink" Target="../../../AppData/Local/Microsoft/Windows/Temporary%20Internet%20Files/Documents/Granty/Granty%202014/P&#345;&#237;prava/Sportovn&#237;%20akce/palhanec/ekonomicke_shrnuti-sport1%20Palhanec.xls" TargetMode="External"/><Relationship Id="rId105" Type="http://schemas.openxmlformats.org/officeDocument/2006/relationships/hyperlink" Target="../../../AppData/Local/Microsoft/Windows/Temporary%20Internet%20Files/Documents/Granty/Granty%202014/P&#345;&#237;prava/Sportovn&#237;%20akce/strong/zadost_sport%20-%20strongmeni.doc" TargetMode="External"/><Relationship Id="rId126" Type="http://schemas.openxmlformats.org/officeDocument/2006/relationships/hyperlink" Target="../../../AppData/Local/Microsoft/Windows/Temporary%20Internet%20Files/Documents/Granty/Granty%202014/P&#345;&#237;prava/Sportovn&#237;%20akce/skropek/zadost_sport.doc" TargetMode="External"/><Relationship Id="rId147" Type="http://schemas.openxmlformats.org/officeDocument/2006/relationships/hyperlink" Target="../../../AppData/Local/Microsoft/Windows/Temporary%20Internet%20Files/Documents/Granty/Granty%202014/P&#345;&#237;prava/Sportovn&#237;%20akce/sokol%201/zadost_sport.doc" TargetMode="External"/><Relationship Id="rId168" Type="http://schemas.openxmlformats.org/officeDocument/2006/relationships/hyperlink" Target="../../../AppData/Local/Microsoft/Windows/Temporary%20Internet%20Files/Documents/Granty/Granty%202014/P&#345;&#237;prava/Sportovn&#237;%20akce/tandem/grant%202014%20&#382;&#225;dost.doc" TargetMode="External"/><Relationship Id="rId8" Type="http://schemas.openxmlformats.org/officeDocument/2006/relationships/hyperlink" Target="../../../AppData/Local/Microsoft/Windows/Temporary%20Internet%20Files/Documents/Granty/Granty%202014/P&#345;&#237;prava/Sportovn&#237;%20akce/bjj%20opava/ekonomicke_shrnuti-sport1%20bjj%20opava%20open.xls" TargetMode="External"/><Relationship Id="rId51" Type="http://schemas.openxmlformats.org/officeDocument/2006/relationships/hyperlink" Target="../../../AppData/Local/Microsoft/Windows/Temporary%20Internet%20Files/Documents/Granty/Granty%202014/P&#345;&#237;prava/Sportovn&#237;%20akce/Hemax/projekt_sport_1_1.chlebi&#269;ov.doc" TargetMode="External"/><Relationship Id="rId72" Type="http://schemas.openxmlformats.org/officeDocument/2006/relationships/hyperlink" Target="../../../AppData/Local/Microsoft/Windows/Temporary%20Internet%20Files/Documents/Granty/Granty%202014/P&#345;&#237;prava/Sportovn&#237;%20akce/in%20line%203/ekonomicke_shrnuti-sport1-BN-podzim.xls" TargetMode="External"/><Relationship Id="rId93" Type="http://schemas.openxmlformats.org/officeDocument/2006/relationships/hyperlink" Target="../../../AppData/Local/Microsoft/Windows/Temporary%20Internet%20Files/Documents/Granty/Granty%202014/P&#345;&#237;prava/Sportovn&#237;%20akce/ofs/3a%20-%20Zadost_sport.doc" TargetMode="External"/><Relationship Id="rId98" Type="http://schemas.openxmlformats.org/officeDocument/2006/relationships/hyperlink" Target="../../../AppData/Local/Microsoft/Windows/Temporary%20Internet%20Files/Documents/Granty/Granty%202014/P&#345;&#237;prava/Sportovn&#237;%20akce/Opavska%20mile/projekt_sport_1_1-behopava.doc" TargetMode="External"/><Relationship Id="rId121" Type="http://schemas.openxmlformats.org/officeDocument/2006/relationships/hyperlink" Target="../../../AppData/Local/Microsoft/Windows/Temporary%20Internet%20Files/Documents/Granty/Granty%202014/P&#345;&#237;prava/Sportovn&#237;%20akce/Silesia%201/ekonomicke-shrnuti-3_b.xls" TargetMode="External"/><Relationship Id="rId142" Type="http://schemas.openxmlformats.org/officeDocument/2006/relationships/hyperlink" Target="../../../AppData/Local/Microsoft/Windows/Temporary%20Internet%20Files/Documents/Granty/Granty%202014/P&#345;&#237;prava/Sportovn&#237;%20akce/slezan%20tretra/ekonomicke_shrnuti-&#268;T%202014.xls" TargetMode="External"/><Relationship Id="rId163" Type="http://schemas.openxmlformats.org/officeDocument/2006/relationships/hyperlink" Target="../../../AppData/Local/Microsoft/Windows/Temporary%20Internet%20Files/Documents/Granty/Granty%202014/P&#345;&#237;prava/Sportovn&#237;%20akce/street%20game/ekonomicke_shrnuti-sport1.xls" TargetMode="External"/><Relationship Id="rId184" Type="http://schemas.openxmlformats.org/officeDocument/2006/relationships/hyperlink" Target="../../../AppData/Local/Microsoft/Windows/Temporary%20Internet%20Files/Documents/Granty/Granty%202014/P&#345;&#237;prava/Sportovn&#237;%20akce/vk%202/ekonomicke_shrnuti-sport1kemp.xls" TargetMode="External"/><Relationship Id="rId189" Type="http://schemas.openxmlformats.org/officeDocument/2006/relationships/hyperlink" Target="../../../AppData/Local/Microsoft/Windows/Temporary%20Internet%20Files/Documents/Granty/Granty%202014/P&#345;&#237;prava/Nov&#225;%20slo&#382;ka/ekonomicke_shrnuti-sport1.xls" TargetMode="External"/><Relationship Id="rId3" Type="http://schemas.openxmlformats.org/officeDocument/2006/relationships/hyperlink" Target="../../../AppData/Local/Microsoft/Windows/Temporary%20Internet%20Files/Documents/Granty/Granty%202014/P&#345;&#237;prava/Sportovn&#237;%20akce/atlas%20klub/projekt_sport_1_1.doc" TargetMode="External"/><Relationship Id="rId25" Type="http://schemas.openxmlformats.org/officeDocument/2006/relationships/hyperlink" Target="../../../AppData/Local/Microsoft/Windows/Temporary%20Internet%20Files/Documents/Granty/Granty%202014/P&#345;&#237;prava/Sportovn&#237;%20akce/fk%202/zadost_sport%20(1).doc" TargetMode="External"/><Relationship Id="rId46" Type="http://schemas.openxmlformats.org/officeDocument/2006/relationships/hyperlink" Target="../../../AppData/Local/Microsoft/Windows/Temporary%20Internet%20Files/Documents/Granty/Granty%202014/P&#345;&#237;prava/Sportovn&#237;%20akce/happy3/zadost_sport%20%20MR%2014.doc" TargetMode="External"/><Relationship Id="rId67" Type="http://schemas.openxmlformats.org/officeDocument/2006/relationships/hyperlink" Target="../../../AppData/Local/Microsoft/Windows/Temporary%20Internet%20Files/Documents/Granty/Granty%202014/P&#345;&#237;prava/Sportovn&#237;%20akce/hromadova/ekonomicke_shrnuti-sport1%20-%20II.%20pololet&#237;.xls" TargetMode="External"/><Relationship Id="rId116" Type="http://schemas.openxmlformats.org/officeDocument/2006/relationships/hyperlink" Target="../../../AppData/Local/Microsoft/Windows/Temporary%20Internet%20Files/Documents/Granty/Granty%202014/P&#345;&#237;prava/Sportovn&#237;%20akce/sdh%20vavrovice/projekt_sport_1_1.docx" TargetMode="External"/><Relationship Id="rId137" Type="http://schemas.openxmlformats.org/officeDocument/2006/relationships/hyperlink" Target="../../../AppData/Local/Microsoft/Windows/Temporary%20Internet%20Files/Documents/Granty/Granty%202014/P&#345;&#237;prava/Sportovn&#237;%20akce/slezan%20sachy/projekt_sport_1_1-3_c%20Slezan%20Opava%20-%20&#353;achy.doc" TargetMode="External"/><Relationship Id="rId158" Type="http://schemas.openxmlformats.org/officeDocument/2006/relationships/hyperlink" Target="../../../AppData/Local/Microsoft/Windows/Temporary%20Internet%20Files/Documents/Granty/Granty%202014/P&#345;&#237;prava/Sportovn&#237;%20akce/spickova/projekt_sport_1_1.doc" TargetMode="External"/><Relationship Id="rId20" Type="http://schemas.openxmlformats.org/officeDocument/2006/relationships/hyperlink" Target="../../../AppData/Local/Microsoft/Windows/Temporary%20Internet%20Files/Documents/Granty/Granty%202014/P&#345;&#237;prava/Sportovn&#237;%20akce/englisova/ekonomicke_shrnuti-sport1.xls" TargetMode="External"/><Relationship Id="rId41" Type="http://schemas.openxmlformats.org/officeDocument/2006/relationships/hyperlink" Target="../../../AppData/Local/Microsoft/Windows/Temporary%20Internet%20Files/Documents/Granty/Granty%202014/P&#345;&#237;prava/Sportovn&#237;%20akce/happy1/ekonomicke_shrnuti-kemp.xls" TargetMode="External"/><Relationship Id="rId62" Type="http://schemas.openxmlformats.org/officeDocument/2006/relationships/hyperlink" Target="../../../AppData/Local/Microsoft/Windows/Temporary%20Internet%20Files/Documents/Granty/Granty%202014/P&#345;&#237;prava/Sportovn&#237;%20akce/hostice%201/projekt_sport_1_1.doc" TargetMode="External"/><Relationship Id="rId83" Type="http://schemas.openxmlformats.org/officeDocument/2006/relationships/hyperlink" Target="../../../AppData/Local/Microsoft/Windows/Temporary%20Internet%20Files/Documents/Granty/Granty%202014/P&#345;&#237;prava/Sportovn&#237;%20akce/JK/projekt_sport_1_1.doc" TargetMode="External"/><Relationship Id="rId88" Type="http://schemas.openxmlformats.org/officeDocument/2006/relationships/hyperlink" Target="../../../AppData/Local/Microsoft/Windows/Temporary%20Internet%20Files/Documents/Granty/Granty%202014/P&#345;&#237;prava/Sportovn&#237;%20akce/mazoretky%20ama%201/ekonomicke_shrnuti-sport1_ama.xls" TargetMode="External"/><Relationship Id="rId111" Type="http://schemas.openxmlformats.org/officeDocument/2006/relationships/hyperlink" Target="../../../AppData/Local/Microsoft/Windows/Temporary%20Internet%20Files/Documents/Granty/Granty%202014/P&#345;&#237;prava/Sportovn&#237;%20akce/sdh%20male%20hostice/zadost_sport%20(1).doc" TargetMode="External"/><Relationship Id="rId132" Type="http://schemas.openxmlformats.org/officeDocument/2006/relationships/hyperlink" Target="../../../AppData/Local/Microsoft/Windows/Temporary%20Internet%20Files/Documents/Granty/Granty%202014/P&#345;&#237;prava/Sportovn&#237;%20akce/slezan%20opavak/zadost_sport%20Opav&#225;k%202014.doc" TargetMode="External"/><Relationship Id="rId153" Type="http://schemas.openxmlformats.org/officeDocument/2006/relationships/hyperlink" Target="../../../AppData/Local/Microsoft/Windows/Temporary%20Internet%20Files/Documents/Granty/Granty%202014/P&#345;&#237;prava/Sportovn&#237;%20akce/sokol%20velka%20cena/ek_sokop-vc.xls" TargetMode="External"/><Relationship Id="rId174" Type="http://schemas.openxmlformats.org/officeDocument/2006/relationships/hyperlink" Target="../../../AppData/Local/Microsoft/Windows/Temporary%20Internet%20Files/Documents/Granty/Granty%202014/P&#345;&#237;prava/Sportovn&#237;%20akce/tk1/zadost_sport-3.doc" TargetMode="External"/><Relationship Id="rId179" Type="http://schemas.openxmlformats.org/officeDocument/2006/relationships/hyperlink" Target="../../../AppData/Local/Microsoft/Windows/Temporary%20Internet%20Files/Documents/Granty/Granty%202014/P&#345;&#237;prava/Sportovn&#237;%20akce/tk3/projekt_sport_1_1-1%20-%20kempy.doc" TargetMode="External"/><Relationship Id="rId195" Type="http://schemas.openxmlformats.org/officeDocument/2006/relationships/hyperlink" Target="../../../AppData/Local/Microsoft/Windows/Temporary%20Internet%20Files/Documents/Granty/Granty%202014/P&#345;&#237;prava/Sportovn&#237;%20akce/fitnss%20d&#283;t&#237;/projekt_sport_1_1%20-%20fitness%20d&#283;t&#237;.doc" TargetMode="External"/><Relationship Id="rId190" Type="http://schemas.openxmlformats.org/officeDocument/2006/relationships/hyperlink" Target="../../../AppData/Local/Microsoft/Windows/Temporary%20Internet%20Files/Documents/Granty/Granty%202014/P&#345;&#237;prava/Sportovn&#237;%20akce/pepa%20sport%202/zadost_sport%20-%20PEPA%20GP.doc" TargetMode="External"/><Relationship Id="rId15" Type="http://schemas.openxmlformats.org/officeDocument/2006/relationships/hyperlink" Target="../../../AppData/Local/Microsoft/Windows/Temporary%20Internet%20Files/Documents/Granty/Granty%202014/P&#345;&#237;prava/Sportovn&#237;%20akce/Cus%201/projekt_sport_1_1.doc" TargetMode="External"/><Relationship Id="rId36" Type="http://schemas.openxmlformats.org/officeDocument/2006/relationships/hyperlink" Target="../../../AppData/Local/Microsoft/Windows/Temporary%20Internet%20Files/Documents/Granty/Granty%202014/P&#345;&#237;prava/Sportovn&#237;%20akce/gavenda%201/1-projekt_sport_1_1.doc" TargetMode="External"/><Relationship Id="rId57" Type="http://schemas.openxmlformats.org/officeDocument/2006/relationships/hyperlink" Target="../../../AppData/Local/Microsoft/Windows/Temporary%20Internet%20Files/Documents/Granty/Granty%202014/P&#345;&#237;prava/Sportovn&#237;%20akce/Hemax/ekonomicke_shrnuti-sport1.buly.xls" TargetMode="External"/><Relationship Id="rId106" Type="http://schemas.openxmlformats.org/officeDocument/2006/relationships/hyperlink" Target="../../../AppData/Local/Microsoft/Windows/Temporary%20Internet%20Files/Documents/Granty/Granty%202014/P&#345;&#237;prava/Sportovn&#237;%20akce/strong/ekonomicke_shrnuti-sport1-%20strongmeni.xls" TargetMode="External"/><Relationship Id="rId127" Type="http://schemas.openxmlformats.org/officeDocument/2006/relationships/hyperlink" Target="../../../AppData/Local/Microsoft/Windows/Temporary%20Internet%20Files/Documents/Granty/Granty%202014/P&#345;&#237;prava/Sportovn&#237;%20akce/skropek/Kopie%20-%20ekonomicke_shrnuti-sport1.xls" TargetMode="External"/><Relationship Id="rId10" Type="http://schemas.openxmlformats.org/officeDocument/2006/relationships/hyperlink" Target="../../../AppData/Local/Microsoft/Windows/Temporary%20Internet%20Files/Documents/Granty/Granty%202014/P&#345;&#237;prava/Sportovn&#237;%20akce/capuera/zadost_sport%20(1.1).doc" TargetMode="External"/><Relationship Id="rId31" Type="http://schemas.openxmlformats.org/officeDocument/2006/relationships/hyperlink" Target="../../../AppData/Local/Microsoft/Windows/Temporary%20Internet%20Files/Documents/Granty/Granty%202014/P&#345;&#237;prava/Sportovn&#237;%20akce/fk%20vavrovice%201/zadost_sport%201.1.doc" TargetMode="External"/><Relationship Id="rId52" Type="http://schemas.openxmlformats.org/officeDocument/2006/relationships/hyperlink" Target="../../../AppData/Local/Microsoft/Windows/Temporary%20Internet%20Files/Documents/Granty/Granty%202014/P&#345;&#237;prava/Sportovn&#237;%20akce/Hemax/zadost_sport.fross.doc" TargetMode="External"/><Relationship Id="rId73" Type="http://schemas.openxmlformats.org/officeDocument/2006/relationships/hyperlink" Target="../../../AppData/Local/Microsoft/Windows/Temporary%20Internet%20Files/Documents/Granty/Granty%202014/P&#345;&#237;prava/Sportovn&#237;%20akce/in%20line%203/projekt_sport_1_1-BN-podzim.doc" TargetMode="External"/><Relationship Id="rId78" Type="http://schemas.openxmlformats.org/officeDocument/2006/relationships/hyperlink" Target="../../../AppData/Local/Microsoft/Windows/Temporary%20Internet%20Files/Documents/Granty/Granty%202014/P&#345;&#237;prava/Sportovn&#237;%20akce/in%20line%20cup/zadost_sport-zavody-inline-cup.doc" TargetMode="External"/><Relationship Id="rId94" Type="http://schemas.openxmlformats.org/officeDocument/2006/relationships/hyperlink" Target="../../../AppData/Local/Microsoft/Windows/Temporary%20Internet%20Files/Documents/Granty/Granty%202014/P&#345;&#237;prava/Sportovn&#237;%20akce/ofs/3b%20-%20Ekonomicke_shrnuti-sport1.xls" TargetMode="External"/><Relationship Id="rId99" Type="http://schemas.openxmlformats.org/officeDocument/2006/relationships/hyperlink" Target="../../../AppData/Local/Microsoft/Windows/Temporary%20Internet%20Files/Documents/Granty/Granty%202014/P&#345;&#237;prava/Sportovn&#237;%20akce/palhanec/zadost_sport%20Palhanec.doc" TargetMode="External"/><Relationship Id="rId101" Type="http://schemas.openxmlformats.org/officeDocument/2006/relationships/hyperlink" Target="../../../AppData/Local/Microsoft/Windows/Temporary%20Internet%20Files/Documents/Granty/Granty%202014/P&#345;&#237;prava/Sportovn&#237;%20akce/palhanec/projekt_sport_Palhanec1_1.doc" TargetMode="External"/><Relationship Id="rId122" Type="http://schemas.openxmlformats.org/officeDocument/2006/relationships/hyperlink" Target="../../../AppData/Local/Microsoft/Windows/Temporary%20Internet%20Files/Documents/Granty/Granty%202014/P&#345;&#237;prava/Sportovn&#237;%20akce/Silesia%201/projekt-1_1.doc" TargetMode="External"/><Relationship Id="rId143" Type="http://schemas.openxmlformats.org/officeDocument/2006/relationships/hyperlink" Target="../../../AppData/Local/Microsoft/Windows/Temporary%20Internet%20Files/Documents/Granty/Granty%202014/P&#345;&#237;prava/Sportovn&#237;%20akce/slezan%20tretra/projekt_sport_1_1%20&#268;OKO%202014.doc" TargetMode="External"/><Relationship Id="rId148" Type="http://schemas.openxmlformats.org/officeDocument/2006/relationships/hyperlink" Target="../../../AppData/Local/Microsoft/Windows/Temporary%20Internet%20Files/Documents/Granty/Granty%202014/P&#345;&#237;prava/Sportovn&#237;%20akce/sokol%201/ekonomicke_shrnuti-sport1.xls" TargetMode="External"/><Relationship Id="rId164" Type="http://schemas.openxmlformats.org/officeDocument/2006/relationships/hyperlink" Target="../../../AppData/Local/Microsoft/Windows/Temporary%20Internet%20Files/Documents/Granty/Granty%202014/P&#345;&#237;prava/Sportovn&#237;%20akce/street%20game/projekt_sport_1_1.doc" TargetMode="External"/><Relationship Id="rId169" Type="http://schemas.openxmlformats.org/officeDocument/2006/relationships/hyperlink" Target="../../../AppData/Local/Microsoft/Windows/Temporary%20Internet%20Files/Documents/Granty/Granty%202014/P&#345;&#237;prava/Sportovn&#237;%20akce/tandem/grant%202014%20ekonomick&#233;%20shrnut&#237;.xls" TargetMode="External"/><Relationship Id="rId185" Type="http://schemas.openxmlformats.org/officeDocument/2006/relationships/hyperlink" Target="../../../AppData/Local/Microsoft/Windows/Temporary%20Internet%20Files/Documents/Granty/Granty%202014/P&#345;&#237;prava/Sportovn&#237;%20akce/vk%202/projekt_sport_1_1.doc" TargetMode="External"/><Relationship Id="rId4" Type="http://schemas.openxmlformats.org/officeDocument/2006/relationships/hyperlink" Target="../../../AppData/Local/Microsoft/Windows/Temporary%20Internet%20Files/Documents/Granty/Granty%202014/P&#345;&#237;prava/Sportovn&#237;%20akce/bike%20unit%201/zadost_sport%20unitbikes.doc" TargetMode="External"/><Relationship Id="rId9" Type="http://schemas.openxmlformats.org/officeDocument/2006/relationships/hyperlink" Target="../../../AppData/Local/Microsoft/Windows/Temporary%20Internet%20Files/Documents/Granty/Granty%202014/P&#345;&#237;prava/Sportovn&#237;%20akce/bjj%20opava/ekonomicke_shrnuti-sport1%20bjj%20opava%20open.xls" TargetMode="External"/><Relationship Id="rId180" Type="http://schemas.openxmlformats.org/officeDocument/2006/relationships/hyperlink" Target="../../../AppData/Local/Microsoft/Windows/Temporary%20Internet%20Files/Documents/Granty/Granty%202014/P&#345;&#237;prava/Sportovn&#237;%20akce/triatlon/zadost_sport%20TK%20Opava%202014.doc" TargetMode="External"/><Relationship Id="rId26" Type="http://schemas.openxmlformats.org/officeDocument/2006/relationships/hyperlink" Target="../../../AppData/Local/Microsoft/Windows/Temporary%20Internet%20Files/Documents/Granty/Granty%202014/P&#345;&#237;prava/Sportovn&#237;%20akce/fk%202/ekonomicke_shrnuti-sport1%20(1)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../../../AppData/Local/Microsoft/Windows/Temporary%20Internet%20Files/Documents/Granty/Granty%202014/P&#345;&#237;prava/3.1._2014/004_3.1._2014/ekonomick&#233;%20shrnut&#237;%20-%20oprava.xls" TargetMode="External"/><Relationship Id="rId18" Type="http://schemas.openxmlformats.org/officeDocument/2006/relationships/hyperlink" Target="../../../AppData/Local/Microsoft/Windows/Temporary%20Internet%20Files/Documents/Granty/Granty%202014/P&#345;&#237;prava/3.1._2014/005_3.1._2014/3c_projekt_evvo_3_1_upr.doc" TargetMode="External"/><Relationship Id="rId26" Type="http://schemas.openxmlformats.org/officeDocument/2006/relationships/hyperlink" Target="../../../AppData/Local/Microsoft/Windows/Temporary%20Internet%20Files/Documents/Granty/Granty%202014/P&#345;&#237;prava/3.1._2014/008_3.1._2014/zadost_zpaevvo(1).doc" TargetMode="External"/><Relationship Id="rId39" Type="http://schemas.openxmlformats.org/officeDocument/2006/relationships/hyperlink" Target="../../../AppData/Local/Microsoft/Windows/Temporary%20Internet%20Files/Documents/Granty/Granty%202014/P&#345;&#237;prava/3.1._2014/012_3.1._2014/grant%20m&#283;sto%20&#269;.1%20-%20&#382;&#225;dost.doc" TargetMode="External"/><Relationship Id="rId21" Type="http://schemas.openxmlformats.org/officeDocument/2006/relationships/hyperlink" Target="../../../AppData/Local/Microsoft/Windows/Temporary%20Internet%20Files/Documents/Granty/Granty%202014/P&#345;&#237;prava/3.1._2014/006_3.1._2014/Kopie%20-%20ekonomicke_shrnuti-evvo2.xls" TargetMode="External"/><Relationship Id="rId34" Type="http://schemas.openxmlformats.org/officeDocument/2006/relationships/hyperlink" Target="../../../AppData/Local/Microsoft/Windows/Temporary%20Internet%20Files/Documents/Granty/Granty%202014/P&#345;&#237;prava/3.1._2014/010_3.1._2014/3c_projekt_evvo_3_1-VITAREGIO.doc" TargetMode="External"/><Relationship Id="rId42" Type="http://schemas.openxmlformats.org/officeDocument/2006/relationships/hyperlink" Target="../../../AppData/Local/Microsoft/Windows/Temporary%20Internet%20Files/Documents/Granty/Granty%202014/P&#345;&#237;prava/3.1._2014/013_3.1._2014/zadost_zpaevvo.doc" TargetMode="External"/><Relationship Id="rId47" Type="http://schemas.openxmlformats.org/officeDocument/2006/relationships/hyperlink" Target="../../../AppData/Local/Microsoft/Windows/Temporary%20Internet%20Files/Documents/Granty/Granty%202014/P&#345;&#237;prava/3.1._2014/014_3.1._2014/3c_projekt_evvo_3_1_upr.doc" TargetMode="External"/><Relationship Id="rId50" Type="http://schemas.openxmlformats.org/officeDocument/2006/relationships/hyperlink" Target="../../../AppData/Local/Microsoft/Windows/Temporary%20Internet%20Files/Documents/Granty/Granty%202014/P&#345;&#237;prava/3.1._2014/015_3.1._2014/vlastn&#237;%20projekt%202014.doc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../../../AppData/Local/Microsoft/Windows/Temporary%20Internet%20Files/Documents/Granty/Granty%202014/P&#345;&#237;prava/3.1._2014/002_3.1._2014/3c_projekt_evvo_3_1_kompletn&#237;.doc" TargetMode="External"/><Relationship Id="rId12" Type="http://schemas.openxmlformats.org/officeDocument/2006/relationships/hyperlink" Target="../../../AppData/Local/Microsoft/Windows/Temporary%20Internet%20Files/Documents/Granty/Granty%202014/P&#345;&#237;prava/3.1._2014/004_3.1._2014/zadost_zpaevvo.doc" TargetMode="External"/><Relationship Id="rId17" Type="http://schemas.openxmlformats.org/officeDocument/2006/relationships/hyperlink" Target="../../../AppData/Local/Microsoft/Windows/Temporary%20Internet%20Files/Documents/Granty/Granty%202014/P&#345;&#237;prava/3.1._2014/005_3.1._2014/Kopie%20-%20ekonomicke_shrnuti-evvo1-1.xls" TargetMode="External"/><Relationship Id="rId25" Type="http://schemas.openxmlformats.org/officeDocument/2006/relationships/hyperlink" Target="../../../AppData/Local/Microsoft/Windows/Temporary%20Internet%20Files/Documents/Granty/Granty%202014/P&#345;&#237;prava/3.1._2014/007_3.1._2014/3c_projekt_evvo_3_1_sdru&#382;en&#237;_p&#345;&#225;tel_MGO.doc" TargetMode="External"/><Relationship Id="rId33" Type="http://schemas.openxmlformats.org/officeDocument/2006/relationships/hyperlink" Target="../../../AppData/Local/Microsoft/Windows/Temporary%20Internet%20Files/Documents/Granty/Granty%202014/P&#345;&#237;prava/3.1._2014/010_3.1._2014/ekonomicke_shrnuti-evvo-VITAREGIO.xls" TargetMode="External"/><Relationship Id="rId38" Type="http://schemas.openxmlformats.org/officeDocument/2006/relationships/hyperlink" Target="../../../AppData/Local/Microsoft/Windows/Temporary%20Internet%20Files/Documents/Granty/Granty%202014/P&#345;&#237;prava/3.1._2014/011_3.1._2014/Vyu&#382;it&#237;%20dotace%20MMO.docx" TargetMode="External"/><Relationship Id="rId46" Type="http://schemas.openxmlformats.org/officeDocument/2006/relationships/hyperlink" Target="../../../AppData/Local/Microsoft/Windows/Temporary%20Internet%20Files/Documents/Granty/Granty%202014/P&#345;&#237;prava/3.1._2014/014_3.1._2014/ekonomicke_shrnuti-evvo1.xls" TargetMode="External"/><Relationship Id="rId2" Type="http://schemas.openxmlformats.org/officeDocument/2006/relationships/hyperlink" Target="../../../AppData/Local/Microsoft/Windows/Temporary%20Internet%20Files/Documents/Granty/Granty%202014/P&#345;&#237;prava/3.1._2014/001_3.1._2014/Kopie%20-%20ekonomicke_shrnuti-evvo1.xls" TargetMode="External"/><Relationship Id="rId16" Type="http://schemas.openxmlformats.org/officeDocument/2006/relationships/hyperlink" Target="../../../AppData/Local/Microsoft/Windows/Temporary%20Internet%20Files/Documents/Granty/Granty%202014/P&#345;&#237;prava/3.1._2014/005_3.1._2014/zadost_zpaevvo%20finalni-1.doc" TargetMode="External"/><Relationship Id="rId20" Type="http://schemas.openxmlformats.org/officeDocument/2006/relationships/hyperlink" Target="../../../AppData/Local/Microsoft/Windows/Temporary%20Internet%20Files/Documents/Granty/Granty%202014/P&#345;&#237;prava/3.1._2014/006_3.1._2014/zadost_zpaevvo.doc" TargetMode="External"/><Relationship Id="rId29" Type="http://schemas.openxmlformats.org/officeDocument/2006/relationships/hyperlink" Target="../../../AppData/Local/Microsoft/Windows/Temporary%20Internet%20Files/Documents/Granty/Granty%202014/P&#345;&#237;prava/3.1._2014/009_3.1._2014/zadost_zpaevvo%20(1)posl%20(1).doc" TargetMode="External"/><Relationship Id="rId41" Type="http://schemas.openxmlformats.org/officeDocument/2006/relationships/hyperlink" Target="../../../AppData/Local/Microsoft/Windows/Temporary%20Internet%20Files/Documents/Granty/Granty%202014/P&#345;&#237;prava/3.1._2014/012_3.1._2014/grant%20m&#283;sto%20&#269;.3%20-%20vlastn&#237;%20projekt.doc" TargetMode="External"/><Relationship Id="rId54" Type="http://schemas.openxmlformats.org/officeDocument/2006/relationships/hyperlink" Target="../../../AppData/Local/Microsoft/Windows/Temporary%20Internet%20Files/Documents/Granty/Granty%202014/P&#345;&#237;prava/3.1._2014/015_3.1._2014/fotopriloha.pdf" TargetMode="External"/><Relationship Id="rId1" Type="http://schemas.openxmlformats.org/officeDocument/2006/relationships/hyperlink" Target="../../../AppData/Local/Microsoft/Windows/Temporary%20Internet%20Files/Documents/Granty/Granty%202014/P&#345;&#237;prava/3.1._2014/001_3.1._2014/zadost_zpaevvo%5b1%5d.doc" TargetMode="External"/><Relationship Id="rId6" Type="http://schemas.openxmlformats.org/officeDocument/2006/relationships/hyperlink" Target="../../../AppData/Local/Microsoft/Windows/Temporary%20Internet%20Files/Documents/Granty/Granty%202014/P&#345;&#237;prava/3.1._2014/002_3.1._2014/Kopie%20-%20ekonomicke_shrnuti-evvo1_komplet.xls" TargetMode="External"/><Relationship Id="rId11" Type="http://schemas.openxmlformats.org/officeDocument/2006/relationships/hyperlink" Target="../../../AppData/Local/Microsoft/Windows/Temporary%20Internet%20Files/Documents/Granty/Granty%202014/P&#345;&#237;prava/3.1._2014/003_3.1._2014/3c_projekt_evvo_3_1_upr.doc" TargetMode="External"/><Relationship Id="rId24" Type="http://schemas.openxmlformats.org/officeDocument/2006/relationships/hyperlink" Target="../../../AppData/Local/Microsoft/Windows/Temporary%20Internet%20Files/Documents/Granty/Granty%202014/P&#345;&#237;prava/3.1._2014/007_3.1._2014/3b_ekonomicke_shrnuti-evvo1_sdru&#382;en&#237;_%20p&#345;&#225;tel_MGO.xls" TargetMode="External"/><Relationship Id="rId32" Type="http://schemas.openxmlformats.org/officeDocument/2006/relationships/hyperlink" Target="../../../AppData/Local/Microsoft/Windows/Temporary%20Internet%20Files/Documents/Granty/Granty%202014/P&#345;&#237;prava/3.1._2014/010_3.1._2014/zadost_zpaevvo-VITAREGIO.doc" TargetMode="External"/><Relationship Id="rId37" Type="http://schemas.openxmlformats.org/officeDocument/2006/relationships/hyperlink" Target="../../../AppData/Local/Microsoft/Windows/Temporary%20Internet%20Files/Documents/Granty/Granty%202014/P&#345;&#237;prava/3.1._2014/011_3.1._2014/3c_projekt_evvo_3_1.doc" TargetMode="External"/><Relationship Id="rId40" Type="http://schemas.openxmlformats.org/officeDocument/2006/relationships/hyperlink" Target="../../../AppData/Local/Microsoft/Windows/Temporary%20Internet%20Files/Documents/Granty/Granty%202014/P&#345;&#237;prava/3.1._2014/012_3.1._2014/grant%20m&#283;sto%20&#269;.2%20-%20ekonomick&#233;%20shrnut&#237;%20(2).xls" TargetMode="External"/><Relationship Id="rId45" Type="http://schemas.openxmlformats.org/officeDocument/2006/relationships/hyperlink" Target="../../../AppData/Local/Microsoft/Windows/Temporary%20Internet%20Files/Documents/Granty/Granty%202014/P&#345;&#237;prava/3.1._2014/014_3.1._2014/zadost_zpaevvo.doc" TargetMode="External"/><Relationship Id="rId53" Type="http://schemas.openxmlformats.org/officeDocument/2006/relationships/hyperlink" Target="../../../AppData/Local/Microsoft/Windows/Temporary%20Internet%20Files/Documents/Granty/Granty%202014/P&#345;&#237;prava/3.1._2014/015_3.1._2014/zavazek%20nasledne%20pece.pdf" TargetMode="External"/><Relationship Id="rId5" Type="http://schemas.openxmlformats.org/officeDocument/2006/relationships/hyperlink" Target="../../../AppData/Local/Microsoft/Windows/Temporary%20Internet%20Files/Documents/Granty/Granty%202014/P&#345;&#237;prava/3.1._2014/002_3.1._2014/zadost_zpaevvo_komplet.doc" TargetMode="External"/><Relationship Id="rId15" Type="http://schemas.openxmlformats.org/officeDocument/2006/relationships/hyperlink" Target="../../../AppData/Local/Microsoft/Windows/Temporary%20Internet%20Files/Documents/Granty/Granty%202014/P&#345;&#237;prava/3.1._2014/004_3.1._2014/P&#345;&#237;lohy%204,5%20(1).doc" TargetMode="External"/><Relationship Id="rId23" Type="http://schemas.openxmlformats.org/officeDocument/2006/relationships/hyperlink" Target="../../../AppData/Local/Microsoft/Windows/Temporary%20Internet%20Files/Documents/Granty/Granty%202014/P&#345;&#237;prava/3.1._2014/007_3.1._2014/3a_zadost_evvo_sdru&#382;en&#237;_p&#345;&#225;tel_MGO.doc" TargetMode="External"/><Relationship Id="rId28" Type="http://schemas.openxmlformats.org/officeDocument/2006/relationships/hyperlink" Target="../../../AppData/Local/Microsoft/Windows/Temporary%20Internet%20Files/Documents/Granty/Granty%202014/P&#345;&#237;prava/3.1._2014/008_3.1._2014/projekt_evvo_3_1_.doc" TargetMode="External"/><Relationship Id="rId36" Type="http://schemas.openxmlformats.org/officeDocument/2006/relationships/hyperlink" Target="../../../AppData/Local/Microsoft/Windows/Temporary%20Internet%20Files/Documents/Granty/Granty%202014/P&#345;&#237;prava/3.1._2014/011_3.1._2014/Kopie%20-%20ekonomicke_shrnuti-evvo1.xls" TargetMode="External"/><Relationship Id="rId49" Type="http://schemas.openxmlformats.org/officeDocument/2006/relationships/hyperlink" Target="../../../AppData/Local/Microsoft/Windows/Temporary%20Internet%20Files/Documents/Granty/Granty%202014/P&#345;&#237;prava/3.1._2014/015_3.1._2014/~$ekonomicke_shrnuti-evvo2%20polo&#382;ky%20(1).xlsx2.xlsx" TargetMode="External"/><Relationship Id="rId10" Type="http://schemas.openxmlformats.org/officeDocument/2006/relationships/hyperlink" Target="../../../AppData/Local/Microsoft/Windows/Temporary%20Internet%20Files/Documents/Granty/Granty%202014/P&#345;&#237;prava/3.1._2014/003_3.1._2014/ekonomicke_shrnuti-evvo1.xls" TargetMode="External"/><Relationship Id="rId19" Type="http://schemas.openxmlformats.org/officeDocument/2006/relationships/hyperlink" Target="../../../AppData/Local/Microsoft/Windows/Temporary%20Internet%20Files/Documents/Granty/Granty%202014/P&#345;&#237;prava/3.1._2014/005_3.1._2014/zprava_o_realizaci_evvo-finalni.doc" TargetMode="External"/><Relationship Id="rId31" Type="http://schemas.openxmlformats.org/officeDocument/2006/relationships/hyperlink" Target="../../../AppData/Local/Microsoft/Windows/Temporary%20Internet%20Files/Documents/Granty/Granty%202014/P&#345;&#237;prava/3.1._2014/009_3.1._2014/hotov&#253;%20projekt%20(1).docx" TargetMode="External"/><Relationship Id="rId44" Type="http://schemas.openxmlformats.org/officeDocument/2006/relationships/hyperlink" Target="../../../AppData/Local/Microsoft/Windows/Temporary%20Internet%20Files/Documents/Granty/Granty%202014/P&#345;&#237;prava/3.1._2014/013_3.1._2014/3c_projekt_evvo_3_1_upr.doc" TargetMode="External"/><Relationship Id="rId52" Type="http://schemas.openxmlformats.org/officeDocument/2006/relationships/hyperlink" Target="../../../AppData/Local/Microsoft/Windows/Temporary%20Internet%20Files/Documents/Granty/Granty%202014/P&#345;&#237;prava/3.1._2014/015_3.1._2014/predjednani%20zameru.pdf" TargetMode="External"/><Relationship Id="rId4" Type="http://schemas.openxmlformats.org/officeDocument/2006/relationships/hyperlink" Target="../../../AppData/Local/Microsoft/Windows/Temporary%20Internet%20Files/Documents/Granty/Granty%202014/P&#345;&#237;prava/3.1._2014/001_3.1._2014/Obrazov&#225;%20p&#345;&#237;loha%20EVVO.pdf" TargetMode="External"/><Relationship Id="rId9" Type="http://schemas.openxmlformats.org/officeDocument/2006/relationships/hyperlink" Target="../../../AppData/Local/Microsoft/Windows/Temporary%20Internet%20Files/Documents/Granty/Granty%202014/P&#345;&#237;prava/3.1._2014/003_3.1._2014/zadost_zpaevvo.doc" TargetMode="External"/><Relationship Id="rId14" Type="http://schemas.openxmlformats.org/officeDocument/2006/relationships/hyperlink" Target="../../../AppData/Local/Microsoft/Windows/Temporary%20Internet%20Files/Documents/Granty/Granty%202014/P&#345;&#237;prava/3.1._2014/004_3.1._2014/3c_projekt_evvo_3_1_upr%20(5).doc" TargetMode="External"/><Relationship Id="rId22" Type="http://schemas.openxmlformats.org/officeDocument/2006/relationships/hyperlink" Target="../../../AppData/Local/Microsoft/Windows/Temporary%20Internet%20Files/Documents/Granty/Granty%202014/P&#345;&#237;prava/3.1._2014/006_3.1._2014/3c_projekt_evvo_3_1_upr.doc" TargetMode="External"/><Relationship Id="rId27" Type="http://schemas.openxmlformats.org/officeDocument/2006/relationships/hyperlink" Target="../../../AppData/Local/Microsoft/Windows/Temporary%20Internet%20Files/Documents/Granty/Granty%202014/P&#345;&#237;prava/3.1._2014/008_3.1._2014/ekonomicke_shrnuti-evvo1%20(1).xls" TargetMode="External"/><Relationship Id="rId30" Type="http://schemas.openxmlformats.org/officeDocument/2006/relationships/hyperlink" Target="../../../AppData/Local/Microsoft/Windows/Temporary%20Internet%20Files/Documents/Granty/Granty%202014/P&#345;&#237;prava/3.1._2014/009_3.1._2014/ekonomicke_shrnuti-evvo1%20(2)posl.%20(1).xls" TargetMode="External"/><Relationship Id="rId35" Type="http://schemas.openxmlformats.org/officeDocument/2006/relationships/hyperlink" Target="../../../AppData/Local/Microsoft/Windows/Temporary%20Internet%20Files/Documents/Granty/Granty%202014/P&#345;&#237;prava/3.1._2014/011_3.1._2014/KEV%20zadost_zpaevvo.doc" TargetMode="External"/><Relationship Id="rId43" Type="http://schemas.openxmlformats.org/officeDocument/2006/relationships/hyperlink" Target="../../../AppData/Local/Microsoft/Windows/Temporary%20Internet%20Files/Documents/Granty/Granty%202014/P&#345;&#237;prava/3.1._2014/013_3.1._2014/ekonomicke_shrnuti-evvo1.xls" TargetMode="External"/><Relationship Id="rId48" Type="http://schemas.openxmlformats.org/officeDocument/2006/relationships/hyperlink" Target="../../../AppData/Local/Microsoft/Windows/Temporary%20Internet%20Files/Documents/Granty/Granty%202014/P&#345;&#237;prava/3.1._2014/015_3.1._2014/zadost_grant%202014%20-%202.doc" TargetMode="External"/><Relationship Id="rId56" Type="http://schemas.openxmlformats.org/officeDocument/2006/relationships/comments" Target="../comments1.xml"/><Relationship Id="rId8" Type="http://schemas.openxmlformats.org/officeDocument/2006/relationships/hyperlink" Target="../../../AppData/Local/Microsoft/Windows/Temporary%20Internet%20Files/Documents/Granty/Granty%202014/P&#345;&#237;prava/3.1._2014/002_3.1._2014/p&#345;&#237;loha.pdf" TargetMode="External"/><Relationship Id="rId51" Type="http://schemas.openxmlformats.org/officeDocument/2006/relationships/hyperlink" Target="../../../AppData/Local/Microsoft/Windows/Temporary%20Internet%20Files/Documents/Granty/Granty%202014/P&#345;&#237;prava/3.1._2014/015_3.1._2014/souhlas%20majitele.pdf" TargetMode="External"/><Relationship Id="rId3" Type="http://schemas.openxmlformats.org/officeDocument/2006/relationships/hyperlink" Target="../../../AppData/Local/Microsoft/Windows/Temporary%20Internet%20Files/Documents/Granty/Granty%202014/P&#345;&#237;prava/3.1._2014/001_3.1._2014/3c_projekt_evvo_3_1_upr%5b1%5d.doc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../../../AppData/Local/Microsoft/Windows/Temporary%20Internet%20Files/Documents/Granty/Granty%202014/P&#345;&#237;prava/3.2._2014/001_3.2._2014/3c_projekt_evvo_3_2_upr.doc" TargetMode="External"/><Relationship Id="rId7" Type="http://schemas.openxmlformats.org/officeDocument/2006/relationships/hyperlink" Target="../../../AppData/Local/Microsoft/Windows/Temporary%20Internet%20Files/Documents/Granty/Granty%202014/P&#345;&#237;prava/3.2._2014/002_3.2._2014/projekt_Opavska%20Ekomapa%202.doc" TargetMode="External"/><Relationship Id="rId2" Type="http://schemas.openxmlformats.org/officeDocument/2006/relationships/hyperlink" Target="../../../AppData/Local/Microsoft/Windows/Temporary%20Internet%20Files/Documents/Granty/Granty%202014/P&#345;&#237;prava/3.2._2014/001_3.2._2014/ekonomicke_shrnuti-evvo2OPR.xls" TargetMode="External"/><Relationship Id="rId1" Type="http://schemas.openxmlformats.org/officeDocument/2006/relationships/hyperlink" Target="../../../AppData/Local/Microsoft/Windows/Temporary%20Internet%20Files/Documents/Granty/Granty%202014/P&#345;&#237;prava/3.2._2014/001_3.2._2014/zadost_zpaevvo.doc" TargetMode="External"/><Relationship Id="rId6" Type="http://schemas.openxmlformats.org/officeDocument/2006/relationships/hyperlink" Target="../../../AppData/Local/Microsoft/Windows/Temporary%20Internet%20Files/Documents/Granty/Granty%202014/P&#345;&#237;prava/3.2._2014/002_3.2._2014/ekonomicke_shrnuti_Opavska%20Ekomapa%202.xls" TargetMode="External"/><Relationship Id="rId5" Type="http://schemas.openxmlformats.org/officeDocument/2006/relationships/hyperlink" Target="../../../AppData/Local/Microsoft/Windows/Temporary%20Internet%20Files/Documents/Granty/Granty%202014/P&#345;&#237;prava/3.2._2014/002_3.2._2014/zadost_Opavska%20Ekomapa%202.doc" TargetMode="External"/><Relationship Id="rId4" Type="http://schemas.openxmlformats.org/officeDocument/2006/relationships/hyperlink" Target="../../../AppData/Local/Microsoft/Windows/Temporary%20Internet%20Files/Documents/Granty/Granty%202014/P&#345;&#237;prava/3.2._2014/001_3.2._2014/P&#345;&#237;loha%20&#269;.4.doc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../../../AppData/Local/Microsoft/Windows/Temporary%20Internet%20Files/Documents/Granty/Granty%202014/P&#345;&#237;prava/3.3._2014/001_3.3._2014/3c_projekt_evvo_3_3%20-%20V&#253;sadba%20za%20h&#345;bitovem.doc" TargetMode="External"/><Relationship Id="rId7" Type="http://schemas.openxmlformats.org/officeDocument/2006/relationships/hyperlink" Target="../../../AppData/Local/Microsoft/Windows/Temporary%20Internet%20Files/Documents/Granty/Granty%202014/P&#345;&#237;prava/3.3._2014/001_3.3._2014/fotodokumentace.pdf" TargetMode="External"/><Relationship Id="rId2" Type="http://schemas.openxmlformats.org/officeDocument/2006/relationships/hyperlink" Target="../../../AppData/Local/Microsoft/Windows/Temporary%20Internet%20Files/Documents/Granty/Granty%202014/P&#345;&#237;prava/3.3._2014/001_3.3._2014/Ekonomick&#233;%20shrnut&#237;%20projektu%20-%20V&#253;sadba%20za%20h&#345;bitovem.xls" TargetMode="External"/><Relationship Id="rId1" Type="http://schemas.openxmlformats.org/officeDocument/2006/relationships/hyperlink" Target="../../../AppData/Local/Microsoft/Windows/Temporary%20Internet%20Files/Documents/Granty/Granty%202014/P&#345;&#237;prava/3.3._2014/001_3.3._2014/&#381;&#225;dost%20-%20v&#253;sadba%20za%20h&#345;bitovem.doc" TargetMode="External"/><Relationship Id="rId6" Type="http://schemas.openxmlformats.org/officeDocument/2006/relationships/hyperlink" Target="../../../AppData/Local/Microsoft/Windows/Temporary%20Internet%20Files/Documents/Granty/Granty%202014/P&#345;&#237;prava/3.3._2014/001_3.3._2014/Z&#225;vazek%20n&#225;sledn&#233;%20p&#233;&#269;e.doc" TargetMode="External"/><Relationship Id="rId5" Type="http://schemas.openxmlformats.org/officeDocument/2006/relationships/hyperlink" Target="../../../AppData/Local/Microsoft/Windows/Temporary%20Internet%20Files/Documents/Granty/Granty%202014/P&#345;&#237;prava/3.3._2014/001_3.3._2014/V&#253;sadba%20za%20h&#345;bitovem%20-%20p&#345;edjedn&#225;n&#237;%20a%20doporu&#269;en&#237;%20O&#381;P.jpg" TargetMode="External"/><Relationship Id="rId4" Type="http://schemas.openxmlformats.org/officeDocument/2006/relationships/hyperlink" Target="../../../AppData/Local/Microsoft/Windows/Temporary%20Internet%20Files/Documents/Granty/Granty%202014/P&#345;&#237;prava/3.3._2014/001_3.3._2014/souhlas%20majite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87"/>
  <sheetViews>
    <sheetView workbookViewId="0">
      <selection activeCell="D21" sqref="D21"/>
    </sheetView>
  </sheetViews>
  <sheetFormatPr defaultRowHeight="12.75" x14ac:dyDescent="0.2"/>
  <cols>
    <col min="1" max="1" width="13.140625" customWidth="1"/>
    <col min="2" max="2" width="38.5703125" customWidth="1"/>
    <col min="3" max="3" width="49.42578125" customWidth="1"/>
    <col min="4" max="4" width="6.28515625" style="23" customWidth="1"/>
    <col min="5" max="5" width="5.7109375" style="23" customWidth="1"/>
    <col min="6" max="6" width="6.140625" style="23" customWidth="1"/>
    <col min="7" max="7" width="10.7109375" customWidth="1"/>
    <col min="8" max="8" width="13.42578125" style="62" customWidth="1"/>
    <col min="9" max="9" width="11.7109375" style="63" customWidth="1"/>
    <col min="10" max="10" width="13.42578125" customWidth="1"/>
    <col min="11" max="13" width="15.42578125" customWidth="1"/>
    <col min="14" max="14" width="13.7109375" customWidth="1"/>
    <col min="15" max="15" width="18" customWidth="1"/>
    <col min="16" max="16" width="13.140625" customWidth="1"/>
    <col min="17" max="17" width="16.42578125" customWidth="1"/>
    <col min="18" max="18" width="12.7109375" customWidth="1"/>
  </cols>
  <sheetData>
    <row r="1" spans="1:18" ht="15.75" x14ac:dyDescent="0.25">
      <c r="A1" s="319" t="s">
        <v>182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1"/>
    </row>
    <row r="2" spans="1:18" ht="30.75" customHeight="1" x14ac:dyDescent="0.2">
      <c r="A2" s="326" t="s">
        <v>0</v>
      </c>
      <c r="B2" s="327" t="s">
        <v>1</v>
      </c>
      <c r="C2" s="327" t="s">
        <v>2</v>
      </c>
      <c r="D2" s="329" t="s">
        <v>3</v>
      </c>
      <c r="E2" s="330"/>
      <c r="F2" s="330"/>
      <c r="G2" s="325" t="s">
        <v>37</v>
      </c>
      <c r="H2" s="332" t="s">
        <v>33</v>
      </c>
      <c r="I2" s="318" t="s">
        <v>32</v>
      </c>
      <c r="J2" s="322" t="s">
        <v>10</v>
      </c>
      <c r="K2" s="322"/>
      <c r="L2" s="323" t="s">
        <v>183</v>
      </c>
      <c r="M2" s="324"/>
      <c r="N2" s="323" t="s">
        <v>184</v>
      </c>
      <c r="O2" s="324"/>
      <c r="P2" s="322" t="s">
        <v>185</v>
      </c>
      <c r="Q2" s="322"/>
      <c r="R2" s="325" t="s">
        <v>186</v>
      </c>
    </row>
    <row r="3" spans="1:18" ht="24" x14ac:dyDescent="0.2">
      <c r="A3" s="326"/>
      <c r="B3" s="328"/>
      <c r="C3" s="328"/>
      <c r="D3" s="43" t="s">
        <v>4</v>
      </c>
      <c r="E3" s="46" t="s">
        <v>5</v>
      </c>
      <c r="F3" s="46" t="s">
        <v>6</v>
      </c>
      <c r="G3" s="331"/>
      <c r="H3" s="333"/>
      <c r="I3" s="318"/>
      <c r="J3" s="4" t="s">
        <v>8</v>
      </c>
      <c r="K3" s="3" t="s">
        <v>11</v>
      </c>
      <c r="L3" s="3" t="s">
        <v>8</v>
      </c>
      <c r="M3" s="3" t="s">
        <v>187</v>
      </c>
      <c r="N3" s="4" t="s">
        <v>8</v>
      </c>
      <c r="O3" s="3" t="s">
        <v>11</v>
      </c>
      <c r="P3" s="4" t="s">
        <v>8</v>
      </c>
      <c r="Q3" s="3" t="s">
        <v>11</v>
      </c>
      <c r="R3" s="325"/>
    </row>
    <row r="4" spans="1:18" ht="25.5" customHeight="1" x14ac:dyDescent="0.2">
      <c r="A4" s="44"/>
      <c r="B4" s="42"/>
      <c r="C4" s="42"/>
      <c r="D4" s="47"/>
      <c r="E4" s="47"/>
      <c r="F4" s="47"/>
      <c r="G4" s="5"/>
      <c r="H4" s="26"/>
      <c r="I4" s="6"/>
      <c r="J4" s="7" t="s">
        <v>28</v>
      </c>
      <c r="K4" s="7">
        <v>0.1</v>
      </c>
      <c r="L4" s="7" t="s">
        <v>28</v>
      </c>
      <c r="M4" s="7">
        <v>0.2</v>
      </c>
      <c r="N4" s="7" t="s">
        <v>28</v>
      </c>
      <c r="O4" s="7">
        <v>0.3</v>
      </c>
      <c r="P4" s="7" t="s">
        <v>28</v>
      </c>
      <c r="Q4" s="7">
        <v>0.4</v>
      </c>
      <c r="R4" s="8"/>
    </row>
    <row r="5" spans="1:18" s="2" customFormat="1" ht="24" customHeight="1" x14ac:dyDescent="0.2">
      <c r="A5" s="48" t="s">
        <v>38</v>
      </c>
      <c r="B5" s="70" t="s">
        <v>188</v>
      </c>
      <c r="C5" s="71" t="s">
        <v>39</v>
      </c>
      <c r="D5" s="64">
        <v>1</v>
      </c>
      <c r="E5" s="64">
        <v>1</v>
      </c>
      <c r="F5" s="64">
        <v>1</v>
      </c>
      <c r="G5" s="72">
        <v>84.8</v>
      </c>
      <c r="H5" s="38">
        <v>25000</v>
      </c>
      <c r="I5" s="73">
        <v>25000</v>
      </c>
      <c r="J5" s="72">
        <v>3</v>
      </c>
      <c r="K5" s="72">
        <f>J5*_PRI1</f>
        <v>0.30000000000000004</v>
      </c>
      <c r="L5" s="72">
        <v>4</v>
      </c>
      <c r="M5" s="72">
        <f t="shared" ref="M5:M36" si="0">L5*_MU2</f>
        <v>0.8</v>
      </c>
      <c r="N5" s="72">
        <v>5</v>
      </c>
      <c r="O5" s="72">
        <f t="shared" ref="O5:O36" si="1">N5*_PRI2</f>
        <v>1.5</v>
      </c>
      <c r="P5" s="74">
        <v>5</v>
      </c>
      <c r="Q5" s="72">
        <f t="shared" ref="Q5:Q36" si="2">P5*_PRI3</f>
        <v>2</v>
      </c>
      <c r="R5" s="72">
        <f t="shared" ref="R5:R36" si="3">K5+M5+O5+Q5</f>
        <v>4.5999999999999996</v>
      </c>
    </row>
    <row r="6" spans="1:18" s="2" customFormat="1" ht="24.95" customHeight="1" x14ac:dyDescent="0.2">
      <c r="A6" s="48" t="s">
        <v>40</v>
      </c>
      <c r="B6" s="70" t="s">
        <v>189</v>
      </c>
      <c r="C6" s="75" t="s">
        <v>41</v>
      </c>
      <c r="D6" s="64">
        <v>2</v>
      </c>
      <c r="E6" s="64">
        <v>2</v>
      </c>
      <c r="F6" s="64">
        <v>2</v>
      </c>
      <c r="G6" s="72">
        <v>21.6</v>
      </c>
      <c r="H6" s="38">
        <v>40000</v>
      </c>
      <c r="I6" s="73">
        <v>20000</v>
      </c>
      <c r="J6" s="72">
        <v>1</v>
      </c>
      <c r="K6" s="72">
        <f>J6*_PRI1</f>
        <v>0.1</v>
      </c>
      <c r="L6" s="72">
        <v>4</v>
      </c>
      <c r="M6" s="72">
        <f t="shared" si="0"/>
        <v>0.8</v>
      </c>
      <c r="N6" s="72">
        <v>1</v>
      </c>
      <c r="O6" s="72">
        <f t="shared" si="1"/>
        <v>0.3</v>
      </c>
      <c r="P6" s="74">
        <v>5</v>
      </c>
      <c r="Q6" s="72">
        <f t="shared" si="2"/>
        <v>2</v>
      </c>
      <c r="R6" s="72">
        <f t="shared" si="3"/>
        <v>3.2</v>
      </c>
    </row>
    <row r="7" spans="1:18" s="2" customFormat="1" ht="24.95" customHeight="1" x14ac:dyDescent="0.2">
      <c r="A7" s="49" t="s">
        <v>42</v>
      </c>
      <c r="B7" s="70" t="s">
        <v>190</v>
      </c>
      <c r="C7" s="76" t="s">
        <v>43</v>
      </c>
      <c r="D7" s="64">
        <v>3</v>
      </c>
      <c r="E7" s="64">
        <v>3</v>
      </c>
      <c r="F7" s="64">
        <v>3</v>
      </c>
      <c r="G7" s="74">
        <v>24</v>
      </c>
      <c r="H7" s="38">
        <v>19000</v>
      </c>
      <c r="I7" s="73">
        <v>15000</v>
      </c>
      <c r="J7" s="72">
        <v>3</v>
      </c>
      <c r="K7" s="72">
        <f>J7*_PRI1</f>
        <v>0.30000000000000004</v>
      </c>
      <c r="L7" s="72">
        <v>4</v>
      </c>
      <c r="M7" s="72">
        <f t="shared" si="0"/>
        <v>0.8</v>
      </c>
      <c r="N7" s="72">
        <v>1</v>
      </c>
      <c r="O7" s="72">
        <f t="shared" si="1"/>
        <v>0.3</v>
      </c>
      <c r="P7" s="74">
        <v>5</v>
      </c>
      <c r="Q7" s="72">
        <f t="shared" si="2"/>
        <v>2</v>
      </c>
      <c r="R7" s="72">
        <f t="shared" si="3"/>
        <v>3.4000000000000004</v>
      </c>
    </row>
    <row r="8" spans="1:18" s="2" customFormat="1" ht="24.95" customHeight="1" x14ac:dyDescent="0.2">
      <c r="A8" s="49" t="s">
        <v>44</v>
      </c>
      <c r="B8" s="70" t="s">
        <v>191</v>
      </c>
      <c r="C8" s="77" t="s">
        <v>45</v>
      </c>
      <c r="D8" s="64">
        <v>4</v>
      </c>
      <c r="E8" s="64">
        <v>4</v>
      </c>
      <c r="F8" s="64">
        <v>4</v>
      </c>
      <c r="G8" s="72">
        <v>27.8</v>
      </c>
      <c r="H8" s="38">
        <v>13000</v>
      </c>
      <c r="I8" s="73">
        <v>10000</v>
      </c>
      <c r="J8" s="72">
        <v>4</v>
      </c>
      <c r="K8" s="72">
        <f>J8*_PRI1</f>
        <v>0.4</v>
      </c>
      <c r="L8" s="72">
        <v>5</v>
      </c>
      <c r="M8" s="72">
        <f t="shared" si="0"/>
        <v>1</v>
      </c>
      <c r="N8" s="72">
        <v>5</v>
      </c>
      <c r="O8" s="72">
        <f t="shared" si="1"/>
        <v>1.5</v>
      </c>
      <c r="P8" s="74">
        <v>5</v>
      </c>
      <c r="Q8" s="72">
        <f t="shared" si="2"/>
        <v>2</v>
      </c>
      <c r="R8" s="72">
        <f t="shared" si="3"/>
        <v>4.9000000000000004</v>
      </c>
    </row>
    <row r="9" spans="1:18" s="2" customFormat="1" ht="24.95" customHeight="1" x14ac:dyDescent="0.2">
      <c r="A9" s="48" t="s">
        <v>46</v>
      </c>
      <c r="B9" s="70" t="s">
        <v>47</v>
      </c>
      <c r="C9" s="78" t="s">
        <v>48</v>
      </c>
      <c r="D9" s="64">
        <v>5</v>
      </c>
      <c r="E9" s="64">
        <v>5</v>
      </c>
      <c r="F9" s="64">
        <v>5</v>
      </c>
      <c r="G9" s="37">
        <v>71.400000000000006</v>
      </c>
      <c r="H9" s="38">
        <v>40000</v>
      </c>
      <c r="I9" s="73">
        <v>30000</v>
      </c>
      <c r="J9" s="72">
        <v>5</v>
      </c>
      <c r="K9" s="72">
        <v>1</v>
      </c>
      <c r="L9" s="72">
        <v>2</v>
      </c>
      <c r="M9" s="72">
        <f t="shared" si="0"/>
        <v>0.4</v>
      </c>
      <c r="N9" s="72">
        <v>1</v>
      </c>
      <c r="O9" s="72">
        <f t="shared" si="1"/>
        <v>0.3</v>
      </c>
      <c r="P9" s="74">
        <v>5</v>
      </c>
      <c r="Q9" s="72">
        <f t="shared" si="2"/>
        <v>2</v>
      </c>
      <c r="R9" s="72">
        <f t="shared" si="3"/>
        <v>3.7</v>
      </c>
    </row>
    <row r="10" spans="1:18" s="2" customFormat="1" ht="24.95" customHeight="1" x14ac:dyDescent="0.2">
      <c r="A10" s="49" t="s">
        <v>49</v>
      </c>
      <c r="B10" s="70" t="s">
        <v>192</v>
      </c>
      <c r="C10" s="71" t="s">
        <v>50</v>
      </c>
      <c r="D10" s="64">
        <v>6</v>
      </c>
      <c r="E10" s="64">
        <v>6</v>
      </c>
      <c r="F10" s="64">
        <v>6</v>
      </c>
      <c r="G10" s="72">
        <v>22.9</v>
      </c>
      <c r="H10" s="38">
        <v>37000</v>
      </c>
      <c r="I10" s="73">
        <v>10000</v>
      </c>
      <c r="J10" s="72">
        <v>3</v>
      </c>
      <c r="K10" s="72">
        <f t="shared" ref="K10:K41" si="4">J10*_PRI1</f>
        <v>0.30000000000000004</v>
      </c>
      <c r="L10" s="72">
        <v>2</v>
      </c>
      <c r="M10" s="72">
        <f t="shared" si="0"/>
        <v>0.4</v>
      </c>
      <c r="N10" s="72">
        <v>5</v>
      </c>
      <c r="O10" s="72">
        <f t="shared" si="1"/>
        <v>1.5</v>
      </c>
      <c r="P10" s="74">
        <v>5</v>
      </c>
      <c r="Q10" s="72">
        <f t="shared" si="2"/>
        <v>2</v>
      </c>
      <c r="R10" s="72">
        <f t="shared" si="3"/>
        <v>4.2</v>
      </c>
    </row>
    <row r="11" spans="1:18" s="2" customFormat="1" ht="24.75" customHeight="1" x14ac:dyDescent="0.2">
      <c r="A11" s="48" t="s">
        <v>51</v>
      </c>
      <c r="B11" s="70" t="s">
        <v>193</v>
      </c>
      <c r="C11" s="71" t="s">
        <v>52</v>
      </c>
      <c r="D11" s="64">
        <v>7</v>
      </c>
      <c r="E11" s="64">
        <v>7</v>
      </c>
      <c r="F11" s="64">
        <v>7</v>
      </c>
      <c r="G11" s="72">
        <v>47.9</v>
      </c>
      <c r="H11" s="38">
        <v>38000</v>
      </c>
      <c r="I11" s="73">
        <v>25000</v>
      </c>
      <c r="J11" s="72">
        <v>4</v>
      </c>
      <c r="K11" s="72">
        <f t="shared" si="4"/>
        <v>0.4</v>
      </c>
      <c r="L11" s="72">
        <v>4</v>
      </c>
      <c r="M11" s="72">
        <f t="shared" si="0"/>
        <v>0.8</v>
      </c>
      <c r="N11" s="72">
        <v>4</v>
      </c>
      <c r="O11" s="72">
        <f t="shared" si="1"/>
        <v>1.2</v>
      </c>
      <c r="P11" s="74">
        <v>5</v>
      </c>
      <c r="Q11" s="72">
        <f t="shared" si="2"/>
        <v>2</v>
      </c>
      <c r="R11" s="72">
        <f t="shared" si="3"/>
        <v>4.4000000000000004</v>
      </c>
    </row>
    <row r="12" spans="1:18" s="2" customFormat="1" ht="24.95" customHeight="1" x14ac:dyDescent="0.2">
      <c r="A12" s="49" t="s">
        <v>53</v>
      </c>
      <c r="B12" s="70" t="s">
        <v>194</v>
      </c>
      <c r="C12" s="79" t="s">
        <v>54</v>
      </c>
      <c r="D12" s="64">
        <v>8</v>
      </c>
      <c r="E12" s="64">
        <v>8</v>
      </c>
      <c r="F12" s="64">
        <v>8</v>
      </c>
      <c r="G12" s="72">
        <v>40</v>
      </c>
      <c r="H12" s="38">
        <v>22200</v>
      </c>
      <c r="I12" s="73">
        <v>10000</v>
      </c>
      <c r="J12" s="72">
        <v>3</v>
      </c>
      <c r="K12" s="72">
        <f t="shared" si="4"/>
        <v>0.30000000000000004</v>
      </c>
      <c r="L12" s="72">
        <v>3</v>
      </c>
      <c r="M12" s="72">
        <f t="shared" si="0"/>
        <v>0.60000000000000009</v>
      </c>
      <c r="N12" s="72">
        <v>3</v>
      </c>
      <c r="O12" s="72">
        <f t="shared" si="1"/>
        <v>0.89999999999999991</v>
      </c>
      <c r="P12" s="74">
        <v>5</v>
      </c>
      <c r="Q12" s="72">
        <f t="shared" si="2"/>
        <v>2</v>
      </c>
      <c r="R12" s="72">
        <f t="shared" si="3"/>
        <v>3.8</v>
      </c>
    </row>
    <row r="13" spans="1:18" s="2" customFormat="1" ht="24.95" customHeight="1" x14ac:dyDescent="0.2">
      <c r="A13" s="49" t="s">
        <v>55</v>
      </c>
      <c r="B13" s="70" t="s">
        <v>194</v>
      </c>
      <c r="C13" s="71" t="s">
        <v>56</v>
      </c>
      <c r="D13" s="64">
        <v>9</v>
      </c>
      <c r="E13" s="64">
        <v>9</v>
      </c>
      <c r="F13" s="64">
        <v>9</v>
      </c>
      <c r="G13" s="72">
        <v>40</v>
      </c>
      <c r="H13" s="38">
        <v>23400</v>
      </c>
      <c r="I13" s="73">
        <v>15000</v>
      </c>
      <c r="J13" s="72">
        <v>3</v>
      </c>
      <c r="K13" s="72">
        <f t="shared" si="4"/>
        <v>0.30000000000000004</v>
      </c>
      <c r="L13" s="72">
        <v>5</v>
      </c>
      <c r="M13" s="72">
        <f t="shared" si="0"/>
        <v>1</v>
      </c>
      <c r="N13" s="72">
        <v>5</v>
      </c>
      <c r="O13" s="72">
        <f t="shared" si="1"/>
        <v>1.5</v>
      </c>
      <c r="P13" s="74">
        <v>5</v>
      </c>
      <c r="Q13" s="72">
        <f t="shared" si="2"/>
        <v>2</v>
      </c>
      <c r="R13" s="72">
        <f t="shared" si="3"/>
        <v>4.8</v>
      </c>
    </row>
    <row r="14" spans="1:18" s="2" customFormat="1" ht="24.95" customHeight="1" x14ac:dyDescent="0.2">
      <c r="A14" s="48" t="s">
        <v>57</v>
      </c>
      <c r="B14" s="70" t="s">
        <v>195</v>
      </c>
      <c r="C14" s="80" t="s">
        <v>58</v>
      </c>
      <c r="D14" s="64">
        <v>10</v>
      </c>
      <c r="E14" s="64">
        <v>10</v>
      </c>
      <c r="F14" s="64">
        <v>10</v>
      </c>
      <c r="G14" s="37">
        <v>75.3</v>
      </c>
      <c r="H14" s="38">
        <v>40000</v>
      </c>
      <c r="I14" s="73">
        <v>30000</v>
      </c>
      <c r="J14" s="72">
        <v>5</v>
      </c>
      <c r="K14" s="72">
        <f t="shared" si="4"/>
        <v>0.5</v>
      </c>
      <c r="L14" s="72">
        <v>5</v>
      </c>
      <c r="M14" s="72">
        <f t="shared" si="0"/>
        <v>1</v>
      </c>
      <c r="N14" s="72">
        <v>5</v>
      </c>
      <c r="O14" s="72">
        <f t="shared" si="1"/>
        <v>1.5</v>
      </c>
      <c r="P14" s="74">
        <v>5</v>
      </c>
      <c r="Q14" s="72">
        <f t="shared" si="2"/>
        <v>2</v>
      </c>
      <c r="R14" s="72">
        <f t="shared" si="3"/>
        <v>5</v>
      </c>
    </row>
    <row r="15" spans="1:18" s="2" customFormat="1" ht="24.95" customHeight="1" x14ac:dyDescent="0.2">
      <c r="A15" s="48" t="s">
        <v>59</v>
      </c>
      <c r="B15" s="70" t="s">
        <v>60</v>
      </c>
      <c r="C15" s="77" t="s">
        <v>61</v>
      </c>
      <c r="D15" s="64">
        <v>11</v>
      </c>
      <c r="E15" s="64">
        <v>11</v>
      </c>
      <c r="F15" s="64">
        <v>11</v>
      </c>
      <c r="G15" s="72">
        <v>20</v>
      </c>
      <c r="H15" s="38">
        <v>10000</v>
      </c>
      <c r="I15" s="73">
        <v>10000</v>
      </c>
      <c r="J15" s="72">
        <v>2</v>
      </c>
      <c r="K15" s="72">
        <f t="shared" si="4"/>
        <v>0.2</v>
      </c>
      <c r="L15" s="72">
        <v>1</v>
      </c>
      <c r="M15" s="72">
        <f t="shared" si="0"/>
        <v>0.2</v>
      </c>
      <c r="N15" s="72">
        <v>1</v>
      </c>
      <c r="O15" s="72">
        <f t="shared" si="1"/>
        <v>0.3</v>
      </c>
      <c r="P15" s="74">
        <v>5</v>
      </c>
      <c r="Q15" s="72">
        <f t="shared" si="2"/>
        <v>2</v>
      </c>
      <c r="R15" s="72">
        <f t="shared" si="3"/>
        <v>2.7</v>
      </c>
    </row>
    <row r="16" spans="1:18" s="2" customFormat="1" ht="24.95" customHeight="1" x14ac:dyDescent="0.2">
      <c r="A16" s="48" t="s">
        <v>62</v>
      </c>
      <c r="B16" s="70" t="s">
        <v>196</v>
      </c>
      <c r="C16" s="78" t="s">
        <v>63</v>
      </c>
      <c r="D16" s="64">
        <v>12</v>
      </c>
      <c r="E16" s="64">
        <v>12</v>
      </c>
      <c r="F16" s="64">
        <v>12</v>
      </c>
      <c r="G16" s="37">
        <v>33.299999999999997</v>
      </c>
      <c r="H16" s="38">
        <v>40000</v>
      </c>
      <c r="I16" s="73">
        <v>25000</v>
      </c>
      <c r="J16" s="72">
        <v>3</v>
      </c>
      <c r="K16" s="72">
        <f t="shared" si="4"/>
        <v>0.30000000000000004</v>
      </c>
      <c r="L16" s="72">
        <v>4</v>
      </c>
      <c r="M16" s="72">
        <f t="shared" si="0"/>
        <v>0.8</v>
      </c>
      <c r="N16" s="72">
        <v>3</v>
      </c>
      <c r="O16" s="72">
        <f t="shared" si="1"/>
        <v>0.89999999999999991</v>
      </c>
      <c r="P16" s="74">
        <v>5</v>
      </c>
      <c r="Q16" s="72">
        <f t="shared" si="2"/>
        <v>2</v>
      </c>
      <c r="R16" s="72">
        <f t="shared" si="3"/>
        <v>4</v>
      </c>
    </row>
    <row r="17" spans="1:18" s="2" customFormat="1" ht="24.95" customHeight="1" x14ac:dyDescent="0.2">
      <c r="A17" s="48" t="s">
        <v>64</v>
      </c>
      <c r="B17" s="70" t="s">
        <v>65</v>
      </c>
      <c r="C17" s="77" t="s">
        <v>66</v>
      </c>
      <c r="D17" s="64">
        <v>13</v>
      </c>
      <c r="E17" s="64">
        <v>13</v>
      </c>
      <c r="F17" s="64">
        <v>13</v>
      </c>
      <c r="G17" s="37"/>
      <c r="H17" s="38">
        <v>40000</v>
      </c>
      <c r="I17" s="73">
        <v>25000</v>
      </c>
      <c r="J17" s="72">
        <v>5</v>
      </c>
      <c r="K17" s="72">
        <f t="shared" si="4"/>
        <v>0.5</v>
      </c>
      <c r="L17" s="72">
        <v>5</v>
      </c>
      <c r="M17" s="72">
        <f t="shared" si="0"/>
        <v>1</v>
      </c>
      <c r="N17" s="72">
        <v>5</v>
      </c>
      <c r="O17" s="72">
        <f t="shared" si="1"/>
        <v>1.5</v>
      </c>
      <c r="P17" s="74">
        <v>5</v>
      </c>
      <c r="Q17" s="72">
        <f t="shared" si="2"/>
        <v>2</v>
      </c>
      <c r="R17" s="72">
        <f t="shared" si="3"/>
        <v>5</v>
      </c>
    </row>
    <row r="18" spans="1:18" s="2" customFormat="1" ht="24.75" customHeight="1" x14ac:dyDescent="0.2">
      <c r="A18" s="48" t="s">
        <v>67</v>
      </c>
      <c r="B18" s="70" t="s">
        <v>197</v>
      </c>
      <c r="C18" s="77" t="s">
        <v>68</v>
      </c>
      <c r="D18" s="64">
        <v>14</v>
      </c>
      <c r="E18" s="64">
        <v>14</v>
      </c>
      <c r="F18" s="64">
        <v>14</v>
      </c>
      <c r="G18" s="74">
        <v>35.9</v>
      </c>
      <c r="H18" s="38">
        <v>25000</v>
      </c>
      <c r="I18" s="73">
        <v>0</v>
      </c>
      <c r="J18" s="72">
        <v>1</v>
      </c>
      <c r="K18" s="72">
        <f t="shared" si="4"/>
        <v>0.1</v>
      </c>
      <c r="L18" s="72">
        <v>3</v>
      </c>
      <c r="M18" s="72">
        <f t="shared" si="0"/>
        <v>0.60000000000000009</v>
      </c>
      <c r="N18" s="72">
        <v>3</v>
      </c>
      <c r="O18" s="72">
        <f t="shared" si="1"/>
        <v>0.89999999999999991</v>
      </c>
      <c r="P18" s="74">
        <v>0</v>
      </c>
      <c r="Q18" s="72">
        <f t="shared" si="2"/>
        <v>0</v>
      </c>
      <c r="R18" s="72">
        <f t="shared" si="3"/>
        <v>1.6</v>
      </c>
    </row>
    <row r="19" spans="1:18" s="2" customFormat="1" ht="24.95" customHeight="1" x14ac:dyDescent="0.2">
      <c r="A19" s="49" t="s">
        <v>69</v>
      </c>
      <c r="B19" s="70" t="s">
        <v>197</v>
      </c>
      <c r="C19" s="77" t="s">
        <v>70</v>
      </c>
      <c r="D19" s="64">
        <v>15</v>
      </c>
      <c r="E19" s="64">
        <v>15</v>
      </c>
      <c r="F19" s="64">
        <v>15</v>
      </c>
      <c r="G19" s="72">
        <v>50</v>
      </c>
      <c r="H19" s="38">
        <v>20000</v>
      </c>
      <c r="I19" s="73">
        <v>10000</v>
      </c>
      <c r="J19" s="72">
        <v>3</v>
      </c>
      <c r="K19" s="72">
        <f t="shared" si="4"/>
        <v>0.30000000000000004</v>
      </c>
      <c r="L19" s="72">
        <v>3</v>
      </c>
      <c r="M19" s="72">
        <f t="shared" si="0"/>
        <v>0.60000000000000009</v>
      </c>
      <c r="N19" s="72">
        <v>4</v>
      </c>
      <c r="O19" s="72">
        <f t="shared" si="1"/>
        <v>1.2</v>
      </c>
      <c r="P19" s="74">
        <v>5</v>
      </c>
      <c r="Q19" s="72">
        <f t="shared" si="2"/>
        <v>2</v>
      </c>
      <c r="R19" s="72">
        <f t="shared" si="3"/>
        <v>4.0999999999999996</v>
      </c>
    </row>
    <row r="20" spans="1:18" s="2" customFormat="1" ht="24.95" customHeight="1" x14ac:dyDescent="0.2">
      <c r="A20" s="48" t="s">
        <v>71</v>
      </c>
      <c r="B20" s="70" t="s">
        <v>197</v>
      </c>
      <c r="C20" s="78" t="s">
        <v>72</v>
      </c>
      <c r="D20" s="64">
        <v>16</v>
      </c>
      <c r="E20" s="64">
        <v>60</v>
      </c>
      <c r="F20" s="64">
        <v>16</v>
      </c>
      <c r="G20" s="72">
        <v>60</v>
      </c>
      <c r="H20" s="38">
        <v>20000</v>
      </c>
      <c r="I20" s="73">
        <v>20000</v>
      </c>
      <c r="J20" s="72">
        <v>2</v>
      </c>
      <c r="K20" s="72">
        <f t="shared" si="4"/>
        <v>0.2</v>
      </c>
      <c r="L20" s="72">
        <v>4</v>
      </c>
      <c r="M20" s="72">
        <f t="shared" si="0"/>
        <v>0.8</v>
      </c>
      <c r="N20" s="72">
        <v>5</v>
      </c>
      <c r="O20" s="72">
        <f t="shared" si="1"/>
        <v>1.5</v>
      </c>
      <c r="P20" s="74">
        <v>5</v>
      </c>
      <c r="Q20" s="72">
        <f t="shared" si="2"/>
        <v>2</v>
      </c>
      <c r="R20" s="72">
        <f t="shared" si="3"/>
        <v>4.5</v>
      </c>
    </row>
    <row r="21" spans="1:18" s="2" customFormat="1" ht="24.95" customHeight="1" x14ac:dyDescent="0.2">
      <c r="A21" s="48" t="s">
        <v>73</v>
      </c>
      <c r="B21" s="70" t="s">
        <v>198</v>
      </c>
      <c r="C21" s="77" t="s">
        <v>74</v>
      </c>
      <c r="D21" s="64">
        <v>17</v>
      </c>
      <c r="E21" s="64">
        <v>17</v>
      </c>
      <c r="F21" s="64">
        <v>17</v>
      </c>
      <c r="G21" s="37">
        <v>48.7</v>
      </c>
      <c r="H21" s="38">
        <v>20000</v>
      </c>
      <c r="I21" s="73">
        <v>15000</v>
      </c>
      <c r="J21" s="72">
        <v>0</v>
      </c>
      <c r="K21" s="72">
        <f t="shared" si="4"/>
        <v>0</v>
      </c>
      <c r="L21" s="72">
        <v>0</v>
      </c>
      <c r="M21" s="72">
        <f t="shared" si="0"/>
        <v>0</v>
      </c>
      <c r="N21" s="72">
        <v>1</v>
      </c>
      <c r="O21" s="72">
        <f t="shared" si="1"/>
        <v>0.3</v>
      </c>
      <c r="P21" s="74">
        <v>5</v>
      </c>
      <c r="Q21" s="72">
        <f t="shared" si="2"/>
        <v>2</v>
      </c>
      <c r="R21" s="72">
        <f t="shared" si="3"/>
        <v>2.2999999999999998</v>
      </c>
    </row>
    <row r="22" spans="1:18" s="2" customFormat="1" ht="24.95" customHeight="1" x14ac:dyDescent="0.2">
      <c r="A22" s="49" t="s">
        <v>75</v>
      </c>
      <c r="B22" s="70" t="s">
        <v>198</v>
      </c>
      <c r="C22" s="81" t="s">
        <v>76</v>
      </c>
      <c r="D22" s="64">
        <v>18</v>
      </c>
      <c r="E22" s="64">
        <v>18</v>
      </c>
      <c r="F22" s="64">
        <v>18</v>
      </c>
      <c r="G22" s="37">
        <v>52.4</v>
      </c>
      <c r="H22" s="38">
        <v>10000</v>
      </c>
      <c r="I22" s="73">
        <v>10000</v>
      </c>
      <c r="J22" s="72">
        <v>2</v>
      </c>
      <c r="K22" s="72">
        <f t="shared" si="4"/>
        <v>0.2</v>
      </c>
      <c r="L22" s="72">
        <v>5</v>
      </c>
      <c r="M22" s="72">
        <f t="shared" si="0"/>
        <v>1</v>
      </c>
      <c r="N22" s="72">
        <v>5</v>
      </c>
      <c r="O22" s="72">
        <f t="shared" si="1"/>
        <v>1.5</v>
      </c>
      <c r="P22" s="74">
        <v>5</v>
      </c>
      <c r="Q22" s="72">
        <f t="shared" si="2"/>
        <v>2</v>
      </c>
      <c r="R22" s="72">
        <f t="shared" si="3"/>
        <v>4.7</v>
      </c>
    </row>
    <row r="23" spans="1:18" s="2" customFormat="1" ht="24.75" customHeight="1" x14ac:dyDescent="0.2">
      <c r="A23" s="48" t="s">
        <v>77</v>
      </c>
      <c r="B23" s="70" t="s">
        <v>199</v>
      </c>
      <c r="C23" s="77" t="s">
        <v>78</v>
      </c>
      <c r="D23" s="64">
        <v>19</v>
      </c>
      <c r="E23" s="172">
        <v>19</v>
      </c>
      <c r="F23" s="64">
        <v>19</v>
      </c>
      <c r="G23" s="74"/>
      <c r="H23" s="38">
        <v>20000</v>
      </c>
      <c r="I23" s="73">
        <v>10000</v>
      </c>
      <c r="J23" s="72">
        <v>4</v>
      </c>
      <c r="K23" s="72">
        <f t="shared" si="4"/>
        <v>0.4</v>
      </c>
      <c r="L23" s="72">
        <v>2</v>
      </c>
      <c r="M23" s="72">
        <f t="shared" si="0"/>
        <v>0.4</v>
      </c>
      <c r="N23" s="72">
        <v>4</v>
      </c>
      <c r="O23" s="72">
        <f t="shared" si="1"/>
        <v>1.2</v>
      </c>
      <c r="P23" s="74">
        <v>5</v>
      </c>
      <c r="Q23" s="72">
        <f t="shared" si="2"/>
        <v>2</v>
      </c>
      <c r="R23" s="72">
        <f t="shared" si="3"/>
        <v>4</v>
      </c>
    </row>
    <row r="24" spans="1:18" s="2" customFormat="1" ht="24.95" customHeight="1" x14ac:dyDescent="0.2">
      <c r="A24" s="48" t="s">
        <v>79</v>
      </c>
      <c r="B24" s="70" t="s">
        <v>199</v>
      </c>
      <c r="C24" s="77" t="s">
        <v>80</v>
      </c>
      <c r="D24" s="64">
        <v>20</v>
      </c>
      <c r="E24" s="64">
        <v>20</v>
      </c>
      <c r="F24" s="172">
        <v>20</v>
      </c>
      <c r="G24" s="72">
        <v>65.400000000000006</v>
      </c>
      <c r="H24" s="38">
        <v>40000</v>
      </c>
      <c r="I24" s="73">
        <v>30000</v>
      </c>
      <c r="J24" s="72">
        <v>2</v>
      </c>
      <c r="K24" s="72">
        <f t="shared" si="4"/>
        <v>0.2</v>
      </c>
      <c r="L24" s="72">
        <v>5</v>
      </c>
      <c r="M24" s="72">
        <f t="shared" si="0"/>
        <v>1</v>
      </c>
      <c r="N24" s="72">
        <v>5</v>
      </c>
      <c r="O24" s="72">
        <f t="shared" si="1"/>
        <v>1.5</v>
      </c>
      <c r="P24" s="74">
        <v>5</v>
      </c>
      <c r="Q24" s="72">
        <f t="shared" si="2"/>
        <v>2</v>
      </c>
      <c r="R24" s="72">
        <f t="shared" si="3"/>
        <v>4.7</v>
      </c>
    </row>
    <row r="25" spans="1:18" s="2" customFormat="1" ht="24.95" customHeight="1" x14ac:dyDescent="0.2">
      <c r="A25" s="48" t="s">
        <v>81</v>
      </c>
      <c r="B25" s="70" t="s">
        <v>200</v>
      </c>
      <c r="C25" s="77" t="s">
        <v>82</v>
      </c>
      <c r="D25" s="64">
        <v>21</v>
      </c>
      <c r="E25" s="64">
        <v>21</v>
      </c>
      <c r="F25" s="64">
        <v>21</v>
      </c>
      <c r="G25" s="37">
        <v>50</v>
      </c>
      <c r="H25" s="38">
        <v>40000</v>
      </c>
      <c r="I25" s="73">
        <v>15000</v>
      </c>
      <c r="J25" s="72">
        <v>3</v>
      </c>
      <c r="K25" s="72">
        <f t="shared" si="4"/>
        <v>0.30000000000000004</v>
      </c>
      <c r="L25" s="72">
        <v>2</v>
      </c>
      <c r="M25" s="72">
        <f t="shared" si="0"/>
        <v>0.4</v>
      </c>
      <c r="N25" s="72">
        <v>4</v>
      </c>
      <c r="O25" s="72">
        <f t="shared" si="1"/>
        <v>1.2</v>
      </c>
      <c r="P25" s="74">
        <v>5</v>
      </c>
      <c r="Q25" s="72">
        <f t="shared" si="2"/>
        <v>2</v>
      </c>
      <c r="R25" s="72">
        <f t="shared" si="3"/>
        <v>3.9</v>
      </c>
    </row>
    <row r="26" spans="1:18" s="2" customFormat="1" ht="24.95" customHeight="1" x14ac:dyDescent="0.2">
      <c r="A26" s="48" t="s">
        <v>83</v>
      </c>
      <c r="B26" s="70" t="s">
        <v>201</v>
      </c>
      <c r="C26" s="77" t="s">
        <v>84</v>
      </c>
      <c r="D26" s="64">
        <v>22</v>
      </c>
      <c r="E26" s="64">
        <v>22</v>
      </c>
      <c r="F26" s="64">
        <v>22</v>
      </c>
      <c r="G26" s="37">
        <v>54</v>
      </c>
      <c r="H26" s="38">
        <v>40000</v>
      </c>
      <c r="I26" s="73">
        <v>15000</v>
      </c>
      <c r="J26" s="72">
        <v>2</v>
      </c>
      <c r="K26" s="72">
        <f t="shared" si="4"/>
        <v>0.2</v>
      </c>
      <c r="L26" s="72">
        <v>4</v>
      </c>
      <c r="M26" s="72">
        <f t="shared" si="0"/>
        <v>0.8</v>
      </c>
      <c r="N26" s="72">
        <v>5</v>
      </c>
      <c r="O26" s="72">
        <f t="shared" si="1"/>
        <v>1.5</v>
      </c>
      <c r="P26" s="74">
        <v>5</v>
      </c>
      <c r="Q26" s="72">
        <f t="shared" si="2"/>
        <v>2</v>
      </c>
      <c r="R26" s="72">
        <f t="shared" si="3"/>
        <v>4.5</v>
      </c>
    </row>
    <row r="27" spans="1:18" s="2" customFormat="1" ht="24.95" customHeight="1" x14ac:dyDescent="0.2">
      <c r="A27" s="49" t="s">
        <v>85</v>
      </c>
      <c r="B27" s="70" t="s">
        <v>201</v>
      </c>
      <c r="C27" s="70" t="s">
        <v>86</v>
      </c>
      <c r="D27" s="64">
        <v>23</v>
      </c>
      <c r="E27" s="64">
        <v>23</v>
      </c>
      <c r="F27" s="64">
        <v>23</v>
      </c>
      <c r="G27" s="72">
        <v>60.8</v>
      </c>
      <c r="H27" s="38">
        <v>40000</v>
      </c>
      <c r="I27" s="73">
        <v>15000</v>
      </c>
      <c r="J27" s="72">
        <v>1</v>
      </c>
      <c r="K27" s="72">
        <f t="shared" si="4"/>
        <v>0.1</v>
      </c>
      <c r="L27" s="72">
        <v>4</v>
      </c>
      <c r="M27" s="72">
        <f t="shared" si="0"/>
        <v>0.8</v>
      </c>
      <c r="N27" s="72">
        <v>5</v>
      </c>
      <c r="O27" s="72">
        <f t="shared" si="1"/>
        <v>1.5</v>
      </c>
      <c r="P27" s="74">
        <v>5</v>
      </c>
      <c r="Q27" s="72">
        <f t="shared" si="2"/>
        <v>2</v>
      </c>
      <c r="R27" s="72">
        <f t="shared" si="3"/>
        <v>4.4000000000000004</v>
      </c>
    </row>
    <row r="28" spans="1:18" s="2" customFormat="1" ht="24.95" customHeight="1" x14ac:dyDescent="0.2">
      <c r="A28" s="51" t="s">
        <v>87</v>
      </c>
      <c r="B28" s="70" t="s">
        <v>202</v>
      </c>
      <c r="C28" s="70" t="s">
        <v>89</v>
      </c>
      <c r="D28" s="64">
        <v>24</v>
      </c>
      <c r="E28" s="64">
        <v>24</v>
      </c>
      <c r="F28" s="64">
        <v>24</v>
      </c>
      <c r="G28" s="72">
        <v>20</v>
      </c>
      <c r="H28" s="38">
        <v>40000</v>
      </c>
      <c r="I28" s="73">
        <v>10000</v>
      </c>
      <c r="J28" s="72">
        <v>5</v>
      </c>
      <c r="K28" s="72">
        <f t="shared" si="4"/>
        <v>0.5</v>
      </c>
      <c r="L28" s="72">
        <v>4</v>
      </c>
      <c r="M28" s="72">
        <f t="shared" si="0"/>
        <v>0.8</v>
      </c>
      <c r="N28" s="72">
        <v>1</v>
      </c>
      <c r="O28" s="72">
        <f t="shared" si="1"/>
        <v>0.3</v>
      </c>
      <c r="P28" s="74">
        <v>5</v>
      </c>
      <c r="Q28" s="72">
        <f t="shared" si="2"/>
        <v>2</v>
      </c>
      <c r="R28" s="72">
        <f t="shared" si="3"/>
        <v>3.6</v>
      </c>
    </row>
    <row r="29" spans="1:18" s="2" customFormat="1" ht="24.95" customHeight="1" x14ac:dyDescent="0.2">
      <c r="A29" s="52" t="s">
        <v>90</v>
      </c>
      <c r="B29" s="70" t="s">
        <v>202</v>
      </c>
      <c r="C29" s="82" t="s">
        <v>91</v>
      </c>
      <c r="D29" s="83">
        <v>25</v>
      </c>
      <c r="E29" s="64">
        <v>25</v>
      </c>
      <c r="F29" s="64">
        <v>25</v>
      </c>
      <c r="G29" s="84">
        <v>20</v>
      </c>
      <c r="H29" s="85">
        <v>40000</v>
      </c>
      <c r="I29" s="73">
        <v>10000</v>
      </c>
      <c r="J29" s="72">
        <v>5</v>
      </c>
      <c r="K29" s="72">
        <f t="shared" si="4"/>
        <v>0.5</v>
      </c>
      <c r="L29" s="72">
        <v>4</v>
      </c>
      <c r="M29" s="72">
        <f t="shared" si="0"/>
        <v>0.8</v>
      </c>
      <c r="N29" s="72">
        <v>1</v>
      </c>
      <c r="O29" s="72">
        <f t="shared" si="1"/>
        <v>0.3</v>
      </c>
      <c r="P29" s="74">
        <v>5</v>
      </c>
      <c r="Q29" s="72">
        <f t="shared" si="2"/>
        <v>2</v>
      </c>
      <c r="R29" s="72">
        <f t="shared" si="3"/>
        <v>3.6</v>
      </c>
    </row>
    <row r="30" spans="1:18" s="10" customFormat="1" ht="24.95" customHeight="1" x14ac:dyDescent="0.2">
      <c r="A30" s="39" t="s">
        <v>92</v>
      </c>
      <c r="B30" s="70" t="s">
        <v>88</v>
      </c>
      <c r="C30" s="70" t="s">
        <v>93</v>
      </c>
      <c r="D30" s="64">
        <v>26</v>
      </c>
      <c r="E30" s="64">
        <v>26</v>
      </c>
      <c r="F30" s="64">
        <v>26</v>
      </c>
      <c r="G30" s="72">
        <v>20</v>
      </c>
      <c r="H30" s="38">
        <v>40000</v>
      </c>
      <c r="I30" s="73">
        <v>10000</v>
      </c>
      <c r="J30" s="72">
        <v>5</v>
      </c>
      <c r="K30" s="72">
        <f t="shared" si="4"/>
        <v>0.5</v>
      </c>
      <c r="L30" s="72">
        <v>4</v>
      </c>
      <c r="M30" s="72">
        <f t="shared" si="0"/>
        <v>0.8</v>
      </c>
      <c r="N30" s="72">
        <v>1</v>
      </c>
      <c r="O30" s="72">
        <f t="shared" si="1"/>
        <v>0.3</v>
      </c>
      <c r="P30" s="74">
        <v>5</v>
      </c>
      <c r="Q30" s="72">
        <f t="shared" si="2"/>
        <v>2</v>
      </c>
      <c r="R30" s="72">
        <f t="shared" si="3"/>
        <v>3.6</v>
      </c>
    </row>
    <row r="31" spans="1:18" s="2" customFormat="1" ht="24.95" customHeight="1" x14ac:dyDescent="0.2">
      <c r="A31" s="53" t="s">
        <v>94</v>
      </c>
      <c r="B31" s="70" t="s">
        <v>202</v>
      </c>
      <c r="C31" s="86" t="s">
        <v>95</v>
      </c>
      <c r="D31" s="64">
        <v>27</v>
      </c>
      <c r="E31" s="64">
        <v>27</v>
      </c>
      <c r="F31" s="64">
        <v>27</v>
      </c>
      <c r="G31" s="87">
        <v>20</v>
      </c>
      <c r="H31" s="88">
        <v>40000</v>
      </c>
      <c r="I31" s="73">
        <v>30000</v>
      </c>
      <c r="J31" s="72">
        <v>5</v>
      </c>
      <c r="K31" s="72">
        <f t="shared" si="4"/>
        <v>0.5</v>
      </c>
      <c r="L31" s="72">
        <v>4</v>
      </c>
      <c r="M31" s="72">
        <f t="shared" si="0"/>
        <v>0.8</v>
      </c>
      <c r="N31" s="72">
        <v>1</v>
      </c>
      <c r="O31" s="72">
        <f t="shared" si="1"/>
        <v>0.3</v>
      </c>
      <c r="P31" s="74">
        <v>5</v>
      </c>
      <c r="Q31" s="72">
        <f t="shared" si="2"/>
        <v>2</v>
      </c>
      <c r="R31" s="72">
        <f t="shared" si="3"/>
        <v>3.6</v>
      </c>
    </row>
    <row r="32" spans="1:18" s="2" customFormat="1" ht="24.95" customHeight="1" x14ac:dyDescent="0.2">
      <c r="A32" s="48" t="s">
        <v>96</v>
      </c>
      <c r="B32" s="70" t="s">
        <v>203</v>
      </c>
      <c r="C32" s="77" t="s">
        <v>97</v>
      </c>
      <c r="D32" s="64">
        <v>28</v>
      </c>
      <c r="E32" s="64">
        <v>28</v>
      </c>
      <c r="F32" s="64">
        <v>28</v>
      </c>
      <c r="G32" s="37">
        <v>86.7</v>
      </c>
      <c r="H32" s="38">
        <v>40000</v>
      </c>
      <c r="I32" s="73">
        <v>40000</v>
      </c>
      <c r="J32" s="72">
        <v>5</v>
      </c>
      <c r="K32" s="72">
        <f t="shared" si="4"/>
        <v>0.5</v>
      </c>
      <c r="L32" s="72">
        <v>4</v>
      </c>
      <c r="M32" s="72">
        <f t="shared" si="0"/>
        <v>0.8</v>
      </c>
      <c r="N32" s="72">
        <v>5</v>
      </c>
      <c r="O32" s="72">
        <f t="shared" si="1"/>
        <v>1.5</v>
      </c>
      <c r="P32" s="74">
        <v>5</v>
      </c>
      <c r="Q32" s="72">
        <f t="shared" si="2"/>
        <v>2</v>
      </c>
      <c r="R32" s="72">
        <f t="shared" si="3"/>
        <v>4.8</v>
      </c>
    </row>
    <row r="33" spans="1:18" s="2" customFormat="1" ht="24.95" customHeight="1" x14ac:dyDescent="0.2">
      <c r="A33" s="55" t="s">
        <v>98</v>
      </c>
      <c r="B33" s="89" t="s">
        <v>204</v>
      </c>
      <c r="C33" s="90" t="s">
        <v>99</v>
      </c>
      <c r="D33" s="64">
        <v>29</v>
      </c>
      <c r="E33" s="64">
        <v>29</v>
      </c>
      <c r="F33" s="64">
        <v>29</v>
      </c>
      <c r="G33" s="72">
        <v>21.1</v>
      </c>
      <c r="H33" s="38">
        <v>38000</v>
      </c>
      <c r="I33" s="73">
        <v>30000</v>
      </c>
      <c r="J33" s="72">
        <v>4</v>
      </c>
      <c r="K33" s="72">
        <f t="shared" si="4"/>
        <v>0.4</v>
      </c>
      <c r="L33" s="72">
        <v>4</v>
      </c>
      <c r="M33" s="72">
        <f t="shared" si="0"/>
        <v>0.8</v>
      </c>
      <c r="N33" s="72">
        <v>1</v>
      </c>
      <c r="O33" s="72">
        <f t="shared" si="1"/>
        <v>0.3</v>
      </c>
      <c r="P33" s="74">
        <v>5</v>
      </c>
      <c r="Q33" s="72">
        <f t="shared" si="2"/>
        <v>2</v>
      </c>
      <c r="R33" s="72">
        <f t="shared" si="3"/>
        <v>3.5</v>
      </c>
    </row>
    <row r="34" spans="1:18" s="2" customFormat="1" ht="24.95" customHeight="1" x14ac:dyDescent="0.2">
      <c r="A34" s="48" t="s">
        <v>100</v>
      </c>
      <c r="B34" s="70" t="s">
        <v>205</v>
      </c>
      <c r="C34" s="77" t="s">
        <v>101</v>
      </c>
      <c r="D34" s="64">
        <v>30</v>
      </c>
      <c r="E34" s="64">
        <v>30</v>
      </c>
      <c r="F34" s="64">
        <v>30</v>
      </c>
      <c r="G34" s="72">
        <v>55.6</v>
      </c>
      <c r="H34" s="38">
        <v>40000</v>
      </c>
      <c r="I34" s="73">
        <v>30000</v>
      </c>
      <c r="J34" s="72">
        <v>5</v>
      </c>
      <c r="K34" s="72">
        <f t="shared" si="4"/>
        <v>0.5</v>
      </c>
      <c r="L34" s="72">
        <v>4</v>
      </c>
      <c r="M34" s="72">
        <f t="shared" si="0"/>
        <v>0.8</v>
      </c>
      <c r="N34" s="72">
        <v>5</v>
      </c>
      <c r="O34" s="72">
        <f t="shared" si="1"/>
        <v>1.5</v>
      </c>
      <c r="P34" s="74">
        <v>5</v>
      </c>
      <c r="Q34" s="72">
        <f t="shared" si="2"/>
        <v>2</v>
      </c>
      <c r="R34" s="72">
        <f t="shared" si="3"/>
        <v>4.8</v>
      </c>
    </row>
    <row r="35" spans="1:18" s="2" customFormat="1" ht="24.95" customHeight="1" x14ac:dyDescent="0.2">
      <c r="A35" s="56" t="s">
        <v>102</v>
      </c>
      <c r="B35" s="70" t="s">
        <v>206</v>
      </c>
      <c r="C35" s="78" t="s">
        <v>103</v>
      </c>
      <c r="D35" s="64">
        <v>31</v>
      </c>
      <c r="E35" s="64">
        <v>31</v>
      </c>
      <c r="F35" s="64">
        <v>31</v>
      </c>
      <c r="G35" s="37">
        <v>57.1</v>
      </c>
      <c r="H35" s="38">
        <v>30000</v>
      </c>
      <c r="I35" s="73">
        <v>30000</v>
      </c>
      <c r="J35" s="72">
        <v>4</v>
      </c>
      <c r="K35" s="72">
        <f t="shared" si="4"/>
        <v>0.4</v>
      </c>
      <c r="L35" s="72">
        <v>2</v>
      </c>
      <c r="M35" s="72">
        <f t="shared" si="0"/>
        <v>0.4</v>
      </c>
      <c r="N35" s="72">
        <v>1</v>
      </c>
      <c r="O35" s="72">
        <f t="shared" si="1"/>
        <v>0.3</v>
      </c>
      <c r="P35" s="74">
        <v>5</v>
      </c>
      <c r="Q35" s="72">
        <f t="shared" si="2"/>
        <v>2</v>
      </c>
      <c r="R35" s="72">
        <f t="shared" si="3"/>
        <v>3.1</v>
      </c>
    </row>
    <row r="36" spans="1:18" s="2" customFormat="1" ht="24.95" customHeight="1" x14ac:dyDescent="0.2">
      <c r="A36" s="57" t="s">
        <v>104</v>
      </c>
      <c r="B36" s="91" t="s">
        <v>207</v>
      </c>
      <c r="C36" s="92" t="s">
        <v>105</v>
      </c>
      <c r="D36" s="64">
        <v>32</v>
      </c>
      <c r="E36" s="64">
        <v>32</v>
      </c>
      <c r="F36" s="64">
        <v>32</v>
      </c>
      <c r="G36" s="87">
        <v>50</v>
      </c>
      <c r="H36" s="88">
        <v>40000</v>
      </c>
      <c r="I36" s="73">
        <v>35000</v>
      </c>
      <c r="J36" s="72">
        <v>5</v>
      </c>
      <c r="K36" s="72">
        <f t="shared" si="4"/>
        <v>0.5</v>
      </c>
      <c r="L36" s="72">
        <v>2</v>
      </c>
      <c r="M36" s="72">
        <f t="shared" si="0"/>
        <v>0.4</v>
      </c>
      <c r="N36" s="72">
        <v>5</v>
      </c>
      <c r="O36" s="72">
        <f t="shared" si="1"/>
        <v>1.5</v>
      </c>
      <c r="P36" s="74">
        <v>5</v>
      </c>
      <c r="Q36" s="72">
        <f t="shared" si="2"/>
        <v>2</v>
      </c>
      <c r="R36" s="72">
        <f t="shared" si="3"/>
        <v>4.4000000000000004</v>
      </c>
    </row>
    <row r="37" spans="1:18" s="2" customFormat="1" ht="24.95" customHeight="1" x14ac:dyDescent="0.2">
      <c r="A37" s="57" t="s">
        <v>106</v>
      </c>
      <c r="B37" s="70" t="s">
        <v>107</v>
      </c>
      <c r="C37" s="77" t="s">
        <v>108</v>
      </c>
      <c r="D37" s="64">
        <v>33</v>
      </c>
      <c r="E37" s="64">
        <v>33</v>
      </c>
      <c r="F37" s="64">
        <v>33</v>
      </c>
      <c r="G37" s="72">
        <v>47.4</v>
      </c>
      <c r="H37" s="38">
        <v>40000</v>
      </c>
      <c r="I37" s="73">
        <v>30000</v>
      </c>
      <c r="J37" s="72">
        <v>4</v>
      </c>
      <c r="K37" s="72">
        <f t="shared" si="4"/>
        <v>0.4</v>
      </c>
      <c r="L37" s="72">
        <v>4</v>
      </c>
      <c r="M37" s="72">
        <f t="shared" ref="M37:M68" si="5">L37*_MU2</f>
        <v>0.8</v>
      </c>
      <c r="N37" s="72">
        <v>4</v>
      </c>
      <c r="O37" s="72">
        <f t="shared" ref="O37:O68" si="6">N37*_PRI2</f>
        <v>1.2</v>
      </c>
      <c r="P37" s="74">
        <v>5</v>
      </c>
      <c r="Q37" s="72">
        <f t="shared" ref="Q37:Q68" si="7">P37*_PRI3</f>
        <v>2</v>
      </c>
      <c r="R37" s="72">
        <f t="shared" ref="R37:R68" si="8">K37+M37+O37+Q37</f>
        <v>4.4000000000000004</v>
      </c>
    </row>
    <row r="38" spans="1:18" s="2" customFormat="1" ht="24.95" customHeight="1" x14ac:dyDescent="0.2">
      <c r="A38" s="58" t="s">
        <v>109</v>
      </c>
      <c r="B38" s="70" t="s">
        <v>208</v>
      </c>
      <c r="C38" s="77" t="s">
        <v>110</v>
      </c>
      <c r="D38" s="64">
        <v>34</v>
      </c>
      <c r="E38" s="64">
        <v>34</v>
      </c>
      <c r="F38" s="64">
        <v>34</v>
      </c>
      <c r="G38" s="72">
        <v>60</v>
      </c>
      <c r="H38" s="38">
        <v>20000</v>
      </c>
      <c r="I38" s="73">
        <v>0</v>
      </c>
      <c r="J38" s="72">
        <v>4</v>
      </c>
      <c r="K38" s="72">
        <f t="shared" si="4"/>
        <v>0.4</v>
      </c>
      <c r="L38" s="72">
        <v>2</v>
      </c>
      <c r="M38" s="72">
        <f t="shared" si="5"/>
        <v>0.4</v>
      </c>
      <c r="N38" s="72">
        <v>5</v>
      </c>
      <c r="O38" s="72">
        <f t="shared" si="6"/>
        <v>1.5</v>
      </c>
      <c r="P38" s="74">
        <v>0</v>
      </c>
      <c r="Q38" s="72">
        <f t="shared" si="7"/>
        <v>0</v>
      </c>
      <c r="R38" s="72">
        <f t="shared" si="8"/>
        <v>2.2999999999999998</v>
      </c>
    </row>
    <row r="39" spans="1:18" s="2" customFormat="1" ht="24.95" customHeight="1" x14ac:dyDescent="0.2">
      <c r="A39" s="56" t="s">
        <v>111</v>
      </c>
      <c r="B39" s="70" t="s">
        <v>209</v>
      </c>
      <c r="C39" s="77" t="s">
        <v>112</v>
      </c>
      <c r="D39" s="64">
        <v>35</v>
      </c>
      <c r="E39" s="64">
        <v>35</v>
      </c>
      <c r="F39" s="64">
        <v>35</v>
      </c>
      <c r="G39" s="37">
        <v>85.7</v>
      </c>
      <c r="H39" s="38">
        <v>20000</v>
      </c>
      <c r="I39" s="73">
        <v>10000</v>
      </c>
      <c r="J39" s="72">
        <v>3</v>
      </c>
      <c r="K39" s="72">
        <f t="shared" si="4"/>
        <v>0.30000000000000004</v>
      </c>
      <c r="L39" s="72">
        <v>5</v>
      </c>
      <c r="M39" s="72">
        <f t="shared" si="5"/>
        <v>1</v>
      </c>
      <c r="N39" s="72">
        <v>5</v>
      </c>
      <c r="O39" s="72">
        <f t="shared" si="6"/>
        <v>1.5</v>
      </c>
      <c r="P39" s="74">
        <v>5</v>
      </c>
      <c r="Q39" s="72">
        <f t="shared" si="7"/>
        <v>2</v>
      </c>
      <c r="R39" s="72">
        <f t="shared" si="8"/>
        <v>4.8</v>
      </c>
    </row>
    <row r="40" spans="1:18" s="2" customFormat="1" ht="24.95" customHeight="1" x14ac:dyDescent="0.2">
      <c r="A40" s="40" t="s">
        <v>113</v>
      </c>
      <c r="B40" s="70" t="s">
        <v>210</v>
      </c>
      <c r="C40" s="93" t="s">
        <v>114</v>
      </c>
      <c r="D40" s="64">
        <v>36</v>
      </c>
      <c r="E40" s="64">
        <v>36</v>
      </c>
      <c r="F40" s="64">
        <v>36</v>
      </c>
      <c r="G40" s="37">
        <v>66.7</v>
      </c>
      <c r="H40" s="38">
        <v>30000</v>
      </c>
      <c r="I40" s="73">
        <v>0</v>
      </c>
      <c r="J40" s="72">
        <v>3</v>
      </c>
      <c r="K40" s="72">
        <f t="shared" si="4"/>
        <v>0.30000000000000004</v>
      </c>
      <c r="L40" s="72">
        <v>5</v>
      </c>
      <c r="M40" s="72">
        <f t="shared" si="5"/>
        <v>1</v>
      </c>
      <c r="N40" s="72">
        <v>5</v>
      </c>
      <c r="O40" s="72">
        <f t="shared" si="6"/>
        <v>1.5</v>
      </c>
      <c r="P40" s="74">
        <v>0</v>
      </c>
      <c r="Q40" s="72">
        <f t="shared" si="7"/>
        <v>0</v>
      </c>
      <c r="R40" s="72">
        <f t="shared" si="8"/>
        <v>2.8</v>
      </c>
    </row>
    <row r="41" spans="1:18" s="2" customFormat="1" ht="24.95" customHeight="1" x14ac:dyDescent="0.2">
      <c r="A41" s="39" t="s">
        <v>115</v>
      </c>
      <c r="B41" s="70" t="s">
        <v>211</v>
      </c>
      <c r="C41" s="77" t="s">
        <v>116</v>
      </c>
      <c r="D41" s="64">
        <v>37</v>
      </c>
      <c r="E41" s="64">
        <v>37</v>
      </c>
      <c r="F41" s="64">
        <v>37</v>
      </c>
      <c r="G41" s="37">
        <v>23.1</v>
      </c>
      <c r="H41" s="38">
        <v>20000</v>
      </c>
      <c r="I41" s="73">
        <v>15000</v>
      </c>
      <c r="J41" s="72">
        <v>3</v>
      </c>
      <c r="K41" s="72">
        <f t="shared" si="4"/>
        <v>0.30000000000000004</v>
      </c>
      <c r="L41" s="72">
        <v>3</v>
      </c>
      <c r="M41" s="72">
        <f t="shared" si="5"/>
        <v>0.60000000000000009</v>
      </c>
      <c r="N41" s="72">
        <v>1</v>
      </c>
      <c r="O41" s="72">
        <f t="shared" si="6"/>
        <v>0.3</v>
      </c>
      <c r="P41" s="74">
        <v>5</v>
      </c>
      <c r="Q41" s="72">
        <f t="shared" si="7"/>
        <v>2</v>
      </c>
      <c r="R41" s="72">
        <f t="shared" si="8"/>
        <v>3.2</v>
      </c>
    </row>
    <row r="42" spans="1:18" s="2" customFormat="1" ht="24.95" customHeight="1" x14ac:dyDescent="0.2">
      <c r="A42" s="59" t="s">
        <v>117</v>
      </c>
      <c r="B42" s="70" t="s">
        <v>211</v>
      </c>
      <c r="C42" s="94" t="s">
        <v>118</v>
      </c>
      <c r="D42" s="64">
        <v>38</v>
      </c>
      <c r="E42" s="64">
        <v>38</v>
      </c>
      <c r="F42" s="64">
        <v>38</v>
      </c>
      <c r="G42" s="72">
        <v>60</v>
      </c>
      <c r="H42" s="38">
        <v>20000</v>
      </c>
      <c r="I42" s="73">
        <v>0</v>
      </c>
      <c r="J42" s="72">
        <v>5</v>
      </c>
      <c r="K42" s="72">
        <f t="shared" ref="K42:K70" si="9">J42*_PRI1</f>
        <v>0.5</v>
      </c>
      <c r="L42" s="72">
        <v>4</v>
      </c>
      <c r="M42" s="72">
        <f t="shared" si="5"/>
        <v>0.8</v>
      </c>
      <c r="N42" s="72">
        <v>5</v>
      </c>
      <c r="O42" s="72">
        <f t="shared" si="6"/>
        <v>1.5</v>
      </c>
      <c r="P42" s="74">
        <v>0</v>
      </c>
      <c r="Q42" s="72">
        <f t="shared" si="7"/>
        <v>0</v>
      </c>
      <c r="R42" s="72">
        <f t="shared" si="8"/>
        <v>2.8</v>
      </c>
    </row>
    <row r="43" spans="1:18" s="2" customFormat="1" ht="24.95" customHeight="1" x14ac:dyDescent="0.2">
      <c r="A43" s="60" t="s">
        <v>119</v>
      </c>
      <c r="B43" s="70" t="s">
        <v>212</v>
      </c>
      <c r="C43" s="93" t="s">
        <v>120</v>
      </c>
      <c r="D43" s="64">
        <v>39</v>
      </c>
      <c r="E43" s="64">
        <v>39</v>
      </c>
      <c r="F43" s="64">
        <v>39</v>
      </c>
      <c r="G43" s="72">
        <v>11.1</v>
      </c>
      <c r="H43" s="38">
        <v>16000</v>
      </c>
      <c r="I43" s="73">
        <v>15000</v>
      </c>
      <c r="J43" s="72">
        <v>3</v>
      </c>
      <c r="K43" s="72">
        <f t="shared" si="9"/>
        <v>0.30000000000000004</v>
      </c>
      <c r="L43" s="72">
        <v>3</v>
      </c>
      <c r="M43" s="72">
        <f t="shared" si="5"/>
        <v>0.60000000000000009</v>
      </c>
      <c r="N43" s="72">
        <v>0</v>
      </c>
      <c r="O43" s="72">
        <f t="shared" si="6"/>
        <v>0</v>
      </c>
      <c r="P43" s="74">
        <v>5</v>
      </c>
      <c r="Q43" s="72">
        <f t="shared" si="7"/>
        <v>2</v>
      </c>
      <c r="R43" s="72">
        <f t="shared" si="8"/>
        <v>2.9000000000000004</v>
      </c>
    </row>
    <row r="44" spans="1:18" s="2" customFormat="1" ht="24.75" customHeight="1" x14ac:dyDescent="0.2">
      <c r="A44" s="60" t="s">
        <v>121</v>
      </c>
      <c r="B44" s="70" t="s">
        <v>213</v>
      </c>
      <c r="C44" s="82" t="s">
        <v>122</v>
      </c>
      <c r="D44" s="64">
        <v>40</v>
      </c>
      <c r="E44" s="64">
        <v>40</v>
      </c>
      <c r="F44" s="64">
        <v>40</v>
      </c>
      <c r="G44" s="72">
        <v>25.9</v>
      </c>
      <c r="H44" s="38">
        <v>40000</v>
      </c>
      <c r="I44" s="73">
        <v>0</v>
      </c>
      <c r="J44" s="72">
        <v>2</v>
      </c>
      <c r="K44" s="72">
        <f t="shared" si="9"/>
        <v>0.2</v>
      </c>
      <c r="L44" s="72">
        <v>4</v>
      </c>
      <c r="M44" s="72">
        <f t="shared" si="5"/>
        <v>0.8</v>
      </c>
      <c r="N44" s="72">
        <v>1</v>
      </c>
      <c r="O44" s="72">
        <f t="shared" si="6"/>
        <v>0.3</v>
      </c>
      <c r="P44" s="74">
        <v>0</v>
      </c>
      <c r="Q44" s="72">
        <f t="shared" si="7"/>
        <v>0</v>
      </c>
      <c r="R44" s="72">
        <f t="shared" si="8"/>
        <v>1.3</v>
      </c>
    </row>
    <row r="45" spans="1:18" s="2" customFormat="1" ht="24.75" customHeight="1" x14ac:dyDescent="0.2">
      <c r="A45" s="60" t="s">
        <v>123</v>
      </c>
      <c r="B45" s="70" t="s">
        <v>214</v>
      </c>
      <c r="C45" s="82" t="s">
        <v>124</v>
      </c>
      <c r="D45" s="64">
        <v>41</v>
      </c>
      <c r="E45" s="64">
        <v>41</v>
      </c>
      <c r="F45" s="64">
        <v>41</v>
      </c>
      <c r="G45" s="72">
        <v>85.7</v>
      </c>
      <c r="H45" s="38">
        <v>40000</v>
      </c>
      <c r="I45" s="73">
        <v>40000</v>
      </c>
      <c r="J45" s="72">
        <v>5</v>
      </c>
      <c r="K45" s="72">
        <f t="shared" si="9"/>
        <v>0.5</v>
      </c>
      <c r="L45" s="72">
        <v>5</v>
      </c>
      <c r="M45" s="72">
        <f t="shared" si="5"/>
        <v>1</v>
      </c>
      <c r="N45" s="72">
        <v>5</v>
      </c>
      <c r="O45" s="72">
        <f t="shared" si="6"/>
        <v>1.5</v>
      </c>
      <c r="P45" s="74">
        <v>5</v>
      </c>
      <c r="Q45" s="72">
        <f t="shared" si="7"/>
        <v>2</v>
      </c>
      <c r="R45" s="72">
        <f t="shared" si="8"/>
        <v>5</v>
      </c>
    </row>
    <row r="46" spans="1:18" s="2" customFormat="1" ht="25.5" customHeight="1" x14ac:dyDescent="0.2">
      <c r="A46" s="60" t="s">
        <v>125</v>
      </c>
      <c r="B46" s="70" t="s">
        <v>214</v>
      </c>
      <c r="C46" s="82" t="s">
        <v>126</v>
      </c>
      <c r="D46" s="64">
        <v>42</v>
      </c>
      <c r="E46" s="64">
        <v>42</v>
      </c>
      <c r="F46" s="64">
        <v>42</v>
      </c>
      <c r="G46" s="72">
        <v>53.8</v>
      </c>
      <c r="H46" s="38">
        <v>30000</v>
      </c>
      <c r="I46" s="73">
        <v>25000</v>
      </c>
      <c r="J46" s="72">
        <v>4</v>
      </c>
      <c r="K46" s="72">
        <f t="shared" si="9"/>
        <v>0.4</v>
      </c>
      <c r="L46" s="72">
        <v>4</v>
      </c>
      <c r="M46" s="72">
        <f t="shared" si="5"/>
        <v>0.8</v>
      </c>
      <c r="N46" s="72">
        <v>5</v>
      </c>
      <c r="O46" s="72">
        <f t="shared" si="6"/>
        <v>1.5</v>
      </c>
      <c r="P46" s="74">
        <v>5</v>
      </c>
      <c r="Q46" s="72">
        <f t="shared" si="7"/>
        <v>2</v>
      </c>
      <c r="R46" s="72">
        <f t="shared" si="8"/>
        <v>4.7</v>
      </c>
    </row>
    <row r="47" spans="1:18" s="2" customFormat="1" ht="25.5" customHeight="1" x14ac:dyDescent="0.2">
      <c r="A47" s="40" t="s">
        <v>127</v>
      </c>
      <c r="B47" s="95" t="s">
        <v>215</v>
      </c>
      <c r="C47" s="82" t="s">
        <v>128</v>
      </c>
      <c r="D47" s="64">
        <v>43</v>
      </c>
      <c r="E47" s="64">
        <v>43</v>
      </c>
      <c r="F47" s="64">
        <v>43</v>
      </c>
      <c r="G47" s="72">
        <v>78.8</v>
      </c>
      <c r="H47" s="38">
        <v>35000</v>
      </c>
      <c r="I47" s="73">
        <v>35000</v>
      </c>
      <c r="J47" s="72">
        <v>2</v>
      </c>
      <c r="K47" s="72">
        <f t="shared" si="9"/>
        <v>0.2</v>
      </c>
      <c r="L47" s="72">
        <v>5</v>
      </c>
      <c r="M47" s="72">
        <f t="shared" si="5"/>
        <v>1</v>
      </c>
      <c r="N47" s="72">
        <v>5</v>
      </c>
      <c r="O47" s="72">
        <f t="shared" si="6"/>
        <v>1.5</v>
      </c>
      <c r="P47" s="74">
        <v>5</v>
      </c>
      <c r="Q47" s="72">
        <f t="shared" si="7"/>
        <v>2</v>
      </c>
      <c r="R47" s="72">
        <f t="shared" si="8"/>
        <v>4.7</v>
      </c>
    </row>
    <row r="48" spans="1:18" s="2" customFormat="1" ht="25.5" customHeight="1" x14ac:dyDescent="0.2">
      <c r="A48" s="40" t="s">
        <v>129</v>
      </c>
      <c r="B48" s="96" t="s">
        <v>216</v>
      </c>
      <c r="C48" s="97" t="s">
        <v>130</v>
      </c>
      <c r="D48" s="64">
        <v>44</v>
      </c>
      <c r="E48" s="64">
        <v>44</v>
      </c>
      <c r="F48" s="64">
        <v>44</v>
      </c>
      <c r="G48" s="72">
        <v>52.8</v>
      </c>
      <c r="H48" s="38">
        <v>25000</v>
      </c>
      <c r="I48" s="73">
        <v>20000</v>
      </c>
      <c r="J48" s="72">
        <v>3</v>
      </c>
      <c r="K48" s="72">
        <f t="shared" si="9"/>
        <v>0.30000000000000004</v>
      </c>
      <c r="L48" s="72">
        <v>5</v>
      </c>
      <c r="M48" s="72">
        <f t="shared" si="5"/>
        <v>1</v>
      </c>
      <c r="N48" s="72">
        <v>5</v>
      </c>
      <c r="O48" s="72">
        <f t="shared" si="6"/>
        <v>1.5</v>
      </c>
      <c r="P48" s="74">
        <v>5</v>
      </c>
      <c r="Q48" s="72">
        <f t="shared" si="7"/>
        <v>2</v>
      </c>
      <c r="R48" s="72">
        <f t="shared" si="8"/>
        <v>4.8</v>
      </c>
    </row>
    <row r="49" spans="1:18" s="2" customFormat="1" ht="25.5" customHeight="1" x14ac:dyDescent="0.2">
      <c r="A49" s="40" t="s">
        <v>131</v>
      </c>
      <c r="B49" s="96" t="s">
        <v>216</v>
      </c>
      <c r="C49" s="97" t="s">
        <v>132</v>
      </c>
      <c r="D49" s="64">
        <v>45</v>
      </c>
      <c r="E49" s="64">
        <v>45</v>
      </c>
      <c r="F49" s="64">
        <v>45</v>
      </c>
      <c r="G49" s="72">
        <v>63.6</v>
      </c>
      <c r="H49" s="38">
        <v>40000</v>
      </c>
      <c r="I49" s="73">
        <v>30000</v>
      </c>
      <c r="J49" s="72">
        <v>5</v>
      </c>
      <c r="K49" s="72">
        <f t="shared" si="9"/>
        <v>0.5</v>
      </c>
      <c r="L49" s="72">
        <v>2</v>
      </c>
      <c r="M49" s="72">
        <f t="shared" si="5"/>
        <v>0.4</v>
      </c>
      <c r="N49" s="72">
        <v>5</v>
      </c>
      <c r="O49" s="72">
        <f t="shared" si="6"/>
        <v>1.5</v>
      </c>
      <c r="P49" s="74">
        <v>5</v>
      </c>
      <c r="Q49" s="72">
        <f t="shared" si="7"/>
        <v>2</v>
      </c>
      <c r="R49" s="72">
        <f t="shared" si="8"/>
        <v>4.4000000000000004</v>
      </c>
    </row>
    <row r="50" spans="1:18" s="2" customFormat="1" ht="25.5" customHeight="1" x14ac:dyDescent="0.2">
      <c r="A50" s="40" t="s">
        <v>133</v>
      </c>
      <c r="B50" s="96" t="s">
        <v>216</v>
      </c>
      <c r="C50" s="97" t="s">
        <v>134</v>
      </c>
      <c r="D50" s="64">
        <v>46</v>
      </c>
      <c r="E50" s="64">
        <v>46</v>
      </c>
      <c r="F50" s="64">
        <v>46</v>
      </c>
      <c r="G50" s="72">
        <v>50</v>
      </c>
      <c r="H50" s="38">
        <v>15000</v>
      </c>
      <c r="I50" s="73">
        <v>15000</v>
      </c>
      <c r="J50" s="72">
        <v>2</v>
      </c>
      <c r="K50" s="72">
        <f t="shared" si="9"/>
        <v>0.2</v>
      </c>
      <c r="L50" s="72">
        <v>5</v>
      </c>
      <c r="M50" s="72">
        <f t="shared" si="5"/>
        <v>1</v>
      </c>
      <c r="N50" s="72">
        <v>4</v>
      </c>
      <c r="O50" s="72">
        <f t="shared" si="6"/>
        <v>1.2</v>
      </c>
      <c r="P50" s="74">
        <v>5</v>
      </c>
      <c r="Q50" s="72">
        <f t="shared" si="7"/>
        <v>2</v>
      </c>
      <c r="R50" s="72">
        <f t="shared" si="8"/>
        <v>4.4000000000000004</v>
      </c>
    </row>
    <row r="51" spans="1:18" s="2" customFormat="1" ht="25.5" customHeight="1" x14ac:dyDescent="0.2">
      <c r="A51" s="40" t="s">
        <v>135</v>
      </c>
      <c r="B51" s="96" t="s">
        <v>216</v>
      </c>
      <c r="C51" s="97" t="s">
        <v>136</v>
      </c>
      <c r="D51" s="64">
        <v>47</v>
      </c>
      <c r="E51" s="64">
        <v>47</v>
      </c>
      <c r="F51" s="64">
        <v>47</v>
      </c>
      <c r="G51" s="72">
        <v>60</v>
      </c>
      <c r="H51" s="38">
        <v>16000</v>
      </c>
      <c r="I51" s="73">
        <v>16000</v>
      </c>
      <c r="J51" s="72">
        <v>3</v>
      </c>
      <c r="K51" s="72">
        <f t="shared" si="9"/>
        <v>0.30000000000000004</v>
      </c>
      <c r="L51" s="72">
        <v>4</v>
      </c>
      <c r="M51" s="72">
        <f t="shared" si="5"/>
        <v>0.8</v>
      </c>
      <c r="N51" s="72">
        <v>5</v>
      </c>
      <c r="O51" s="72">
        <f t="shared" si="6"/>
        <v>1.5</v>
      </c>
      <c r="P51" s="74">
        <v>5</v>
      </c>
      <c r="Q51" s="72">
        <f t="shared" si="7"/>
        <v>2</v>
      </c>
      <c r="R51" s="72">
        <f t="shared" si="8"/>
        <v>4.5999999999999996</v>
      </c>
    </row>
    <row r="52" spans="1:18" s="2" customFormat="1" ht="25.5" customHeight="1" x14ac:dyDescent="0.2">
      <c r="A52" s="40" t="s">
        <v>137</v>
      </c>
      <c r="B52" s="96" t="s">
        <v>216</v>
      </c>
      <c r="C52" s="97" t="s">
        <v>138</v>
      </c>
      <c r="D52" s="64">
        <v>48</v>
      </c>
      <c r="E52" s="64">
        <v>48</v>
      </c>
      <c r="F52" s="64">
        <v>48</v>
      </c>
      <c r="G52" s="72">
        <v>75</v>
      </c>
      <c r="H52" s="38">
        <v>10000</v>
      </c>
      <c r="I52" s="73">
        <v>10000</v>
      </c>
      <c r="J52" s="72">
        <v>4</v>
      </c>
      <c r="K52" s="72">
        <f t="shared" si="9"/>
        <v>0.4</v>
      </c>
      <c r="L52" s="72">
        <v>3</v>
      </c>
      <c r="M52" s="72">
        <f t="shared" si="5"/>
        <v>0.60000000000000009</v>
      </c>
      <c r="N52" s="72">
        <v>5</v>
      </c>
      <c r="O52" s="72">
        <f t="shared" si="6"/>
        <v>1.5</v>
      </c>
      <c r="P52" s="74">
        <v>5</v>
      </c>
      <c r="Q52" s="72">
        <f t="shared" si="7"/>
        <v>2</v>
      </c>
      <c r="R52" s="72">
        <f t="shared" si="8"/>
        <v>4.5</v>
      </c>
    </row>
    <row r="53" spans="1:18" s="2" customFormat="1" ht="25.5" customHeight="1" x14ac:dyDescent="0.2">
      <c r="A53" s="40" t="s">
        <v>139</v>
      </c>
      <c r="B53" s="95" t="s">
        <v>217</v>
      </c>
      <c r="C53" s="97" t="s">
        <v>140</v>
      </c>
      <c r="D53" s="64">
        <v>49</v>
      </c>
      <c r="E53" s="64">
        <v>49</v>
      </c>
      <c r="F53" s="64">
        <v>49</v>
      </c>
      <c r="G53" s="72">
        <v>68</v>
      </c>
      <c r="H53" s="38">
        <v>40000</v>
      </c>
      <c r="I53" s="73">
        <v>20000</v>
      </c>
      <c r="J53" s="72">
        <v>3</v>
      </c>
      <c r="K53" s="72">
        <f t="shared" si="9"/>
        <v>0.30000000000000004</v>
      </c>
      <c r="L53" s="72">
        <v>5</v>
      </c>
      <c r="M53" s="72">
        <f t="shared" si="5"/>
        <v>1</v>
      </c>
      <c r="N53" s="72">
        <v>5</v>
      </c>
      <c r="O53" s="72">
        <f t="shared" si="6"/>
        <v>1.5</v>
      </c>
      <c r="P53" s="74">
        <v>5</v>
      </c>
      <c r="Q53" s="72">
        <f t="shared" si="7"/>
        <v>2</v>
      </c>
      <c r="R53" s="72">
        <f t="shared" si="8"/>
        <v>4.8</v>
      </c>
    </row>
    <row r="54" spans="1:18" s="2" customFormat="1" ht="25.5" customHeight="1" x14ac:dyDescent="0.2">
      <c r="A54" s="40" t="s">
        <v>141</v>
      </c>
      <c r="B54" s="95" t="s">
        <v>218</v>
      </c>
      <c r="C54" s="97" t="s">
        <v>142</v>
      </c>
      <c r="D54" s="64">
        <v>50</v>
      </c>
      <c r="E54" s="64">
        <v>50</v>
      </c>
      <c r="F54" s="64">
        <v>50</v>
      </c>
      <c r="G54" s="72">
        <v>20</v>
      </c>
      <c r="H54" s="38">
        <v>40000</v>
      </c>
      <c r="I54" s="73">
        <v>30000</v>
      </c>
      <c r="J54" s="72">
        <v>5</v>
      </c>
      <c r="K54" s="72">
        <f t="shared" si="9"/>
        <v>0.5</v>
      </c>
      <c r="L54" s="72">
        <v>2</v>
      </c>
      <c r="M54" s="72">
        <f t="shared" si="5"/>
        <v>0.4</v>
      </c>
      <c r="N54" s="72">
        <v>1</v>
      </c>
      <c r="O54" s="72">
        <f t="shared" si="6"/>
        <v>0.3</v>
      </c>
      <c r="P54" s="74">
        <v>5</v>
      </c>
      <c r="Q54" s="72">
        <f t="shared" si="7"/>
        <v>2</v>
      </c>
      <c r="R54" s="72">
        <f t="shared" si="8"/>
        <v>3.2</v>
      </c>
    </row>
    <row r="55" spans="1:18" s="2" customFormat="1" ht="25.5" customHeight="1" x14ac:dyDescent="0.2">
      <c r="A55" s="40" t="s">
        <v>143</v>
      </c>
      <c r="B55" s="95" t="s">
        <v>218</v>
      </c>
      <c r="C55" s="97" t="s">
        <v>144</v>
      </c>
      <c r="D55" s="64">
        <v>51</v>
      </c>
      <c r="E55" s="64">
        <v>51</v>
      </c>
      <c r="F55" s="64">
        <v>51</v>
      </c>
      <c r="G55" s="72">
        <v>55.6</v>
      </c>
      <c r="H55" s="38">
        <v>40000</v>
      </c>
      <c r="I55" s="73">
        <v>40000</v>
      </c>
      <c r="J55" s="72">
        <v>5</v>
      </c>
      <c r="K55" s="72">
        <f t="shared" si="9"/>
        <v>0.5</v>
      </c>
      <c r="L55" s="72">
        <v>5</v>
      </c>
      <c r="M55" s="72">
        <f t="shared" si="5"/>
        <v>1</v>
      </c>
      <c r="N55" s="72">
        <v>5</v>
      </c>
      <c r="O55" s="72">
        <f t="shared" si="6"/>
        <v>1.5</v>
      </c>
      <c r="P55" s="74">
        <v>5</v>
      </c>
      <c r="Q55" s="72">
        <f t="shared" si="7"/>
        <v>2</v>
      </c>
      <c r="R55" s="72">
        <f t="shared" si="8"/>
        <v>5</v>
      </c>
    </row>
    <row r="56" spans="1:18" s="2" customFormat="1" ht="25.5" customHeight="1" x14ac:dyDescent="0.2">
      <c r="A56" s="40" t="s">
        <v>145</v>
      </c>
      <c r="B56" s="95" t="s">
        <v>218</v>
      </c>
      <c r="C56" s="98" t="s">
        <v>146</v>
      </c>
      <c r="D56" s="83">
        <v>52</v>
      </c>
      <c r="E56" s="64">
        <v>52</v>
      </c>
      <c r="F56" s="83">
        <v>52</v>
      </c>
      <c r="G56" s="72">
        <v>50</v>
      </c>
      <c r="H56" s="38">
        <v>30000</v>
      </c>
      <c r="I56" s="73">
        <v>20000</v>
      </c>
      <c r="J56" s="72">
        <v>4</v>
      </c>
      <c r="K56" s="72">
        <f t="shared" si="9"/>
        <v>0.4</v>
      </c>
      <c r="L56" s="72">
        <v>5</v>
      </c>
      <c r="M56" s="72">
        <f t="shared" si="5"/>
        <v>1</v>
      </c>
      <c r="N56" s="72">
        <v>4</v>
      </c>
      <c r="O56" s="72">
        <f t="shared" si="6"/>
        <v>1.2</v>
      </c>
      <c r="P56" s="74">
        <v>5</v>
      </c>
      <c r="Q56" s="72">
        <f t="shared" si="7"/>
        <v>2</v>
      </c>
      <c r="R56" s="72">
        <f t="shared" si="8"/>
        <v>4.5999999999999996</v>
      </c>
    </row>
    <row r="57" spans="1:18" s="2" customFormat="1" ht="25.5" customHeight="1" x14ac:dyDescent="0.2">
      <c r="A57" s="40" t="s">
        <v>147</v>
      </c>
      <c r="B57" s="97" t="s">
        <v>148</v>
      </c>
      <c r="C57" s="97" t="s">
        <v>149</v>
      </c>
      <c r="D57" s="64">
        <v>53</v>
      </c>
      <c r="E57" s="64">
        <v>53</v>
      </c>
      <c r="F57" s="64">
        <v>53</v>
      </c>
      <c r="G57" s="72">
        <v>50</v>
      </c>
      <c r="H57" s="38">
        <v>20000</v>
      </c>
      <c r="I57" s="73">
        <v>0</v>
      </c>
      <c r="J57" s="72">
        <v>5</v>
      </c>
      <c r="K57" s="72">
        <f t="shared" si="9"/>
        <v>0.5</v>
      </c>
      <c r="L57" s="72">
        <v>2</v>
      </c>
      <c r="M57" s="72">
        <f t="shared" si="5"/>
        <v>0.4</v>
      </c>
      <c r="N57" s="72">
        <v>4</v>
      </c>
      <c r="O57" s="72">
        <f t="shared" si="6"/>
        <v>1.2</v>
      </c>
      <c r="P57" s="74">
        <v>0</v>
      </c>
      <c r="Q57" s="72">
        <f t="shared" si="7"/>
        <v>0</v>
      </c>
      <c r="R57" s="72">
        <f t="shared" si="8"/>
        <v>2.1</v>
      </c>
    </row>
    <row r="58" spans="1:18" s="2" customFormat="1" ht="25.5" customHeight="1" x14ac:dyDescent="0.2">
      <c r="A58" s="40" t="s">
        <v>150</v>
      </c>
      <c r="B58" s="98" t="s">
        <v>151</v>
      </c>
      <c r="C58" s="98" t="s">
        <v>152</v>
      </c>
      <c r="D58" s="64">
        <v>54</v>
      </c>
      <c r="E58" s="64">
        <v>54</v>
      </c>
      <c r="F58" s="64">
        <v>54</v>
      </c>
      <c r="G58" s="72">
        <v>24.5</v>
      </c>
      <c r="H58" s="38">
        <v>20000</v>
      </c>
      <c r="I58" s="73">
        <v>20000</v>
      </c>
      <c r="J58" s="72">
        <v>3</v>
      </c>
      <c r="K58" s="72">
        <f t="shared" si="9"/>
        <v>0.30000000000000004</v>
      </c>
      <c r="L58" s="72">
        <v>4</v>
      </c>
      <c r="M58" s="72">
        <f t="shared" si="5"/>
        <v>0.8</v>
      </c>
      <c r="N58" s="72">
        <v>1</v>
      </c>
      <c r="O58" s="72">
        <f t="shared" si="6"/>
        <v>0.3</v>
      </c>
      <c r="P58" s="74">
        <v>5</v>
      </c>
      <c r="Q58" s="72">
        <f t="shared" si="7"/>
        <v>2</v>
      </c>
      <c r="R58" s="72">
        <f t="shared" si="8"/>
        <v>3.4000000000000004</v>
      </c>
    </row>
    <row r="59" spans="1:18" s="2" customFormat="1" ht="25.5" customHeight="1" x14ac:dyDescent="0.2">
      <c r="A59" s="40" t="s">
        <v>153</v>
      </c>
      <c r="B59" s="97" t="s">
        <v>154</v>
      </c>
      <c r="C59" s="97" t="s">
        <v>155</v>
      </c>
      <c r="D59" s="64">
        <v>55</v>
      </c>
      <c r="E59" s="64">
        <v>55</v>
      </c>
      <c r="F59" s="64">
        <v>55</v>
      </c>
      <c r="G59" s="72">
        <v>71</v>
      </c>
      <c r="H59" s="38">
        <v>40000</v>
      </c>
      <c r="I59" s="73">
        <v>30000</v>
      </c>
      <c r="J59" s="72">
        <v>3</v>
      </c>
      <c r="K59" s="72">
        <f t="shared" si="9"/>
        <v>0.30000000000000004</v>
      </c>
      <c r="L59" s="72">
        <v>4</v>
      </c>
      <c r="M59" s="72">
        <f t="shared" si="5"/>
        <v>0.8</v>
      </c>
      <c r="N59" s="72">
        <v>5</v>
      </c>
      <c r="O59" s="72">
        <f t="shared" si="6"/>
        <v>1.5</v>
      </c>
      <c r="P59" s="74">
        <v>5</v>
      </c>
      <c r="Q59" s="72">
        <f t="shared" si="7"/>
        <v>2</v>
      </c>
      <c r="R59" s="72">
        <f t="shared" si="8"/>
        <v>4.5999999999999996</v>
      </c>
    </row>
    <row r="60" spans="1:18" s="2" customFormat="1" ht="25.5" customHeight="1" x14ac:dyDescent="0.2">
      <c r="A60" s="40" t="s">
        <v>156</v>
      </c>
      <c r="B60" s="95" t="s">
        <v>219</v>
      </c>
      <c r="C60" s="97" t="s">
        <v>157</v>
      </c>
      <c r="D60" s="64">
        <v>56</v>
      </c>
      <c r="E60" s="64">
        <v>56</v>
      </c>
      <c r="F60" s="64">
        <v>56</v>
      </c>
      <c r="G60" s="72">
        <v>50</v>
      </c>
      <c r="H60" s="38">
        <v>40000</v>
      </c>
      <c r="I60" s="73">
        <v>20000</v>
      </c>
      <c r="J60" s="72">
        <v>3</v>
      </c>
      <c r="K60" s="72">
        <f t="shared" si="9"/>
        <v>0.30000000000000004</v>
      </c>
      <c r="L60" s="72">
        <v>4</v>
      </c>
      <c r="M60" s="72">
        <f t="shared" si="5"/>
        <v>0.8</v>
      </c>
      <c r="N60" s="72">
        <v>4</v>
      </c>
      <c r="O60" s="72">
        <f t="shared" si="6"/>
        <v>1.2</v>
      </c>
      <c r="P60" s="74">
        <v>5</v>
      </c>
      <c r="Q60" s="72">
        <f t="shared" si="7"/>
        <v>2</v>
      </c>
      <c r="R60" s="72">
        <f t="shared" si="8"/>
        <v>4.3</v>
      </c>
    </row>
    <row r="61" spans="1:18" s="2" customFormat="1" ht="38.25" customHeight="1" x14ac:dyDescent="0.2">
      <c r="A61" s="40" t="s">
        <v>158</v>
      </c>
      <c r="B61" s="98" t="s">
        <v>159</v>
      </c>
      <c r="C61" s="171" t="s">
        <v>160</v>
      </c>
      <c r="D61" s="64">
        <v>57</v>
      </c>
      <c r="E61" s="64">
        <v>57</v>
      </c>
      <c r="F61" s="64">
        <v>57</v>
      </c>
      <c r="G61" s="72">
        <v>27.3</v>
      </c>
      <c r="H61" s="38">
        <v>40000</v>
      </c>
      <c r="I61" s="73">
        <v>30000</v>
      </c>
      <c r="J61" s="72">
        <v>2</v>
      </c>
      <c r="K61" s="72">
        <f t="shared" si="9"/>
        <v>0.2</v>
      </c>
      <c r="L61" s="72">
        <v>4</v>
      </c>
      <c r="M61" s="72">
        <f t="shared" si="5"/>
        <v>0.8</v>
      </c>
      <c r="N61" s="72">
        <v>1</v>
      </c>
      <c r="O61" s="72">
        <f t="shared" si="6"/>
        <v>0.3</v>
      </c>
      <c r="P61" s="74">
        <v>5</v>
      </c>
      <c r="Q61" s="72">
        <f t="shared" si="7"/>
        <v>2</v>
      </c>
      <c r="R61" s="72">
        <f t="shared" si="8"/>
        <v>3.3</v>
      </c>
    </row>
    <row r="62" spans="1:18" s="2" customFormat="1" ht="25.5" customHeight="1" x14ac:dyDescent="0.2">
      <c r="A62" s="40" t="s">
        <v>161</v>
      </c>
      <c r="B62" s="96" t="s">
        <v>220</v>
      </c>
      <c r="C62" s="97" t="s">
        <v>162</v>
      </c>
      <c r="D62" s="64">
        <v>58</v>
      </c>
      <c r="E62" s="64">
        <v>58</v>
      </c>
      <c r="F62" s="64">
        <v>58</v>
      </c>
      <c r="G62" s="72">
        <v>23.1</v>
      </c>
      <c r="H62" s="38">
        <v>20000</v>
      </c>
      <c r="I62" s="73">
        <v>15000</v>
      </c>
      <c r="J62" s="72">
        <v>2</v>
      </c>
      <c r="K62" s="72">
        <f t="shared" si="9"/>
        <v>0.2</v>
      </c>
      <c r="L62" s="72">
        <v>2</v>
      </c>
      <c r="M62" s="72">
        <f t="shared" si="5"/>
        <v>0.4</v>
      </c>
      <c r="N62" s="72">
        <v>1</v>
      </c>
      <c r="O62" s="72">
        <f t="shared" si="6"/>
        <v>0.3</v>
      </c>
      <c r="P62" s="74">
        <v>5</v>
      </c>
      <c r="Q62" s="72">
        <f t="shared" si="7"/>
        <v>2</v>
      </c>
      <c r="R62" s="72">
        <f t="shared" si="8"/>
        <v>2.9000000000000004</v>
      </c>
    </row>
    <row r="63" spans="1:18" s="2" customFormat="1" ht="25.5" customHeight="1" x14ac:dyDescent="0.2">
      <c r="A63" s="40" t="s">
        <v>163</v>
      </c>
      <c r="B63" s="96" t="s">
        <v>221</v>
      </c>
      <c r="C63" s="97" t="s">
        <v>164</v>
      </c>
      <c r="D63" s="64">
        <v>59</v>
      </c>
      <c r="E63" s="64">
        <v>59</v>
      </c>
      <c r="F63" s="64">
        <v>59</v>
      </c>
      <c r="G63" s="72">
        <v>73.099999999999994</v>
      </c>
      <c r="H63" s="38">
        <v>40000</v>
      </c>
      <c r="I63" s="73">
        <v>30000</v>
      </c>
      <c r="J63" s="72">
        <v>4</v>
      </c>
      <c r="K63" s="72">
        <f t="shared" si="9"/>
        <v>0.4</v>
      </c>
      <c r="L63" s="72">
        <v>4</v>
      </c>
      <c r="M63" s="72">
        <f t="shared" si="5"/>
        <v>0.8</v>
      </c>
      <c r="N63" s="72">
        <v>5</v>
      </c>
      <c r="O63" s="72">
        <f t="shared" si="6"/>
        <v>1.5</v>
      </c>
      <c r="P63" s="74">
        <v>5</v>
      </c>
      <c r="Q63" s="72">
        <f t="shared" si="7"/>
        <v>2</v>
      </c>
      <c r="R63" s="72">
        <f t="shared" si="8"/>
        <v>4.7</v>
      </c>
    </row>
    <row r="64" spans="1:18" s="2" customFormat="1" ht="25.5" customHeight="1" x14ac:dyDescent="0.2">
      <c r="A64" s="40" t="s">
        <v>165</v>
      </c>
      <c r="B64" s="96" t="s">
        <v>221</v>
      </c>
      <c r="C64" s="97" t="s">
        <v>166</v>
      </c>
      <c r="D64" s="64">
        <v>60</v>
      </c>
      <c r="E64" s="64">
        <v>59</v>
      </c>
      <c r="F64" s="64">
        <v>59</v>
      </c>
      <c r="G64" s="72">
        <v>82.3</v>
      </c>
      <c r="H64" s="38">
        <v>40000</v>
      </c>
      <c r="I64" s="73">
        <v>0</v>
      </c>
      <c r="J64" s="72">
        <v>2</v>
      </c>
      <c r="K64" s="72">
        <f t="shared" si="9"/>
        <v>0.2</v>
      </c>
      <c r="L64" s="72">
        <v>2</v>
      </c>
      <c r="M64" s="72">
        <f t="shared" si="5"/>
        <v>0.4</v>
      </c>
      <c r="N64" s="72">
        <v>5</v>
      </c>
      <c r="O64" s="72">
        <f t="shared" si="6"/>
        <v>1.5</v>
      </c>
      <c r="P64" s="74">
        <v>0</v>
      </c>
      <c r="Q64" s="72">
        <f t="shared" si="7"/>
        <v>0</v>
      </c>
      <c r="R64" s="72">
        <f t="shared" si="8"/>
        <v>2.1</v>
      </c>
    </row>
    <row r="65" spans="1:18" s="2" customFormat="1" ht="25.5" customHeight="1" x14ac:dyDescent="0.2">
      <c r="A65" s="40" t="s">
        <v>167</v>
      </c>
      <c r="B65" s="95" t="s">
        <v>222</v>
      </c>
      <c r="C65" s="97" t="s">
        <v>168</v>
      </c>
      <c r="D65" s="64">
        <v>61</v>
      </c>
      <c r="E65" s="64">
        <v>59</v>
      </c>
      <c r="F65" s="64">
        <v>59</v>
      </c>
      <c r="G65" s="72">
        <v>72.2</v>
      </c>
      <c r="H65" s="38">
        <v>40000</v>
      </c>
      <c r="I65" s="73">
        <v>30000</v>
      </c>
      <c r="J65" s="72">
        <v>2</v>
      </c>
      <c r="K65" s="72">
        <f t="shared" si="9"/>
        <v>0.2</v>
      </c>
      <c r="L65" s="72">
        <v>4</v>
      </c>
      <c r="M65" s="72">
        <f t="shared" si="5"/>
        <v>0.8</v>
      </c>
      <c r="N65" s="72">
        <v>5</v>
      </c>
      <c r="O65" s="72">
        <f t="shared" si="6"/>
        <v>1.5</v>
      </c>
      <c r="P65" s="74">
        <v>5</v>
      </c>
      <c r="Q65" s="72">
        <f t="shared" si="7"/>
        <v>2</v>
      </c>
      <c r="R65" s="72">
        <f t="shared" si="8"/>
        <v>4.5</v>
      </c>
    </row>
    <row r="66" spans="1:18" s="2" customFormat="1" ht="25.5" customHeight="1" x14ac:dyDescent="0.2">
      <c r="A66" s="40" t="s">
        <v>169</v>
      </c>
      <c r="B66" s="96" t="s">
        <v>204</v>
      </c>
      <c r="C66" s="97" t="s">
        <v>170</v>
      </c>
      <c r="D66" s="64">
        <v>62</v>
      </c>
      <c r="E66" s="64">
        <v>59</v>
      </c>
      <c r="F66" s="64">
        <v>59</v>
      </c>
      <c r="G66" s="72">
        <v>80</v>
      </c>
      <c r="H66" s="38">
        <v>30000</v>
      </c>
      <c r="I66" s="73">
        <v>0</v>
      </c>
      <c r="J66" s="72">
        <v>2</v>
      </c>
      <c r="K66" s="72">
        <f t="shared" si="9"/>
        <v>0.2</v>
      </c>
      <c r="L66" s="72">
        <v>3</v>
      </c>
      <c r="M66" s="72">
        <f t="shared" si="5"/>
        <v>0.60000000000000009</v>
      </c>
      <c r="N66" s="72">
        <v>5</v>
      </c>
      <c r="O66" s="72">
        <f t="shared" si="6"/>
        <v>1.5</v>
      </c>
      <c r="P66" s="74">
        <v>0</v>
      </c>
      <c r="Q66" s="72">
        <f t="shared" si="7"/>
        <v>0</v>
      </c>
      <c r="R66" s="72">
        <f t="shared" si="8"/>
        <v>2.2999999999999998</v>
      </c>
    </row>
    <row r="67" spans="1:18" s="2" customFormat="1" ht="25.5" customHeight="1" x14ac:dyDescent="0.2">
      <c r="A67" s="40" t="s">
        <v>171</v>
      </c>
      <c r="B67" s="95" t="s">
        <v>223</v>
      </c>
      <c r="C67" s="97" t="s">
        <v>172</v>
      </c>
      <c r="D67" s="64">
        <v>63</v>
      </c>
      <c r="E67" s="99">
        <v>59</v>
      </c>
      <c r="F67" s="99">
        <v>59</v>
      </c>
      <c r="G67" s="100">
        <v>50</v>
      </c>
      <c r="H67" s="85">
        <v>8000</v>
      </c>
      <c r="I67" s="73">
        <v>8000</v>
      </c>
      <c r="J67" s="100">
        <v>2</v>
      </c>
      <c r="K67" s="100">
        <f t="shared" si="9"/>
        <v>0.2</v>
      </c>
      <c r="L67" s="100">
        <v>1</v>
      </c>
      <c r="M67" s="100">
        <f t="shared" si="5"/>
        <v>0.2</v>
      </c>
      <c r="N67" s="100">
        <v>4</v>
      </c>
      <c r="O67" s="100">
        <f t="shared" si="6"/>
        <v>1.2</v>
      </c>
      <c r="P67" s="101">
        <v>5</v>
      </c>
      <c r="Q67" s="100">
        <f t="shared" si="7"/>
        <v>2</v>
      </c>
      <c r="R67" s="100">
        <f t="shared" si="8"/>
        <v>3.6</v>
      </c>
    </row>
    <row r="68" spans="1:18" ht="25.5" customHeight="1" x14ac:dyDescent="0.2">
      <c r="A68" s="40" t="s">
        <v>173</v>
      </c>
      <c r="B68" s="95" t="s">
        <v>224</v>
      </c>
      <c r="C68" s="96" t="s">
        <v>174</v>
      </c>
      <c r="D68" s="64">
        <v>64</v>
      </c>
      <c r="E68" s="64">
        <v>64</v>
      </c>
      <c r="F68" s="64">
        <v>64</v>
      </c>
      <c r="G68" s="72">
        <v>94.9</v>
      </c>
      <c r="H68" s="38">
        <v>40000</v>
      </c>
      <c r="I68" s="73">
        <v>40000</v>
      </c>
      <c r="J68" s="72">
        <v>2</v>
      </c>
      <c r="K68" s="72">
        <f t="shared" si="9"/>
        <v>0.2</v>
      </c>
      <c r="L68" s="72">
        <v>5</v>
      </c>
      <c r="M68" s="72">
        <f t="shared" si="5"/>
        <v>1</v>
      </c>
      <c r="N68" s="72">
        <v>5</v>
      </c>
      <c r="O68" s="72">
        <f t="shared" si="6"/>
        <v>1.5</v>
      </c>
      <c r="P68" s="74">
        <v>5</v>
      </c>
      <c r="Q68" s="72">
        <f t="shared" si="7"/>
        <v>2</v>
      </c>
      <c r="R68" s="72">
        <f t="shared" si="8"/>
        <v>4.7</v>
      </c>
    </row>
    <row r="69" spans="1:18" ht="33.75" customHeight="1" x14ac:dyDescent="0.2">
      <c r="A69" s="61" t="s">
        <v>175</v>
      </c>
      <c r="B69" s="173" t="s">
        <v>225</v>
      </c>
      <c r="C69" s="173" t="s">
        <v>176</v>
      </c>
      <c r="D69" s="99">
        <v>65</v>
      </c>
      <c r="E69" s="99">
        <v>65</v>
      </c>
      <c r="F69" s="99">
        <v>65</v>
      </c>
      <c r="G69" s="100">
        <v>74.599999999999994</v>
      </c>
      <c r="H69" s="85">
        <v>17000</v>
      </c>
      <c r="I69" s="73">
        <v>10000</v>
      </c>
      <c r="J69" s="100">
        <v>2</v>
      </c>
      <c r="K69" s="100">
        <f t="shared" si="9"/>
        <v>0.2</v>
      </c>
      <c r="L69" s="100">
        <v>5</v>
      </c>
      <c r="M69" s="100">
        <f>L69*_MU2</f>
        <v>1</v>
      </c>
      <c r="N69" s="100">
        <v>5</v>
      </c>
      <c r="O69" s="100">
        <f>N69*_PRI2</f>
        <v>1.5</v>
      </c>
      <c r="P69" s="101">
        <v>5</v>
      </c>
      <c r="Q69" s="100">
        <f>P69*_PRI3</f>
        <v>2</v>
      </c>
      <c r="R69" s="100">
        <f>K69+M69+O69+Q69</f>
        <v>4.7</v>
      </c>
    </row>
    <row r="70" spans="1:18" ht="33.75" customHeight="1" x14ac:dyDescent="0.2">
      <c r="A70" s="61" t="s">
        <v>177</v>
      </c>
      <c r="B70" s="173" t="s">
        <v>226</v>
      </c>
      <c r="C70" s="173" t="s">
        <v>227</v>
      </c>
      <c r="D70" s="99">
        <v>66</v>
      </c>
      <c r="E70" s="99">
        <v>66</v>
      </c>
      <c r="F70" s="99">
        <v>66</v>
      </c>
      <c r="G70" s="100">
        <v>45.9</v>
      </c>
      <c r="H70" s="85">
        <v>40000</v>
      </c>
      <c r="I70" s="73">
        <v>40000</v>
      </c>
      <c r="J70" s="100">
        <v>4</v>
      </c>
      <c r="K70" s="100">
        <f t="shared" si="9"/>
        <v>0.4</v>
      </c>
      <c r="L70" s="100">
        <v>5</v>
      </c>
      <c r="M70" s="100">
        <f>L70*_MU2</f>
        <v>1</v>
      </c>
      <c r="N70" s="100">
        <v>4</v>
      </c>
      <c r="O70" s="100">
        <f>N70*_PRI2</f>
        <v>1.2</v>
      </c>
      <c r="P70" s="101">
        <v>5</v>
      </c>
      <c r="Q70" s="100">
        <f>P70*_PRI3</f>
        <v>2</v>
      </c>
      <c r="R70" s="100">
        <f>K70+M70+O70+Q70</f>
        <v>4.5999999999999996</v>
      </c>
    </row>
    <row r="71" spans="1:18" ht="25.5" customHeight="1" x14ac:dyDescent="0.2">
      <c r="A71" s="102"/>
      <c r="B71" s="102"/>
      <c r="C71" s="102"/>
      <c r="D71" s="103"/>
      <c r="E71" s="103"/>
      <c r="F71" s="103"/>
      <c r="G71" s="102"/>
      <c r="H71" s="104">
        <f>SUM(H5:H70)</f>
        <v>2012600</v>
      </c>
      <c r="I71" s="104">
        <f>SUM(I5:I70)</f>
        <v>1259000</v>
      </c>
      <c r="J71" s="102"/>
      <c r="K71" s="102"/>
      <c r="L71" s="102"/>
      <c r="M71" s="102"/>
      <c r="N71" s="102"/>
      <c r="O71" s="102"/>
      <c r="P71" s="102"/>
      <c r="Q71" s="102"/>
      <c r="R71" s="102"/>
    </row>
    <row r="74" spans="1:18" x14ac:dyDescent="0.2">
      <c r="B74" s="66" t="s">
        <v>181</v>
      </c>
      <c r="C74" s="11"/>
    </row>
    <row r="75" spans="1:18" x14ac:dyDescent="0.2">
      <c r="B75" s="68" t="s">
        <v>228</v>
      </c>
      <c r="C75" s="65">
        <f>H71</f>
        <v>2012600</v>
      </c>
    </row>
    <row r="76" spans="1:18" x14ac:dyDescent="0.2">
      <c r="B76" s="68" t="s">
        <v>229</v>
      </c>
      <c r="C76" s="65" t="s">
        <v>232</v>
      </c>
    </row>
    <row r="77" spans="1:18" x14ac:dyDescent="0.2">
      <c r="B77" s="11"/>
      <c r="C77" s="11"/>
    </row>
    <row r="78" spans="1:18" x14ac:dyDescent="0.2">
      <c r="B78" s="68" t="s">
        <v>230</v>
      </c>
      <c r="C78" s="67">
        <f>C75</f>
        <v>2012600</v>
      </c>
    </row>
    <row r="79" spans="1:18" x14ac:dyDescent="0.2">
      <c r="B79" s="10"/>
      <c r="C79" s="10"/>
    </row>
    <row r="80" spans="1:18" x14ac:dyDescent="0.2">
      <c r="B80" s="11"/>
      <c r="C80" s="11"/>
    </row>
    <row r="81" spans="2:3" x14ac:dyDescent="0.2">
      <c r="B81" s="66" t="s">
        <v>231</v>
      </c>
      <c r="C81" s="11"/>
    </row>
    <row r="82" spans="2:3" x14ac:dyDescent="0.2">
      <c r="B82" s="68" t="s">
        <v>228</v>
      </c>
      <c r="C82" s="65">
        <f>I71</f>
        <v>1259000</v>
      </c>
    </row>
    <row r="83" spans="2:3" x14ac:dyDescent="0.2">
      <c r="B83" s="68" t="s">
        <v>229</v>
      </c>
      <c r="C83" s="65" t="e">
        <f>#REF!</f>
        <v>#REF!</v>
      </c>
    </row>
    <row r="84" spans="2:3" x14ac:dyDescent="0.2">
      <c r="B84" s="68"/>
      <c r="C84" s="65"/>
    </row>
    <row r="85" spans="2:3" x14ac:dyDescent="0.2">
      <c r="B85" s="68" t="s">
        <v>233</v>
      </c>
      <c r="C85" s="67" t="e">
        <f>C82+C83</f>
        <v>#REF!</v>
      </c>
    </row>
    <row r="86" spans="2:3" x14ac:dyDescent="0.2">
      <c r="B86" s="11"/>
      <c r="C86" s="13"/>
    </row>
    <row r="87" spans="2:3" x14ac:dyDescent="0.2">
      <c r="B87" s="69"/>
      <c r="C87" s="13"/>
    </row>
  </sheetData>
  <mergeCells count="13">
    <mergeCell ref="I2:I3"/>
    <mergeCell ref="A1:R1"/>
    <mergeCell ref="J2:K2"/>
    <mergeCell ref="L2:M2"/>
    <mergeCell ref="N2:O2"/>
    <mergeCell ref="P2:Q2"/>
    <mergeCell ref="R2:R3"/>
    <mergeCell ref="A2:A3"/>
    <mergeCell ref="B2:B3"/>
    <mergeCell ref="C2:C3"/>
    <mergeCell ref="D2:F2"/>
    <mergeCell ref="G2:G3"/>
    <mergeCell ref="H2:H3"/>
  </mergeCells>
  <hyperlinks>
    <hyperlink ref="D5" r:id="rId1" display="ŽÁDOST O PŘÍSPĚVEK STATUTÁRNÍHO MĚSTA OPAVY"/>
    <hyperlink ref="E5" r:id="rId2" display="../../AppData/Local/Microsoft/Windows/Temporary Internet Files/Documents/Granty/Granty 2014/Příprava/Sportovní akce/atlas klub/ekonomicke_shrnuti-sport1.xls"/>
    <hyperlink ref="F5" r:id="rId3" display="ŽÁDOST O PŘÍSPĚVEK STATUTÁRNÍHO MĚSTA OPAVY"/>
    <hyperlink ref="D6" r:id="rId4" display="ŽÁDOST O PŘÍSPĚVEK STATUTÁRNÍHO MĚSTA OPAVY"/>
    <hyperlink ref="E6" r:id="rId5" display="ŽÁDOST O PŘÍSPĚVEK STATUTÁRNÍHO MĚSTA OPAVY"/>
    <hyperlink ref="F6" r:id="rId6" display="../../AppData/Local/Microsoft/Windows/Temporary Internet Files/Documents/Granty/Granty 2014/Příprava/Sportovní akce/bike unit 1/Kopie - ekonomicke_shrnuti-sport1 unitbikes.xls"/>
    <hyperlink ref="D7" r:id="rId7" display="ŽÁDOST O PŘÍSPĚVEK STATUTÁRNÍHO MĚSTA OPAVY"/>
    <hyperlink ref="E7" r:id="rId8" display="../../AppData/Local/Microsoft/Windows/Temporary Internet Files/Documents/Granty/Granty 2014/Příprava/Sportovní akce/bjj opava/ekonomicke_shrnuti-sport1 bjj opava open.xls"/>
    <hyperlink ref="F7" r:id="rId9" display="../../AppData/Local/Microsoft/Windows/Temporary Internet Files/Documents/Granty/Granty 2014/Příprava/Sportovní akce/bjj opava/ekonomicke_shrnuti-sport1 bjj opava open.xls"/>
    <hyperlink ref="D8" r:id="rId10" display="ŽÁDOST O PŘÍSPĚVEK STATUTÁRNÍHO MĚSTA OPAVY"/>
    <hyperlink ref="E8" r:id="rId11" display="../../AppData/Local/Microsoft/Windows/Temporary Internet Files/Documents/Granty/Granty 2014/Příprava/Sportovní akce/capuera/ekonomicke_shrnuti-sport1.xls"/>
    <hyperlink ref="F8" r:id="rId12" display="../../AppData/Local/Microsoft/Windows/Temporary Internet Files/Documents/Granty/Granty 2014/Příprava/Sportovní akce/capuera/projekt_sport_1_1.doc"/>
    <hyperlink ref="D9" r:id="rId13" display="ŽÁDOST O PŘÍSPĚVEK STATUTÁRNÍHO MĚSTA OPAVY"/>
    <hyperlink ref="E9" r:id="rId14" display="../../AppData/Local/Microsoft/Windows/Temporary Internet Files/Documents/Granty/Granty 2014/Příprava/Sportovní akce/Cus 1/ekonomicke_shrnuti-sport1.xls"/>
    <hyperlink ref="F9" r:id="rId15" display="../../AppData/Local/Microsoft/Windows/Temporary Internet Files/Documents/Granty/Granty 2014/Příprava/Sportovní akce/Cus 1/projekt_sport_1_1.doc"/>
    <hyperlink ref="D10" r:id="rId16" display="ŽÁDOST O PŘÍSPĚVEK STATUTÁRNÍHO MĚSTA OPAVY"/>
    <hyperlink ref="E10" r:id="rId17" display="../../AppData/Local/Microsoft/Windows/Temporary Internet Files/Documents/Granty/Granty 2014/Příprava/Sportovní akce/dzivipen/ekonomicke_shrnuti-sport1.xls"/>
    <hyperlink ref="F10" r:id="rId18" display="../../AppData/Local/Microsoft/Windows/Temporary Internet Files/Documents/Granty/Granty 2014/Příprava/Sportovní akce/dzivipen/projekt_sport_1_1.doc"/>
    <hyperlink ref="D11" r:id="rId19" display="ŽÁDOST O PŘÍSPĚVEK STATUTÁRNÍHO MĚSTA OPAVY"/>
    <hyperlink ref="E11" r:id="rId20" display="../../AppData/Local/Microsoft/Windows/Temporary Internet Files/Documents/Granty/Granty 2014/Příprava/Sportovní akce/englisova/ekonomicke_shrnuti-sport1.xls"/>
    <hyperlink ref="F11" r:id="rId21" display="ŽÁDOST O PŘÍSPĚVEK STATUTÁRNÍHO MĚSTA OPAVY"/>
    <hyperlink ref="D12" r:id="rId22" display="ŽÁDOST O PŘÍSPĚVEK STATUTÁRNÍHO MĚSTA OPAVY"/>
    <hyperlink ref="E12" r:id="rId23" display="../../AppData/Local/Microsoft/Windows/Temporary Internet Files/Documents/Granty/Granty 2014/Příprava/Sportovní akce/fk 1/ekonomicke_shrnuti-sport1 (1).xls"/>
    <hyperlink ref="F12" r:id="rId24" display="ŽÁDOST O PŘÍSPĚVEK STATUTÁRNÍHO MĚSTA OPAVY"/>
    <hyperlink ref="D13" r:id="rId25" display="ŽÁDOST O PŘÍSPĚVEK STATUTÁRNÍHO MĚSTA OPAVY"/>
    <hyperlink ref="E13" r:id="rId26" display="../../AppData/Local/Microsoft/Windows/Temporary Internet Files/Documents/Granty/Granty 2014/Příprava/Sportovní akce/fk 2/ekonomicke_shrnuti-sport1 (1).xls"/>
    <hyperlink ref="F13" r:id="rId27" display="../../AppData/Local/Microsoft/Windows/Temporary Internet Files/Documents/Granty/Granty 2014/Příprava/Sportovní akce/fk 2/projekt_sport_1_1_(1).doc"/>
    <hyperlink ref="D14" r:id="rId28" display="ŽÁDOST O PŘÍSPĚVEK STATUTÁRNÍHO MĚSTA OPAVY"/>
    <hyperlink ref="E14" r:id="rId29" display="../../AppData/Local/Microsoft/Windows/Temporary Internet Files/Documents/Granty/Granty 2014/Příprava/Sportovní akce/fk slavia/SOC FK SLAVIA-ekonomicke_shrnuti-sport1.xls"/>
    <hyperlink ref="F14" r:id="rId30" display="../../AppData/Local/Microsoft/Windows/Temporary Internet Files/Documents/Granty/Granty 2014/Příprava/Sportovní akce/fk slavia/SOC FK SLAVIA projekt_sport_1_1.doc"/>
    <hyperlink ref="D15" r:id="rId31" display="ŽÁDOST O PŘÍSPĚVEK STATUTÁRNÍHO MĚSTA OPAVY"/>
    <hyperlink ref="E15" r:id="rId32" display="../../AppData/Local/Microsoft/Windows/Temporary Internet Files/Documents/Granty/Granty 2014/Příprava/Sportovní akce/fk vavrovice 1/ekonomicke_shrnuti-sport1.1.xls"/>
    <hyperlink ref="F15" r:id="rId33" display="ŽÁDOST O PŘÍSPĚVEK STATUTÁRNÍHO MĚSTA OPAVY"/>
    <hyperlink ref="D16" r:id="rId34" display="ŽÁDOST O PŘÍSPĚVEK STATUTÁRNÍHO MĚSTA OPAVY"/>
    <hyperlink ref="E16" r:id="rId35" display="../../AppData/Local/Microsoft/Windows/Temporary Internet Files/Documents/Granty/Granty 2014/Příprava/Sportovní akce/gavenda 1/ekonomicke_shrnuti-sport1.xls"/>
    <hyperlink ref="F16" r:id="rId36" display="ŽÁDOST O PŘÍSPĚVEK STATUTÁRNÍHO MĚSTA OPAVY"/>
    <hyperlink ref="D17" r:id="rId37" display="ŽÁDOST O PŘÍSPĚVEK STATUTÁRNÍHO MĚSTA OPAVY"/>
    <hyperlink ref="E17" r:id="rId38" display="../../AppData/Local/Microsoft/Windows/Temporary Internet Files/Documents/Granty/Granty 2014/Příprava/Sportovní akce/hadac/rozpocet_2014.xls"/>
    <hyperlink ref="F17" r:id="rId39" display="../../AppData/Local/Microsoft/Windows/Temporary Internet Files/Documents/Granty/Granty 2014/Příprava/Sportovní akce/hadac/projekt_sport_1_1.doc"/>
    <hyperlink ref="D18" r:id="rId40" display="ŽÁDOST O PŘÍSPĚVEK STATUTÁRNÍHO MĚSTA OPAVY"/>
    <hyperlink ref="E18" r:id="rId41" display="../../AppData/Local/Microsoft/Windows/Temporary Internet Files/Documents/Granty/Granty 2014/Příprava/Sportovní akce/happy1/ekonomicke_shrnuti-kemp.xls"/>
    <hyperlink ref="F18" r:id="rId42" display="../../AppData/Local/Microsoft/Windows/Temporary Internet Files/Documents/Granty/Granty 2014/Příprava/Sportovní akce/happy1/projekt kemp14.doc"/>
    <hyperlink ref="D19" r:id="rId43" display="ŽÁDOST O PŘÍSPĚVEK STATUTÁRNÍHO MĚSTA OPAVY"/>
    <hyperlink ref="E19" r:id="rId44" display="../../AppData/Local/Microsoft/Windows/Temporary Internet Files/Documents/Granty/Granty 2014/Příprava/Sportovní akce/happy2/ekonomicke_shrnuti-liga.xls"/>
    <hyperlink ref="F19" r:id="rId45" display="../../AppData/Local/Microsoft/Windows/Temporary Internet Files/Documents/Granty/Granty 2014/Příprava/Sportovní akce/happy2/projekt-1 liga14.doc"/>
    <hyperlink ref="D20" r:id="rId46" display="ŽÁDOST O PŘÍSPĚVEK STATUTÁRNÍHO MĚSTA OPAVY"/>
    <hyperlink ref="E20" r:id="rId47" display="../../AppData/Local/Microsoft/Windows/Temporary Internet Files/Documents/Granty/Granty 2014/Příprava/Sportovní akce/happy3/ekonomicke_shrnuti-Mr 18.xls"/>
    <hyperlink ref="F20" r:id="rId48" display="../../AppData/Local/Microsoft/Windows/Temporary Internet Files/Documents/Granty/Granty 2014/Příprava/Sportovní akce/happy3/projekt-_MR 18.doc"/>
    <hyperlink ref="D21" r:id="rId49" display="../../AppData/Local/Microsoft/Windows/Temporary Internet Files/Documents/Granty/Granty 2014/Příprava/Sportovní akce/Hemax/projekt_sport_1_1.chlebičov.doc"/>
    <hyperlink ref="E21" r:id="rId50" display="../../AppData/Local/Microsoft/Windows/Temporary Internet Files/Documents/Granty/Granty 2014/Příprava/Sportovní akce/Hemax/ekonomicke_shrnuti-sport1.chlebičov.xls"/>
    <hyperlink ref="F21" r:id="rId51" display="../../AppData/Local/Microsoft/Windows/Temporary Internet Files/Documents/Granty/Granty 2014/Příprava/Sportovní akce/Hemax/projekt_sport_1_1.chlebičov.doc"/>
    <hyperlink ref="D22" r:id="rId52" display="ŽÁDOST O PŘÍSPĚVEK STATUTÁRNÍHO MĚSTA OPAVY"/>
    <hyperlink ref="E22" r:id="rId53" display="../../AppData/Local/Microsoft/Windows/Temporary Internet Files/Documents/Granty/Granty 2014/Příprava/Sportovní akce/Hemax/ekonomicke_shrnuti-sport1.fross.xls"/>
    <hyperlink ref="F22" r:id="rId54" display="../../AppData/Local/Microsoft/Windows/Temporary Internet Files/Documents/Granty/Granty 2014/Příprava/Sportovní akce/Hemax/projekt_sport_1_1.fross.doc"/>
    <hyperlink ref="F23" r:id="rId55" display="ŽÁDOST O PŘÍSPĚVEK STATUTÁRNÍHO MĚSTA OPAVY"/>
    <hyperlink ref="D24" r:id="rId56" display="ŽÁDOST O PŘÍSPĚVEK STATUTÁRNÍHO MĚSTA OPAVY"/>
    <hyperlink ref="E24" r:id="rId57" display="../../AppData/Local/Microsoft/Windows/Temporary Internet Files/Documents/Granty/Granty 2014/Příprava/Sportovní akce/Hemax/ekonomicke_shrnuti-sport1.buly.xls"/>
    <hyperlink ref="D23" r:id="rId58" display="ŽÁDOST O PŘÍSPĚVEK STATUTÁRNÍHO MĚSTA OPAVY"/>
    <hyperlink ref="F24" r:id="rId59" display="ŽÁDOST O PŘÍSPĚVEK STATUTÁRNÍHO MĚSTA OPAVY"/>
    <hyperlink ref="D25" r:id="rId60" display="ŽÁDOST O PŘÍSPĚVEK STATUTÁRNÍHO MĚSTA OPAVY"/>
    <hyperlink ref="E25" r:id="rId61" display="../../AppData/Local/Microsoft/Windows/Temporary Internet Files/Documents/Granty/Granty 2014/Příprava/Sportovní akce/hostice 1/ekonomicke_shrnuti-sport1.xls"/>
    <hyperlink ref="F25" r:id="rId62" display="../../AppData/Local/Microsoft/Windows/Temporary Internet Files/Documents/Granty/Granty 2014/Příprava/Sportovní akce/hostice 1/projekt_sport_1_1.doc"/>
    <hyperlink ref="D26" r:id="rId63" display="ŽÁDOST O PŘÍSPĚVEK STATUTÁRNÍHO MĚSTA OPAVY"/>
    <hyperlink ref="E26" r:id="rId64" display="../../AppData/Local/Microsoft/Windows/Temporary Internet Files/Documents/Granty/Granty 2014/Příprava/Sportovní akce/hromadova/ekonomicke_shrnuti-sport1 - I. pololetí.xls"/>
    <hyperlink ref="F26" r:id="rId65" display="../../AppData/Local/Microsoft/Windows/Temporary Internet Files/Documents/Granty/Granty 2014/Příprava/Sportovní akce/hromadova/projekt_sport_1_1 - I.pololetí.doc"/>
    <hyperlink ref="D27" r:id="rId66" display="ŽÁDOST O PŘÍSPĚVEK STATUTÁRNÍHO MĚSTA OPAVY"/>
    <hyperlink ref="E27" r:id="rId67" display="../../AppData/Local/Microsoft/Windows/Temporary Internet Files/Documents/Granty/Granty 2014/Příprava/Sportovní akce/hromadova/ekonomicke_shrnuti-sport1 - II. pololetí.xls"/>
    <hyperlink ref="F27" r:id="rId68" display="../../AppData/Local/Microsoft/Windows/Temporary Internet Files/Documents/Granty/Granty 2014/Příprava/Sportovní akce/hromadova/projekt_sport_1_1 - II. pololetí.doc"/>
    <hyperlink ref="D28" r:id="rId69" display="ŽÁDOST O PŘÍSPĚVEK STATUTÁRNÍHO MĚSTA OPAVY"/>
    <hyperlink ref="E28" r:id="rId70" display="../../AppData/Local/Microsoft/Windows/Temporary Internet Files/Documents/Granty/Granty 2014/Příprava/Sportovní akce/in line 2/ekonomicke_shrnuti-sport1-BN-jaro.xls"/>
    <hyperlink ref="F28" r:id="rId71" display="../../AppData/Local/Microsoft/Windows/Temporary Internet Files/Documents/Granty/Granty 2014/Příprava/Sportovní akce/in line 2/projekt_sport_1_1-BN-jaro.doc"/>
    <hyperlink ref="E29" r:id="rId72" display="../../AppData/Local/Microsoft/Windows/Temporary Internet Files/Documents/Granty/Granty 2014/Příprava/Sportovní akce/in line 3/ekonomicke_shrnuti-sport1-BN-podzim.xls"/>
    <hyperlink ref="F29" r:id="rId73" display="../../AppData/Local/Microsoft/Windows/Temporary Internet Files/Documents/Granty/Granty 2014/Příprava/Sportovní akce/in line 3/projekt_sport_1_1-BN-podzim.doc"/>
    <hyperlink ref="D30" r:id="rId74" display="ŽÁDOST O PŘÍSPĚVEK STATUTÁRNÍHO MĚSTA OPAVY"/>
    <hyperlink ref="D29" r:id="rId75" display="ŽÁDOST O PŘÍSPĚVEK STATUTÁRNÍHO MĚSTA OPAVY"/>
    <hyperlink ref="E30" r:id="rId76" display="../../AppData/Local/Microsoft/Windows/Temporary Internet Files/Documents/Granty/Granty 2014/Příprava/Sportovní akce/in line 4/ekonomicke_shrnuti-sport1-BN-leto.xls"/>
    <hyperlink ref="F30" r:id="rId77" display="../../AppData/Local/Microsoft/Windows/Temporary Internet Files/Documents/Granty/Granty 2014/Příprava/Sportovní akce/in line 4/projekt_sport_1_1-BN-leto.doc"/>
    <hyperlink ref="D31" r:id="rId78" display="ŽÁDOST O PŘÍSPĚVEK STATUTÁRNÍHO MĚSTA OPAVY"/>
    <hyperlink ref="E31" r:id="rId79" display="../../AppData/Local/Microsoft/Windows/Temporary Internet Files/Documents/Granty/Granty 2014/Příprava/Sportovní akce/in line cup/ekonomicke_shrnuti-sport1-inline-cup.xls"/>
    <hyperlink ref="F31" r:id="rId80" display="../../AppData/Local/Microsoft/Windows/Temporary Internet Files/Documents/Granty/Granty 2014/Příprava/Sportovní akce/in line cup/projekt_sport_1_1-inline-cup.doc"/>
    <hyperlink ref="D32" r:id="rId81" display="ŽÁDOST O PŘÍSPĚVEK STATUTÁRNÍHO MĚSTA OPAVY"/>
    <hyperlink ref="E32" r:id="rId82" display="../../AppData/Local/Microsoft/Windows/Temporary Internet Files/Documents/Granty/Granty 2014/Příprava/Sportovní akce/JK/ekonomicke_shrnuti-sport1.xls"/>
    <hyperlink ref="F32" r:id="rId83" display="../../AppData/Local/Microsoft/Windows/Temporary Internet Files/Documents/Granty/Granty 2014/Příprava/Sportovní akce/JK/projekt_sport_1_1.doc"/>
    <hyperlink ref="D33" r:id="rId84" display="ŽÁDOST O PŘÍSPĚVEK STATUTÁRNÍHO MĚSTA OPAVY"/>
    <hyperlink ref="E33" r:id="rId85" display="../../AppData/Local/Microsoft/Windows/Temporary Internet Files/Documents/Granty/Granty 2014/Příprava/Sportovní akce/kylesovske zaby/ekonomicke_shrnuti-sport1 2014.xls"/>
    <hyperlink ref="F33" r:id="rId86" display="../../AppData/Local/Microsoft/Windows/Temporary Internet Files/Documents/Granty/Granty 2014/Příprava/Sportovní akce/kylesovske zaby/projekt_sport_1_1 2014.doc"/>
    <hyperlink ref="D34" r:id="rId87" display="ŽÁDOST O PŘÍSPĚVEK STATUTÁRNÍHO MĚSTA OPAVY"/>
    <hyperlink ref="E34" r:id="rId88" display="../../AppData/Local/Microsoft/Windows/Temporary Internet Files/Documents/Granty/Granty 2014/Příprava/Sportovní akce/mazoretky ama 1/ekonomicke_shrnuti-sport1_ama.xls"/>
    <hyperlink ref="F34" r:id="rId89" display="../../AppData/Local/Microsoft/Windows/Temporary Internet Files/Documents/Granty/Granty 2014/Příprava/Sportovní akce/mazoretky ama 1/projekt_sport_1_1_ama.doc"/>
    <hyperlink ref="D35" r:id="rId90" display="ŽÁDOST O PŘÍSPĚVEK STATUTÁRNÍHO MĚSTA OPAVY"/>
    <hyperlink ref="E35" r:id="rId91" display="../../AppData/Local/Microsoft/Windows/Temporary Internet Files/Documents/Granty/Granty 2014/Příprava/Sportovní akce/no limit bike/Grant_2014_ekonomicke_shrnuti-sport1 3b_No_limit.xls"/>
    <hyperlink ref="F35" r:id="rId92" display="../../AppData/Local/Microsoft/Windows/Temporary Internet Files/Documents/Granty/Granty 2014/Příprava/Sportovní akce/no limit bike/Grant_2014_projekt_sport_1_1 3c_No_limit_.doc"/>
    <hyperlink ref="D36" r:id="rId93" display="ŽÁDOST O PŘÍSPĚVEK STATUTÁRNÍHO MĚSTA OPAVY"/>
    <hyperlink ref="E36" r:id="rId94" display="../../AppData/Local/Microsoft/Windows/Temporary Internet Files/Documents/Granty/Granty 2014/Příprava/Sportovní akce/ofs/3b - Ekonomicke_shrnuti-sport1.xls"/>
    <hyperlink ref="F36" r:id="rId95" display="../../AppData/Local/Microsoft/Windows/Temporary Internet Files/Documents/Granty/Granty 2014/Příprava/Sportovní akce/ofs/3-c Projekt_sport_1_1.doc"/>
    <hyperlink ref="D37" r:id="rId96" display="ŽÁDOST O PŘÍSPĚVEK STATUTÁRNÍHO MĚSTA OPAVY"/>
    <hyperlink ref="E37" r:id="rId97" display="../../AppData/Local/Microsoft/Windows/Temporary Internet Files/Documents/Granty/Granty 2014/Příprava/Sportovní akce/Opavska mile/ekonomicke_shrnuti-sport1-běhopava.xls"/>
    <hyperlink ref="F37" r:id="rId98" display="../../AppData/Local/Microsoft/Windows/Temporary Internet Files/Documents/Granty/Granty 2014/Příprava/Sportovní akce/Opavska mile/projekt_sport_1_1-behopava.doc"/>
    <hyperlink ref="D38" r:id="rId99" display="ŽÁDOST O PŘÍSPĚVEK STATUTÁRNÍHO MĚSTA OPAVY"/>
    <hyperlink ref="E38" r:id="rId100" display="../../AppData/Local/Microsoft/Windows/Temporary Internet Files/Documents/Granty/Granty 2014/Příprava/Sportovní akce/palhanec/ekonomicke_shrnuti-sport1 Palhanec.xls"/>
    <hyperlink ref="F38" r:id="rId101" display="../../AppData/Local/Microsoft/Windows/Temporary Internet Files/Documents/Granty/Granty 2014/Příprava/Sportovní akce/palhanec/projekt_sport_Palhanec1_1.doc"/>
    <hyperlink ref="D39" r:id="rId102" display="ŽÁDOST O PŘÍSPĚVEK STATUTÁRNÍHO MĚSTA OPAVY"/>
    <hyperlink ref="E39" r:id="rId103" display="../../AppData/Local/Microsoft/Windows/Temporary Internet Files/Documents/Granty/Granty 2014/Příprava/Sportovní akce/pepa sport/Fanclub/Fanclub/ekonomicke_shrnuti-sport1 - fanclub.xls"/>
    <hyperlink ref="F39" r:id="rId104" display="../../AppData/Local/Microsoft/Windows/Temporary Internet Files/Documents/Granty/Granty 2014/Příprava/Sportovní akce/pepa sport/Fanclub/Fanclub/projekt_sport_1_1 - fanclub.doc"/>
    <hyperlink ref="D40" r:id="rId105" display="../../AppData/Local/Microsoft/Windows/Temporary Internet Files/Documents/Granty/Granty 2014/Příprava/Sportovní akce/strong/zadost_sport - strongmeni.doc"/>
    <hyperlink ref="E40" r:id="rId106" display="../../AppData/Local/Microsoft/Windows/Temporary Internet Files/Documents/Granty/Granty 2014/Příprava/Sportovní akce/strong/ekonomicke_shrnuti-sport1- strongmeni.xls"/>
    <hyperlink ref="F40" r:id="rId107" display="../../AppData/Local/Microsoft/Windows/Temporary Internet Files/Documents/Granty/Granty 2014/Příprava/Sportovní akce/strong/projekt_sport_1_1 -strongmani.doc"/>
    <hyperlink ref="D41" r:id="rId108" display="ŽÁDOST O PŘÍSPĚVEK STATUTÁRNÍHO MĚSTA OPAVY"/>
    <hyperlink ref="E41" r:id="rId109" display="../../AppData/Local/Microsoft/Windows/Temporary Internet Files/Documents/Granty/Granty 2014/Příprava/Sportovní akce/sdh male hostice/ekonomicke_shrnuti-sport1 (2).xls"/>
    <hyperlink ref="F41" r:id="rId110" display="ŽÁDOST O PŘÍSPĚVEK STATUTÁRNÍHO MĚSTA OPAVY"/>
    <hyperlink ref="D42" r:id="rId111" display="ŽÁDOST O PŘÍSPĚVEK STATUTÁRNÍHO MĚSTA OPAVY"/>
    <hyperlink ref="E42" r:id="rId112" display="../../AppData/Local/Microsoft/Windows/Temporary Internet Files/Documents/Granty/Granty 2014/Příprava/Sportovní akce/sdh male hostice 2/ekonomicke_shrnuti-sport1 90 let.xls"/>
    <hyperlink ref="F42" r:id="rId113" display="ŽÁDOST O PŘÍSPĚVEK STATUTÁRNÍHO MĚSTA OPAVY"/>
    <hyperlink ref="D43" r:id="rId114" display="ŽÁDOST O PŘÍSPĚVEK STATUTÁRNÍHO MĚSTA OPAVY"/>
    <hyperlink ref="E43" r:id="rId115" display="../../AppData/Local/Microsoft/Windows/Temporary Internet Files/Documents/Granty/Granty 2014/Příprava/Sportovní akce/sdh vavrovice/ekonomicke_shrnuti-sport1.xls"/>
    <hyperlink ref="F43" r:id="rId116" display="ŽÁDOST O PŘÍSPĚVEK STATUTÁRNÍHO MĚSTA OPAVY"/>
    <hyperlink ref="D44" r:id="rId117" display="ŽÁDOST O PŘÍSPĚVEK STATUTÁRNÍHO MĚSTA OPAVY"/>
    <hyperlink ref="E44" r:id="rId118" display="../../AppData/Local/Microsoft/Windows/Temporary Internet Files/Documents/Granty/Granty 2014/Příprava/Sportovní akce/Sebeobrana/eksport1.xls"/>
    <hyperlink ref="F44" r:id="rId119" display="../../AppData/Local/Microsoft/Windows/Temporary Internet Files/Documents/Granty/Granty 2014/Příprava/Sportovní akce/Sebeobrana/projekt_sport PCR_1_1.doc"/>
    <hyperlink ref="D45" r:id="rId120" display="ŽÁDOST O PŘÍSPĚVEK STATUTÁRNÍHO MĚSTA OPAVY"/>
    <hyperlink ref="E45" r:id="rId121" display="../../AppData/Local/Microsoft/Windows/Temporary Internet Files/Documents/Granty/Granty 2014/Příprava/Sportovní akce/Silesia 1/ekonomicke-shrnuti-3_b.xls"/>
    <hyperlink ref="F45" r:id="rId122" display="../../AppData/Local/Microsoft/Windows/Temporary Internet Files/Documents/Granty/Granty 2014/Příprava/Sportovní akce/Silesia 1/projekt-1_1.doc"/>
    <hyperlink ref="D46" r:id="rId123" display="ŽÁDOST O PŘÍSPĚVEK STATUTÁRNÍHO MĚSTA OPAVY"/>
    <hyperlink ref="E46" r:id="rId124" display="../../AppData/Local/Microsoft/Windows/Temporary Internet Files/Documents/Granty/Granty 2014/Příprava/Sportovní akce/Silesia bike/ekonomicke-shrnuti-3_b.xls"/>
    <hyperlink ref="F46" r:id="rId125" display="../../AppData/Local/Microsoft/Windows/Temporary Internet Files/Documents/Granty/Granty 2014/Příprava/Sportovní akce/Silesia bike/projekt-1_1.doc"/>
    <hyperlink ref="D47" r:id="rId126" display="ŽÁDOST O PŘÍSPĚVEK STATUTÁRNÍHO MĚSTA OPAVY"/>
    <hyperlink ref="E47" r:id="rId127" display="../../AppData/Local/Microsoft/Windows/Temporary Internet Files/Documents/Granty/Granty 2014/Příprava/Sportovní akce/skropek/Kopie - ekonomicke_shrnuti-sport1.xls"/>
    <hyperlink ref="F47" r:id="rId128" display="../../AppData/Local/Microsoft/Windows/Temporary Internet Files/Documents/Granty/Granty 2014/Příprava/Sportovní akce/skropek/projekt_sport_1_1.doc"/>
    <hyperlink ref="D48" r:id="rId129" display="ŽÁDOST O PŘÍSPĚVEK STATUTÁRNÍHO MĚSTA OPAVY"/>
    <hyperlink ref="E48" r:id="rId130" display="../../AppData/Local/Microsoft/Windows/Temporary Internet Files/Documents/Granty/Granty 2014/Příprava/Sportovní akce/slezan judo/ekonomicke_shrnuti-sport1 - Slezský pohýr v judu 2014.xls"/>
    <hyperlink ref="F48" r:id="rId131" display="../../AppData/Local/Microsoft/Windows/Temporary Internet Files/Documents/Granty/Granty 2014/Příprava/Sportovní akce/slezan judo/projekt_sport_1_1 - Slezský pohár.doc"/>
    <hyperlink ref="D49" r:id="rId132" display="ŽÁDOST O PŘÍSPĚVEK STATUTÁRNÍHO MĚSTA OPAVY"/>
    <hyperlink ref="E49" r:id="rId133" display="../../AppData/Local/Microsoft/Windows/Temporary Internet Files/Documents/Granty/Granty 2014/Příprava/Sportovní akce/slezan opavak/ekonomicke_shrnuti-opavák 2014.xls"/>
    <hyperlink ref="F49" r:id="rId134" display="../../AppData/Local/Microsoft/Windows/Temporary Internet Files/Documents/Granty/Granty 2014/Příprava/Sportovní akce/slezan opavak/Opavák projekt_sport_1_1 2014.doc"/>
    <hyperlink ref="D50" r:id="rId135" display="ŽÁDOST O PŘÍSPĚVEK STATUTÁRNÍHO MĚSTA OPAVY"/>
    <hyperlink ref="E50" r:id="rId136" display="../../AppData/Local/Microsoft/Windows/Temporary Internet Files/Documents/Granty/Granty 2014/Příprava/Sportovní akce/slezan sachy/ekonomicke_shrnuti-sport1-3_b Slezan Opava - šachy.xls"/>
    <hyperlink ref="F50" r:id="rId137" display="../../AppData/Local/Microsoft/Windows/Temporary Internet Files/Documents/Granty/Granty 2014/Příprava/Sportovní akce/slezan sachy/projekt_sport_1_1-3_c Slezan Opava - šachy.doc"/>
    <hyperlink ref="D51" r:id="rId138" display="ŽÁDOST O PŘÍSPĚVEK STATUTÁRNÍHO MĚSTA OPAVY"/>
    <hyperlink ref="E51" r:id="rId139" display="../../AppData/Local/Microsoft/Windows/Temporary Internet Files/Documents/Granty/Granty 2014/Příprava/Sportovní akce/slezan serm/ekonomicke_shrnuti-sport1 šerm.xls"/>
    <hyperlink ref="F51" r:id="rId140" display="../../AppData/Local/Microsoft/Windows/Temporary Internet Files/Documents/Granty/Granty 2014/Příprava/Sportovní akce/slezan serm/projekt_sport_1_1_MCR_Savle_2014.doc"/>
    <hyperlink ref="D52" r:id="rId141" display="ŽÁDOST O PŘÍSPĚVEK STATUTÁRNÍHO MĚSTA OPAVY"/>
    <hyperlink ref="E52" r:id="rId142" display="../../AppData/Local/Microsoft/Windows/Temporary Internet Files/Documents/Granty/Granty 2014/Příprava/Sportovní akce/slezan tretra/ekonomicke_shrnuti-ČT 2014.xls"/>
    <hyperlink ref="F52" r:id="rId143" display="ŽÁDOST O PŘÍSPĚVEK STATUTÁRNÍHO MĚSTA OPAVY"/>
    <hyperlink ref="D53" r:id="rId144" display="../../AppData/Local/Microsoft/Windows/Temporary Internet Files/Documents/Granty/Granty 2014/Příprava/Sportovní akce/slozil 3/Podpora sportovních akcí.zip"/>
    <hyperlink ref="E53" r:id="rId145" display="../../AppData/Local/Microsoft/Windows/Temporary Internet Files/Documents/Granty/Granty 2014/Příprava/Sportovní akce/slozil 3/Podpora sportovních akcí.zip"/>
    <hyperlink ref="F53" r:id="rId146" display="../../AppData/Local/Microsoft/Windows/Temporary Internet Files/Documents/Granty/Granty 2014/Příprava/Sportovní akce/slozil 3/Podpora sportovních akcí.zip"/>
    <hyperlink ref="D54" r:id="rId147" display="ŽÁDOST O PŘÍSPĚVEK STATUTÁRNÍHO MĚSTA OPAVY"/>
    <hyperlink ref="E54" r:id="rId148" display="../../AppData/Local/Microsoft/Windows/Temporary Internet Files/Documents/Granty/Granty 2014/Příprava/Sportovní akce/sokol 1/ekonomicke_shrnuti-sport1.xls"/>
    <hyperlink ref="F54" r:id="rId149" display="../../AppData/Local/Microsoft/Windows/Temporary Internet Files/Documents/Granty/Granty 2014/Příprava/Sportovní akce/sokol 1/projekt_sport_1_1.doc"/>
    <hyperlink ref="D55" r:id="rId150" display="ŽÁDOST O PŘÍSPĚVEK STATUTÁRNÍHO MĚSTA OPAVY"/>
    <hyperlink ref="E55" r:id="rId151" display="../../AppData/Local/Microsoft/Windows/Temporary Internet Files/Documents/Granty/Granty 2014/Příprava/Sportovní akce/sokol atl cirkus/ek_sokop-exh.xls"/>
    <hyperlink ref="F55" r:id="rId152" display="ŽÁDOST O PŘÍSPĚVEK STATUTÁRNÍHO MĚSTA OPAVY"/>
    <hyperlink ref="E56" r:id="rId153" display="../../AppData/Local/Microsoft/Windows/Temporary Internet Files/Documents/Granty/Granty 2014/Příprava/Sportovní akce/sokol velka cena/ek_sokop-vc.xls"/>
    <hyperlink ref="D56" r:id="rId154" display="ŽÁDOST O PŘÍSPĚVEK STATUTÁRNÍHO MĚSTA OPAVY"/>
    <hyperlink ref="F56" r:id="rId155" display="ŽÁDOST O PŘÍSPĚVEK STATUTÁRNÍHO MĚSTA OPAVY"/>
    <hyperlink ref="D57" r:id="rId156" display="ŽÁDOST O PŘÍSPĚVEK STATUTÁRNÍHO MĚSTA OPAVY"/>
    <hyperlink ref="E57" r:id="rId157" display="../../AppData/Local/Microsoft/Windows/Temporary Internet Files/Documents/Granty/Granty 2014/Příprava/Sportovní akce/spickova/ekonomicke_shrnuti-sport1.xls"/>
    <hyperlink ref="F57" r:id="rId158" display="../../AppData/Local/Microsoft/Windows/Temporary Internet Files/Documents/Granty/Granty 2014/Příprava/Sportovní akce/spickova/projekt_sport_1_1.doc"/>
    <hyperlink ref="D58" r:id="rId159" display="ŽÁDOST O PŘÍSPĚVEK STATUTÁRNÍHO MĚSTA OPAVY"/>
    <hyperlink ref="E58" r:id="rId160" display="../../AppData/Local/Microsoft/Windows/Temporary Internet Files/Documents/Granty/Granty 2014/Příprava/Sportovní akce/stolni tenis ZP/ekonomicke_shrnuti-sport1.xls"/>
    <hyperlink ref="F58" r:id="rId161" display="../../AppData/Local/Microsoft/Windows/Temporary Internet Files/Documents/Granty/Granty 2014/Příprava/Sportovní akce/stolni tenis ZP/projekt_sport_1_1.doc"/>
    <hyperlink ref="D59" r:id="rId162" display="ŽÁDOST O PŘÍSPĚVEK STATUTÁRNÍHO MĚSTA OPAVY"/>
    <hyperlink ref="E59" r:id="rId163" display="../../AppData/Local/Microsoft/Windows/Temporary Internet Files/Documents/Granty/Granty 2014/Příprava/Sportovní akce/street game/ekonomicke_shrnuti-sport1.xls"/>
    <hyperlink ref="F59" r:id="rId164" display="../../AppData/Local/Microsoft/Windows/Temporary Internet Files/Documents/Granty/Granty 2014/Příprava/Sportovní akce/street game/projekt_sport_1_1.doc"/>
    <hyperlink ref="D60" r:id="rId165" display="ŽÁDOST O PŘÍSPĚVEK STATUTÁRNÍHO MĚSTA OPAVY"/>
    <hyperlink ref="E60" r:id="rId166" display="../../AppData/Local/Microsoft/Windows/Temporary Internet Files/Documents/Granty/Granty 2014/Příprava/Sportovní akce/špičkova 2/ekonomicke_shrnuti-sport1.xls"/>
    <hyperlink ref="F60" r:id="rId167" display="../../AppData/Local/Microsoft/Windows/Temporary Internet Files/Documents/Granty/Granty 2014/Příprava/Sportovní akce/špičkova 2/projekt_sport_1_1.doc"/>
    <hyperlink ref="D61" r:id="rId168" display="ŽÁDOST O PŘÍSPĚVEK STATUTÁRNÍHO MĚSTA OPAVY"/>
    <hyperlink ref="E61" r:id="rId169" display="../../AppData/Local/Microsoft/Windows/Temporary Internet Files/Documents/Granty/Granty 2014/Příprava/Sportovní akce/tandem/grant 2014 ekonomické shrnutí.xls"/>
    <hyperlink ref="F61" r:id="rId170" display="../../AppData/Local/Microsoft/Windows/Temporary Internet Files/Documents/Granty/Granty 2014/Příprava/Sportovní akce/tandem/grant 2014 popis projektu.doc"/>
    <hyperlink ref="D62" r:id="rId171" display="ŽÁDOST O PŘÍSPĚVEK STATUTÁRNÍHO MĚSTA OPAVY"/>
    <hyperlink ref="E62" r:id="rId172" display="../../AppData/Local/Microsoft/Windows/Temporary Internet Files/Documents/Granty/Granty 2014/Příprava/Sportovní akce/TJ Opava/ekonomicke_shrnuti-sport1.xls"/>
    <hyperlink ref="F62" r:id="rId173" display="ŽÁDOST O PŘÍSPĚVEK STATUTÁRNÍHO MĚSTA OPAVY"/>
    <hyperlink ref="D63" r:id="rId174" display="ŽÁDOST O PŘÍSPĚVEK STATUTÁRNÍHO MĚSTA OPAVY"/>
    <hyperlink ref="E63" r:id="rId175" display="../../AppData/Local/Microsoft/Windows/Temporary Internet Files/Documents/Granty/Granty 2014/Příprava/Sportovní akce/tk1/Kopie - ekonomicke_shrnuti-sport1-1.xls"/>
    <hyperlink ref="F63" r:id="rId176" display="../../AppData/Local/Microsoft/Windows/Temporary Internet Files/Documents/Granty/Granty 2014/Příprava/Sportovní akce/tk1/projekt_sport_1_1-1.doc"/>
    <hyperlink ref="D64" r:id="rId177" display="ŽÁDOST O PŘÍSPĚVEK STATUTÁRNÍHO MĚSTA OPAVY"/>
    <hyperlink ref="E64" r:id="rId178" display="../../AppData/Local/Microsoft/Windows/Temporary Internet Files/Documents/Granty/Granty 2014/Příprava/Sportovní akce/tk3/ekonomicke_shrnuti-sport1-1 kempy.xls"/>
    <hyperlink ref="F64" r:id="rId179" display="../../AppData/Local/Microsoft/Windows/Temporary Internet Files/Documents/Granty/Granty 2014/Příprava/Sportovní akce/tk3/projekt_sport_1_1-1 - kempy.doc"/>
    <hyperlink ref="D65" r:id="rId180" display="ŽÁDOST O PŘÍSPĚVEK STATUTÁRNÍHO MĚSTA OPAVY"/>
    <hyperlink ref="E65" r:id="rId181" display="../../AppData/Local/Microsoft/Windows/Temporary Internet Files/Documents/Granty/Granty 2014/Příprava/Sportovní akce/triatlon/ekonomicke_shrnuti-sport1 TK Opava 2014.xls"/>
    <hyperlink ref="F65" r:id="rId182" display="../../AppData/Local/Microsoft/Windows/Temporary Internet Files/Documents/Granty/Granty 2014/Příprava/Sportovní akce/triatlon/Projekt TK Opava Opavský triatlon.doc"/>
    <hyperlink ref="D66" r:id="rId183" display="ŽÁDOST O PŘÍSPĚVEK STATUTÁRNÍHO MĚSTA OPAVY"/>
    <hyperlink ref="E66" r:id="rId184" display="../../AppData/Local/Microsoft/Windows/Temporary Internet Files/Documents/Granty/Granty 2014/Příprava/Sportovní akce/vk 2/ekonomicke_shrnuti-sport1kemp.xls"/>
    <hyperlink ref="F66" r:id="rId185" display="ŽÁDOST O PŘÍSPĚVEK STATUTÁRNÍHO MĚSTA OPAVY"/>
    <hyperlink ref="D67" r:id="rId186" display="ŽÁDOST O PŘÍSPĚVEK STATUTÁRNÍHO MĚSTA OPAVY"/>
    <hyperlink ref="E67" r:id="rId187" display="../../AppData/Local/Microsoft/Windows/Temporary Internet Files/Documents/Granty/Granty 2014/Příprava/Sportovní akce/zlatniky 1/TJ Sokol Zlatníky - ekonomicke_shrnuti-sport1 - 2014.xls"/>
    <hyperlink ref="F67" r:id="rId188" display="../../AppData/Local/Microsoft/Windows/Temporary Internet Files/Documents/Granty/Granty 2014/Příprava/Sportovní akce/zlatniky 1/TJ Sokol Zlatníky - projekt_sport_1_1 - 2014.doc"/>
    <hyperlink ref="E23" r:id="rId189" display="../../AppData/Local/Microsoft/Windows/Temporary Internet Files/Documents/Granty/Granty 2014/Příprava/Nová složka/ekonomicke_shrnuti-sport1.xls"/>
    <hyperlink ref="D68" r:id="rId190" display="../../AppData/Local/Microsoft/Windows/Temporary Internet Files/Documents/Granty/Granty 2014/Příprava/Sportovní akce/pepa sport 2/zadost_sport - PEPA GP.doc"/>
    <hyperlink ref="E68" r:id="rId191" display="../../AppData/Local/Microsoft/Windows/Temporary Internet Files/Documents/Granty/Granty 2014/Příprava/Sportovní akce/pepa sport 2/ekonomicke_shrnuti-sport1 - PEPA GP.xls"/>
    <hyperlink ref="F68" r:id="rId192" display="ŽÁDOST O PŘÍSPĚVEK STATUTÁRNÍHO MĚSTA OPAVY"/>
    <hyperlink ref="D69" r:id="rId193" display="../../AppData/Local/Microsoft/Windows/Temporary Internet Files/Documents/Granty/Granty 2014/Příprava/Sportovní akce/fitnss dětí/zadost_sport - fitness dětí..doc"/>
    <hyperlink ref="E69" r:id="rId194" display="../../AppData/Local/Microsoft/Windows/Temporary Internet Files/Documents/Granty/Granty 2014/Příprava/Sportovní akce/fitnss dětí/ekonomicke_shrnuti-sport1 fitness dětí.xls"/>
    <hyperlink ref="F69" r:id="rId195" display="ŽÁDOST O PŘÍSPĚVEK STATUTÁRNÍHO MĚSTA OPAVY"/>
    <hyperlink ref="D70" r:id="rId196" display="../../AppData/Local/Microsoft/Windows/Temporary Internet Files/Documents/Granty/Granty 2014/Příprava/Sportovní akce/slezska brusle.pdf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BF162"/>
  <sheetViews>
    <sheetView tabSelected="1" zoomScale="80" zoomScaleNormal="80" workbookViewId="0">
      <pane xSplit="9" ySplit="1" topLeftCell="J2" activePane="bottomRight" state="frozen"/>
      <selection activeCell="B1" sqref="B1"/>
      <selection pane="topRight" activeCell="G1" sqref="G1"/>
      <selection pane="bottomLeft" activeCell="B2" sqref="B2"/>
      <selection pane="bottomRight" activeCell="K17" sqref="K17"/>
    </sheetView>
  </sheetViews>
  <sheetFormatPr defaultColWidth="9.140625" defaultRowHeight="15" x14ac:dyDescent="0.25"/>
  <cols>
    <col min="1" max="1" width="4.42578125" style="179" customWidth="1"/>
    <col min="2" max="2" width="14.28515625" style="179" customWidth="1"/>
    <col min="3" max="3" width="14" style="197" customWidth="1"/>
    <col min="4" max="4" width="30.42578125" style="187" customWidth="1"/>
    <col min="5" max="5" width="19.5703125" style="252" customWidth="1"/>
    <col min="6" max="6" width="25.5703125" style="187" customWidth="1"/>
    <col min="7" max="7" width="42.5703125" style="187" customWidth="1"/>
    <col min="8" max="8" width="22.85546875" style="197" customWidth="1"/>
    <col min="9" max="9" width="25.140625" style="197" customWidth="1"/>
    <col min="10" max="10" width="11" style="187" customWidth="1"/>
    <col min="11" max="11" width="12.42578125" style="204" customWidth="1"/>
    <col min="12" max="12" width="13.140625" style="201" hidden="1" customWidth="1"/>
    <col min="13" max="13" width="14" style="196" customWidth="1"/>
    <col min="14" max="14" width="12.5703125" style="185" customWidth="1"/>
    <col min="15" max="15" width="13.7109375" style="185" customWidth="1"/>
    <col min="16" max="17" width="13.7109375" style="185" hidden="1" customWidth="1"/>
    <col min="18" max="21" width="13.7109375" style="185" customWidth="1"/>
    <col min="22" max="30" width="5.7109375" style="185" hidden="1" customWidth="1"/>
    <col min="31" max="32" width="13.7109375" style="185" customWidth="1"/>
    <col min="33" max="41" width="5.7109375" style="185" hidden="1" customWidth="1"/>
    <col min="42" max="43" width="13.7109375" style="185" customWidth="1"/>
    <col min="44" max="52" width="5.7109375" style="185" hidden="1" customWidth="1"/>
    <col min="53" max="53" width="17.42578125" style="187" customWidth="1"/>
    <col min="54" max="54" width="19.5703125" style="187" customWidth="1"/>
    <col min="55" max="55" width="13.140625" style="187" customWidth="1"/>
    <col min="56" max="56" width="38.5703125" style="179" customWidth="1"/>
    <col min="57" max="16384" width="9.140625" style="179"/>
  </cols>
  <sheetData>
    <row r="1" spans="2:58" ht="30" customHeight="1" thickBot="1" x14ac:dyDescent="0.25">
      <c r="B1" s="341" t="s">
        <v>467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187"/>
    </row>
    <row r="2" spans="2:58" s="30" customFormat="1" ht="40.5" customHeight="1" x14ac:dyDescent="0.2">
      <c r="B2" s="189"/>
      <c r="C2" s="352" t="s">
        <v>0</v>
      </c>
      <c r="D2" s="337" t="s">
        <v>1</v>
      </c>
      <c r="E2" s="335" t="s">
        <v>322</v>
      </c>
      <c r="F2" s="337" t="s">
        <v>340</v>
      </c>
      <c r="G2" s="337" t="s">
        <v>2</v>
      </c>
      <c r="H2" s="344" t="s">
        <v>3</v>
      </c>
      <c r="I2" s="344"/>
      <c r="J2" s="337" t="s">
        <v>9</v>
      </c>
      <c r="K2" s="346" t="s">
        <v>31</v>
      </c>
      <c r="L2" s="348" t="s">
        <v>35</v>
      </c>
      <c r="M2" s="350" t="s">
        <v>581</v>
      </c>
      <c r="N2" s="342" t="s">
        <v>582</v>
      </c>
      <c r="O2" s="354" t="s">
        <v>344</v>
      </c>
      <c r="P2" s="354" t="s">
        <v>341</v>
      </c>
      <c r="Q2" s="354"/>
      <c r="R2" s="356" t="s">
        <v>332</v>
      </c>
      <c r="S2" s="356"/>
      <c r="T2" s="359" t="s">
        <v>325</v>
      </c>
      <c r="U2" s="360"/>
      <c r="V2" s="361" t="s">
        <v>326</v>
      </c>
      <c r="W2" s="365"/>
      <c r="X2" s="365"/>
      <c r="Y2" s="365"/>
      <c r="Z2" s="365"/>
      <c r="AA2" s="365"/>
      <c r="AB2" s="365"/>
      <c r="AC2" s="365"/>
      <c r="AD2" s="362"/>
      <c r="AE2" s="361" t="s">
        <v>326</v>
      </c>
      <c r="AF2" s="362"/>
      <c r="AG2" s="363" t="s">
        <v>327</v>
      </c>
      <c r="AH2" s="366"/>
      <c r="AI2" s="366"/>
      <c r="AJ2" s="366"/>
      <c r="AK2" s="366"/>
      <c r="AL2" s="366"/>
      <c r="AM2" s="366"/>
      <c r="AN2" s="366"/>
      <c r="AO2" s="364"/>
      <c r="AP2" s="363" t="s">
        <v>327</v>
      </c>
      <c r="AQ2" s="364"/>
      <c r="AR2" s="357" t="s">
        <v>328</v>
      </c>
      <c r="AS2" s="367"/>
      <c r="AT2" s="367"/>
      <c r="AU2" s="367"/>
      <c r="AV2" s="367"/>
      <c r="AW2" s="367"/>
      <c r="AX2" s="367"/>
      <c r="AY2" s="367"/>
      <c r="AZ2" s="358"/>
      <c r="BA2" s="357" t="s">
        <v>328</v>
      </c>
      <c r="BB2" s="358"/>
      <c r="BC2" s="337" t="s">
        <v>30</v>
      </c>
      <c r="BD2" s="339" t="s">
        <v>310</v>
      </c>
    </row>
    <row r="3" spans="2:58" s="30" customFormat="1" ht="60.75" customHeight="1" thickBot="1" x14ac:dyDescent="0.25">
      <c r="B3" s="189"/>
      <c r="C3" s="353"/>
      <c r="D3" s="338"/>
      <c r="E3" s="336"/>
      <c r="F3" s="338"/>
      <c r="G3" s="338"/>
      <c r="H3" s="224" t="s">
        <v>319</v>
      </c>
      <c r="I3" s="224" t="s">
        <v>320</v>
      </c>
      <c r="J3" s="345"/>
      <c r="K3" s="347"/>
      <c r="L3" s="349"/>
      <c r="M3" s="351"/>
      <c r="N3" s="343"/>
      <c r="O3" s="355"/>
      <c r="P3" s="225" t="s">
        <v>342</v>
      </c>
      <c r="Q3" s="225" t="s">
        <v>343</v>
      </c>
      <c r="R3" s="225" t="s">
        <v>8</v>
      </c>
      <c r="S3" s="225" t="s">
        <v>11</v>
      </c>
      <c r="T3" s="260" t="s">
        <v>8</v>
      </c>
      <c r="U3" s="260" t="s">
        <v>11</v>
      </c>
      <c r="V3" s="260">
        <v>1</v>
      </c>
      <c r="W3" s="260">
        <v>2</v>
      </c>
      <c r="X3" s="260">
        <v>3</v>
      </c>
      <c r="Y3" s="260">
        <v>4</v>
      </c>
      <c r="Z3" s="260">
        <v>5</v>
      </c>
      <c r="AA3" s="260">
        <v>6</v>
      </c>
      <c r="AB3" s="260">
        <v>7</v>
      </c>
      <c r="AC3" s="260">
        <v>8</v>
      </c>
      <c r="AD3" s="260">
        <v>9</v>
      </c>
      <c r="AE3" s="260" t="s">
        <v>8</v>
      </c>
      <c r="AF3" s="260" t="s">
        <v>11</v>
      </c>
      <c r="AG3" s="260">
        <v>1</v>
      </c>
      <c r="AH3" s="260">
        <v>2</v>
      </c>
      <c r="AI3" s="260">
        <v>3</v>
      </c>
      <c r="AJ3" s="260">
        <v>4</v>
      </c>
      <c r="AK3" s="260">
        <v>5</v>
      </c>
      <c r="AL3" s="260">
        <v>6</v>
      </c>
      <c r="AM3" s="260">
        <v>7</v>
      </c>
      <c r="AN3" s="260">
        <v>8</v>
      </c>
      <c r="AO3" s="260">
        <v>9</v>
      </c>
      <c r="AP3" s="260" t="s">
        <v>8</v>
      </c>
      <c r="AQ3" s="260" t="s">
        <v>11</v>
      </c>
      <c r="AR3" s="260">
        <v>1</v>
      </c>
      <c r="AS3" s="260">
        <v>2</v>
      </c>
      <c r="AT3" s="260">
        <v>3</v>
      </c>
      <c r="AU3" s="260">
        <v>4</v>
      </c>
      <c r="AV3" s="260">
        <v>5</v>
      </c>
      <c r="AW3" s="260">
        <v>6</v>
      </c>
      <c r="AX3" s="260">
        <v>7</v>
      </c>
      <c r="AY3" s="260">
        <v>8</v>
      </c>
      <c r="AZ3" s="260">
        <v>9</v>
      </c>
      <c r="BA3" s="260" t="s">
        <v>8</v>
      </c>
      <c r="BB3" s="260" t="s">
        <v>11</v>
      </c>
      <c r="BC3" s="338"/>
      <c r="BD3" s="340" t="s">
        <v>309</v>
      </c>
    </row>
    <row r="4" spans="2:58" ht="37.5" customHeight="1" x14ac:dyDescent="0.2">
      <c r="B4" s="334" t="s">
        <v>587</v>
      </c>
      <c r="C4" s="233"/>
      <c r="D4" s="233"/>
      <c r="E4" s="234"/>
      <c r="F4" s="233"/>
      <c r="G4" s="233"/>
      <c r="H4" s="236"/>
      <c r="I4" s="236"/>
      <c r="J4" s="231"/>
      <c r="K4" s="232"/>
      <c r="L4" s="237"/>
      <c r="M4" s="233"/>
      <c r="N4" s="235"/>
      <c r="O4" s="232"/>
      <c r="P4" s="232"/>
      <c r="Q4" s="232"/>
      <c r="R4" s="232"/>
      <c r="S4" s="232" t="s">
        <v>329</v>
      </c>
      <c r="T4" s="232"/>
      <c r="U4" s="232" t="s">
        <v>329</v>
      </c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 t="s">
        <v>330</v>
      </c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 t="s">
        <v>331</v>
      </c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 t="s">
        <v>330</v>
      </c>
      <c r="BC4" s="233"/>
      <c r="BD4" s="247"/>
    </row>
    <row r="5" spans="2:58" s="202" customFormat="1" ht="33" customHeight="1" x14ac:dyDescent="0.2">
      <c r="B5" s="334"/>
      <c r="C5" s="299" t="s">
        <v>357</v>
      </c>
      <c r="D5" s="300" t="s">
        <v>353</v>
      </c>
      <c r="E5" s="301">
        <v>29393973</v>
      </c>
      <c r="F5" s="300" t="s">
        <v>354</v>
      </c>
      <c r="G5" s="302" t="s">
        <v>358</v>
      </c>
      <c r="H5" s="462" t="s">
        <v>359</v>
      </c>
      <c r="I5" s="462" t="s">
        <v>360</v>
      </c>
      <c r="J5" s="210">
        <v>0.94</v>
      </c>
      <c r="K5" s="298">
        <v>80000</v>
      </c>
      <c r="L5" s="192"/>
      <c r="M5" s="192">
        <f>$BC5/$M$17*$K5</f>
        <v>78742.857142857145</v>
      </c>
      <c r="N5" s="272">
        <v>78700</v>
      </c>
      <c r="O5" s="192" t="s">
        <v>365</v>
      </c>
      <c r="P5" s="192"/>
      <c r="Q5" s="192"/>
      <c r="R5" s="206">
        <v>5</v>
      </c>
      <c r="S5" s="205">
        <f t="shared" ref="S5:S12" si="0">(25*R5*0.1)/5</f>
        <v>2.5</v>
      </c>
      <c r="T5" s="206">
        <v>5</v>
      </c>
      <c r="U5" s="205">
        <f t="shared" ref="U5:U12" si="1">(25*0.1*T5)/5</f>
        <v>2.5</v>
      </c>
      <c r="V5" s="206">
        <v>5</v>
      </c>
      <c r="W5" s="206">
        <v>5</v>
      </c>
      <c r="X5" s="206">
        <v>4</v>
      </c>
      <c r="Y5" s="206">
        <v>5</v>
      </c>
      <c r="Z5" s="206">
        <v>5</v>
      </c>
      <c r="AA5" s="206">
        <v>5</v>
      </c>
      <c r="AB5" s="266"/>
      <c r="AC5" s="206">
        <v>5</v>
      </c>
      <c r="AD5" s="266"/>
      <c r="AE5" s="206">
        <f t="shared" ref="AE5:AE12" si="2" xml:space="preserve"> SUM(V5:AD5)/7</f>
        <v>4.8571428571428568</v>
      </c>
      <c r="AF5" s="205">
        <f t="shared" ref="AF5:AF12" si="3">(25*AE5*0.2)/5</f>
        <v>4.8571428571428568</v>
      </c>
      <c r="AG5" s="206">
        <v>5</v>
      </c>
      <c r="AH5" s="206">
        <v>5</v>
      </c>
      <c r="AI5" s="206">
        <v>5</v>
      </c>
      <c r="AJ5" s="206">
        <v>4</v>
      </c>
      <c r="AK5" s="206">
        <v>5</v>
      </c>
      <c r="AL5" s="206">
        <v>5</v>
      </c>
      <c r="AM5" s="206">
        <v>5</v>
      </c>
      <c r="AN5" s="206">
        <v>5</v>
      </c>
      <c r="AO5" s="266"/>
      <c r="AP5" s="206">
        <f t="shared" ref="AP5:AP12" si="4">SUM(AG5:AO5)/8</f>
        <v>4.875</v>
      </c>
      <c r="AQ5" s="205">
        <f t="shared" ref="AQ5:AQ12" si="5">(25*AP5*0.4)/5</f>
        <v>9.75</v>
      </c>
      <c r="AR5" s="206">
        <v>5</v>
      </c>
      <c r="AS5" s="206">
        <v>5</v>
      </c>
      <c r="AT5" s="206">
        <v>5</v>
      </c>
      <c r="AU5" s="206">
        <v>5</v>
      </c>
      <c r="AV5" s="206">
        <v>5</v>
      </c>
      <c r="AW5" s="206">
        <v>5</v>
      </c>
      <c r="AX5" s="206">
        <v>5</v>
      </c>
      <c r="AY5" s="206">
        <v>5</v>
      </c>
      <c r="AZ5" s="266"/>
      <c r="BA5" s="206">
        <f t="shared" ref="BA5:BA12" si="6">SUM(AR5:AZ5)/8</f>
        <v>5</v>
      </c>
      <c r="BB5" s="205">
        <f t="shared" ref="BB5:BB12" si="7">(25*BA5*0.2)/5</f>
        <v>5</v>
      </c>
      <c r="BC5" s="205">
        <f t="shared" ref="BC5:BC12" si="8">SUM(S5,U5,AF5,AQ5,BB5)</f>
        <v>24.607142857142858</v>
      </c>
      <c r="BD5" s="191"/>
      <c r="BE5" s="182"/>
      <c r="BF5" s="182"/>
    </row>
    <row r="6" spans="2:58" s="182" customFormat="1" ht="33" customHeight="1" x14ac:dyDescent="0.2">
      <c r="B6" s="334"/>
      <c r="C6" s="299" t="s">
        <v>506</v>
      </c>
      <c r="D6" s="303" t="s">
        <v>507</v>
      </c>
      <c r="E6" s="301" t="s">
        <v>508</v>
      </c>
      <c r="F6" s="303" t="s">
        <v>509</v>
      </c>
      <c r="G6" s="302" t="s">
        <v>510</v>
      </c>
      <c r="H6" s="462" t="s">
        <v>511</v>
      </c>
      <c r="I6" s="462" t="s">
        <v>512</v>
      </c>
      <c r="J6" s="210">
        <v>0.64</v>
      </c>
      <c r="K6" s="298">
        <v>80000</v>
      </c>
      <c r="L6" s="192"/>
      <c r="M6" s="192">
        <f t="shared" ref="M6:M12" si="9">$BC6/$M$17*$K6</f>
        <v>74628.57142857142</v>
      </c>
      <c r="N6" s="272">
        <v>74600</v>
      </c>
      <c r="O6" s="192" t="s">
        <v>365</v>
      </c>
      <c r="P6" s="192"/>
      <c r="Q6" s="192"/>
      <c r="R6" s="206">
        <v>5</v>
      </c>
      <c r="S6" s="205">
        <f t="shared" si="0"/>
        <v>2.5</v>
      </c>
      <c r="T6" s="206">
        <v>5</v>
      </c>
      <c r="U6" s="205">
        <f t="shared" si="1"/>
        <v>2.5</v>
      </c>
      <c r="V6" s="206">
        <v>5</v>
      </c>
      <c r="W6" s="206">
        <v>5</v>
      </c>
      <c r="X6" s="206">
        <v>4</v>
      </c>
      <c r="Y6" s="206">
        <v>4</v>
      </c>
      <c r="Z6" s="206">
        <v>5</v>
      </c>
      <c r="AA6" s="206">
        <v>4</v>
      </c>
      <c r="AB6" s="266"/>
      <c r="AC6" s="206">
        <v>5</v>
      </c>
      <c r="AD6" s="266"/>
      <c r="AE6" s="206">
        <f t="shared" si="2"/>
        <v>4.5714285714285712</v>
      </c>
      <c r="AF6" s="205">
        <f t="shared" si="3"/>
        <v>4.5714285714285712</v>
      </c>
      <c r="AG6" s="206">
        <v>5</v>
      </c>
      <c r="AH6" s="206">
        <v>5</v>
      </c>
      <c r="AI6" s="206">
        <v>5</v>
      </c>
      <c r="AJ6" s="206">
        <v>4</v>
      </c>
      <c r="AK6" s="206">
        <v>4</v>
      </c>
      <c r="AL6" s="206">
        <v>3</v>
      </c>
      <c r="AM6" s="206">
        <v>5</v>
      </c>
      <c r="AN6" s="206">
        <v>4</v>
      </c>
      <c r="AO6" s="266"/>
      <c r="AP6" s="206">
        <f t="shared" si="4"/>
        <v>4.375</v>
      </c>
      <c r="AQ6" s="205">
        <f t="shared" si="5"/>
        <v>8.75</v>
      </c>
      <c r="AR6" s="206">
        <v>5</v>
      </c>
      <c r="AS6" s="206">
        <v>5</v>
      </c>
      <c r="AT6" s="206">
        <v>5</v>
      </c>
      <c r="AU6" s="206">
        <v>5</v>
      </c>
      <c r="AV6" s="206">
        <v>5</v>
      </c>
      <c r="AW6" s="206">
        <v>5</v>
      </c>
      <c r="AX6" s="206">
        <v>5</v>
      </c>
      <c r="AY6" s="206">
        <v>5</v>
      </c>
      <c r="AZ6" s="266"/>
      <c r="BA6" s="206">
        <f t="shared" si="6"/>
        <v>5</v>
      </c>
      <c r="BB6" s="205">
        <f t="shared" si="7"/>
        <v>5</v>
      </c>
      <c r="BC6" s="205">
        <f t="shared" si="8"/>
        <v>23.321428571428569</v>
      </c>
      <c r="BD6" s="191"/>
    </row>
    <row r="7" spans="2:58" s="182" customFormat="1" ht="33" customHeight="1" x14ac:dyDescent="0.2">
      <c r="B7" s="334"/>
      <c r="C7" s="299" t="s">
        <v>348</v>
      </c>
      <c r="D7" s="304" t="s">
        <v>349</v>
      </c>
      <c r="E7" s="305">
        <v>4296176</v>
      </c>
      <c r="F7" s="306" t="s">
        <v>350</v>
      </c>
      <c r="G7" s="302" t="s">
        <v>351</v>
      </c>
      <c r="H7" s="462" t="s">
        <v>591</v>
      </c>
      <c r="I7" s="462" t="s">
        <v>592</v>
      </c>
      <c r="J7" s="210">
        <v>0.38</v>
      </c>
      <c r="K7" s="298">
        <v>80000</v>
      </c>
      <c r="L7" s="192"/>
      <c r="M7" s="192">
        <f t="shared" si="9"/>
        <v>73828.57142857142</v>
      </c>
      <c r="N7" s="272">
        <v>73800</v>
      </c>
      <c r="O7" s="192" t="s">
        <v>365</v>
      </c>
      <c r="P7" s="192"/>
      <c r="Q7" s="192"/>
      <c r="R7" s="206">
        <v>5</v>
      </c>
      <c r="S7" s="205">
        <f t="shared" si="0"/>
        <v>2.5</v>
      </c>
      <c r="T7" s="206">
        <v>3</v>
      </c>
      <c r="U7" s="205">
        <f t="shared" si="1"/>
        <v>1.5</v>
      </c>
      <c r="V7" s="206">
        <v>5</v>
      </c>
      <c r="W7" s="206">
        <v>5</v>
      </c>
      <c r="X7" s="206">
        <v>4</v>
      </c>
      <c r="Y7" s="206">
        <v>4</v>
      </c>
      <c r="Z7" s="206">
        <v>5</v>
      </c>
      <c r="AA7" s="206">
        <v>4</v>
      </c>
      <c r="AB7" s="266"/>
      <c r="AC7" s="206">
        <v>5</v>
      </c>
      <c r="AD7" s="266"/>
      <c r="AE7" s="206">
        <f t="shared" si="2"/>
        <v>4.5714285714285712</v>
      </c>
      <c r="AF7" s="205">
        <f t="shared" si="3"/>
        <v>4.5714285714285712</v>
      </c>
      <c r="AG7" s="206">
        <v>5</v>
      </c>
      <c r="AH7" s="206">
        <v>5</v>
      </c>
      <c r="AI7" s="206">
        <v>5</v>
      </c>
      <c r="AJ7" s="206">
        <v>4</v>
      </c>
      <c r="AK7" s="206">
        <v>5</v>
      </c>
      <c r="AL7" s="206">
        <v>4</v>
      </c>
      <c r="AM7" s="206">
        <v>5</v>
      </c>
      <c r="AN7" s="206">
        <v>5</v>
      </c>
      <c r="AO7" s="266"/>
      <c r="AP7" s="206">
        <f t="shared" si="4"/>
        <v>4.75</v>
      </c>
      <c r="AQ7" s="205">
        <f t="shared" si="5"/>
        <v>9.5</v>
      </c>
      <c r="AR7" s="206">
        <v>5</v>
      </c>
      <c r="AS7" s="206">
        <v>5</v>
      </c>
      <c r="AT7" s="206">
        <v>5</v>
      </c>
      <c r="AU7" s="206">
        <v>5</v>
      </c>
      <c r="AV7" s="206">
        <v>5</v>
      </c>
      <c r="AW7" s="206">
        <v>5</v>
      </c>
      <c r="AX7" s="206">
        <v>5</v>
      </c>
      <c r="AY7" s="206">
        <v>5</v>
      </c>
      <c r="AZ7" s="266"/>
      <c r="BA7" s="206">
        <f t="shared" si="6"/>
        <v>5</v>
      </c>
      <c r="BB7" s="205">
        <f t="shared" si="7"/>
        <v>5</v>
      </c>
      <c r="BC7" s="205">
        <f t="shared" si="8"/>
        <v>23.071428571428569</v>
      </c>
      <c r="BD7" s="191"/>
      <c r="BE7" s="202"/>
      <c r="BF7" s="202"/>
    </row>
    <row r="8" spans="2:58" s="182" customFormat="1" ht="33" customHeight="1" x14ac:dyDescent="0.2">
      <c r="B8" s="334"/>
      <c r="C8" s="299" t="s">
        <v>468</v>
      </c>
      <c r="D8" s="303" t="s">
        <v>469</v>
      </c>
      <c r="E8" s="301" t="s">
        <v>470</v>
      </c>
      <c r="F8" s="303" t="s">
        <v>471</v>
      </c>
      <c r="G8" s="302" t="s">
        <v>472</v>
      </c>
      <c r="H8" s="462" t="s">
        <v>473</v>
      </c>
      <c r="I8" s="462" t="s">
        <v>593</v>
      </c>
      <c r="J8" s="210">
        <v>0.26</v>
      </c>
      <c r="K8" s="298">
        <v>70000</v>
      </c>
      <c r="L8" s="192"/>
      <c r="M8" s="192">
        <f t="shared" si="9"/>
        <v>63650</v>
      </c>
      <c r="N8" s="272">
        <v>63700</v>
      </c>
      <c r="O8" s="192" t="s">
        <v>365</v>
      </c>
      <c r="P8" s="192"/>
      <c r="Q8" s="192"/>
      <c r="R8" s="206">
        <v>5</v>
      </c>
      <c r="S8" s="205">
        <f t="shared" si="0"/>
        <v>2.5</v>
      </c>
      <c r="T8" s="206">
        <v>2</v>
      </c>
      <c r="U8" s="205">
        <f t="shared" si="1"/>
        <v>1</v>
      </c>
      <c r="V8" s="206">
        <v>5</v>
      </c>
      <c r="W8" s="206">
        <v>5</v>
      </c>
      <c r="X8" s="206">
        <v>4</v>
      </c>
      <c r="Y8" s="206">
        <v>5</v>
      </c>
      <c r="Z8" s="206">
        <v>5</v>
      </c>
      <c r="AA8" s="206">
        <v>5</v>
      </c>
      <c r="AB8" s="266"/>
      <c r="AC8" s="206">
        <v>5</v>
      </c>
      <c r="AD8" s="266"/>
      <c r="AE8" s="206">
        <f t="shared" si="2"/>
        <v>4.8571428571428568</v>
      </c>
      <c r="AF8" s="205">
        <f t="shared" si="3"/>
        <v>4.8571428571428568</v>
      </c>
      <c r="AG8" s="206">
        <v>5</v>
      </c>
      <c r="AH8" s="206">
        <v>5</v>
      </c>
      <c r="AI8" s="206">
        <v>5</v>
      </c>
      <c r="AJ8" s="206">
        <v>4</v>
      </c>
      <c r="AK8" s="206">
        <v>5</v>
      </c>
      <c r="AL8" s="206">
        <v>5</v>
      </c>
      <c r="AM8" s="206">
        <v>5</v>
      </c>
      <c r="AN8" s="206">
        <v>5</v>
      </c>
      <c r="AO8" s="266"/>
      <c r="AP8" s="206">
        <f t="shared" si="4"/>
        <v>4.875</v>
      </c>
      <c r="AQ8" s="205">
        <f t="shared" si="5"/>
        <v>9.75</v>
      </c>
      <c r="AR8" s="206">
        <v>5</v>
      </c>
      <c r="AS8" s="206">
        <v>5</v>
      </c>
      <c r="AT8" s="206">
        <v>4</v>
      </c>
      <c r="AU8" s="206">
        <v>4</v>
      </c>
      <c r="AV8" s="206">
        <v>5</v>
      </c>
      <c r="AW8" s="206">
        <v>4</v>
      </c>
      <c r="AX8" s="206">
        <v>5</v>
      </c>
      <c r="AY8" s="206">
        <v>5</v>
      </c>
      <c r="AZ8" s="266"/>
      <c r="BA8" s="206">
        <f t="shared" si="6"/>
        <v>4.625</v>
      </c>
      <c r="BB8" s="205">
        <f t="shared" si="7"/>
        <v>4.625</v>
      </c>
      <c r="BC8" s="205">
        <f t="shared" si="8"/>
        <v>22.732142857142858</v>
      </c>
      <c r="BD8" s="191"/>
    </row>
    <row r="9" spans="2:58" s="182" customFormat="1" ht="33" customHeight="1" x14ac:dyDescent="0.2">
      <c r="B9" s="334"/>
      <c r="C9" s="299" t="s">
        <v>486</v>
      </c>
      <c r="D9" s="303" t="s">
        <v>487</v>
      </c>
      <c r="E9" s="301" t="s">
        <v>488</v>
      </c>
      <c r="F9" s="303" t="s">
        <v>489</v>
      </c>
      <c r="G9" s="302" t="s">
        <v>490</v>
      </c>
      <c r="H9" s="462" t="s">
        <v>491</v>
      </c>
      <c r="I9" s="462" t="s">
        <v>492</v>
      </c>
      <c r="J9" s="210">
        <v>0.61</v>
      </c>
      <c r="K9" s="298">
        <v>80000</v>
      </c>
      <c r="L9" s="192"/>
      <c r="M9" s="192">
        <f t="shared" si="9"/>
        <v>71657.14285714287</v>
      </c>
      <c r="N9" s="272">
        <v>71700</v>
      </c>
      <c r="O9" s="192" t="s">
        <v>365</v>
      </c>
      <c r="P9" s="192"/>
      <c r="Q9" s="192"/>
      <c r="R9" s="206">
        <v>5</v>
      </c>
      <c r="S9" s="205">
        <f t="shared" si="0"/>
        <v>2.5</v>
      </c>
      <c r="T9" s="206">
        <v>5</v>
      </c>
      <c r="U9" s="205">
        <f t="shared" si="1"/>
        <v>2.5</v>
      </c>
      <c r="V9" s="206">
        <v>5</v>
      </c>
      <c r="W9" s="206">
        <v>5</v>
      </c>
      <c r="X9" s="206">
        <v>4</v>
      </c>
      <c r="Y9" s="206">
        <v>3</v>
      </c>
      <c r="Z9" s="206">
        <v>5</v>
      </c>
      <c r="AA9" s="206">
        <v>3</v>
      </c>
      <c r="AB9" s="266"/>
      <c r="AC9" s="206">
        <v>4</v>
      </c>
      <c r="AD9" s="266"/>
      <c r="AE9" s="206">
        <f t="shared" si="2"/>
        <v>4.1428571428571432</v>
      </c>
      <c r="AF9" s="205">
        <f t="shared" si="3"/>
        <v>4.1428571428571441</v>
      </c>
      <c r="AG9" s="206">
        <v>4</v>
      </c>
      <c r="AH9" s="206">
        <v>5</v>
      </c>
      <c r="AI9" s="206">
        <v>4</v>
      </c>
      <c r="AJ9" s="206">
        <v>3</v>
      </c>
      <c r="AK9" s="206">
        <v>4</v>
      </c>
      <c r="AL9" s="206">
        <v>3</v>
      </c>
      <c r="AM9" s="206">
        <v>5</v>
      </c>
      <c r="AN9" s="206">
        <v>5</v>
      </c>
      <c r="AO9" s="266"/>
      <c r="AP9" s="206">
        <f t="shared" si="4"/>
        <v>4.125</v>
      </c>
      <c r="AQ9" s="205">
        <f t="shared" si="5"/>
        <v>8.25</v>
      </c>
      <c r="AR9" s="206">
        <v>5</v>
      </c>
      <c r="AS9" s="206">
        <v>5</v>
      </c>
      <c r="AT9" s="206">
        <v>5</v>
      </c>
      <c r="AU9" s="206">
        <v>5</v>
      </c>
      <c r="AV9" s="206">
        <v>5</v>
      </c>
      <c r="AW9" s="206">
        <v>5</v>
      </c>
      <c r="AX9" s="206">
        <v>5</v>
      </c>
      <c r="AY9" s="206">
        <v>5</v>
      </c>
      <c r="AZ9" s="266"/>
      <c r="BA9" s="206">
        <f t="shared" si="6"/>
        <v>5</v>
      </c>
      <c r="BB9" s="205">
        <f t="shared" si="7"/>
        <v>5</v>
      </c>
      <c r="BC9" s="205">
        <f t="shared" si="8"/>
        <v>22.392857142857146</v>
      </c>
      <c r="BD9" s="191"/>
    </row>
    <row r="10" spans="2:58" s="182" customFormat="1" ht="33" customHeight="1" x14ac:dyDescent="0.2">
      <c r="B10" s="334"/>
      <c r="C10" s="299" t="s">
        <v>435</v>
      </c>
      <c r="D10" s="303" t="s">
        <v>436</v>
      </c>
      <c r="E10" s="301" t="s">
        <v>437</v>
      </c>
      <c r="F10" s="303" t="s">
        <v>438</v>
      </c>
      <c r="G10" s="302" t="s">
        <v>439</v>
      </c>
      <c r="H10" s="462" t="s">
        <v>440</v>
      </c>
      <c r="I10" s="462" t="s">
        <v>441</v>
      </c>
      <c r="J10" s="210">
        <v>0.38</v>
      </c>
      <c r="K10" s="298">
        <v>80000</v>
      </c>
      <c r="L10" s="192"/>
      <c r="M10" s="192">
        <f t="shared" si="9"/>
        <v>71028.57142857142</v>
      </c>
      <c r="N10" s="272">
        <v>71000</v>
      </c>
      <c r="O10" s="192" t="s">
        <v>365</v>
      </c>
      <c r="P10" s="192"/>
      <c r="Q10" s="192"/>
      <c r="R10" s="206">
        <v>5</v>
      </c>
      <c r="S10" s="205">
        <f t="shared" si="0"/>
        <v>2.5</v>
      </c>
      <c r="T10" s="206">
        <v>3</v>
      </c>
      <c r="U10" s="205">
        <f t="shared" si="1"/>
        <v>1.5</v>
      </c>
      <c r="V10" s="206">
        <v>5</v>
      </c>
      <c r="W10" s="206">
        <v>5</v>
      </c>
      <c r="X10" s="206">
        <v>4</v>
      </c>
      <c r="Y10" s="206">
        <v>4</v>
      </c>
      <c r="Z10" s="206">
        <v>5</v>
      </c>
      <c r="AA10" s="206">
        <v>4</v>
      </c>
      <c r="AB10" s="266"/>
      <c r="AC10" s="206">
        <v>5</v>
      </c>
      <c r="AD10" s="266"/>
      <c r="AE10" s="206">
        <f t="shared" si="2"/>
        <v>4.5714285714285712</v>
      </c>
      <c r="AF10" s="205">
        <f t="shared" si="3"/>
        <v>4.5714285714285712</v>
      </c>
      <c r="AG10" s="206">
        <v>5</v>
      </c>
      <c r="AH10" s="206">
        <v>5</v>
      </c>
      <c r="AI10" s="206">
        <v>5</v>
      </c>
      <c r="AJ10" s="206">
        <v>3</v>
      </c>
      <c r="AK10" s="206">
        <v>5</v>
      </c>
      <c r="AL10" s="206">
        <v>4</v>
      </c>
      <c r="AM10" s="206">
        <v>5</v>
      </c>
      <c r="AN10" s="206">
        <v>4</v>
      </c>
      <c r="AO10" s="266"/>
      <c r="AP10" s="206">
        <f t="shared" si="4"/>
        <v>4.5</v>
      </c>
      <c r="AQ10" s="205">
        <f t="shared" si="5"/>
        <v>9</v>
      </c>
      <c r="AR10" s="206">
        <v>5</v>
      </c>
      <c r="AS10" s="206">
        <v>5</v>
      </c>
      <c r="AT10" s="206">
        <v>4</v>
      </c>
      <c r="AU10" s="206">
        <v>4</v>
      </c>
      <c r="AV10" s="206">
        <v>5</v>
      </c>
      <c r="AW10" s="206">
        <v>4</v>
      </c>
      <c r="AX10" s="206">
        <v>5</v>
      </c>
      <c r="AY10" s="206">
        <v>5</v>
      </c>
      <c r="AZ10" s="266"/>
      <c r="BA10" s="206">
        <f t="shared" si="6"/>
        <v>4.625</v>
      </c>
      <c r="BB10" s="205">
        <f t="shared" si="7"/>
        <v>4.625</v>
      </c>
      <c r="BC10" s="205">
        <f t="shared" si="8"/>
        <v>22.196428571428569</v>
      </c>
      <c r="BD10" s="191"/>
    </row>
    <row r="11" spans="2:58" s="182" customFormat="1" ht="33" customHeight="1" x14ac:dyDescent="0.2">
      <c r="B11" s="334"/>
      <c r="C11" s="299" t="s">
        <v>566</v>
      </c>
      <c r="D11" s="303" t="s">
        <v>567</v>
      </c>
      <c r="E11" s="301" t="s">
        <v>568</v>
      </c>
      <c r="F11" s="303" t="s">
        <v>569</v>
      </c>
      <c r="G11" s="302" t="s">
        <v>570</v>
      </c>
      <c r="H11" s="462" t="s">
        <v>594</v>
      </c>
      <c r="I11" s="462" t="s">
        <v>571</v>
      </c>
      <c r="J11" s="210">
        <v>0.56000000000000005</v>
      </c>
      <c r="K11" s="298">
        <v>40000</v>
      </c>
      <c r="L11" s="192"/>
      <c r="M11" s="192">
        <f t="shared" si="9"/>
        <v>31171.428571428576</v>
      </c>
      <c r="N11" s="272">
        <v>31200</v>
      </c>
      <c r="O11" s="192" t="s">
        <v>365</v>
      </c>
      <c r="P11" s="192"/>
      <c r="Q11" s="192"/>
      <c r="R11" s="206">
        <v>5</v>
      </c>
      <c r="S11" s="205">
        <f t="shared" si="0"/>
        <v>2.5</v>
      </c>
      <c r="T11" s="206">
        <v>5</v>
      </c>
      <c r="U11" s="205">
        <f t="shared" si="1"/>
        <v>2.5</v>
      </c>
      <c r="V11" s="206">
        <v>5</v>
      </c>
      <c r="W11" s="206">
        <v>4</v>
      </c>
      <c r="X11" s="206">
        <v>3</v>
      </c>
      <c r="Y11" s="206">
        <v>1</v>
      </c>
      <c r="Z11" s="206">
        <v>5</v>
      </c>
      <c r="AA11" s="206">
        <v>1</v>
      </c>
      <c r="AB11" s="266"/>
      <c r="AC11" s="206">
        <v>1</v>
      </c>
      <c r="AD11" s="266"/>
      <c r="AE11" s="206">
        <f t="shared" si="2"/>
        <v>2.8571428571428572</v>
      </c>
      <c r="AF11" s="205">
        <f t="shared" si="3"/>
        <v>2.8571428571428572</v>
      </c>
      <c r="AG11" s="206">
        <v>5</v>
      </c>
      <c r="AH11" s="206">
        <v>4</v>
      </c>
      <c r="AI11" s="206">
        <v>4</v>
      </c>
      <c r="AJ11" s="206">
        <v>1</v>
      </c>
      <c r="AK11" s="206">
        <v>4</v>
      </c>
      <c r="AL11" s="206">
        <v>2</v>
      </c>
      <c r="AM11" s="206">
        <v>5</v>
      </c>
      <c r="AN11" s="206">
        <v>3</v>
      </c>
      <c r="AO11" s="266"/>
      <c r="AP11" s="206">
        <f t="shared" si="4"/>
        <v>3.5</v>
      </c>
      <c r="AQ11" s="205">
        <f t="shared" si="5"/>
        <v>7</v>
      </c>
      <c r="AR11" s="206">
        <v>5</v>
      </c>
      <c r="AS11" s="206">
        <v>5</v>
      </c>
      <c r="AT11" s="206">
        <v>4</v>
      </c>
      <c r="AU11" s="206">
        <v>4</v>
      </c>
      <c r="AV11" s="206">
        <v>5</v>
      </c>
      <c r="AW11" s="206">
        <v>4</v>
      </c>
      <c r="AX11" s="206">
        <v>5</v>
      </c>
      <c r="AY11" s="206">
        <v>5</v>
      </c>
      <c r="AZ11" s="266"/>
      <c r="BA11" s="206">
        <f t="shared" si="6"/>
        <v>4.625</v>
      </c>
      <c r="BB11" s="205">
        <f t="shared" si="7"/>
        <v>4.625</v>
      </c>
      <c r="BC11" s="205">
        <f t="shared" si="8"/>
        <v>19.482142857142858</v>
      </c>
      <c r="BD11" s="191"/>
    </row>
    <row r="12" spans="2:58" s="182" customFormat="1" ht="33" customHeight="1" x14ac:dyDescent="0.2">
      <c r="B12" s="334"/>
      <c r="C12" s="299" t="s">
        <v>366</v>
      </c>
      <c r="D12" s="303" t="s">
        <v>367</v>
      </c>
      <c r="E12" s="301" t="s">
        <v>368</v>
      </c>
      <c r="F12" s="303" t="s">
        <v>369</v>
      </c>
      <c r="G12" s="302" t="s">
        <v>370</v>
      </c>
      <c r="H12" s="462" t="s">
        <v>371</v>
      </c>
      <c r="I12" s="462" t="s">
        <v>372</v>
      </c>
      <c r="J12" s="210">
        <v>0.25</v>
      </c>
      <c r="K12" s="298">
        <v>58500</v>
      </c>
      <c r="L12" s="192"/>
      <c r="M12" s="192">
        <f t="shared" si="9"/>
        <v>40281.428571428572</v>
      </c>
      <c r="N12" s="272">
        <v>40300</v>
      </c>
      <c r="O12" s="192" t="s">
        <v>365</v>
      </c>
      <c r="P12" s="192"/>
      <c r="Q12" s="192"/>
      <c r="R12" s="206">
        <v>5</v>
      </c>
      <c r="S12" s="205">
        <f t="shared" si="0"/>
        <v>2.5</v>
      </c>
      <c r="T12" s="206">
        <v>1</v>
      </c>
      <c r="U12" s="205">
        <f t="shared" si="1"/>
        <v>0.5</v>
      </c>
      <c r="V12" s="206">
        <v>4</v>
      </c>
      <c r="W12" s="206">
        <v>5</v>
      </c>
      <c r="X12" s="206">
        <v>2</v>
      </c>
      <c r="Y12" s="206">
        <v>1</v>
      </c>
      <c r="Z12" s="206">
        <v>5</v>
      </c>
      <c r="AA12" s="206">
        <v>1</v>
      </c>
      <c r="AB12" s="266"/>
      <c r="AC12" s="206">
        <v>1</v>
      </c>
      <c r="AD12" s="266"/>
      <c r="AE12" s="206">
        <f t="shared" si="2"/>
        <v>2.7142857142857144</v>
      </c>
      <c r="AF12" s="205">
        <f t="shared" si="3"/>
        <v>2.7142857142857144</v>
      </c>
      <c r="AG12" s="206">
        <v>4</v>
      </c>
      <c r="AH12" s="206">
        <v>5</v>
      </c>
      <c r="AI12" s="206">
        <v>3</v>
      </c>
      <c r="AJ12" s="206">
        <v>1</v>
      </c>
      <c r="AK12" s="206">
        <v>5</v>
      </c>
      <c r="AL12" s="206">
        <v>2</v>
      </c>
      <c r="AM12" s="206">
        <v>5</v>
      </c>
      <c r="AN12" s="206">
        <v>3</v>
      </c>
      <c r="AO12" s="266"/>
      <c r="AP12" s="206">
        <f t="shared" si="4"/>
        <v>3.5</v>
      </c>
      <c r="AQ12" s="205">
        <f t="shared" si="5"/>
        <v>7</v>
      </c>
      <c r="AR12" s="206">
        <v>4</v>
      </c>
      <c r="AS12" s="206">
        <v>5</v>
      </c>
      <c r="AT12" s="206">
        <v>4</v>
      </c>
      <c r="AU12" s="206">
        <v>4</v>
      </c>
      <c r="AV12" s="206">
        <v>5</v>
      </c>
      <c r="AW12" s="206">
        <v>4</v>
      </c>
      <c r="AX12" s="206">
        <v>5</v>
      </c>
      <c r="AY12" s="206">
        <v>5</v>
      </c>
      <c r="AZ12" s="266"/>
      <c r="BA12" s="206">
        <f t="shared" si="6"/>
        <v>4.5</v>
      </c>
      <c r="BB12" s="205">
        <f t="shared" si="7"/>
        <v>4.5</v>
      </c>
      <c r="BC12" s="205">
        <f t="shared" si="8"/>
        <v>17.214285714285715</v>
      </c>
      <c r="BD12" s="191"/>
    </row>
    <row r="13" spans="2:58" x14ac:dyDescent="0.25">
      <c r="C13" s="193"/>
      <c r="D13" s="186"/>
      <c r="F13" s="186"/>
      <c r="G13" s="186"/>
      <c r="J13" s="186"/>
      <c r="K13" s="270">
        <f>SUM(K5:K12)</f>
        <v>568500</v>
      </c>
      <c r="L13" s="270"/>
      <c r="M13" s="271">
        <f t="shared" ref="M13:N13" si="10">SUM(M5:M12)</f>
        <v>504988.57142857142</v>
      </c>
      <c r="N13" s="270">
        <f t="shared" si="10"/>
        <v>505000</v>
      </c>
      <c r="BA13" s="186"/>
      <c r="BB13" s="186"/>
      <c r="BC13" s="186"/>
      <c r="BD13" s="182"/>
      <c r="BE13" s="182"/>
      <c r="BF13" s="182"/>
    </row>
    <row r="14" spans="2:58" x14ac:dyDescent="0.25">
      <c r="C14" s="193"/>
      <c r="D14" s="186"/>
      <c r="F14" s="186"/>
      <c r="G14" s="186"/>
      <c r="J14" s="186"/>
      <c r="K14" s="203"/>
      <c r="L14" s="184"/>
      <c r="BA14" s="186"/>
      <c r="BB14" s="186"/>
      <c r="BC14" s="186"/>
      <c r="BD14" s="182"/>
      <c r="BE14" s="182"/>
      <c r="BF14" s="182"/>
    </row>
    <row r="15" spans="2:58" x14ac:dyDescent="0.25">
      <c r="J15" s="186"/>
      <c r="K15" s="203"/>
      <c r="L15" s="184"/>
      <c r="BA15" s="186"/>
      <c r="BB15" s="186"/>
      <c r="BC15" s="186"/>
      <c r="BD15" s="182"/>
      <c r="BE15" s="182"/>
      <c r="BF15" s="182"/>
    </row>
    <row r="16" spans="2:58" x14ac:dyDescent="0.25">
      <c r="E16" s="275" t="s">
        <v>583</v>
      </c>
      <c r="F16" s="276" t="s">
        <v>584</v>
      </c>
      <c r="G16" s="276" t="s">
        <v>585</v>
      </c>
      <c r="J16" s="186"/>
      <c r="K16" s="203"/>
      <c r="L16" s="184"/>
      <c r="BA16" s="186"/>
      <c r="BB16" s="186"/>
      <c r="BC16" s="186"/>
      <c r="BD16" s="182"/>
      <c r="BE16" s="182"/>
      <c r="BF16" s="182"/>
    </row>
    <row r="17" spans="4:58" x14ac:dyDescent="0.25">
      <c r="D17" s="187" t="s">
        <v>572</v>
      </c>
      <c r="E17" s="254">
        <f>K13</f>
        <v>568500</v>
      </c>
      <c r="F17" s="254">
        <f>M13</f>
        <v>504988.57142857142</v>
      </c>
      <c r="G17" s="254">
        <f>N13</f>
        <v>505000</v>
      </c>
      <c r="J17" s="186"/>
      <c r="K17" s="203"/>
      <c r="L17" s="184"/>
      <c r="M17" s="196">
        <v>25</v>
      </c>
      <c r="BA17" s="186"/>
      <c r="BB17" s="186"/>
      <c r="BC17" s="186"/>
      <c r="BD17" s="182"/>
      <c r="BE17" s="182"/>
      <c r="BF17" s="182"/>
    </row>
    <row r="18" spans="4:58" x14ac:dyDescent="0.25">
      <c r="D18" s="187" t="s">
        <v>573</v>
      </c>
      <c r="E18" s="254">
        <f>'K 2 KULTURA '!K23</f>
        <v>911050</v>
      </c>
      <c r="F18" s="254">
        <f>'K 2 KULTURA '!M23</f>
        <v>753714.25</v>
      </c>
      <c r="G18" s="254">
        <f>'K 2 KULTURA '!N23</f>
        <v>753800</v>
      </c>
      <c r="J18" s="186"/>
      <c r="K18" s="203"/>
      <c r="L18" s="184"/>
      <c r="BA18" s="186"/>
      <c r="BB18" s="186"/>
      <c r="BC18" s="186"/>
      <c r="BD18" s="182"/>
      <c r="BE18" s="182"/>
      <c r="BF18" s="182"/>
    </row>
    <row r="19" spans="4:58" x14ac:dyDescent="0.25">
      <c r="D19" s="187" t="s">
        <v>574</v>
      </c>
      <c r="E19" s="254">
        <f>'K 3 KULTURA'!K13</f>
        <v>221250</v>
      </c>
      <c r="F19" s="254">
        <f>'K 3 KULTURA'!M13</f>
        <v>168192.85714285716</v>
      </c>
      <c r="G19" s="254">
        <f>'K 3 KULTURA'!N13</f>
        <v>168300</v>
      </c>
      <c r="J19" s="186"/>
      <c r="K19" s="203"/>
      <c r="L19" s="184"/>
      <c r="BA19" s="186"/>
      <c r="BB19" s="186"/>
      <c r="BC19" s="186"/>
      <c r="BD19" s="182"/>
      <c r="BE19" s="182"/>
      <c r="BF19" s="182"/>
    </row>
    <row r="20" spans="4:58" x14ac:dyDescent="0.25">
      <c r="D20" s="187" t="s">
        <v>575</v>
      </c>
      <c r="E20" s="254">
        <f>'K 4 KULTURA'!L9</f>
        <v>155000</v>
      </c>
      <c r="F20" s="254">
        <f>'K 4 KULTURA'!N9</f>
        <v>143350</v>
      </c>
      <c r="G20" s="254">
        <f>'K 4 KULTURA'!O9</f>
        <v>143300</v>
      </c>
      <c r="J20" s="186"/>
      <c r="K20" s="203"/>
      <c r="L20" s="184"/>
      <c r="BA20" s="186"/>
      <c r="BB20" s="186"/>
      <c r="BC20" s="186"/>
      <c r="BD20" s="182"/>
      <c r="BE20" s="182"/>
      <c r="BF20" s="182"/>
    </row>
    <row r="21" spans="4:58" x14ac:dyDescent="0.25">
      <c r="E21" s="254"/>
      <c r="J21" s="186"/>
      <c r="K21" s="203"/>
      <c r="L21" s="184"/>
      <c r="BA21" s="186"/>
      <c r="BB21" s="186"/>
      <c r="BC21" s="186"/>
      <c r="BD21" s="182"/>
      <c r="BE21" s="182"/>
      <c r="BF21" s="182"/>
    </row>
    <row r="22" spans="4:58" x14ac:dyDescent="0.25">
      <c r="D22" s="187" t="s">
        <v>576</v>
      </c>
      <c r="E22" s="254">
        <f>SUM(E17:E20)</f>
        <v>1855800</v>
      </c>
      <c r="F22" s="254">
        <f>SUM(F17:F20)</f>
        <v>1570245.6785714286</v>
      </c>
      <c r="G22" s="254">
        <f>SUM(G17:G20)</f>
        <v>1570400</v>
      </c>
      <c r="J22" s="186"/>
      <c r="K22" s="203"/>
      <c r="L22" s="184"/>
      <c r="BA22" s="186"/>
      <c r="BB22" s="186"/>
      <c r="BC22" s="186"/>
      <c r="BD22" s="182"/>
      <c r="BE22" s="182"/>
      <c r="BF22" s="182"/>
    </row>
    <row r="23" spans="4:58" x14ac:dyDescent="0.25">
      <c r="D23" s="256" t="s">
        <v>577</v>
      </c>
      <c r="E23" s="257">
        <v>2200000</v>
      </c>
      <c r="F23" s="257"/>
      <c r="G23" s="257">
        <v>1600000</v>
      </c>
      <c r="H23" s="197" t="s">
        <v>586</v>
      </c>
      <c r="J23" s="186"/>
      <c r="K23" s="203"/>
      <c r="L23" s="184"/>
      <c r="BA23" s="186"/>
      <c r="BB23" s="186"/>
      <c r="BC23" s="186"/>
      <c r="BD23" s="182"/>
      <c r="BE23" s="182"/>
      <c r="BF23" s="182"/>
    </row>
    <row r="24" spans="4:58" x14ac:dyDescent="0.25">
      <c r="D24" s="259" t="s">
        <v>580</v>
      </c>
      <c r="E24" s="258">
        <f>E22-E23</f>
        <v>-344200</v>
      </c>
      <c r="F24" s="258"/>
      <c r="G24" s="258">
        <f t="shared" ref="G24" si="11">G22-G23</f>
        <v>-29600</v>
      </c>
      <c r="J24" s="186"/>
      <c r="K24" s="203"/>
      <c r="L24" s="184"/>
      <c r="BA24" s="186"/>
      <c r="BB24" s="186"/>
      <c r="BC24" s="186"/>
      <c r="BD24" s="182"/>
      <c r="BE24" s="182"/>
      <c r="BF24" s="182"/>
    </row>
    <row r="25" spans="4:58" x14ac:dyDescent="0.25">
      <c r="E25" s="254"/>
      <c r="J25" s="186"/>
      <c r="K25" s="203"/>
      <c r="L25" s="184"/>
      <c r="BA25" s="186"/>
      <c r="BB25" s="186"/>
      <c r="BC25" s="186"/>
      <c r="BD25" s="182"/>
      <c r="BE25" s="182"/>
      <c r="BF25" s="182"/>
    </row>
    <row r="26" spans="4:58" x14ac:dyDescent="0.25">
      <c r="E26" s="254"/>
      <c r="J26" s="186"/>
      <c r="K26" s="203"/>
      <c r="L26" s="184"/>
      <c r="BA26" s="186"/>
      <c r="BB26" s="186"/>
      <c r="BC26" s="186"/>
      <c r="BD26" s="182"/>
      <c r="BE26" s="182"/>
      <c r="BF26" s="182"/>
    </row>
    <row r="27" spans="4:58" x14ac:dyDescent="0.25">
      <c r="J27" s="186"/>
      <c r="K27" s="203"/>
      <c r="L27" s="184"/>
      <c r="BA27" s="186"/>
      <c r="BB27" s="186"/>
      <c r="BC27" s="186"/>
      <c r="BD27" s="182"/>
      <c r="BE27" s="182"/>
      <c r="BF27" s="182"/>
    </row>
    <row r="28" spans="4:58" x14ac:dyDescent="0.25">
      <c r="J28" s="186"/>
      <c r="K28" s="203"/>
      <c r="L28" s="184"/>
      <c r="BA28" s="186"/>
      <c r="BB28" s="186"/>
      <c r="BC28" s="186"/>
      <c r="BD28" s="182"/>
      <c r="BE28" s="182"/>
      <c r="BF28" s="182"/>
    </row>
    <row r="29" spans="4:58" x14ac:dyDescent="0.25">
      <c r="J29" s="186"/>
      <c r="K29" s="203"/>
      <c r="L29" s="184"/>
      <c r="BA29" s="186"/>
      <c r="BB29" s="186"/>
      <c r="BC29" s="186"/>
      <c r="BD29" s="182"/>
      <c r="BE29" s="182"/>
      <c r="BF29" s="182"/>
    </row>
    <row r="30" spans="4:58" x14ac:dyDescent="0.25">
      <c r="J30" s="186"/>
      <c r="K30" s="203"/>
      <c r="L30" s="184"/>
      <c r="BA30" s="186"/>
      <c r="BB30" s="186"/>
      <c r="BC30" s="186"/>
      <c r="BD30" s="182"/>
      <c r="BE30" s="182"/>
      <c r="BF30" s="182"/>
    </row>
    <row r="31" spans="4:58" x14ac:dyDescent="0.25">
      <c r="J31" s="186"/>
      <c r="K31" s="203"/>
      <c r="L31" s="184"/>
      <c r="BA31" s="186"/>
      <c r="BB31" s="186"/>
      <c r="BC31" s="186"/>
      <c r="BD31" s="182"/>
      <c r="BE31" s="182"/>
      <c r="BF31" s="182"/>
    </row>
    <row r="32" spans="4:58" x14ac:dyDescent="0.25">
      <c r="J32" s="186"/>
      <c r="K32" s="203"/>
      <c r="L32" s="184"/>
      <c r="BA32" s="186"/>
      <c r="BB32" s="186"/>
      <c r="BC32" s="186"/>
      <c r="BD32" s="182"/>
      <c r="BE32" s="182"/>
      <c r="BF32" s="182"/>
    </row>
    <row r="33" spans="10:58" x14ac:dyDescent="0.25">
      <c r="J33" s="186"/>
      <c r="K33" s="203"/>
      <c r="L33" s="184"/>
      <c r="BA33" s="186"/>
      <c r="BB33" s="186"/>
      <c r="BC33" s="186"/>
      <c r="BD33" s="182"/>
      <c r="BE33" s="182"/>
      <c r="BF33" s="182"/>
    </row>
    <row r="34" spans="10:58" x14ac:dyDescent="0.25">
      <c r="J34" s="186"/>
      <c r="K34" s="203"/>
      <c r="L34" s="184"/>
      <c r="BA34" s="186"/>
      <c r="BB34" s="186"/>
      <c r="BC34" s="186"/>
      <c r="BD34" s="182"/>
      <c r="BE34" s="182"/>
      <c r="BF34" s="182"/>
    </row>
    <row r="35" spans="10:58" x14ac:dyDescent="0.25">
      <c r="J35" s="186"/>
      <c r="K35" s="203"/>
      <c r="L35" s="184"/>
      <c r="BA35" s="186"/>
      <c r="BB35" s="186"/>
      <c r="BC35" s="186"/>
      <c r="BD35" s="182"/>
      <c r="BE35" s="182"/>
      <c r="BF35" s="182"/>
    </row>
    <row r="36" spans="10:58" x14ac:dyDescent="0.25">
      <c r="J36" s="186"/>
      <c r="K36" s="203"/>
      <c r="L36" s="184"/>
      <c r="BA36" s="186"/>
      <c r="BB36" s="186"/>
      <c r="BC36" s="186"/>
      <c r="BD36" s="182"/>
      <c r="BE36" s="182"/>
      <c r="BF36" s="182"/>
    </row>
    <row r="37" spans="10:58" x14ac:dyDescent="0.25">
      <c r="J37" s="186"/>
      <c r="K37" s="203"/>
      <c r="L37" s="184"/>
      <c r="BA37" s="186"/>
      <c r="BB37" s="186"/>
      <c r="BC37" s="186"/>
      <c r="BD37" s="182"/>
      <c r="BE37" s="182"/>
      <c r="BF37" s="182"/>
    </row>
    <row r="38" spans="10:58" x14ac:dyDescent="0.25">
      <c r="J38" s="186"/>
      <c r="K38" s="203"/>
      <c r="L38" s="184"/>
      <c r="BA38" s="186"/>
      <c r="BB38" s="186"/>
      <c r="BC38" s="186"/>
      <c r="BD38" s="182"/>
      <c r="BE38" s="182"/>
      <c r="BF38" s="182"/>
    </row>
    <row r="39" spans="10:58" x14ac:dyDescent="0.25">
      <c r="J39" s="186"/>
      <c r="K39" s="203"/>
      <c r="L39" s="184"/>
      <c r="BA39" s="186"/>
      <c r="BB39" s="186"/>
      <c r="BC39" s="186"/>
      <c r="BD39" s="182"/>
      <c r="BE39" s="182"/>
      <c r="BF39" s="182"/>
    </row>
    <row r="40" spans="10:58" x14ac:dyDescent="0.25">
      <c r="J40" s="186"/>
      <c r="K40" s="203"/>
      <c r="L40" s="184"/>
      <c r="BA40" s="186"/>
      <c r="BB40" s="186"/>
      <c r="BC40" s="186"/>
      <c r="BD40" s="182"/>
      <c r="BE40" s="182"/>
      <c r="BF40" s="182"/>
    </row>
    <row r="41" spans="10:58" x14ac:dyDescent="0.25">
      <c r="J41" s="186"/>
      <c r="K41" s="203"/>
      <c r="L41" s="184"/>
      <c r="BA41" s="186"/>
      <c r="BB41" s="186"/>
      <c r="BC41" s="186"/>
      <c r="BD41" s="182"/>
      <c r="BE41" s="182"/>
      <c r="BF41" s="182"/>
    </row>
    <row r="42" spans="10:58" x14ac:dyDescent="0.25">
      <c r="J42" s="186"/>
      <c r="K42" s="203"/>
      <c r="L42" s="184"/>
      <c r="BA42" s="186"/>
      <c r="BB42" s="186"/>
      <c r="BC42" s="186"/>
      <c r="BD42" s="182"/>
      <c r="BE42" s="182"/>
      <c r="BF42" s="182"/>
    </row>
    <row r="43" spans="10:58" x14ac:dyDescent="0.25">
      <c r="J43" s="186"/>
      <c r="K43" s="203"/>
      <c r="L43" s="184"/>
      <c r="BA43" s="186"/>
      <c r="BB43" s="186"/>
      <c r="BC43" s="186"/>
      <c r="BD43" s="182"/>
      <c r="BE43" s="182"/>
      <c r="BF43" s="182"/>
    </row>
    <row r="44" spans="10:58" x14ac:dyDescent="0.25">
      <c r="J44" s="186"/>
      <c r="K44" s="203"/>
      <c r="L44" s="184"/>
      <c r="BA44" s="186"/>
      <c r="BB44" s="186"/>
      <c r="BC44" s="186"/>
      <c r="BD44" s="182"/>
      <c r="BE44" s="182"/>
      <c r="BF44" s="182"/>
    </row>
    <row r="45" spans="10:58" x14ac:dyDescent="0.25">
      <c r="J45" s="186"/>
      <c r="K45" s="203"/>
      <c r="L45" s="184"/>
      <c r="BA45" s="186"/>
      <c r="BB45" s="186"/>
      <c r="BC45" s="186"/>
      <c r="BD45" s="182"/>
      <c r="BE45" s="182"/>
      <c r="BF45" s="182"/>
    </row>
    <row r="46" spans="10:58" x14ac:dyDescent="0.25">
      <c r="J46" s="186"/>
      <c r="K46" s="203"/>
      <c r="L46" s="184"/>
      <c r="BA46" s="186"/>
      <c r="BB46" s="186"/>
      <c r="BC46" s="186"/>
      <c r="BD46" s="182"/>
      <c r="BE46" s="182"/>
      <c r="BF46" s="182"/>
    </row>
    <row r="47" spans="10:58" x14ac:dyDescent="0.25">
      <c r="J47" s="186"/>
      <c r="K47" s="203"/>
      <c r="L47" s="184"/>
      <c r="BA47" s="186"/>
      <c r="BB47" s="186"/>
      <c r="BC47" s="186"/>
      <c r="BD47" s="182"/>
      <c r="BE47" s="182"/>
      <c r="BF47" s="182"/>
    </row>
    <row r="48" spans="10:58" x14ac:dyDescent="0.25">
      <c r="J48" s="186"/>
      <c r="K48" s="203"/>
      <c r="L48" s="184"/>
      <c r="BA48" s="186"/>
      <c r="BB48" s="186"/>
      <c r="BC48" s="186"/>
      <c r="BD48" s="182"/>
      <c r="BE48" s="182"/>
      <c r="BF48" s="182"/>
    </row>
    <row r="49" spans="10:58" x14ac:dyDescent="0.25">
      <c r="J49" s="186"/>
      <c r="K49" s="203"/>
      <c r="L49" s="184"/>
      <c r="BA49" s="186"/>
      <c r="BB49" s="186"/>
      <c r="BC49" s="186"/>
      <c r="BD49" s="182"/>
      <c r="BE49" s="182"/>
      <c r="BF49" s="182"/>
    </row>
    <row r="50" spans="10:58" x14ac:dyDescent="0.25">
      <c r="J50" s="186"/>
      <c r="K50" s="203"/>
      <c r="L50" s="184"/>
      <c r="BA50" s="186"/>
      <c r="BB50" s="186"/>
      <c r="BC50" s="186"/>
      <c r="BD50" s="182"/>
      <c r="BE50" s="182"/>
      <c r="BF50" s="182"/>
    </row>
    <row r="51" spans="10:58" x14ac:dyDescent="0.25">
      <c r="J51" s="186"/>
      <c r="K51" s="203"/>
      <c r="L51" s="184"/>
      <c r="BA51" s="186"/>
      <c r="BB51" s="186"/>
      <c r="BC51" s="186"/>
      <c r="BD51" s="182"/>
      <c r="BE51" s="182"/>
      <c r="BF51" s="182"/>
    </row>
    <row r="52" spans="10:58" x14ac:dyDescent="0.25">
      <c r="J52" s="186"/>
      <c r="K52" s="203"/>
      <c r="L52" s="184"/>
      <c r="BA52" s="186"/>
      <c r="BB52" s="186"/>
      <c r="BC52" s="186"/>
      <c r="BD52" s="182"/>
      <c r="BE52" s="182"/>
      <c r="BF52" s="182"/>
    </row>
    <row r="53" spans="10:58" x14ac:dyDescent="0.25">
      <c r="J53" s="186"/>
      <c r="K53" s="203"/>
      <c r="L53" s="184"/>
      <c r="BA53" s="186"/>
      <c r="BB53" s="186"/>
      <c r="BC53" s="186"/>
      <c r="BD53" s="182"/>
      <c r="BE53" s="182"/>
      <c r="BF53" s="182"/>
    </row>
    <row r="54" spans="10:58" x14ac:dyDescent="0.25">
      <c r="J54" s="186"/>
      <c r="K54" s="203"/>
      <c r="L54" s="184"/>
      <c r="BA54" s="186"/>
      <c r="BB54" s="186"/>
      <c r="BC54" s="186"/>
      <c r="BD54" s="182"/>
      <c r="BE54" s="182"/>
      <c r="BF54" s="182"/>
    </row>
    <row r="55" spans="10:58" x14ac:dyDescent="0.25">
      <c r="J55" s="186"/>
      <c r="K55" s="203"/>
      <c r="L55" s="184"/>
      <c r="BA55" s="186"/>
      <c r="BB55" s="186"/>
      <c r="BC55" s="186"/>
      <c r="BD55" s="182"/>
      <c r="BE55" s="182"/>
      <c r="BF55" s="182"/>
    </row>
    <row r="56" spans="10:58" x14ac:dyDescent="0.25">
      <c r="J56" s="186"/>
      <c r="K56" s="203"/>
      <c r="L56" s="184"/>
      <c r="BA56" s="186"/>
      <c r="BB56" s="186"/>
      <c r="BC56" s="186"/>
      <c r="BD56" s="182"/>
      <c r="BE56" s="182"/>
      <c r="BF56" s="182"/>
    </row>
    <row r="57" spans="10:58" x14ac:dyDescent="0.25">
      <c r="J57" s="186"/>
      <c r="K57" s="203"/>
      <c r="L57" s="184"/>
      <c r="BA57" s="186"/>
      <c r="BB57" s="186"/>
      <c r="BC57" s="186"/>
      <c r="BD57" s="182"/>
      <c r="BE57" s="182"/>
      <c r="BF57" s="182"/>
    </row>
    <row r="58" spans="10:58" x14ac:dyDescent="0.25">
      <c r="J58" s="186"/>
      <c r="K58" s="203"/>
      <c r="L58" s="184"/>
      <c r="BA58" s="186"/>
      <c r="BB58" s="186"/>
      <c r="BC58" s="186"/>
      <c r="BD58" s="182"/>
      <c r="BE58" s="182"/>
      <c r="BF58" s="182"/>
    </row>
    <row r="59" spans="10:58" x14ac:dyDescent="0.25">
      <c r="J59" s="186"/>
      <c r="K59" s="203"/>
      <c r="L59" s="184"/>
      <c r="BA59" s="186"/>
      <c r="BB59" s="186"/>
      <c r="BC59" s="186"/>
      <c r="BD59" s="182"/>
      <c r="BE59" s="182"/>
      <c r="BF59" s="182"/>
    </row>
    <row r="60" spans="10:58" x14ac:dyDescent="0.25">
      <c r="J60" s="186"/>
      <c r="K60" s="203"/>
      <c r="L60" s="184"/>
      <c r="BA60" s="186"/>
      <c r="BB60" s="186"/>
      <c r="BC60" s="186"/>
      <c r="BD60" s="182"/>
      <c r="BE60" s="182"/>
      <c r="BF60" s="182"/>
    </row>
    <row r="61" spans="10:58" x14ac:dyDescent="0.25">
      <c r="J61" s="186"/>
      <c r="K61" s="203"/>
      <c r="L61" s="184"/>
      <c r="BA61" s="186"/>
      <c r="BB61" s="186"/>
      <c r="BC61" s="186"/>
      <c r="BD61" s="182"/>
      <c r="BE61" s="182"/>
      <c r="BF61" s="182"/>
    </row>
    <row r="62" spans="10:58" x14ac:dyDescent="0.25">
      <c r="J62" s="186"/>
      <c r="K62" s="203"/>
      <c r="L62" s="184"/>
      <c r="BA62" s="186"/>
      <c r="BB62" s="186"/>
      <c r="BC62" s="186"/>
      <c r="BD62" s="182"/>
      <c r="BE62" s="182"/>
      <c r="BF62" s="182"/>
    </row>
    <row r="63" spans="10:58" x14ac:dyDescent="0.25">
      <c r="J63" s="186"/>
      <c r="K63" s="203"/>
      <c r="L63" s="184"/>
      <c r="BA63" s="186"/>
      <c r="BB63" s="186"/>
      <c r="BC63" s="186"/>
      <c r="BD63" s="182"/>
      <c r="BE63" s="182"/>
      <c r="BF63" s="182"/>
    </row>
    <row r="64" spans="10:58" x14ac:dyDescent="0.25">
      <c r="J64" s="186"/>
      <c r="K64" s="203"/>
      <c r="L64" s="184"/>
      <c r="BA64" s="186"/>
      <c r="BB64" s="186"/>
      <c r="BC64" s="186"/>
      <c r="BD64" s="182"/>
      <c r="BE64" s="182"/>
      <c r="BF64" s="182"/>
    </row>
    <row r="65" spans="10:58" x14ac:dyDescent="0.25">
      <c r="J65" s="186"/>
      <c r="K65" s="203"/>
      <c r="L65" s="184"/>
      <c r="BA65" s="186"/>
      <c r="BB65" s="186"/>
      <c r="BC65" s="186"/>
      <c r="BD65" s="182"/>
      <c r="BE65" s="182"/>
      <c r="BF65" s="182"/>
    </row>
    <row r="66" spans="10:58" x14ac:dyDescent="0.25">
      <c r="J66" s="186"/>
      <c r="K66" s="203"/>
      <c r="L66" s="184"/>
      <c r="BA66" s="186"/>
      <c r="BB66" s="186"/>
      <c r="BC66" s="186"/>
      <c r="BD66" s="182"/>
      <c r="BE66" s="182"/>
      <c r="BF66" s="182"/>
    </row>
    <row r="67" spans="10:58" x14ac:dyDescent="0.25">
      <c r="J67" s="186"/>
      <c r="K67" s="203"/>
      <c r="L67" s="184"/>
      <c r="BA67" s="186"/>
      <c r="BB67" s="186"/>
      <c r="BC67" s="186"/>
      <c r="BD67" s="182"/>
      <c r="BE67" s="182"/>
      <c r="BF67" s="182"/>
    </row>
    <row r="68" spans="10:58" x14ac:dyDescent="0.25">
      <c r="J68" s="186"/>
      <c r="K68" s="203"/>
      <c r="L68" s="184"/>
      <c r="BA68" s="186"/>
      <c r="BB68" s="186"/>
      <c r="BC68" s="186"/>
      <c r="BD68" s="182"/>
      <c r="BE68" s="182"/>
      <c r="BF68" s="182"/>
    </row>
    <row r="69" spans="10:58" x14ac:dyDescent="0.25">
      <c r="J69" s="186"/>
      <c r="K69" s="203"/>
      <c r="L69" s="184"/>
      <c r="BA69" s="186"/>
      <c r="BB69" s="186"/>
      <c r="BC69" s="186"/>
      <c r="BD69" s="182"/>
      <c r="BE69" s="182"/>
      <c r="BF69" s="182"/>
    </row>
    <row r="70" spans="10:58" x14ac:dyDescent="0.25">
      <c r="J70" s="186"/>
      <c r="K70" s="203"/>
      <c r="L70" s="184"/>
      <c r="BA70" s="186"/>
      <c r="BB70" s="186"/>
      <c r="BC70" s="186"/>
      <c r="BD70" s="182"/>
      <c r="BE70" s="182"/>
      <c r="BF70" s="182"/>
    </row>
    <row r="71" spans="10:58" x14ac:dyDescent="0.25">
      <c r="J71" s="186"/>
      <c r="K71" s="203"/>
      <c r="L71" s="184"/>
      <c r="BA71" s="186"/>
      <c r="BB71" s="186"/>
      <c r="BC71" s="186"/>
      <c r="BD71" s="182"/>
      <c r="BE71" s="182"/>
      <c r="BF71" s="182"/>
    </row>
    <row r="72" spans="10:58" x14ac:dyDescent="0.25">
      <c r="J72" s="186"/>
      <c r="K72" s="203"/>
      <c r="L72" s="184"/>
      <c r="BA72" s="186"/>
      <c r="BB72" s="186"/>
      <c r="BC72" s="186"/>
      <c r="BD72" s="182"/>
      <c r="BE72" s="182"/>
      <c r="BF72" s="182"/>
    </row>
    <row r="73" spans="10:58" x14ac:dyDescent="0.25">
      <c r="J73" s="186"/>
      <c r="K73" s="203"/>
      <c r="L73" s="184"/>
      <c r="BA73" s="186"/>
      <c r="BB73" s="186"/>
      <c r="BC73" s="186"/>
      <c r="BD73" s="182"/>
      <c r="BE73" s="182"/>
      <c r="BF73" s="182"/>
    </row>
    <row r="74" spans="10:58" x14ac:dyDescent="0.25">
      <c r="J74" s="186"/>
      <c r="K74" s="203"/>
      <c r="L74" s="184"/>
      <c r="BA74" s="186"/>
      <c r="BB74" s="186"/>
      <c r="BC74" s="186"/>
      <c r="BD74" s="182"/>
      <c r="BE74" s="182"/>
      <c r="BF74" s="182"/>
    </row>
    <row r="75" spans="10:58" x14ac:dyDescent="0.25">
      <c r="J75" s="186"/>
      <c r="K75" s="203"/>
      <c r="L75" s="184"/>
      <c r="BA75" s="186"/>
      <c r="BB75" s="186"/>
      <c r="BC75" s="186"/>
      <c r="BD75" s="182"/>
      <c r="BE75" s="182"/>
      <c r="BF75" s="182"/>
    </row>
    <row r="76" spans="10:58" x14ac:dyDescent="0.25">
      <c r="J76" s="186"/>
      <c r="K76" s="203"/>
      <c r="L76" s="184"/>
      <c r="BA76" s="186"/>
      <c r="BB76" s="186"/>
      <c r="BC76" s="186"/>
      <c r="BD76" s="182"/>
      <c r="BE76" s="182"/>
      <c r="BF76" s="182"/>
    </row>
    <row r="77" spans="10:58" x14ac:dyDescent="0.25">
      <c r="J77" s="186"/>
      <c r="K77" s="203"/>
      <c r="L77" s="184"/>
      <c r="BA77" s="186"/>
      <c r="BB77" s="186"/>
      <c r="BC77" s="186"/>
      <c r="BD77" s="182"/>
      <c r="BE77" s="182"/>
      <c r="BF77" s="182"/>
    </row>
    <row r="78" spans="10:58" x14ac:dyDescent="0.25">
      <c r="J78" s="186"/>
      <c r="K78" s="203"/>
      <c r="L78" s="184"/>
      <c r="BA78" s="186"/>
      <c r="BB78" s="186"/>
      <c r="BC78" s="186"/>
      <c r="BD78" s="182"/>
      <c r="BE78" s="182"/>
      <c r="BF78" s="182"/>
    </row>
    <row r="79" spans="10:58" x14ac:dyDescent="0.25">
      <c r="J79" s="186"/>
      <c r="K79" s="203"/>
      <c r="L79" s="184"/>
      <c r="BA79" s="186"/>
      <c r="BB79" s="186"/>
      <c r="BC79" s="186"/>
      <c r="BD79" s="182"/>
      <c r="BE79" s="182"/>
      <c r="BF79" s="182"/>
    </row>
    <row r="80" spans="10:58" x14ac:dyDescent="0.25">
      <c r="J80" s="186"/>
      <c r="K80" s="203"/>
      <c r="L80" s="184"/>
      <c r="BA80" s="186"/>
      <c r="BB80" s="186"/>
      <c r="BC80" s="186"/>
      <c r="BD80" s="182"/>
      <c r="BE80" s="182"/>
      <c r="BF80" s="182"/>
    </row>
    <row r="81" spans="10:58" x14ac:dyDescent="0.25">
      <c r="J81" s="186"/>
      <c r="K81" s="203"/>
      <c r="L81" s="184"/>
      <c r="BA81" s="186"/>
      <c r="BB81" s="186"/>
      <c r="BC81" s="186"/>
      <c r="BD81" s="182"/>
      <c r="BE81" s="182"/>
      <c r="BF81" s="182"/>
    </row>
    <row r="82" spans="10:58" x14ac:dyDescent="0.25">
      <c r="J82" s="186"/>
      <c r="K82" s="203"/>
      <c r="L82" s="184"/>
      <c r="BA82" s="186"/>
      <c r="BB82" s="186"/>
      <c r="BC82" s="186"/>
      <c r="BD82" s="182"/>
      <c r="BE82" s="182"/>
      <c r="BF82" s="182"/>
    </row>
    <row r="83" spans="10:58" x14ac:dyDescent="0.25">
      <c r="J83" s="186"/>
      <c r="K83" s="203"/>
      <c r="L83" s="184"/>
      <c r="BA83" s="186"/>
      <c r="BB83" s="186"/>
      <c r="BC83" s="186"/>
      <c r="BD83" s="182"/>
      <c r="BE83" s="182"/>
      <c r="BF83" s="182"/>
    </row>
    <row r="84" spans="10:58" x14ac:dyDescent="0.25">
      <c r="J84" s="186"/>
      <c r="K84" s="203"/>
      <c r="L84" s="184"/>
      <c r="BA84" s="186"/>
      <c r="BB84" s="186"/>
      <c r="BC84" s="186"/>
      <c r="BD84" s="182"/>
      <c r="BE84" s="182"/>
      <c r="BF84" s="182"/>
    </row>
    <row r="85" spans="10:58" x14ac:dyDescent="0.25">
      <c r="J85" s="186"/>
      <c r="K85" s="203"/>
      <c r="L85" s="184"/>
      <c r="BA85" s="186"/>
      <c r="BB85" s="186"/>
      <c r="BC85" s="186"/>
      <c r="BD85" s="182"/>
      <c r="BE85" s="182"/>
      <c r="BF85" s="182"/>
    </row>
    <row r="86" spans="10:58" x14ac:dyDescent="0.25">
      <c r="J86" s="186"/>
      <c r="K86" s="203"/>
      <c r="L86" s="184"/>
      <c r="BA86" s="186"/>
      <c r="BB86" s="186"/>
      <c r="BC86" s="186"/>
      <c r="BD86" s="182"/>
      <c r="BE86" s="182"/>
      <c r="BF86" s="182"/>
    </row>
    <row r="87" spans="10:58" x14ac:dyDescent="0.25">
      <c r="J87" s="186"/>
      <c r="K87" s="203"/>
      <c r="L87" s="184"/>
      <c r="BA87" s="186"/>
      <c r="BB87" s="186"/>
      <c r="BC87" s="186"/>
      <c r="BD87" s="182"/>
      <c r="BE87" s="182"/>
      <c r="BF87" s="182"/>
    </row>
    <row r="88" spans="10:58" x14ac:dyDescent="0.25">
      <c r="J88" s="186"/>
      <c r="K88" s="203"/>
      <c r="L88" s="184"/>
      <c r="BA88" s="186"/>
      <c r="BB88" s="186"/>
      <c r="BC88" s="186"/>
      <c r="BD88" s="182"/>
      <c r="BE88" s="182"/>
      <c r="BF88" s="182"/>
    </row>
    <row r="89" spans="10:58" x14ac:dyDescent="0.25">
      <c r="J89" s="186"/>
      <c r="K89" s="203"/>
      <c r="L89" s="184"/>
      <c r="BA89" s="186"/>
      <c r="BB89" s="186"/>
      <c r="BC89" s="186"/>
      <c r="BD89" s="182"/>
      <c r="BE89" s="182"/>
      <c r="BF89" s="182"/>
    </row>
    <row r="90" spans="10:58" x14ac:dyDescent="0.25">
      <c r="J90" s="186"/>
      <c r="K90" s="203"/>
      <c r="L90" s="184"/>
      <c r="BA90" s="186"/>
      <c r="BB90" s="186"/>
      <c r="BC90" s="186"/>
      <c r="BD90" s="182"/>
      <c r="BE90" s="182"/>
      <c r="BF90" s="182"/>
    </row>
    <row r="91" spans="10:58" x14ac:dyDescent="0.25">
      <c r="J91" s="186"/>
      <c r="K91" s="203"/>
      <c r="L91" s="184"/>
      <c r="BA91" s="186"/>
      <c r="BB91" s="186"/>
      <c r="BC91" s="186"/>
      <c r="BD91" s="182"/>
      <c r="BE91" s="182"/>
      <c r="BF91" s="182"/>
    </row>
    <row r="92" spans="10:58" x14ac:dyDescent="0.25">
      <c r="J92" s="186"/>
      <c r="K92" s="203"/>
      <c r="L92" s="184"/>
      <c r="BA92" s="186"/>
      <c r="BB92" s="186"/>
      <c r="BC92" s="186"/>
      <c r="BD92" s="182"/>
      <c r="BE92" s="182"/>
      <c r="BF92" s="182"/>
    </row>
    <row r="93" spans="10:58" x14ac:dyDescent="0.25">
      <c r="J93" s="186"/>
      <c r="K93" s="203"/>
      <c r="L93" s="184"/>
      <c r="BA93" s="186"/>
      <c r="BB93" s="186"/>
      <c r="BC93" s="186"/>
      <c r="BD93" s="182"/>
      <c r="BE93" s="182"/>
      <c r="BF93" s="182"/>
    </row>
    <row r="94" spans="10:58" x14ac:dyDescent="0.25">
      <c r="J94" s="186"/>
      <c r="K94" s="203"/>
      <c r="L94" s="184"/>
      <c r="BA94" s="186"/>
      <c r="BB94" s="186"/>
      <c r="BC94" s="186"/>
      <c r="BD94" s="182"/>
      <c r="BE94" s="182"/>
      <c r="BF94" s="182"/>
    </row>
    <row r="95" spans="10:58" x14ac:dyDescent="0.25">
      <c r="J95" s="186"/>
      <c r="K95" s="203"/>
      <c r="L95" s="184"/>
      <c r="BA95" s="186"/>
      <c r="BB95" s="186"/>
      <c r="BC95" s="186"/>
      <c r="BD95" s="182"/>
      <c r="BE95" s="182"/>
      <c r="BF95" s="182"/>
    </row>
    <row r="96" spans="10:58" x14ac:dyDescent="0.25">
      <c r="J96" s="186"/>
      <c r="K96" s="203"/>
      <c r="L96" s="184"/>
      <c r="BA96" s="186"/>
      <c r="BB96" s="186"/>
      <c r="BC96" s="186"/>
      <c r="BD96" s="182"/>
      <c r="BE96" s="182"/>
      <c r="BF96" s="182"/>
    </row>
    <row r="97" spans="10:58" x14ac:dyDescent="0.25">
      <c r="J97" s="186"/>
      <c r="K97" s="203"/>
      <c r="L97" s="184"/>
      <c r="BA97" s="186"/>
      <c r="BB97" s="186"/>
      <c r="BC97" s="186"/>
      <c r="BD97" s="182"/>
      <c r="BE97" s="182"/>
      <c r="BF97" s="182"/>
    </row>
    <row r="98" spans="10:58" x14ac:dyDescent="0.25">
      <c r="J98" s="186"/>
      <c r="K98" s="203"/>
      <c r="L98" s="184"/>
      <c r="BA98" s="186"/>
      <c r="BB98" s="186"/>
      <c r="BC98" s="186"/>
      <c r="BD98" s="182"/>
      <c r="BE98" s="182"/>
      <c r="BF98" s="182"/>
    </row>
    <row r="99" spans="10:58" x14ac:dyDescent="0.25">
      <c r="J99" s="186"/>
      <c r="K99" s="203"/>
      <c r="L99" s="184"/>
      <c r="BA99" s="186"/>
      <c r="BB99" s="186"/>
      <c r="BC99" s="186"/>
      <c r="BD99" s="182"/>
      <c r="BE99" s="182"/>
      <c r="BF99" s="182"/>
    </row>
    <row r="100" spans="10:58" x14ac:dyDescent="0.25">
      <c r="J100" s="186"/>
      <c r="K100" s="203"/>
      <c r="L100" s="184"/>
      <c r="BA100" s="186"/>
      <c r="BB100" s="186"/>
      <c r="BC100" s="186"/>
      <c r="BD100" s="182"/>
      <c r="BE100" s="182"/>
      <c r="BF100" s="182"/>
    </row>
    <row r="101" spans="10:58" x14ac:dyDescent="0.25">
      <c r="J101" s="186"/>
      <c r="K101" s="203"/>
      <c r="L101" s="184"/>
      <c r="BA101" s="186"/>
      <c r="BB101" s="186"/>
      <c r="BC101" s="186"/>
      <c r="BD101" s="182"/>
      <c r="BE101" s="182"/>
      <c r="BF101" s="182"/>
    </row>
    <row r="102" spans="10:58" x14ac:dyDescent="0.25">
      <c r="J102" s="186"/>
      <c r="K102" s="203"/>
      <c r="L102" s="184"/>
      <c r="BA102" s="186"/>
      <c r="BB102" s="186"/>
      <c r="BC102" s="186"/>
      <c r="BD102" s="182"/>
      <c r="BE102" s="182"/>
      <c r="BF102" s="182"/>
    </row>
    <row r="103" spans="10:58" x14ac:dyDescent="0.25">
      <c r="J103" s="186"/>
      <c r="K103" s="203"/>
      <c r="L103" s="184"/>
      <c r="BA103" s="186"/>
      <c r="BB103" s="186"/>
      <c r="BC103" s="186"/>
      <c r="BD103" s="182"/>
      <c r="BE103" s="182"/>
      <c r="BF103" s="182"/>
    </row>
    <row r="104" spans="10:58" x14ac:dyDescent="0.25">
      <c r="J104" s="186"/>
      <c r="K104" s="203"/>
      <c r="L104" s="184"/>
      <c r="BA104" s="186"/>
      <c r="BB104" s="186"/>
      <c r="BC104" s="186"/>
      <c r="BD104" s="182"/>
      <c r="BE104" s="182"/>
      <c r="BF104" s="182"/>
    </row>
    <row r="105" spans="10:58" x14ac:dyDescent="0.25">
      <c r="J105" s="186"/>
      <c r="K105" s="203"/>
      <c r="L105" s="184"/>
      <c r="BA105" s="186"/>
      <c r="BB105" s="186"/>
      <c r="BC105" s="186"/>
      <c r="BD105" s="182"/>
      <c r="BE105" s="182"/>
      <c r="BF105" s="182"/>
    </row>
    <row r="106" spans="10:58" x14ac:dyDescent="0.25">
      <c r="J106" s="186"/>
      <c r="K106" s="203"/>
      <c r="L106" s="184"/>
      <c r="BA106" s="186"/>
      <c r="BB106" s="186"/>
      <c r="BC106" s="186"/>
      <c r="BD106" s="182"/>
      <c r="BE106" s="182"/>
      <c r="BF106" s="182"/>
    </row>
    <row r="107" spans="10:58" x14ac:dyDescent="0.25">
      <c r="J107" s="186"/>
      <c r="K107" s="203"/>
      <c r="L107" s="184"/>
      <c r="BA107" s="186"/>
      <c r="BB107" s="186"/>
      <c r="BC107" s="186"/>
      <c r="BD107" s="182"/>
      <c r="BE107" s="182"/>
      <c r="BF107" s="182"/>
    </row>
    <row r="108" spans="10:58" x14ac:dyDescent="0.25">
      <c r="J108" s="186"/>
      <c r="K108" s="203"/>
      <c r="L108" s="184"/>
      <c r="BA108" s="186"/>
      <c r="BB108" s="186"/>
      <c r="BC108" s="186"/>
      <c r="BD108" s="182"/>
      <c r="BE108" s="182"/>
      <c r="BF108" s="182"/>
    </row>
    <row r="109" spans="10:58" x14ac:dyDescent="0.25">
      <c r="J109" s="186"/>
      <c r="K109" s="203"/>
      <c r="L109" s="184"/>
      <c r="BA109" s="186"/>
      <c r="BB109" s="186"/>
      <c r="BC109" s="186"/>
      <c r="BD109" s="182"/>
      <c r="BE109" s="182"/>
      <c r="BF109" s="182"/>
    </row>
    <row r="110" spans="10:58" x14ac:dyDescent="0.25">
      <c r="J110" s="186"/>
      <c r="K110" s="203"/>
      <c r="L110" s="184"/>
      <c r="BA110" s="186"/>
      <c r="BB110" s="186"/>
      <c r="BC110" s="186"/>
      <c r="BD110" s="182"/>
      <c r="BE110" s="182"/>
      <c r="BF110" s="182"/>
    </row>
    <row r="111" spans="10:58" x14ac:dyDescent="0.25">
      <c r="J111" s="186"/>
      <c r="K111" s="203"/>
      <c r="L111" s="184"/>
      <c r="BA111" s="186"/>
      <c r="BB111" s="186"/>
      <c r="BC111" s="186"/>
      <c r="BD111" s="182"/>
      <c r="BE111" s="182"/>
      <c r="BF111" s="182"/>
    </row>
    <row r="112" spans="10:58" x14ac:dyDescent="0.25">
      <c r="J112" s="186"/>
      <c r="K112" s="203"/>
      <c r="L112" s="184"/>
      <c r="BA112" s="186"/>
      <c r="BB112" s="186"/>
      <c r="BC112" s="186"/>
      <c r="BD112" s="182"/>
      <c r="BE112" s="182"/>
      <c r="BF112" s="182"/>
    </row>
    <row r="113" spans="10:58" x14ac:dyDescent="0.25">
      <c r="J113" s="186"/>
      <c r="K113" s="203"/>
      <c r="L113" s="184"/>
      <c r="BA113" s="186"/>
      <c r="BB113" s="186"/>
      <c r="BC113" s="186"/>
      <c r="BD113" s="182"/>
      <c r="BE113" s="182"/>
      <c r="BF113" s="182"/>
    </row>
    <row r="114" spans="10:58" x14ac:dyDescent="0.25">
      <c r="J114" s="186"/>
      <c r="K114" s="203"/>
      <c r="L114" s="184"/>
      <c r="BA114" s="186"/>
      <c r="BB114" s="186"/>
      <c r="BC114" s="186"/>
      <c r="BD114" s="182"/>
      <c r="BE114" s="182"/>
      <c r="BF114" s="182"/>
    </row>
    <row r="115" spans="10:58" x14ac:dyDescent="0.25">
      <c r="J115" s="186"/>
      <c r="K115" s="203"/>
      <c r="L115" s="184"/>
      <c r="BA115" s="186"/>
      <c r="BB115" s="186"/>
      <c r="BC115" s="186"/>
      <c r="BD115" s="182"/>
      <c r="BE115" s="182"/>
      <c r="BF115" s="182"/>
    </row>
    <row r="116" spans="10:58" x14ac:dyDescent="0.25">
      <c r="J116" s="186"/>
      <c r="K116" s="203"/>
      <c r="L116" s="184"/>
      <c r="BA116" s="186"/>
      <c r="BB116" s="186"/>
      <c r="BC116" s="186"/>
      <c r="BD116" s="182"/>
      <c r="BE116" s="182"/>
      <c r="BF116" s="182"/>
    </row>
    <row r="117" spans="10:58" x14ac:dyDescent="0.25">
      <c r="J117" s="186"/>
      <c r="K117" s="203"/>
      <c r="L117" s="184"/>
      <c r="BA117" s="186"/>
      <c r="BB117" s="186"/>
      <c r="BC117" s="186"/>
      <c r="BD117" s="182"/>
      <c r="BE117" s="182"/>
      <c r="BF117" s="182"/>
    </row>
    <row r="118" spans="10:58" x14ac:dyDescent="0.25">
      <c r="J118" s="186"/>
      <c r="K118" s="203"/>
      <c r="L118" s="184"/>
      <c r="BA118" s="186"/>
      <c r="BB118" s="186"/>
      <c r="BC118" s="186"/>
      <c r="BD118" s="182"/>
      <c r="BE118" s="182"/>
      <c r="BF118" s="182"/>
    </row>
    <row r="119" spans="10:58" x14ac:dyDescent="0.25">
      <c r="J119" s="186"/>
      <c r="K119" s="203"/>
      <c r="L119" s="184"/>
      <c r="BA119" s="186"/>
      <c r="BB119" s="186"/>
      <c r="BC119" s="186"/>
      <c r="BD119" s="182"/>
      <c r="BE119" s="182"/>
      <c r="BF119" s="182"/>
    </row>
    <row r="120" spans="10:58" x14ac:dyDescent="0.25">
      <c r="J120" s="186"/>
      <c r="K120" s="203"/>
      <c r="L120" s="184"/>
      <c r="BA120" s="186"/>
      <c r="BB120" s="186"/>
      <c r="BC120" s="186"/>
      <c r="BD120" s="182"/>
      <c r="BE120" s="182"/>
      <c r="BF120" s="182"/>
    </row>
    <row r="121" spans="10:58" x14ac:dyDescent="0.25">
      <c r="J121" s="186"/>
      <c r="K121" s="203"/>
      <c r="L121" s="184"/>
      <c r="BA121" s="186"/>
      <c r="BB121" s="186"/>
      <c r="BC121" s="186"/>
      <c r="BD121" s="182"/>
      <c r="BE121" s="182"/>
      <c r="BF121" s="182"/>
    </row>
    <row r="122" spans="10:58" x14ac:dyDescent="0.25">
      <c r="J122" s="186"/>
      <c r="K122" s="203"/>
      <c r="L122" s="184"/>
      <c r="BA122" s="186"/>
      <c r="BB122" s="186"/>
      <c r="BC122" s="186"/>
      <c r="BD122" s="182"/>
      <c r="BE122" s="182"/>
      <c r="BF122" s="182"/>
    </row>
    <row r="123" spans="10:58" x14ac:dyDescent="0.25">
      <c r="J123" s="186"/>
      <c r="K123" s="203"/>
      <c r="L123" s="184"/>
      <c r="BA123" s="186"/>
      <c r="BB123" s="186"/>
      <c r="BC123" s="186"/>
      <c r="BD123" s="182"/>
      <c r="BE123" s="182"/>
      <c r="BF123" s="182"/>
    </row>
    <row r="124" spans="10:58" x14ac:dyDescent="0.25">
      <c r="J124" s="186"/>
      <c r="K124" s="203"/>
      <c r="L124" s="184"/>
      <c r="BA124" s="186"/>
      <c r="BB124" s="186"/>
      <c r="BC124" s="186"/>
      <c r="BD124" s="182"/>
      <c r="BE124" s="182"/>
      <c r="BF124" s="182"/>
    </row>
    <row r="125" spans="10:58" x14ac:dyDescent="0.25">
      <c r="J125" s="186"/>
      <c r="K125" s="203"/>
      <c r="L125" s="184"/>
      <c r="BA125" s="186"/>
      <c r="BB125" s="186"/>
      <c r="BC125" s="186"/>
      <c r="BD125" s="182"/>
      <c r="BE125" s="182"/>
      <c r="BF125" s="182"/>
    </row>
    <row r="126" spans="10:58" x14ac:dyDescent="0.25">
      <c r="J126" s="186"/>
      <c r="K126" s="203"/>
      <c r="L126" s="184"/>
      <c r="BA126" s="186"/>
      <c r="BB126" s="186"/>
      <c r="BC126" s="186"/>
      <c r="BD126" s="182"/>
      <c r="BE126" s="182"/>
      <c r="BF126" s="182"/>
    </row>
    <row r="127" spans="10:58" x14ac:dyDescent="0.25">
      <c r="J127" s="186"/>
      <c r="K127" s="203"/>
      <c r="L127" s="184"/>
      <c r="BA127" s="186"/>
      <c r="BB127" s="186"/>
      <c r="BC127" s="186"/>
      <c r="BD127" s="182"/>
      <c r="BE127" s="182"/>
      <c r="BF127" s="182"/>
    </row>
    <row r="128" spans="10:58" x14ac:dyDescent="0.25">
      <c r="J128" s="186"/>
      <c r="K128" s="203"/>
      <c r="L128" s="184"/>
      <c r="BA128" s="186"/>
      <c r="BB128" s="186"/>
      <c r="BC128" s="186"/>
      <c r="BD128" s="182"/>
      <c r="BE128" s="182"/>
      <c r="BF128" s="182"/>
    </row>
    <row r="129" spans="10:58" x14ac:dyDescent="0.25">
      <c r="J129" s="186"/>
      <c r="K129" s="203"/>
      <c r="L129" s="184"/>
      <c r="BA129" s="186"/>
      <c r="BB129" s="186"/>
      <c r="BC129" s="186"/>
      <c r="BD129" s="182"/>
      <c r="BE129" s="182"/>
      <c r="BF129" s="182"/>
    </row>
    <row r="130" spans="10:58" x14ac:dyDescent="0.25">
      <c r="J130" s="186"/>
      <c r="K130" s="203"/>
      <c r="L130" s="184"/>
      <c r="BA130" s="186"/>
      <c r="BB130" s="186"/>
      <c r="BC130" s="186"/>
      <c r="BD130" s="182"/>
      <c r="BE130" s="182"/>
      <c r="BF130" s="182"/>
    </row>
    <row r="131" spans="10:58" x14ac:dyDescent="0.25">
      <c r="J131" s="186"/>
      <c r="K131" s="203"/>
      <c r="L131" s="184"/>
      <c r="BA131" s="186"/>
      <c r="BB131" s="186"/>
      <c r="BC131" s="186"/>
      <c r="BD131" s="182"/>
      <c r="BE131" s="182"/>
      <c r="BF131" s="182"/>
    </row>
    <row r="132" spans="10:58" x14ac:dyDescent="0.25">
      <c r="J132" s="186"/>
      <c r="K132" s="203"/>
      <c r="L132" s="184"/>
      <c r="BA132" s="186"/>
      <c r="BB132" s="186"/>
      <c r="BC132" s="186"/>
      <c r="BD132" s="182"/>
      <c r="BE132" s="182"/>
      <c r="BF132" s="182"/>
    </row>
    <row r="133" spans="10:58" x14ac:dyDescent="0.25">
      <c r="J133" s="186"/>
      <c r="K133" s="203"/>
      <c r="L133" s="184"/>
      <c r="BA133" s="186"/>
      <c r="BB133" s="186"/>
      <c r="BC133" s="186"/>
      <c r="BD133" s="182"/>
      <c r="BE133" s="182"/>
      <c r="BF133" s="182"/>
    </row>
    <row r="134" spans="10:58" x14ac:dyDescent="0.25">
      <c r="J134" s="186"/>
      <c r="K134" s="203"/>
      <c r="L134" s="184"/>
      <c r="BA134" s="186"/>
      <c r="BB134" s="186"/>
      <c r="BC134" s="186"/>
      <c r="BD134" s="182"/>
      <c r="BE134" s="182"/>
      <c r="BF134" s="182"/>
    </row>
    <row r="135" spans="10:58" x14ac:dyDescent="0.25">
      <c r="J135" s="186"/>
      <c r="K135" s="203"/>
      <c r="L135" s="184"/>
      <c r="BA135" s="186"/>
      <c r="BB135" s="186"/>
      <c r="BC135" s="186"/>
      <c r="BD135" s="182"/>
      <c r="BE135" s="182"/>
      <c r="BF135" s="182"/>
    </row>
    <row r="136" spans="10:58" x14ac:dyDescent="0.25">
      <c r="J136" s="186"/>
      <c r="K136" s="203"/>
      <c r="L136" s="184"/>
      <c r="BA136" s="186"/>
      <c r="BB136" s="186"/>
      <c r="BC136" s="186"/>
      <c r="BD136" s="182"/>
      <c r="BE136" s="182"/>
      <c r="BF136" s="182"/>
    </row>
    <row r="137" spans="10:58" x14ac:dyDescent="0.25">
      <c r="J137" s="186"/>
      <c r="K137" s="203"/>
      <c r="L137" s="184"/>
      <c r="BA137" s="186"/>
      <c r="BB137" s="186"/>
      <c r="BC137" s="186"/>
      <c r="BD137" s="182"/>
      <c r="BE137" s="182"/>
      <c r="BF137" s="182"/>
    </row>
    <row r="138" spans="10:58" x14ac:dyDescent="0.25">
      <c r="J138" s="186"/>
      <c r="K138" s="203"/>
      <c r="L138" s="184"/>
      <c r="BA138" s="186"/>
      <c r="BB138" s="186"/>
      <c r="BC138" s="186"/>
      <c r="BD138" s="182"/>
      <c r="BE138" s="182"/>
      <c r="BF138" s="182"/>
    </row>
    <row r="139" spans="10:58" x14ac:dyDescent="0.25">
      <c r="J139" s="186"/>
      <c r="K139" s="203"/>
      <c r="L139" s="184"/>
      <c r="BA139" s="186"/>
      <c r="BB139" s="186"/>
      <c r="BC139" s="186"/>
      <c r="BD139" s="182"/>
      <c r="BE139" s="182"/>
      <c r="BF139" s="182"/>
    </row>
    <row r="140" spans="10:58" x14ac:dyDescent="0.25">
      <c r="J140" s="186"/>
      <c r="K140" s="203"/>
      <c r="L140" s="184"/>
      <c r="BA140" s="186"/>
      <c r="BB140" s="186"/>
      <c r="BC140" s="186"/>
      <c r="BD140" s="182"/>
      <c r="BE140" s="182"/>
      <c r="BF140" s="182"/>
    </row>
    <row r="141" spans="10:58" x14ac:dyDescent="0.25">
      <c r="J141" s="186"/>
      <c r="K141" s="203"/>
      <c r="L141" s="184"/>
      <c r="BA141" s="186"/>
      <c r="BB141" s="186"/>
      <c r="BC141" s="186"/>
      <c r="BD141" s="182"/>
      <c r="BE141" s="182"/>
      <c r="BF141" s="182"/>
    </row>
    <row r="142" spans="10:58" x14ac:dyDescent="0.25">
      <c r="J142" s="186"/>
      <c r="K142" s="203"/>
      <c r="L142" s="184"/>
      <c r="BA142" s="186"/>
      <c r="BB142" s="186"/>
      <c r="BC142" s="186"/>
      <c r="BD142" s="182"/>
      <c r="BE142" s="182"/>
      <c r="BF142" s="182"/>
    </row>
    <row r="143" spans="10:58" x14ac:dyDescent="0.25">
      <c r="J143" s="186"/>
      <c r="K143" s="203"/>
      <c r="L143" s="184"/>
      <c r="BA143" s="186"/>
      <c r="BB143" s="186"/>
      <c r="BC143" s="186"/>
      <c r="BD143" s="182"/>
      <c r="BE143" s="182"/>
      <c r="BF143" s="182"/>
    </row>
    <row r="144" spans="10:58" x14ac:dyDescent="0.25">
      <c r="J144" s="186"/>
      <c r="K144" s="203"/>
      <c r="L144" s="184"/>
      <c r="BA144" s="186"/>
      <c r="BB144" s="186"/>
      <c r="BC144" s="186"/>
      <c r="BD144" s="182"/>
      <c r="BE144" s="182"/>
      <c r="BF144" s="182"/>
    </row>
    <row r="145" spans="10:58" x14ac:dyDescent="0.25">
      <c r="J145" s="186"/>
      <c r="K145" s="203"/>
      <c r="L145" s="184"/>
      <c r="BA145" s="186"/>
      <c r="BB145" s="186"/>
      <c r="BC145" s="186"/>
      <c r="BD145" s="182"/>
      <c r="BE145" s="182"/>
      <c r="BF145" s="182"/>
    </row>
    <row r="146" spans="10:58" x14ac:dyDescent="0.25">
      <c r="J146" s="186"/>
      <c r="K146" s="203"/>
      <c r="L146" s="184"/>
      <c r="BA146" s="186"/>
      <c r="BB146" s="186"/>
      <c r="BC146" s="186"/>
      <c r="BD146" s="182"/>
      <c r="BE146" s="182"/>
      <c r="BF146" s="182"/>
    </row>
    <row r="147" spans="10:58" x14ac:dyDescent="0.25">
      <c r="J147" s="186"/>
      <c r="K147" s="203"/>
      <c r="L147" s="184"/>
      <c r="BA147" s="186"/>
      <c r="BB147" s="186"/>
      <c r="BC147" s="186"/>
      <c r="BD147" s="182"/>
      <c r="BE147" s="182"/>
      <c r="BF147" s="182"/>
    </row>
    <row r="148" spans="10:58" x14ac:dyDescent="0.25">
      <c r="J148" s="186"/>
      <c r="K148" s="203"/>
      <c r="L148" s="184"/>
      <c r="BA148" s="186"/>
      <c r="BB148" s="186"/>
      <c r="BC148" s="186"/>
      <c r="BD148" s="182"/>
      <c r="BE148" s="182"/>
      <c r="BF148" s="182"/>
    </row>
    <row r="149" spans="10:58" x14ac:dyDescent="0.25">
      <c r="J149" s="186"/>
      <c r="K149" s="203"/>
      <c r="L149" s="184"/>
      <c r="BA149" s="186"/>
      <c r="BB149" s="186"/>
      <c r="BC149" s="186"/>
      <c r="BD149" s="182"/>
      <c r="BE149" s="182"/>
      <c r="BF149" s="182"/>
    </row>
    <row r="150" spans="10:58" x14ac:dyDescent="0.25">
      <c r="J150" s="186"/>
      <c r="K150" s="203"/>
      <c r="L150" s="184"/>
      <c r="BA150" s="186"/>
      <c r="BB150" s="186"/>
      <c r="BC150" s="186"/>
      <c r="BD150" s="182"/>
      <c r="BE150" s="182"/>
      <c r="BF150" s="182"/>
    </row>
    <row r="151" spans="10:58" x14ac:dyDescent="0.25">
      <c r="J151" s="186"/>
      <c r="K151" s="203"/>
      <c r="L151" s="184"/>
      <c r="BA151" s="186"/>
      <c r="BB151" s="186"/>
      <c r="BC151" s="186"/>
      <c r="BD151" s="182"/>
      <c r="BE151" s="182"/>
      <c r="BF151" s="182"/>
    </row>
    <row r="152" spans="10:58" x14ac:dyDescent="0.25">
      <c r="J152" s="186"/>
      <c r="K152" s="203"/>
      <c r="L152" s="184"/>
      <c r="BA152" s="186"/>
      <c r="BB152" s="186"/>
      <c r="BC152" s="186"/>
      <c r="BD152" s="182"/>
      <c r="BE152" s="182"/>
      <c r="BF152" s="182"/>
    </row>
    <row r="153" spans="10:58" x14ac:dyDescent="0.25">
      <c r="J153" s="186"/>
      <c r="K153" s="203"/>
      <c r="L153" s="184"/>
      <c r="BA153" s="186"/>
      <c r="BB153" s="186"/>
      <c r="BC153" s="186"/>
      <c r="BD153" s="182"/>
      <c r="BE153" s="182"/>
      <c r="BF153" s="182"/>
    </row>
    <row r="154" spans="10:58" x14ac:dyDescent="0.25">
      <c r="J154" s="186"/>
      <c r="K154" s="203"/>
      <c r="L154" s="184"/>
      <c r="BA154" s="186"/>
      <c r="BB154" s="186"/>
      <c r="BC154" s="186"/>
      <c r="BD154" s="182"/>
      <c r="BE154" s="182"/>
      <c r="BF154" s="182"/>
    </row>
    <row r="155" spans="10:58" x14ac:dyDescent="0.25">
      <c r="J155" s="186"/>
      <c r="K155" s="203"/>
      <c r="L155" s="184"/>
      <c r="BA155" s="186"/>
      <c r="BB155" s="186"/>
      <c r="BC155" s="186"/>
      <c r="BD155" s="182"/>
      <c r="BE155" s="182"/>
      <c r="BF155" s="182"/>
    </row>
    <row r="156" spans="10:58" x14ac:dyDescent="0.25">
      <c r="J156" s="186"/>
      <c r="K156" s="203"/>
      <c r="L156" s="184"/>
      <c r="BA156" s="186"/>
      <c r="BB156" s="186"/>
      <c r="BC156" s="186"/>
      <c r="BD156" s="182"/>
      <c r="BE156" s="182"/>
      <c r="BF156" s="182"/>
    </row>
    <row r="157" spans="10:58" x14ac:dyDescent="0.25">
      <c r="J157" s="186"/>
      <c r="K157" s="203"/>
      <c r="L157" s="184"/>
      <c r="BA157" s="186"/>
      <c r="BB157" s="186"/>
      <c r="BC157" s="186"/>
      <c r="BD157" s="182"/>
      <c r="BE157" s="182"/>
      <c r="BF157" s="182"/>
    </row>
    <row r="158" spans="10:58" x14ac:dyDescent="0.25">
      <c r="J158" s="186"/>
      <c r="K158" s="203"/>
      <c r="L158" s="184"/>
      <c r="BA158" s="186"/>
      <c r="BB158" s="186"/>
      <c r="BC158" s="186"/>
      <c r="BD158" s="182"/>
      <c r="BE158" s="182"/>
      <c r="BF158" s="182"/>
    </row>
    <row r="159" spans="10:58" x14ac:dyDescent="0.25">
      <c r="J159" s="186"/>
      <c r="K159" s="203"/>
      <c r="L159" s="184"/>
      <c r="BA159" s="186"/>
      <c r="BB159" s="186"/>
      <c r="BC159" s="186"/>
      <c r="BD159" s="182"/>
      <c r="BE159" s="182"/>
      <c r="BF159" s="182"/>
    </row>
    <row r="160" spans="10:58" x14ac:dyDescent="0.25">
      <c r="J160" s="186"/>
      <c r="K160" s="203"/>
      <c r="L160" s="184"/>
      <c r="BA160" s="186"/>
      <c r="BB160" s="186"/>
      <c r="BC160" s="186"/>
      <c r="BD160" s="182"/>
      <c r="BE160" s="182"/>
      <c r="BF160" s="182"/>
    </row>
    <row r="161" spans="10:58" x14ac:dyDescent="0.25">
      <c r="J161" s="186"/>
      <c r="K161" s="203"/>
      <c r="L161" s="184"/>
      <c r="BA161" s="186"/>
      <c r="BB161" s="186"/>
      <c r="BC161" s="186"/>
      <c r="BD161" s="182"/>
      <c r="BE161" s="182"/>
      <c r="BF161" s="182"/>
    </row>
    <row r="162" spans="10:58" x14ac:dyDescent="0.25">
      <c r="J162" s="186"/>
      <c r="K162" s="203"/>
      <c r="L162" s="184"/>
      <c r="BA162" s="186"/>
      <c r="BB162" s="186"/>
      <c r="BC162" s="186"/>
      <c r="BD162" s="182"/>
      <c r="BE162" s="182"/>
      <c r="BF162" s="182"/>
    </row>
  </sheetData>
  <sortState ref="B5:BF12">
    <sortCondition descending="1" ref="BC5:BC12"/>
  </sortState>
  <mergeCells count="25">
    <mergeCell ref="R2:S2"/>
    <mergeCell ref="BA2:BB2"/>
    <mergeCell ref="P2:Q2"/>
    <mergeCell ref="T2:U2"/>
    <mergeCell ref="AE2:AF2"/>
    <mergeCell ref="AP2:AQ2"/>
    <mergeCell ref="V2:AD2"/>
    <mergeCell ref="AG2:AO2"/>
    <mergeCell ref="AR2:AZ2"/>
    <mergeCell ref="B4:B12"/>
    <mergeCell ref="E2:E3"/>
    <mergeCell ref="F2:F3"/>
    <mergeCell ref="BD2:BD3"/>
    <mergeCell ref="B1:BC1"/>
    <mergeCell ref="N2:N3"/>
    <mergeCell ref="G2:G3"/>
    <mergeCell ref="H2:I2"/>
    <mergeCell ref="J2:J3"/>
    <mergeCell ref="K2:K3"/>
    <mergeCell ref="BC2:BC3"/>
    <mergeCell ref="L2:L3"/>
    <mergeCell ref="M2:M3"/>
    <mergeCell ref="C2:C3"/>
    <mergeCell ref="D2:D3"/>
    <mergeCell ref="O2:O3"/>
  </mergeCells>
  <phoneticPr fontId="1" type="noConversion"/>
  <pageMargins left="0.78740157499999996" right="0.78740157499999996" top="0.984251969" bottom="0.984251969" header="0.4921259845" footer="0.4921259845"/>
  <pageSetup paperSize="8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  <pageSetUpPr fitToPage="1"/>
  </sheetPr>
  <dimension ref="B1:BS317"/>
  <sheetViews>
    <sheetView zoomScale="87" zoomScaleNormal="87" workbookViewId="0">
      <pane xSplit="9" ySplit="3" topLeftCell="J4" activePane="bottomRight" state="frozen"/>
      <selection pane="topRight" activeCell="H1" sqref="H1"/>
      <selection pane="bottomLeft" activeCell="A4" sqref="A4"/>
      <selection pane="bottomRight" activeCell="H14" sqref="H14"/>
    </sheetView>
  </sheetViews>
  <sheetFormatPr defaultRowHeight="12.75" x14ac:dyDescent="0.2"/>
  <cols>
    <col min="2" max="2" width="8" customWidth="1"/>
    <col min="3" max="3" width="17.140625" style="15" customWidth="1"/>
    <col min="4" max="4" width="41.85546875" style="12" customWidth="1"/>
    <col min="5" max="5" width="15.42578125" style="12" customWidth="1"/>
    <col min="6" max="6" width="28.140625" style="12" customWidth="1"/>
    <col min="7" max="7" width="48.85546875" style="35" customWidth="1"/>
    <col min="8" max="8" width="23.7109375" style="22" customWidth="1"/>
    <col min="9" max="9" width="27.7109375" style="22" customWidth="1"/>
    <col min="10" max="10" width="11" style="12" customWidth="1"/>
    <col min="11" max="11" width="12.5703125" style="174" customWidth="1"/>
    <col min="12" max="12" width="12.140625" style="25" hidden="1" customWidth="1"/>
    <col min="13" max="13" width="12.28515625" style="29" customWidth="1"/>
    <col min="14" max="14" width="14" style="32" customWidth="1"/>
    <col min="15" max="15" width="13.7109375" style="32" customWidth="1"/>
    <col min="16" max="17" width="13.7109375" style="32" hidden="1" customWidth="1"/>
    <col min="18" max="21" width="13.7109375" style="32" customWidth="1"/>
    <col min="22" max="30" width="5.7109375" style="32" hidden="1" customWidth="1"/>
    <col min="31" max="32" width="13.7109375" style="32" customWidth="1"/>
    <col min="33" max="41" width="5.7109375" style="32" hidden="1" customWidth="1"/>
    <col min="42" max="42" width="13.7109375" style="32" customWidth="1"/>
    <col min="43" max="43" width="16.85546875" style="32" customWidth="1"/>
    <col min="44" max="52" width="5.7109375" style="32" hidden="1" customWidth="1"/>
    <col min="53" max="53" width="14.28515625" style="32" customWidth="1"/>
    <col min="54" max="54" width="13.7109375" style="32" customWidth="1"/>
    <col min="55" max="55" width="14.140625" style="31" customWidth="1"/>
    <col min="56" max="56" width="48.140625" customWidth="1"/>
  </cols>
  <sheetData>
    <row r="1" spans="2:71" ht="25.5" customHeight="1" thickBot="1" x14ac:dyDescent="0.25">
      <c r="B1" s="41"/>
      <c r="C1" s="341" t="s">
        <v>555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/>
    </row>
    <row r="2" spans="2:71" ht="53.25" customHeight="1" x14ac:dyDescent="0.2">
      <c r="B2" s="41"/>
      <c r="C2" s="352" t="s">
        <v>0</v>
      </c>
      <c r="D2" s="368" t="s">
        <v>1</v>
      </c>
      <c r="E2" s="375" t="s">
        <v>322</v>
      </c>
      <c r="F2" s="375" t="s">
        <v>340</v>
      </c>
      <c r="G2" s="371" t="s">
        <v>2</v>
      </c>
      <c r="H2" s="396" t="s">
        <v>3</v>
      </c>
      <c r="I2" s="396"/>
      <c r="J2" s="337" t="s">
        <v>323</v>
      </c>
      <c r="K2" s="369" t="s">
        <v>31</v>
      </c>
      <c r="L2" s="397" t="s">
        <v>34</v>
      </c>
      <c r="M2" s="350" t="s">
        <v>581</v>
      </c>
      <c r="N2" s="342" t="s">
        <v>582</v>
      </c>
      <c r="O2" s="373" t="s">
        <v>344</v>
      </c>
      <c r="P2" s="354" t="s">
        <v>341</v>
      </c>
      <c r="Q2" s="354"/>
      <c r="R2" s="358" t="s">
        <v>324</v>
      </c>
      <c r="S2" s="357"/>
      <c r="T2" s="377" t="s">
        <v>325</v>
      </c>
      <c r="U2" s="378"/>
      <c r="V2" s="385" t="s">
        <v>326</v>
      </c>
      <c r="W2" s="386"/>
      <c r="X2" s="386"/>
      <c r="Y2" s="386"/>
      <c r="Z2" s="386"/>
      <c r="AA2" s="386"/>
      <c r="AB2" s="386"/>
      <c r="AC2" s="386"/>
      <c r="AD2" s="387"/>
      <c r="AE2" s="379" t="s">
        <v>326</v>
      </c>
      <c r="AF2" s="380"/>
      <c r="AG2" s="388" t="s">
        <v>327</v>
      </c>
      <c r="AH2" s="389"/>
      <c r="AI2" s="389"/>
      <c r="AJ2" s="389"/>
      <c r="AK2" s="389"/>
      <c r="AL2" s="389"/>
      <c r="AM2" s="389"/>
      <c r="AN2" s="389"/>
      <c r="AO2" s="390"/>
      <c r="AP2" s="381" t="s">
        <v>327</v>
      </c>
      <c r="AQ2" s="382"/>
      <c r="AR2" s="391" t="s">
        <v>328</v>
      </c>
      <c r="AS2" s="392"/>
      <c r="AT2" s="392"/>
      <c r="AU2" s="392"/>
      <c r="AV2" s="392"/>
      <c r="AW2" s="392"/>
      <c r="AX2" s="392"/>
      <c r="AY2" s="392"/>
      <c r="AZ2" s="393"/>
      <c r="BA2" s="383" t="s">
        <v>328</v>
      </c>
      <c r="BB2" s="384"/>
      <c r="BC2" s="337" t="s">
        <v>30</v>
      </c>
      <c r="BD2" s="394" t="s">
        <v>310</v>
      </c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2:71" ht="49.5" customHeight="1" thickBot="1" x14ac:dyDescent="0.25">
      <c r="B3" s="41"/>
      <c r="C3" s="353"/>
      <c r="D3" s="351"/>
      <c r="E3" s="376"/>
      <c r="F3" s="376"/>
      <c r="G3" s="372"/>
      <c r="H3" s="464" t="s">
        <v>315</v>
      </c>
      <c r="I3" s="465" t="s">
        <v>314</v>
      </c>
      <c r="J3" s="345"/>
      <c r="K3" s="370"/>
      <c r="L3" s="398"/>
      <c r="M3" s="351"/>
      <c r="N3" s="343"/>
      <c r="O3" s="374"/>
      <c r="P3" s="251" t="s">
        <v>342</v>
      </c>
      <c r="Q3" s="251" t="s">
        <v>343</v>
      </c>
      <c r="R3" s="223" t="s">
        <v>8</v>
      </c>
      <c r="S3" s="178" t="s">
        <v>11</v>
      </c>
      <c r="T3" s="223" t="s">
        <v>8</v>
      </c>
      <c r="U3" s="178" t="s">
        <v>11</v>
      </c>
      <c r="V3" s="261">
        <v>1</v>
      </c>
      <c r="W3" s="263">
        <v>2</v>
      </c>
      <c r="X3" s="263">
        <v>3</v>
      </c>
      <c r="Y3" s="263">
        <v>4</v>
      </c>
      <c r="Z3" s="263">
        <v>5</v>
      </c>
      <c r="AA3" s="263">
        <v>6</v>
      </c>
      <c r="AB3" s="263">
        <v>7</v>
      </c>
      <c r="AC3" s="263">
        <v>8</v>
      </c>
      <c r="AD3" s="261">
        <v>9</v>
      </c>
      <c r="AE3" s="177" t="s">
        <v>8</v>
      </c>
      <c r="AF3" s="178" t="s">
        <v>11</v>
      </c>
      <c r="AG3" s="261">
        <v>1</v>
      </c>
      <c r="AH3" s="263">
        <v>2</v>
      </c>
      <c r="AI3" s="263">
        <v>3</v>
      </c>
      <c r="AJ3" s="263">
        <v>4</v>
      </c>
      <c r="AK3" s="263">
        <v>5</v>
      </c>
      <c r="AL3" s="263">
        <v>6</v>
      </c>
      <c r="AM3" s="263">
        <v>7</v>
      </c>
      <c r="AN3" s="263">
        <v>8</v>
      </c>
      <c r="AO3" s="261">
        <v>9</v>
      </c>
      <c r="AP3" s="177" t="s">
        <v>8</v>
      </c>
      <c r="AQ3" s="178" t="s">
        <v>11</v>
      </c>
      <c r="AR3" s="261">
        <v>1</v>
      </c>
      <c r="AS3" s="263">
        <v>2</v>
      </c>
      <c r="AT3" s="263">
        <v>3</v>
      </c>
      <c r="AU3" s="263">
        <v>4</v>
      </c>
      <c r="AV3" s="263">
        <v>5</v>
      </c>
      <c r="AW3" s="263">
        <v>6</v>
      </c>
      <c r="AX3" s="263">
        <v>7</v>
      </c>
      <c r="AY3" s="263">
        <v>8</v>
      </c>
      <c r="AZ3" s="261">
        <v>9</v>
      </c>
      <c r="BA3" s="177" t="s">
        <v>8</v>
      </c>
      <c r="BB3" s="178" t="s">
        <v>11</v>
      </c>
      <c r="BC3" s="338"/>
      <c r="BD3" s="395" t="s">
        <v>309</v>
      </c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2:71" s="182" customFormat="1" ht="29.25" customHeight="1" x14ac:dyDescent="0.2">
      <c r="B4" s="334" t="s">
        <v>588</v>
      </c>
      <c r="C4" s="238"/>
      <c r="D4" s="239"/>
      <c r="E4" s="231"/>
      <c r="F4" s="231"/>
      <c r="G4" s="240"/>
      <c r="H4" s="468"/>
      <c r="I4" s="468"/>
      <c r="J4" s="241"/>
      <c r="K4" s="242"/>
      <c r="L4" s="243"/>
      <c r="M4" s="242"/>
      <c r="N4" s="243"/>
      <c r="O4" s="244"/>
      <c r="P4" s="244"/>
      <c r="Q4" s="244"/>
      <c r="R4" s="245"/>
      <c r="S4" s="245">
        <v>0.1</v>
      </c>
      <c r="T4" s="246"/>
      <c r="U4" s="245">
        <v>0.1</v>
      </c>
      <c r="V4" s="244"/>
      <c r="W4" s="244"/>
      <c r="X4" s="244"/>
      <c r="Y4" s="244"/>
      <c r="Z4" s="244"/>
      <c r="AA4" s="244"/>
      <c r="AB4" s="244"/>
      <c r="AC4" s="244"/>
      <c r="AD4" s="244"/>
      <c r="AE4" s="245"/>
      <c r="AF4" s="245">
        <v>0.2</v>
      </c>
      <c r="AG4" s="244"/>
      <c r="AH4" s="244"/>
      <c r="AI4" s="244"/>
      <c r="AJ4" s="244"/>
      <c r="AK4" s="244"/>
      <c r="AL4" s="244"/>
      <c r="AM4" s="244"/>
      <c r="AN4" s="244"/>
      <c r="AO4" s="244"/>
      <c r="AP4" s="245"/>
      <c r="AQ4" s="245">
        <v>0.4</v>
      </c>
      <c r="AR4" s="244"/>
      <c r="AS4" s="244"/>
      <c r="AT4" s="244"/>
      <c r="AU4" s="244"/>
      <c r="AV4" s="244"/>
      <c r="AW4" s="244"/>
      <c r="AX4" s="244"/>
      <c r="AY4" s="244"/>
      <c r="AZ4" s="244"/>
      <c r="BA4" s="245"/>
      <c r="BB4" s="245">
        <v>0.2</v>
      </c>
      <c r="BC4" s="245"/>
      <c r="BD4" s="247"/>
    </row>
    <row r="5" spans="2:71" s="2" customFormat="1" ht="33" customHeight="1" x14ac:dyDescent="0.2">
      <c r="B5" s="334"/>
      <c r="C5" s="286" t="s">
        <v>500</v>
      </c>
      <c r="D5" s="287" t="s">
        <v>501</v>
      </c>
      <c r="E5" s="287">
        <v>47811838</v>
      </c>
      <c r="F5" s="287" t="s">
        <v>502</v>
      </c>
      <c r="G5" s="288" t="s">
        <v>503</v>
      </c>
      <c r="H5" s="463" t="s">
        <v>504</v>
      </c>
      <c r="I5" s="463" t="s">
        <v>505</v>
      </c>
      <c r="J5" s="207">
        <v>0.63</v>
      </c>
      <c r="K5" s="297">
        <v>60000</v>
      </c>
      <c r="L5" s="180"/>
      <c r="M5" s="188">
        <f t="shared" ref="M5:M22" si="0">$BC5/$M$27*$K5</f>
        <v>59700</v>
      </c>
      <c r="N5" s="273">
        <v>59700</v>
      </c>
      <c r="O5" s="208" t="s">
        <v>365</v>
      </c>
      <c r="P5" s="208"/>
      <c r="Q5" s="208"/>
      <c r="R5" s="206">
        <v>5</v>
      </c>
      <c r="S5" s="205">
        <f t="shared" ref="S5:S22" si="1">(25*R5*0.1)/5</f>
        <v>2.5</v>
      </c>
      <c r="T5" s="209">
        <v>5</v>
      </c>
      <c r="U5" s="205">
        <f t="shared" ref="U5:U22" si="2">(25*T5*0.1)/5</f>
        <v>2.5</v>
      </c>
      <c r="V5" s="206">
        <v>5</v>
      </c>
      <c r="W5" s="206">
        <v>5</v>
      </c>
      <c r="X5" s="206">
        <v>4</v>
      </c>
      <c r="Y5" s="206">
        <v>5</v>
      </c>
      <c r="Z5" s="206">
        <v>5</v>
      </c>
      <c r="AA5" s="206">
        <v>5</v>
      </c>
      <c r="AB5" s="206">
        <v>5</v>
      </c>
      <c r="AC5" s="206">
        <v>5</v>
      </c>
      <c r="AD5" s="268"/>
      <c r="AE5" s="206">
        <f t="shared" ref="AE5:AE22" si="3">SUM(V5:AD5)/8</f>
        <v>4.875</v>
      </c>
      <c r="AF5" s="205">
        <f t="shared" ref="AF5:AF22" si="4">(25*AE5*0.2)/5</f>
        <v>4.875</v>
      </c>
      <c r="AG5" s="206">
        <v>5</v>
      </c>
      <c r="AH5" s="206">
        <v>5</v>
      </c>
      <c r="AI5" s="206">
        <v>5</v>
      </c>
      <c r="AJ5" s="206">
        <v>5</v>
      </c>
      <c r="AK5" s="206">
        <v>5</v>
      </c>
      <c r="AL5" s="206">
        <v>5</v>
      </c>
      <c r="AM5" s="206">
        <v>5</v>
      </c>
      <c r="AN5" s="206">
        <v>5</v>
      </c>
      <c r="AO5" s="268"/>
      <c r="AP5" s="206">
        <f t="shared" ref="AP5:AP22" si="5">SUM(AG5:AO5)/8</f>
        <v>5</v>
      </c>
      <c r="AQ5" s="205">
        <f t="shared" ref="AQ5:AQ22" si="6">(25*AP5*0.4)/5</f>
        <v>10</v>
      </c>
      <c r="AR5" s="206">
        <v>5</v>
      </c>
      <c r="AS5" s="206">
        <v>5</v>
      </c>
      <c r="AT5" s="206">
        <v>5</v>
      </c>
      <c r="AU5" s="206">
        <v>5</v>
      </c>
      <c r="AV5" s="206">
        <v>5</v>
      </c>
      <c r="AW5" s="206">
        <v>5</v>
      </c>
      <c r="AX5" s="206">
        <v>5</v>
      </c>
      <c r="AY5" s="206">
        <v>5</v>
      </c>
      <c r="AZ5" s="268"/>
      <c r="BA5" s="206">
        <f t="shared" ref="BA5:BA22" si="7">SUM(AR5:AZ5)/8</f>
        <v>5</v>
      </c>
      <c r="BB5" s="205">
        <f t="shared" ref="BB5:BB22" si="8">(25*BA5*0.2)/5</f>
        <v>5</v>
      </c>
      <c r="BC5" s="205">
        <f t="shared" ref="BC5:BC22" si="9">SUM(S5,U5,AE5,AQ5,BB5)</f>
        <v>24.875</v>
      </c>
      <c r="BD5" s="191"/>
    </row>
    <row r="6" spans="2:71" s="2" customFormat="1" ht="33" customHeight="1" x14ac:dyDescent="0.2">
      <c r="B6" s="334"/>
      <c r="C6" s="286" t="s">
        <v>400</v>
      </c>
      <c r="D6" s="287" t="s">
        <v>401</v>
      </c>
      <c r="E6" s="289" t="s">
        <v>402</v>
      </c>
      <c r="F6" s="287" t="s">
        <v>403</v>
      </c>
      <c r="G6" s="288" t="s">
        <v>404</v>
      </c>
      <c r="H6" s="463" t="s">
        <v>405</v>
      </c>
      <c r="I6" s="463" t="s">
        <v>406</v>
      </c>
      <c r="J6" s="207">
        <v>0.97</v>
      </c>
      <c r="K6" s="297">
        <v>60000</v>
      </c>
      <c r="L6" s="180"/>
      <c r="M6" s="188">
        <f t="shared" si="0"/>
        <v>59400</v>
      </c>
      <c r="N6" s="273">
        <v>59400</v>
      </c>
      <c r="O6" s="208" t="s">
        <v>365</v>
      </c>
      <c r="P6" s="208"/>
      <c r="Q6" s="208"/>
      <c r="R6" s="206">
        <v>5</v>
      </c>
      <c r="S6" s="205">
        <f t="shared" si="1"/>
        <v>2.5</v>
      </c>
      <c r="T6" s="209">
        <v>5</v>
      </c>
      <c r="U6" s="205">
        <f t="shared" si="2"/>
        <v>2.5</v>
      </c>
      <c r="V6" s="206">
        <v>5</v>
      </c>
      <c r="W6" s="206">
        <v>5</v>
      </c>
      <c r="X6" s="206">
        <v>5</v>
      </c>
      <c r="Y6" s="206">
        <v>5</v>
      </c>
      <c r="Z6" s="206">
        <v>5</v>
      </c>
      <c r="AA6" s="206">
        <v>5</v>
      </c>
      <c r="AB6" s="206">
        <v>5</v>
      </c>
      <c r="AC6" s="206">
        <v>5</v>
      </c>
      <c r="AD6" s="268"/>
      <c r="AE6" s="206">
        <f t="shared" si="3"/>
        <v>5</v>
      </c>
      <c r="AF6" s="205">
        <f t="shared" si="4"/>
        <v>5</v>
      </c>
      <c r="AG6" s="206">
        <v>5</v>
      </c>
      <c r="AH6" s="206">
        <v>5</v>
      </c>
      <c r="AI6" s="206">
        <v>5</v>
      </c>
      <c r="AJ6" s="206">
        <v>5</v>
      </c>
      <c r="AK6" s="206">
        <v>5</v>
      </c>
      <c r="AL6" s="206">
        <v>5</v>
      </c>
      <c r="AM6" s="206">
        <v>5</v>
      </c>
      <c r="AN6" s="206">
        <v>4</v>
      </c>
      <c r="AO6" s="268"/>
      <c r="AP6" s="206">
        <f t="shared" si="5"/>
        <v>4.875</v>
      </c>
      <c r="AQ6" s="205">
        <f t="shared" si="6"/>
        <v>9.75</v>
      </c>
      <c r="AR6" s="206">
        <v>5</v>
      </c>
      <c r="AS6" s="206">
        <v>5</v>
      </c>
      <c r="AT6" s="206">
        <v>5</v>
      </c>
      <c r="AU6" s="206">
        <v>5</v>
      </c>
      <c r="AV6" s="206">
        <v>5</v>
      </c>
      <c r="AW6" s="206">
        <v>5</v>
      </c>
      <c r="AX6" s="206">
        <v>5</v>
      </c>
      <c r="AY6" s="206">
        <v>5</v>
      </c>
      <c r="AZ6" s="268"/>
      <c r="BA6" s="206">
        <f t="shared" si="7"/>
        <v>5</v>
      </c>
      <c r="BB6" s="205">
        <f t="shared" si="8"/>
        <v>5</v>
      </c>
      <c r="BC6" s="205">
        <f t="shared" si="9"/>
        <v>24.75</v>
      </c>
      <c r="BD6" s="191"/>
    </row>
    <row r="7" spans="2:71" s="2" customFormat="1" ht="33" customHeight="1" x14ac:dyDescent="0.2">
      <c r="B7" s="334"/>
      <c r="C7" s="286" t="s">
        <v>381</v>
      </c>
      <c r="D7" s="287" t="s">
        <v>382</v>
      </c>
      <c r="E7" s="290">
        <v>26251</v>
      </c>
      <c r="F7" s="287" t="s">
        <v>383</v>
      </c>
      <c r="G7" s="288" t="s">
        <v>384</v>
      </c>
      <c r="H7" s="463" t="s">
        <v>385</v>
      </c>
      <c r="I7" s="463" t="s">
        <v>386</v>
      </c>
      <c r="J7" s="207">
        <v>0.4</v>
      </c>
      <c r="K7" s="297">
        <v>30000</v>
      </c>
      <c r="L7" s="180"/>
      <c r="M7" s="188">
        <f t="shared" si="0"/>
        <v>28800</v>
      </c>
      <c r="N7" s="273">
        <v>28800</v>
      </c>
      <c r="O7" s="208" t="s">
        <v>365</v>
      </c>
      <c r="P7" s="208"/>
      <c r="Q7" s="208"/>
      <c r="R7" s="206">
        <v>3</v>
      </c>
      <c r="S7" s="205">
        <f t="shared" si="1"/>
        <v>1.5</v>
      </c>
      <c r="T7" s="209">
        <v>5</v>
      </c>
      <c r="U7" s="205">
        <f t="shared" si="2"/>
        <v>2.5</v>
      </c>
      <c r="V7" s="206">
        <v>5</v>
      </c>
      <c r="W7" s="206">
        <v>5</v>
      </c>
      <c r="X7" s="206">
        <v>5</v>
      </c>
      <c r="Y7" s="206">
        <v>5</v>
      </c>
      <c r="Z7" s="206">
        <v>5</v>
      </c>
      <c r="AA7" s="206">
        <v>5</v>
      </c>
      <c r="AB7" s="206">
        <v>5</v>
      </c>
      <c r="AC7" s="206">
        <v>5</v>
      </c>
      <c r="AD7" s="268"/>
      <c r="AE7" s="206">
        <f t="shared" si="3"/>
        <v>5</v>
      </c>
      <c r="AF7" s="205">
        <f t="shared" si="4"/>
        <v>5</v>
      </c>
      <c r="AG7" s="206">
        <v>5</v>
      </c>
      <c r="AH7" s="206">
        <v>5</v>
      </c>
      <c r="AI7" s="206">
        <v>5</v>
      </c>
      <c r="AJ7" s="206">
        <v>5</v>
      </c>
      <c r="AK7" s="206">
        <v>5</v>
      </c>
      <c r="AL7" s="206">
        <v>5</v>
      </c>
      <c r="AM7" s="206">
        <v>5</v>
      </c>
      <c r="AN7" s="206">
        <v>5</v>
      </c>
      <c r="AO7" s="268"/>
      <c r="AP7" s="206">
        <f t="shared" si="5"/>
        <v>5</v>
      </c>
      <c r="AQ7" s="205">
        <f t="shared" si="6"/>
        <v>10</v>
      </c>
      <c r="AR7" s="206">
        <v>5</v>
      </c>
      <c r="AS7" s="206">
        <v>5</v>
      </c>
      <c r="AT7" s="206">
        <v>5</v>
      </c>
      <c r="AU7" s="206">
        <v>5</v>
      </c>
      <c r="AV7" s="206">
        <v>5</v>
      </c>
      <c r="AW7" s="206">
        <v>5</v>
      </c>
      <c r="AX7" s="206">
        <v>5</v>
      </c>
      <c r="AY7" s="206">
        <v>5</v>
      </c>
      <c r="AZ7" s="268"/>
      <c r="BA7" s="206">
        <f t="shared" si="7"/>
        <v>5</v>
      </c>
      <c r="BB7" s="205">
        <f t="shared" si="8"/>
        <v>5</v>
      </c>
      <c r="BC7" s="205">
        <f t="shared" si="9"/>
        <v>24</v>
      </c>
      <c r="BD7" s="191"/>
    </row>
    <row r="8" spans="2:71" s="2" customFormat="1" ht="33" customHeight="1" x14ac:dyDescent="0.2">
      <c r="B8" s="334"/>
      <c r="C8" s="286" t="s">
        <v>449</v>
      </c>
      <c r="D8" s="287" t="s">
        <v>450</v>
      </c>
      <c r="E8" s="287">
        <v>44738803</v>
      </c>
      <c r="F8" s="287" t="s">
        <v>451</v>
      </c>
      <c r="G8" s="288" t="s">
        <v>452</v>
      </c>
      <c r="H8" s="463" t="s">
        <v>453</v>
      </c>
      <c r="I8" s="463" t="s">
        <v>454</v>
      </c>
      <c r="J8" s="207">
        <v>0.38</v>
      </c>
      <c r="K8" s="297">
        <v>20000</v>
      </c>
      <c r="L8" s="180"/>
      <c r="M8" s="188">
        <f t="shared" si="0"/>
        <v>19200</v>
      </c>
      <c r="N8" s="273">
        <v>19200</v>
      </c>
      <c r="O8" s="208" t="s">
        <v>365</v>
      </c>
      <c r="P8" s="208"/>
      <c r="Q8" s="208"/>
      <c r="R8" s="206">
        <v>5</v>
      </c>
      <c r="S8" s="205">
        <f t="shared" si="1"/>
        <v>2.5</v>
      </c>
      <c r="T8" s="209">
        <v>3</v>
      </c>
      <c r="U8" s="205">
        <f t="shared" si="2"/>
        <v>1.5</v>
      </c>
      <c r="V8" s="206">
        <v>5</v>
      </c>
      <c r="W8" s="206">
        <v>5</v>
      </c>
      <c r="X8" s="206">
        <v>5</v>
      </c>
      <c r="Y8" s="206">
        <v>5</v>
      </c>
      <c r="Z8" s="206">
        <v>5</v>
      </c>
      <c r="AA8" s="206">
        <v>5</v>
      </c>
      <c r="AB8" s="206">
        <v>5</v>
      </c>
      <c r="AC8" s="206">
        <v>5</v>
      </c>
      <c r="AD8" s="268"/>
      <c r="AE8" s="206">
        <f t="shared" si="3"/>
        <v>5</v>
      </c>
      <c r="AF8" s="205">
        <f t="shared" si="4"/>
        <v>5</v>
      </c>
      <c r="AG8" s="206">
        <v>5</v>
      </c>
      <c r="AH8" s="206">
        <v>5</v>
      </c>
      <c r="AI8" s="206">
        <v>5</v>
      </c>
      <c r="AJ8" s="206">
        <v>5</v>
      </c>
      <c r="AK8" s="206">
        <v>5</v>
      </c>
      <c r="AL8" s="206">
        <v>5</v>
      </c>
      <c r="AM8" s="206">
        <v>5</v>
      </c>
      <c r="AN8" s="206">
        <v>5</v>
      </c>
      <c r="AO8" s="268"/>
      <c r="AP8" s="206">
        <f t="shared" si="5"/>
        <v>5</v>
      </c>
      <c r="AQ8" s="205">
        <f t="shared" si="6"/>
        <v>10</v>
      </c>
      <c r="AR8" s="206">
        <v>5</v>
      </c>
      <c r="AS8" s="206">
        <v>5</v>
      </c>
      <c r="AT8" s="206">
        <v>5</v>
      </c>
      <c r="AU8" s="206">
        <v>5</v>
      </c>
      <c r="AV8" s="206">
        <v>5</v>
      </c>
      <c r="AW8" s="206">
        <v>5</v>
      </c>
      <c r="AX8" s="206">
        <v>5</v>
      </c>
      <c r="AY8" s="206">
        <v>5</v>
      </c>
      <c r="AZ8" s="268"/>
      <c r="BA8" s="206">
        <f t="shared" si="7"/>
        <v>5</v>
      </c>
      <c r="BB8" s="205">
        <f t="shared" si="8"/>
        <v>5</v>
      </c>
      <c r="BC8" s="205">
        <f t="shared" si="9"/>
        <v>24</v>
      </c>
      <c r="BD8" s="191"/>
    </row>
    <row r="9" spans="2:71" s="2" customFormat="1" ht="33" customHeight="1" x14ac:dyDescent="0.2">
      <c r="B9" s="334"/>
      <c r="C9" s="286" t="s">
        <v>549</v>
      </c>
      <c r="D9" s="287" t="s">
        <v>550</v>
      </c>
      <c r="E9" s="287">
        <v>25852345</v>
      </c>
      <c r="F9" s="287" t="s">
        <v>551</v>
      </c>
      <c r="G9" s="288" t="s">
        <v>552</v>
      </c>
      <c r="H9" s="463" t="s">
        <v>553</v>
      </c>
      <c r="I9" s="463" t="s">
        <v>554</v>
      </c>
      <c r="J9" s="207">
        <v>0.59</v>
      </c>
      <c r="K9" s="297">
        <v>50000</v>
      </c>
      <c r="L9" s="180"/>
      <c r="M9" s="188">
        <f t="shared" si="0"/>
        <v>47750</v>
      </c>
      <c r="N9" s="273">
        <v>47800</v>
      </c>
      <c r="O9" s="208" t="s">
        <v>365</v>
      </c>
      <c r="P9" s="208"/>
      <c r="Q9" s="208"/>
      <c r="R9" s="206">
        <v>4</v>
      </c>
      <c r="S9" s="205">
        <f t="shared" si="1"/>
        <v>2</v>
      </c>
      <c r="T9" s="209">
        <v>5</v>
      </c>
      <c r="U9" s="205">
        <f t="shared" si="2"/>
        <v>2.5</v>
      </c>
      <c r="V9" s="206">
        <v>5</v>
      </c>
      <c r="W9" s="206">
        <v>5</v>
      </c>
      <c r="X9" s="206">
        <v>4</v>
      </c>
      <c r="Y9" s="206">
        <v>5</v>
      </c>
      <c r="Z9" s="206">
        <v>5</v>
      </c>
      <c r="AA9" s="206">
        <v>5</v>
      </c>
      <c r="AB9" s="206">
        <v>5</v>
      </c>
      <c r="AC9" s="206">
        <v>5</v>
      </c>
      <c r="AD9" s="268"/>
      <c r="AE9" s="206">
        <f t="shared" si="3"/>
        <v>4.875</v>
      </c>
      <c r="AF9" s="205">
        <f t="shared" si="4"/>
        <v>4.875</v>
      </c>
      <c r="AG9" s="206">
        <v>5</v>
      </c>
      <c r="AH9" s="206">
        <v>5</v>
      </c>
      <c r="AI9" s="206">
        <v>5</v>
      </c>
      <c r="AJ9" s="206">
        <v>5</v>
      </c>
      <c r="AK9" s="206">
        <v>5</v>
      </c>
      <c r="AL9" s="206">
        <v>5</v>
      </c>
      <c r="AM9" s="206">
        <v>5</v>
      </c>
      <c r="AN9" s="206">
        <v>3</v>
      </c>
      <c r="AO9" s="268"/>
      <c r="AP9" s="206">
        <f t="shared" si="5"/>
        <v>4.75</v>
      </c>
      <c r="AQ9" s="205">
        <f t="shared" si="6"/>
        <v>9.5</v>
      </c>
      <c r="AR9" s="206">
        <v>5</v>
      </c>
      <c r="AS9" s="206">
        <v>5</v>
      </c>
      <c r="AT9" s="206">
        <v>5</v>
      </c>
      <c r="AU9" s="206">
        <v>5</v>
      </c>
      <c r="AV9" s="206">
        <v>5</v>
      </c>
      <c r="AW9" s="206">
        <v>5</v>
      </c>
      <c r="AX9" s="206">
        <v>5</v>
      </c>
      <c r="AY9" s="206">
        <v>5</v>
      </c>
      <c r="AZ9" s="268"/>
      <c r="BA9" s="206">
        <f t="shared" si="7"/>
        <v>5</v>
      </c>
      <c r="BB9" s="205">
        <f t="shared" si="8"/>
        <v>5</v>
      </c>
      <c r="BC9" s="205">
        <f t="shared" si="9"/>
        <v>23.875</v>
      </c>
      <c r="BD9" s="191"/>
    </row>
    <row r="10" spans="2:71" s="2" customFormat="1" ht="33" customHeight="1" x14ac:dyDescent="0.2">
      <c r="B10" s="334"/>
      <c r="C10" s="286" t="s">
        <v>562</v>
      </c>
      <c r="D10" s="291" t="s">
        <v>563</v>
      </c>
      <c r="E10" s="291">
        <v>73089672</v>
      </c>
      <c r="F10" s="291" t="s">
        <v>564</v>
      </c>
      <c r="G10" s="288" t="s">
        <v>565</v>
      </c>
      <c r="H10" s="463" t="s">
        <v>578</v>
      </c>
      <c r="I10" s="463" t="s">
        <v>579</v>
      </c>
      <c r="J10" s="207">
        <v>0.7</v>
      </c>
      <c r="K10" s="297">
        <v>60000</v>
      </c>
      <c r="L10" s="180"/>
      <c r="M10" s="188">
        <f t="shared" si="0"/>
        <v>57300</v>
      </c>
      <c r="N10" s="273">
        <v>57300</v>
      </c>
      <c r="O10" s="208" t="s">
        <v>365</v>
      </c>
      <c r="P10" s="208"/>
      <c r="Q10" s="208"/>
      <c r="R10" s="206">
        <v>5</v>
      </c>
      <c r="S10" s="205">
        <f t="shared" si="1"/>
        <v>2.5</v>
      </c>
      <c r="T10" s="209">
        <v>5</v>
      </c>
      <c r="U10" s="205">
        <f t="shared" si="2"/>
        <v>2.5</v>
      </c>
      <c r="V10" s="206">
        <v>5</v>
      </c>
      <c r="W10" s="206">
        <v>5</v>
      </c>
      <c r="X10" s="206">
        <v>4</v>
      </c>
      <c r="Y10" s="206">
        <v>4</v>
      </c>
      <c r="Z10" s="206">
        <v>5</v>
      </c>
      <c r="AA10" s="206">
        <v>4</v>
      </c>
      <c r="AB10" s="206">
        <v>5</v>
      </c>
      <c r="AC10" s="206">
        <v>5</v>
      </c>
      <c r="AD10" s="268"/>
      <c r="AE10" s="206">
        <f t="shared" si="3"/>
        <v>4.625</v>
      </c>
      <c r="AF10" s="205">
        <f t="shared" si="4"/>
        <v>4.625</v>
      </c>
      <c r="AG10" s="206">
        <v>5</v>
      </c>
      <c r="AH10" s="206">
        <v>5</v>
      </c>
      <c r="AI10" s="206">
        <v>5</v>
      </c>
      <c r="AJ10" s="206">
        <v>4</v>
      </c>
      <c r="AK10" s="206">
        <v>5</v>
      </c>
      <c r="AL10" s="206">
        <v>4</v>
      </c>
      <c r="AM10" s="206">
        <v>5</v>
      </c>
      <c r="AN10" s="206">
        <v>4</v>
      </c>
      <c r="AO10" s="268"/>
      <c r="AP10" s="206">
        <f t="shared" si="5"/>
        <v>4.625</v>
      </c>
      <c r="AQ10" s="205">
        <f t="shared" si="6"/>
        <v>9.25</v>
      </c>
      <c r="AR10" s="206">
        <v>5</v>
      </c>
      <c r="AS10" s="206">
        <v>5</v>
      </c>
      <c r="AT10" s="206">
        <v>5</v>
      </c>
      <c r="AU10" s="206">
        <v>5</v>
      </c>
      <c r="AV10" s="206">
        <v>5</v>
      </c>
      <c r="AW10" s="206">
        <v>5</v>
      </c>
      <c r="AX10" s="206">
        <v>5</v>
      </c>
      <c r="AY10" s="206">
        <v>5</v>
      </c>
      <c r="AZ10" s="268"/>
      <c r="BA10" s="206">
        <f t="shared" si="7"/>
        <v>5</v>
      </c>
      <c r="BB10" s="205">
        <f t="shared" si="8"/>
        <v>5</v>
      </c>
      <c r="BC10" s="205">
        <f t="shared" si="9"/>
        <v>23.875</v>
      </c>
      <c r="BD10" s="191"/>
    </row>
    <row r="11" spans="2:71" s="2" customFormat="1" ht="33" customHeight="1" x14ac:dyDescent="0.2">
      <c r="B11" s="334"/>
      <c r="C11" s="286" t="s">
        <v>407</v>
      </c>
      <c r="D11" s="291" t="s">
        <v>408</v>
      </c>
      <c r="E11" s="291">
        <v>47813130</v>
      </c>
      <c r="F11" s="291" t="s">
        <v>409</v>
      </c>
      <c r="G11" s="292" t="s">
        <v>410</v>
      </c>
      <c r="H11" s="463" t="s">
        <v>411</v>
      </c>
      <c r="I11" s="463" t="s">
        <v>412</v>
      </c>
      <c r="J11" s="207">
        <v>0.44</v>
      </c>
      <c r="K11" s="297">
        <v>60000</v>
      </c>
      <c r="L11" s="180"/>
      <c r="M11" s="188">
        <f t="shared" si="0"/>
        <v>55500</v>
      </c>
      <c r="N11" s="273">
        <v>55500</v>
      </c>
      <c r="O11" s="208" t="s">
        <v>365</v>
      </c>
      <c r="P11" s="208"/>
      <c r="Q11" s="208"/>
      <c r="R11" s="206">
        <v>5</v>
      </c>
      <c r="S11" s="205">
        <f t="shared" si="1"/>
        <v>2.5</v>
      </c>
      <c r="T11" s="209">
        <v>4</v>
      </c>
      <c r="U11" s="205">
        <f t="shared" si="2"/>
        <v>2</v>
      </c>
      <c r="V11" s="206">
        <v>5</v>
      </c>
      <c r="W11" s="206">
        <v>4</v>
      </c>
      <c r="X11" s="206">
        <v>5</v>
      </c>
      <c r="Y11" s="206">
        <v>4</v>
      </c>
      <c r="Z11" s="206">
        <v>5</v>
      </c>
      <c r="AA11" s="206">
        <v>4</v>
      </c>
      <c r="AB11" s="206">
        <v>5</v>
      </c>
      <c r="AC11" s="206">
        <v>5</v>
      </c>
      <c r="AD11" s="268"/>
      <c r="AE11" s="206">
        <f t="shared" si="3"/>
        <v>4.625</v>
      </c>
      <c r="AF11" s="205">
        <f t="shared" si="4"/>
        <v>4.625</v>
      </c>
      <c r="AG11" s="206">
        <v>5</v>
      </c>
      <c r="AH11" s="206">
        <v>5</v>
      </c>
      <c r="AI11" s="206">
        <v>5</v>
      </c>
      <c r="AJ11" s="206">
        <v>4</v>
      </c>
      <c r="AK11" s="206">
        <v>5</v>
      </c>
      <c r="AL11" s="206">
        <v>4</v>
      </c>
      <c r="AM11" s="206">
        <v>5</v>
      </c>
      <c r="AN11" s="206">
        <v>3</v>
      </c>
      <c r="AO11" s="268"/>
      <c r="AP11" s="206">
        <f t="shared" si="5"/>
        <v>4.5</v>
      </c>
      <c r="AQ11" s="205">
        <f t="shared" si="6"/>
        <v>9</v>
      </c>
      <c r="AR11" s="206">
        <v>5</v>
      </c>
      <c r="AS11" s="206">
        <v>5</v>
      </c>
      <c r="AT11" s="206">
        <v>5</v>
      </c>
      <c r="AU11" s="206">
        <v>5</v>
      </c>
      <c r="AV11" s="206">
        <v>5</v>
      </c>
      <c r="AW11" s="206">
        <v>5</v>
      </c>
      <c r="AX11" s="206">
        <v>5</v>
      </c>
      <c r="AY11" s="206">
        <v>5</v>
      </c>
      <c r="AZ11" s="268"/>
      <c r="BA11" s="206">
        <f t="shared" si="7"/>
        <v>5</v>
      </c>
      <c r="BB11" s="205">
        <f t="shared" si="8"/>
        <v>5</v>
      </c>
      <c r="BC11" s="205">
        <f t="shared" si="9"/>
        <v>23.125</v>
      </c>
      <c r="BD11" s="191"/>
    </row>
    <row r="12" spans="2:71" s="2" customFormat="1" ht="33" customHeight="1" x14ac:dyDescent="0.2">
      <c r="B12" s="334"/>
      <c r="C12" s="286" t="s">
        <v>352</v>
      </c>
      <c r="D12" s="293" t="s">
        <v>353</v>
      </c>
      <c r="E12" s="293">
        <v>29393973</v>
      </c>
      <c r="F12" s="293" t="s">
        <v>354</v>
      </c>
      <c r="G12" s="288" t="s">
        <v>355</v>
      </c>
      <c r="H12" s="463" t="s">
        <v>595</v>
      </c>
      <c r="I12" s="463" t="s">
        <v>356</v>
      </c>
      <c r="J12" s="207">
        <v>0.67</v>
      </c>
      <c r="K12" s="297">
        <v>60000</v>
      </c>
      <c r="L12" s="180"/>
      <c r="M12" s="188">
        <f t="shared" si="0"/>
        <v>55200</v>
      </c>
      <c r="N12" s="273">
        <v>55200</v>
      </c>
      <c r="O12" s="296" t="s">
        <v>365</v>
      </c>
      <c r="P12" s="208"/>
      <c r="Q12" s="208"/>
      <c r="R12" s="206">
        <v>5</v>
      </c>
      <c r="S12" s="205">
        <f t="shared" si="1"/>
        <v>2.5</v>
      </c>
      <c r="T12" s="209">
        <v>5</v>
      </c>
      <c r="U12" s="205">
        <f t="shared" si="2"/>
        <v>2.5</v>
      </c>
      <c r="V12" s="206">
        <v>5</v>
      </c>
      <c r="W12" s="206">
        <v>3</v>
      </c>
      <c r="X12" s="206">
        <v>5</v>
      </c>
      <c r="Y12" s="206">
        <v>3</v>
      </c>
      <c r="Z12" s="206">
        <v>5</v>
      </c>
      <c r="AA12" s="206">
        <v>3</v>
      </c>
      <c r="AB12" s="206">
        <v>5</v>
      </c>
      <c r="AC12" s="206">
        <v>5</v>
      </c>
      <c r="AD12" s="268"/>
      <c r="AE12" s="206">
        <f t="shared" si="3"/>
        <v>4.25</v>
      </c>
      <c r="AF12" s="205">
        <f t="shared" si="4"/>
        <v>4.25</v>
      </c>
      <c r="AG12" s="206">
        <v>5</v>
      </c>
      <c r="AH12" s="206">
        <v>4</v>
      </c>
      <c r="AI12" s="206">
        <v>4</v>
      </c>
      <c r="AJ12" s="206">
        <v>3</v>
      </c>
      <c r="AK12" s="206">
        <v>5</v>
      </c>
      <c r="AL12" s="206">
        <v>4</v>
      </c>
      <c r="AM12" s="206">
        <v>5</v>
      </c>
      <c r="AN12" s="206">
        <v>5</v>
      </c>
      <c r="AO12" s="268"/>
      <c r="AP12" s="206">
        <f t="shared" si="5"/>
        <v>4.375</v>
      </c>
      <c r="AQ12" s="205">
        <f t="shared" si="6"/>
        <v>8.75</v>
      </c>
      <c r="AR12" s="206">
        <v>5</v>
      </c>
      <c r="AS12" s="206">
        <v>5</v>
      </c>
      <c r="AT12" s="206">
        <v>5</v>
      </c>
      <c r="AU12" s="206">
        <v>5</v>
      </c>
      <c r="AV12" s="206">
        <v>5</v>
      </c>
      <c r="AW12" s="206">
        <v>5</v>
      </c>
      <c r="AX12" s="206">
        <v>5</v>
      </c>
      <c r="AY12" s="206">
        <v>5</v>
      </c>
      <c r="AZ12" s="268"/>
      <c r="BA12" s="206">
        <f t="shared" si="7"/>
        <v>5</v>
      </c>
      <c r="BB12" s="205">
        <f t="shared" si="8"/>
        <v>5</v>
      </c>
      <c r="BC12" s="205">
        <f t="shared" si="9"/>
        <v>23</v>
      </c>
      <c r="BD12" s="191"/>
    </row>
    <row r="13" spans="2:71" s="2" customFormat="1" ht="33" customHeight="1" x14ac:dyDescent="0.2">
      <c r="B13" s="334"/>
      <c r="C13" s="286" t="s">
        <v>493</v>
      </c>
      <c r="D13" s="287" t="s">
        <v>494</v>
      </c>
      <c r="E13" s="290">
        <v>21695</v>
      </c>
      <c r="F13" s="287" t="s">
        <v>495</v>
      </c>
      <c r="G13" s="288" t="s">
        <v>496</v>
      </c>
      <c r="H13" s="463" t="s">
        <v>497</v>
      </c>
      <c r="I13" s="463" t="s">
        <v>498</v>
      </c>
      <c r="J13" s="207">
        <v>0.65</v>
      </c>
      <c r="K13" s="297">
        <v>60000</v>
      </c>
      <c r="L13" s="180"/>
      <c r="M13" s="188">
        <f t="shared" si="0"/>
        <v>55200</v>
      </c>
      <c r="N13" s="273">
        <v>55200</v>
      </c>
      <c r="O13" s="208" t="s">
        <v>365</v>
      </c>
      <c r="P13" s="208"/>
      <c r="Q13" s="208"/>
      <c r="R13" s="206">
        <v>5</v>
      </c>
      <c r="S13" s="205">
        <f t="shared" si="1"/>
        <v>2.5</v>
      </c>
      <c r="T13" s="209">
        <v>5</v>
      </c>
      <c r="U13" s="205">
        <f t="shared" si="2"/>
        <v>2.5</v>
      </c>
      <c r="V13" s="206">
        <v>5</v>
      </c>
      <c r="W13" s="206">
        <v>4</v>
      </c>
      <c r="X13" s="206">
        <v>4</v>
      </c>
      <c r="Y13" s="206">
        <v>4</v>
      </c>
      <c r="Z13" s="206">
        <v>5</v>
      </c>
      <c r="AA13" s="206">
        <v>4</v>
      </c>
      <c r="AB13" s="206">
        <v>5</v>
      </c>
      <c r="AC13" s="206">
        <v>5</v>
      </c>
      <c r="AD13" s="268"/>
      <c r="AE13" s="206">
        <f t="shared" si="3"/>
        <v>4.5</v>
      </c>
      <c r="AF13" s="205">
        <f t="shared" si="4"/>
        <v>4.5</v>
      </c>
      <c r="AG13" s="206">
        <v>4</v>
      </c>
      <c r="AH13" s="206">
        <v>4</v>
      </c>
      <c r="AI13" s="206">
        <v>4</v>
      </c>
      <c r="AJ13" s="206">
        <v>4</v>
      </c>
      <c r="AK13" s="206">
        <v>5</v>
      </c>
      <c r="AL13" s="206">
        <v>5</v>
      </c>
      <c r="AM13" s="206">
        <v>5</v>
      </c>
      <c r="AN13" s="206">
        <v>3</v>
      </c>
      <c r="AO13" s="268"/>
      <c r="AP13" s="206">
        <f t="shared" si="5"/>
        <v>4.25</v>
      </c>
      <c r="AQ13" s="205">
        <f t="shared" si="6"/>
        <v>8.5</v>
      </c>
      <c r="AR13" s="206">
        <v>5</v>
      </c>
      <c r="AS13" s="206">
        <v>5</v>
      </c>
      <c r="AT13" s="206">
        <v>5</v>
      </c>
      <c r="AU13" s="206">
        <v>5</v>
      </c>
      <c r="AV13" s="206">
        <v>5</v>
      </c>
      <c r="AW13" s="206">
        <v>5</v>
      </c>
      <c r="AX13" s="206">
        <v>5</v>
      </c>
      <c r="AY13" s="206">
        <v>5</v>
      </c>
      <c r="AZ13" s="268"/>
      <c r="BA13" s="206">
        <f t="shared" si="7"/>
        <v>5</v>
      </c>
      <c r="BB13" s="205">
        <f t="shared" si="8"/>
        <v>5</v>
      </c>
      <c r="BC13" s="205">
        <f t="shared" si="9"/>
        <v>23</v>
      </c>
      <c r="BD13" s="191"/>
    </row>
    <row r="14" spans="2:71" s="2" customFormat="1" ht="33" customHeight="1" x14ac:dyDescent="0.2">
      <c r="B14" s="334"/>
      <c r="C14" s="286" t="s">
        <v>394</v>
      </c>
      <c r="D14" s="287" t="s">
        <v>395</v>
      </c>
      <c r="E14" s="287">
        <v>28590708</v>
      </c>
      <c r="F14" s="287" t="s">
        <v>396</v>
      </c>
      <c r="G14" s="288" t="s">
        <v>397</v>
      </c>
      <c r="H14" s="463" t="s">
        <v>398</v>
      </c>
      <c r="I14" s="463" t="s">
        <v>399</v>
      </c>
      <c r="J14" s="207">
        <v>0.63</v>
      </c>
      <c r="K14" s="297">
        <v>60000</v>
      </c>
      <c r="L14" s="180"/>
      <c r="M14" s="188">
        <f t="shared" si="0"/>
        <v>54300</v>
      </c>
      <c r="N14" s="273">
        <v>54300</v>
      </c>
      <c r="O14" s="208" t="s">
        <v>365</v>
      </c>
      <c r="P14" s="208"/>
      <c r="Q14" s="208"/>
      <c r="R14" s="206">
        <v>5</v>
      </c>
      <c r="S14" s="205">
        <f t="shared" si="1"/>
        <v>2.5</v>
      </c>
      <c r="T14" s="209">
        <v>5</v>
      </c>
      <c r="U14" s="205">
        <f t="shared" si="2"/>
        <v>2.5</v>
      </c>
      <c r="V14" s="206">
        <v>5</v>
      </c>
      <c r="W14" s="206">
        <v>5</v>
      </c>
      <c r="X14" s="206">
        <v>5</v>
      </c>
      <c r="Y14" s="206">
        <v>5</v>
      </c>
      <c r="Z14" s="206">
        <v>4</v>
      </c>
      <c r="AA14" s="206">
        <v>5</v>
      </c>
      <c r="AB14" s="206">
        <v>5</v>
      </c>
      <c r="AC14" s="206">
        <v>4</v>
      </c>
      <c r="AD14" s="268"/>
      <c r="AE14" s="206">
        <f t="shared" si="3"/>
        <v>4.75</v>
      </c>
      <c r="AF14" s="205">
        <f t="shared" si="4"/>
        <v>4.75</v>
      </c>
      <c r="AG14" s="206">
        <v>5</v>
      </c>
      <c r="AH14" s="206">
        <v>5</v>
      </c>
      <c r="AI14" s="206">
        <v>4</v>
      </c>
      <c r="AJ14" s="206">
        <v>5</v>
      </c>
      <c r="AK14" s="206">
        <v>1</v>
      </c>
      <c r="AL14" s="206">
        <v>5</v>
      </c>
      <c r="AM14" s="206">
        <v>5</v>
      </c>
      <c r="AN14" s="206">
        <v>2</v>
      </c>
      <c r="AO14" s="268"/>
      <c r="AP14" s="206">
        <f t="shared" si="5"/>
        <v>4</v>
      </c>
      <c r="AQ14" s="205">
        <f t="shared" si="6"/>
        <v>8</v>
      </c>
      <c r="AR14" s="206">
        <v>5</v>
      </c>
      <c r="AS14" s="206">
        <v>5</v>
      </c>
      <c r="AT14" s="206">
        <v>5</v>
      </c>
      <c r="AU14" s="206">
        <v>5</v>
      </c>
      <c r="AV14" s="206">
        <v>4</v>
      </c>
      <c r="AW14" s="206">
        <v>5</v>
      </c>
      <c r="AX14" s="206">
        <v>5</v>
      </c>
      <c r="AY14" s="206">
        <v>5</v>
      </c>
      <c r="AZ14" s="268"/>
      <c r="BA14" s="206">
        <f t="shared" si="7"/>
        <v>4.875</v>
      </c>
      <c r="BB14" s="205">
        <f t="shared" si="8"/>
        <v>4.875</v>
      </c>
      <c r="BC14" s="205">
        <f t="shared" si="9"/>
        <v>22.625</v>
      </c>
      <c r="BD14" s="191"/>
    </row>
    <row r="15" spans="2:71" s="2" customFormat="1" ht="33" customHeight="1" x14ac:dyDescent="0.2">
      <c r="B15" s="334"/>
      <c r="C15" s="286" t="s">
        <v>556</v>
      </c>
      <c r="D15" s="287" t="s">
        <v>557</v>
      </c>
      <c r="E15" s="287">
        <v>26548526</v>
      </c>
      <c r="F15" s="287" t="s">
        <v>558</v>
      </c>
      <c r="G15" s="288" t="s">
        <v>559</v>
      </c>
      <c r="H15" s="463" t="s">
        <v>560</v>
      </c>
      <c r="I15" s="463" t="s">
        <v>561</v>
      </c>
      <c r="J15" s="207">
        <v>0.27</v>
      </c>
      <c r="K15" s="297">
        <v>44550</v>
      </c>
      <c r="L15" s="180"/>
      <c r="M15" s="188">
        <f t="shared" si="0"/>
        <v>39426.75</v>
      </c>
      <c r="N15" s="273">
        <v>39400</v>
      </c>
      <c r="O15" s="208" t="s">
        <v>365</v>
      </c>
      <c r="P15" s="208"/>
      <c r="Q15" s="208"/>
      <c r="R15" s="206">
        <v>4</v>
      </c>
      <c r="S15" s="205">
        <f t="shared" si="1"/>
        <v>2</v>
      </c>
      <c r="T15" s="209">
        <v>2</v>
      </c>
      <c r="U15" s="205">
        <f t="shared" si="2"/>
        <v>1</v>
      </c>
      <c r="V15" s="206">
        <v>5</v>
      </c>
      <c r="W15" s="206">
        <v>5</v>
      </c>
      <c r="X15" s="206">
        <v>5</v>
      </c>
      <c r="Y15" s="206">
        <v>4</v>
      </c>
      <c r="Z15" s="206">
        <v>5</v>
      </c>
      <c r="AA15" s="206">
        <v>5</v>
      </c>
      <c r="AB15" s="206">
        <v>5</v>
      </c>
      <c r="AC15" s="206">
        <v>5</v>
      </c>
      <c r="AD15" s="268"/>
      <c r="AE15" s="206">
        <f t="shared" si="3"/>
        <v>4.875</v>
      </c>
      <c r="AF15" s="205">
        <f t="shared" si="4"/>
        <v>4.875</v>
      </c>
      <c r="AG15" s="206">
        <v>5</v>
      </c>
      <c r="AH15" s="206">
        <v>5</v>
      </c>
      <c r="AI15" s="206">
        <v>5</v>
      </c>
      <c r="AJ15" s="206">
        <v>5</v>
      </c>
      <c r="AK15" s="206">
        <v>5</v>
      </c>
      <c r="AL15" s="206">
        <v>5</v>
      </c>
      <c r="AM15" s="206">
        <v>5</v>
      </c>
      <c r="AN15" s="206">
        <v>4</v>
      </c>
      <c r="AO15" s="268"/>
      <c r="AP15" s="206">
        <f t="shared" si="5"/>
        <v>4.875</v>
      </c>
      <c r="AQ15" s="205">
        <f t="shared" si="6"/>
        <v>9.75</v>
      </c>
      <c r="AR15" s="206">
        <v>4</v>
      </c>
      <c r="AS15" s="206">
        <v>5</v>
      </c>
      <c r="AT15" s="206">
        <v>5</v>
      </c>
      <c r="AU15" s="206">
        <v>5</v>
      </c>
      <c r="AV15" s="206">
        <v>2</v>
      </c>
      <c r="AW15" s="206">
        <v>5</v>
      </c>
      <c r="AX15" s="206">
        <v>5</v>
      </c>
      <c r="AY15" s="206">
        <v>5</v>
      </c>
      <c r="AZ15" s="268"/>
      <c r="BA15" s="206">
        <f t="shared" si="7"/>
        <v>4.5</v>
      </c>
      <c r="BB15" s="205">
        <f t="shared" si="8"/>
        <v>4.5</v>
      </c>
      <c r="BC15" s="205">
        <f t="shared" si="9"/>
        <v>22.125</v>
      </c>
      <c r="BD15" s="191"/>
    </row>
    <row r="16" spans="2:71" s="2" customFormat="1" ht="33" customHeight="1" x14ac:dyDescent="0.2">
      <c r="B16" s="334"/>
      <c r="C16" s="286" t="s">
        <v>531</v>
      </c>
      <c r="D16" s="287" t="s">
        <v>527</v>
      </c>
      <c r="E16" s="287">
        <v>44941404</v>
      </c>
      <c r="F16" s="287" t="s">
        <v>419</v>
      </c>
      <c r="G16" s="288" t="s">
        <v>532</v>
      </c>
      <c r="H16" s="463" t="s">
        <v>533</v>
      </c>
      <c r="I16" s="463" t="s">
        <v>534</v>
      </c>
      <c r="J16" s="207">
        <v>0.25</v>
      </c>
      <c r="K16" s="297">
        <v>37500</v>
      </c>
      <c r="L16" s="180"/>
      <c r="M16" s="188">
        <f t="shared" si="0"/>
        <v>32062.5</v>
      </c>
      <c r="N16" s="273">
        <v>32100</v>
      </c>
      <c r="O16" s="208" t="s">
        <v>365</v>
      </c>
      <c r="P16" s="208"/>
      <c r="Q16" s="208"/>
      <c r="R16" s="206">
        <v>4</v>
      </c>
      <c r="S16" s="205">
        <f t="shared" si="1"/>
        <v>2</v>
      </c>
      <c r="T16" s="209">
        <v>1</v>
      </c>
      <c r="U16" s="205">
        <f t="shared" si="2"/>
        <v>0.5</v>
      </c>
      <c r="V16" s="206">
        <v>5</v>
      </c>
      <c r="W16" s="206">
        <v>4</v>
      </c>
      <c r="X16" s="206">
        <v>5</v>
      </c>
      <c r="Y16" s="206">
        <v>4</v>
      </c>
      <c r="Z16" s="206">
        <v>5</v>
      </c>
      <c r="AA16" s="206">
        <v>4</v>
      </c>
      <c r="AB16" s="206">
        <v>5</v>
      </c>
      <c r="AC16" s="206">
        <v>5</v>
      </c>
      <c r="AD16" s="268"/>
      <c r="AE16" s="206">
        <f t="shared" si="3"/>
        <v>4.625</v>
      </c>
      <c r="AF16" s="205">
        <f t="shared" si="4"/>
        <v>4.625</v>
      </c>
      <c r="AG16" s="206">
        <v>5</v>
      </c>
      <c r="AH16" s="206">
        <v>5</v>
      </c>
      <c r="AI16" s="206">
        <v>4</v>
      </c>
      <c r="AJ16" s="206">
        <v>4</v>
      </c>
      <c r="AK16" s="206">
        <v>5</v>
      </c>
      <c r="AL16" s="206">
        <v>4</v>
      </c>
      <c r="AM16" s="206">
        <v>5</v>
      </c>
      <c r="AN16" s="206">
        <v>5</v>
      </c>
      <c r="AO16" s="268"/>
      <c r="AP16" s="206">
        <f t="shared" si="5"/>
        <v>4.625</v>
      </c>
      <c r="AQ16" s="205">
        <f t="shared" si="6"/>
        <v>9.25</v>
      </c>
      <c r="AR16" s="206">
        <v>5</v>
      </c>
      <c r="AS16" s="206">
        <v>5</v>
      </c>
      <c r="AT16" s="206">
        <v>5</v>
      </c>
      <c r="AU16" s="206">
        <v>5</v>
      </c>
      <c r="AV16" s="206">
        <v>5</v>
      </c>
      <c r="AW16" s="206">
        <v>5</v>
      </c>
      <c r="AX16" s="206">
        <v>5</v>
      </c>
      <c r="AY16" s="206">
        <v>5</v>
      </c>
      <c r="AZ16" s="268"/>
      <c r="BA16" s="206">
        <f t="shared" si="7"/>
        <v>5</v>
      </c>
      <c r="BB16" s="205">
        <f t="shared" si="8"/>
        <v>5</v>
      </c>
      <c r="BC16" s="205">
        <f t="shared" si="9"/>
        <v>21.375</v>
      </c>
      <c r="BD16" s="191"/>
    </row>
    <row r="17" spans="2:56" s="2" customFormat="1" ht="33" customHeight="1" x14ac:dyDescent="0.2">
      <c r="B17" s="334"/>
      <c r="C17" s="286" t="s">
        <v>526</v>
      </c>
      <c r="D17" s="287" t="s">
        <v>527</v>
      </c>
      <c r="E17" s="287">
        <v>44941404</v>
      </c>
      <c r="F17" s="287" t="s">
        <v>419</v>
      </c>
      <c r="G17" s="288" t="s">
        <v>528</v>
      </c>
      <c r="H17" s="463" t="s">
        <v>529</v>
      </c>
      <c r="I17" s="463" t="s">
        <v>530</v>
      </c>
      <c r="J17" s="207">
        <v>0.25</v>
      </c>
      <c r="K17" s="297">
        <v>54000</v>
      </c>
      <c r="L17" s="180"/>
      <c r="M17" s="188">
        <f t="shared" si="0"/>
        <v>44550</v>
      </c>
      <c r="N17" s="273">
        <v>44600</v>
      </c>
      <c r="O17" s="208" t="s">
        <v>365</v>
      </c>
      <c r="P17" s="208"/>
      <c r="Q17" s="208"/>
      <c r="R17" s="206">
        <v>4</v>
      </c>
      <c r="S17" s="205">
        <f t="shared" si="1"/>
        <v>2</v>
      </c>
      <c r="T17" s="209">
        <v>1</v>
      </c>
      <c r="U17" s="205">
        <f t="shared" si="2"/>
        <v>0.5</v>
      </c>
      <c r="V17" s="206">
        <v>5</v>
      </c>
      <c r="W17" s="206">
        <v>4</v>
      </c>
      <c r="X17" s="206">
        <v>4</v>
      </c>
      <c r="Y17" s="206">
        <v>3</v>
      </c>
      <c r="Z17" s="206">
        <v>5</v>
      </c>
      <c r="AA17" s="206">
        <v>4</v>
      </c>
      <c r="AB17" s="206">
        <v>5</v>
      </c>
      <c r="AC17" s="206">
        <v>5</v>
      </c>
      <c r="AD17" s="268"/>
      <c r="AE17" s="206">
        <f t="shared" si="3"/>
        <v>4.375</v>
      </c>
      <c r="AF17" s="205">
        <f t="shared" si="4"/>
        <v>4.375</v>
      </c>
      <c r="AG17" s="206">
        <v>5</v>
      </c>
      <c r="AH17" s="206">
        <v>4</v>
      </c>
      <c r="AI17" s="206">
        <v>4</v>
      </c>
      <c r="AJ17" s="206">
        <v>3</v>
      </c>
      <c r="AK17" s="206">
        <v>5</v>
      </c>
      <c r="AL17" s="206">
        <v>4</v>
      </c>
      <c r="AM17" s="206">
        <v>5</v>
      </c>
      <c r="AN17" s="206">
        <v>5</v>
      </c>
      <c r="AO17" s="268"/>
      <c r="AP17" s="206">
        <f t="shared" si="5"/>
        <v>4.375</v>
      </c>
      <c r="AQ17" s="205">
        <f t="shared" si="6"/>
        <v>8.75</v>
      </c>
      <c r="AR17" s="206">
        <v>5</v>
      </c>
      <c r="AS17" s="206">
        <v>5</v>
      </c>
      <c r="AT17" s="206">
        <v>5</v>
      </c>
      <c r="AU17" s="206">
        <v>5</v>
      </c>
      <c r="AV17" s="206">
        <v>5</v>
      </c>
      <c r="AW17" s="206">
        <v>5</v>
      </c>
      <c r="AX17" s="206">
        <v>5</v>
      </c>
      <c r="AY17" s="206">
        <v>5</v>
      </c>
      <c r="AZ17" s="268"/>
      <c r="BA17" s="206">
        <f t="shared" si="7"/>
        <v>5</v>
      </c>
      <c r="BB17" s="205">
        <f t="shared" si="8"/>
        <v>5</v>
      </c>
      <c r="BC17" s="205">
        <f t="shared" si="9"/>
        <v>20.625</v>
      </c>
      <c r="BD17" s="191"/>
    </row>
    <row r="18" spans="2:56" s="2" customFormat="1" ht="33" customHeight="1" x14ac:dyDescent="0.2">
      <c r="B18" s="334"/>
      <c r="C18" s="286" t="s">
        <v>499</v>
      </c>
      <c r="D18" s="291" t="s">
        <v>474</v>
      </c>
      <c r="E18" s="294">
        <v>27554</v>
      </c>
      <c r="F18" s="291" t="s">
        <v>475</v>
      </c>
      <c r="G18" s="288" t="s">
        <v>476</v>
      </c>
      <c r="H18" s="463" t="s">
        <v>477</v>
      </c>
      <c r="I18" s="463" t="s">
        <v>478</v>
      </c>
      <c r="J18" s="207">
        <v>0.28999999999999998</v>
      </c>
      <c r="K18" s="297">
        <v>50000</v>
      </c>
      <c r="L18" s="180"/>
      <c r="M18" s="188">
        <f t="shared" si="0"/>
        <v>40500</v>
      </c>
      <c r="N18" s="273">
        <v>40500</v>
      </c>
      <c r="O18" s="208" t="s">
        <v>365</v>
      </c>
      <c r="P18" s="208"/>
      <c r="Q18" s="208"/>
      <c r="R18" s="206">
        <v>4</v>
      </c>
      <c r="S18" s="205">
        <f t="shared" si="1"/>
        <v>2</v>
      </c>
      <c r="T18" s="209">
        <v>2</v>
      </c>
      <c r="U18" s="205">
        <f t="shared" si="2"/>
        <v>1</v>
      </c>
      <c r="V18" s="206">
        <v>4</v>
      </c>
      <c r="W18" s="206">
        <v>4</v>
      </c>
      <c r="X18" s="206">
        <v>5</v>
      </c>
      <c r="Y18" s="206">
        <v>4</v>
      </c>
      <c r="Z18" s="206">
        <v>5</v>
      </c>
      <c r="AA18" s="206">
        <v>4</v>
      </c>
      <c r="AB18" s="206">
        <v>5</v>
      </c>
      <c r="AC18" s="206">
        <v>5</v>
      </c>
      <c r="AD18" s="268"/>
      <c r="AE18" s="206">
        <f t="shared" si="3"/>
        <v>4.5</v>
      </c>
      <c r="AF18" s="205">
        <f t="shared" si="4"/>
        <v>4.5</v>
      </c>
      <c r="AG18" s="206">
        <v>3</v>
      </c>
      <c r="AH18" s="206">
        <v>4</v>
      </c>
      <c r="AI18" s="206">
        <v>5</v>
      </c>
      <c r="AJ18" s="206">
        <v>4</v>
      </c>
      <c r="AK18" s="206">
        <v>3</v>
      </c>
      <c r="AL18" s="206">
        <v>4</v>
      </c>
      <c r="AM18" s="206">
        <v>5</v>
      </c>
      <c r="AN18" s="206">
        <v>3</v>
      </c>
      <c r="AO18" s="268"/>
      <c r="AP18" s="206">
        <f t="shared" si="5"/>
        <v>3.875</v>
      </c>
      <c r="AQ18" s="205">
        <f t="shared" si="6"/>
        <v>7.75</v>
      </c>
      <c r="AR18" s="206">
        <v>5</v>
      </c>
      <c r="AS18" s="206">
        <v>5</v>
      </c>
      <c r="AT18" s="206">
        <v>5</v>
      </c>
      <c r="AU18" s="206">
        <v>5</v>
      </c>
      <c r="AV18" s="206">
        <v>5</v>
      </c>
      <c r="AW18" s="206">
        <v>5</v>
      </c>
      <c r="AX18" s="206">
        <v>5</v>
      </c>
      <c r="AY18" s="206">
        <v>5</v>
      </c>
      <c r="AZ18" s="268"/>
      <c r="BA18" s="206">
        <f t="shared" si="7"/>
        <v>5</v>
      </c>
      <c r="BB18" s="205">
        <f t="shared" si="8"/>
        <v>5</v>
      </c>
      <c r="BC18" s="205">
        <f t="shared" si="9"/>
        <v>20.25</v>
      </c>
      <c r="BD18" s="191"/>
    </row>
    <row r="19" spans="2:56" s="2" customFormat="1" ht="33" customHeight="1" x14ac:dyDescent="0.2">
      <c r="B19" s="334"/>
      <c r="C19" s="286" t="s">
        <v>417</v>
      </c>
      <c r="D19" s="293" t="s">
        <v>418</v>
      </c>
      <c r="E19" s="293">
        <v>47813512</v>
      </c>
      <c r="F19" s="293" t="s">
        <v>419</v>
      </c>
      <c r="G19" s="288" t="s">
        <v>420</v>
      </c>
      <c r="H19" s="463" t="s">
        <v>421</v>
      </c>
      <c r="I19" s="463" t="s">
        <v>422</v>
      </c>
      <c r="J19" s="207">
        <v>0.26</v>
      </c>
      <c r="K19" s="297">
        <v>60000</v>
      </c>
      <c r="L19" s="180"/>
      <c r="M19" s="188">
        <f t="shared" si="0"/>
        <v>47700</v>
      </c>
      <c r="N19" s="273">
        <v>47700</v>
      </c>
      <c r="O19" s="208" t="s">
        <v>365</v>
      </c>
      <c r="P19" s="208"/>
      <c r="Q19" s="208"/>
      <c r="R19" s="206">
        <v>5</v>
      </c>
      <c r="S19" s="205">
        <f t="shared" si="1"/>
        <v>2.5</v>
      </c>
      <c r="T19" s="209">
        <v>2</v>
      </c>
      <c r="U19" s="205">
        <f t="shared" si="2"/>
        <v>1</v>
      </c>
      <c r="V19" s="206">
        <v>5</v>
      </c>
      <c r="W19" s="206">
        <v>3</v>
      </c>
      <c r="X19" s="206">
        <v>5</v>
      </c>
      <c r="Y19" s="206">
        <v>2</v>
      </c>
      <c r="Z19" s="206">
        <v>5</v>
      </c>
      <c r="AA19" s="206">
        <v>2</v>
      </c>
      <c r="AB19" s="206">
        <v>2</v>
      </c>
      <c r="AC19" s="206">
        <v>5</v>
      </c>
      <c r="AD19" s="268"/>
      <c r="AE19" s="206">
        <f t="shared" si="3"/>
        <v>3.625</v>
      </c>
      <c r="AF19" s="205">
        <f t="shared" si="4"/>
        <v>3.625</v>
      </c>
      <c r="AG19" s="206">
        <v>5</v>
      </c>
      <c r="AH19" s="206">
        <v>4</v>
      </c>
      <c r="AI19" s="206">
        <v>4</v>
      </c>
      <c r="AJ19" s="206">
        <v>3</v>
      </c>
      <c r="AK19" s="206">
        <v>5</v>
      </c>
      <c r="AL19" s="206">
        <v>4</v>
      </c>
      <c r="AM19" s="206">
        <v>4</v>
      </c>
      <c r="AN19" s="206">
        <v>5</v>
      </c>
      <c r="AO19" s="268"/>
      <c r="AP19" s="206">
        <f t="shared" si="5"/>
        <v>4.25</v>
      </c>
      <c r="AQ19" s="205">
        <f t="shared" si="6"/>
        <v>8.5</v>
      </c>
      <c r="AR19" s="206">
        <v>5</v>
      </c>
      <c r="AS19" s="206">
        <v>5</v>
      </c>
      <c r="AT19" s="206">
        <v>5</v>
      </c>
      <c r="AU19" s="206">
        <v>5</v>
      </c>
      <c r="AV19" s="206">
        <v>3</v>
      </c>
      <c r="AW19" s="206">
        <v>5</v>
      </c>
      <c r="AX19" s="206">
        <v>3</v>
      </c>
      <c r="AY19" s="206">
        <v>3</v>
      </c>
      <c r="AZ19" s="268"/>
      <c r="BA19" s="206">
        <f t="shared" si="7"/>
        <v>4.25</v>
      </c>
      <c r="BB19" s="205">
        <f t="shared" si="8"/>
        <v>4.25</v>
      </c>
      <c r="BC19" s="205">
        <f t="shared" si="9"/>
        <v>19.875</v>
      </c>
      <c r="BD19" s="191"/>
    </row>
    <row r="20" spans="2:56" s="2" customFormat="1" ht="33" customHeight="1" x14ac:dyDescent="0.2">
      <c r="B20" s="334"/>
      <c r="C20" s="286" t="s">
        <v>513</v>
      </c>
      <c r="D20" s="287" t="s">
        <v>514</v>
      </c>
      <c r="E20" s="287">
        <v>667380032</v>
      </c>
      <c r="F20" s="287" t="s">
        <v>515</v>
      </c>
      <c r="G20" s="288" t="s">
        <v>516</v>
      </c>
      <c r="H20" s="463" t="s">
        <v>518</v>
      </c>
      <c r="I20" s="463" t="s">
        <v>517</v>
      </c>
      <c r="J20" s="207">
        <v>0.26</v>
      </c>
      <c r="K20" s="297">
        <v>25000</v>
      </c>
      <c r="L20" s="180"/>
      <c r="M20" s="188">
        <f t="shared" si="0"/>
        <v>18125</v>
      </c>
      <c r="N20" s="273">
        <v>18100</v>
      </c>
      <c r="O20" s="208" t="s">
        <v>365</v>
      </c>
      <c r="P20" s="208"/>
      <c r="Q20" s="208"/>
      <c r="R20" s="206">
        <v>5</v>
      </c>
      <c r="S20" s="205">
        <f t="shared" si="1"/>
        <v>2.5</v>
      </c>
      <c r="T20" s="209">
        <v>2</v>
      </c>
      <c r="U20" s="205">
        <f t="shared" si="2"/>
        <v>1</v>
      </c>
      <c r="V20" s="206">
        <v>3</v>
      </c>
      <c r="W20" s="206">
        <v>2</v>
      </c>
      <c r="X20" s="206">
        <v>5</v>
      </c>
      <c r="Y20" s="206">
        <v>1</v>
      </c>
      <c r="Z20" s="206">
        <v>5</v>
      </c>
      <c r="AA20" s="206">
        <v>1</v>
      </c>
      <c r="AB20" s="206">
        <v>5</v>
      </c>
      <c r="AC20" s="206">
        <v>5</v>
      </c>
      <c r="AD20" s="268"/>
      <c r="AE20" s="206">
        <f t="shared" si="3"/>
        <v>3.375</v>
      </c>
      <c r="AF20" s="205">
        <f t="shared" si="4"/>
        <v>3.375</v>
      </c>
      <c r="AG20" s="206">
        <v>3</v>
      </c>
      <c r="AH20" s="206">
        <v>2</v>
      </c>
      <c r="AI20" s="206">
        <v>5</v>
      </c>
      <c r="AJ20" s="206">
        <v>1</v>
      </c>
      <c r="AK20" s="206">
        <v>5</v>
      </c>
      <c r="AL20" s="206">
        <v>1</v>
      </c>
      <c r="AM20" s="206">
        <v>5</v>
      </c>
      <c r="AN20" s="206">
        <v>3</v>
      </c>
      <c r="AO20" s="268"/>
      <c r="AP20" s="206">
        <f t="shared" si="5"/>
        <v>3.125</v>
      </c>
      <c r="AQ20" s="205">
        <f t="shared" si="6"/>
        <v>6.25</v>
      </c>
      <c r="AR20" s="206">
        <v>5</v>
      </c>
      <c r="AS20" s="206">
        <v>5</v>
      </c>
      <c r="AT20" s="206">
        <v>5</v>
      </c>
      <c r="AU20" s="206">
        <v>5</v>
      </c>
      <c r="AV20" s="206">
        <v>5</v>
      </c>
      <c r="AW20" s="206">
        <v>5</v>
      </c>
      <c r="AX20" s="206">
        <v>5</v>
      </c>
      <c r="AY20" s="206">
        <v>5</v>
      </c>
      <c r="AZ20" s="268"/>
      <c r="BA20" s="206">
        <f t="shared" si="7"/>
        <v>5</v>
      </c>
      <c r="BB20" s="205">
        <f t="shared" si="8"/>
        <v>5</v>
      </c>
      <c r="BC20" s="205">
        <f t="shared" si="9"/>
        <v>18.125</v>
      </c>
      <c r="BD20" s="191"/>
    </row>
    <row r="21" spans="2:56" s="2" customFormat="1" ht="33" customHeight="1" x14ac:dyDescent="0.2">
      <c r="B21" s="334"/>
      <c r="C21" s="295" t="s">
        <v>413</v>
      </c>
      <c r="D21" s="293" t="s">
        <v>408</v>
      </c>
      <c r="E21" s="293">
        <v>47813130</v>
      </c>
      <c r="F21" s="293" t="s">
        <v>409</v>
      </c>
      <c r="G21" s="288" t="s">
        <v>414</v>
      </c>
      <c r="H21" s="463" t="s">
        <v>415</v>
      </c>
      <c r="I21" s="463" t="s">
        <v>416</v>
      </c>
      <c r="J21" s="210">
        <v>0.27</v>
      </c>
      <c r="K21" s="298">
        <v>60000</v>
      </c>
      <c r="L21" s="278"/>
      <c r="M21" s="192">
        <f t="shared" si="0"/>
        <v>39000</v>
      </c>
      <c r="N21" s="272">
        <v>39000</v>
      </c>
      <c r="O21" s="192" t="s">
        <v>365</v>
      </c>
      <c r="P21" s="192"/>
      <c r="Q21" s="192"/>
      <c r="R21" s="279">
        <v>5</v>
      </c>
      <c r="S21" s="280">
        <f t="shared" si="1"/>
        <v>2.5</v>
      </c>
      <c r="T21" s="279">
        <v>2</v>
      </c>
      <c r="U21" s="280">
        <f t="shared" si="2"/>
        <v>1</v>
      </c>
      <c r="V21" s="279">
        <v>4</v>
      </c>
      <c r="W21" s="279">
        <v>2</v>
      </c>
      <c r="X21" s="279">
        <v>3</v>
      </c>
      <c r="Y21" s="279">
        <v>1</v>
      </c>
      <c r="Z21" s="279">
        <v>5</v>
      </c>
      <c r="AA21" s="279">
        <v>1</v>
      </c>
      <c r="AB21" s="279">
        <v>1</v>
      </c>
      <c r="AC21" s="279">
        <v>1</v>
      </c>
      <c r="AD21" s="281"/>
      <c r="AE21" s="279">
        <f t="shared" si="3"/>
        <v>2.25</v>
      </c>
      <c r="AF21" s="280">
        <f t="shared" si="4"/>
        <v>2.25</v>
      </c>
      <c r="AG21" s="279">
        <v>3</v>
      </c>
      <c r="AH21" s="279">
        <v>3</v>
      </c>
      <c r="AI21" s="279">
        <v>4</v>
      </c>
      <c r="AJ21" s="279">
        <v>1</v>
      </c>
      <c r="AK21" s="279">
        <v>5</v>
      </c>
      <c r="AL21" s="279">
        <v>2</v>
      </c>
      <c r="AM21" s="279">
        <v>3</v>
      </c>
      <c r="AN21" s="279">
        <v>3</v>
      </c>
      <c r="AO21" s="281"/>
      <c r="AP21" s="279">
        <f t="shared" si="5"/>
        <v>3</v>
      </c>
      <c r="AQ21" s="280">
        <f t="shared" si="6"/>
        <v>6</v>
      </c>
      <c r="AR21" s="279">
        <v>3</v>
      </c>
      <c r="AS21" s="279">
        <v>5</v>
      </c>
      <c r="AT21" s="279">
        <v>5</v>
      </c>
      <c r="AU21" s="279">
        <v>5</v>
      </c>
      <c r="AV21" s="279">
        <v>5</v>
      </c>
      <c r="AW21" s="279">
        <v>5</v>
      </c>
      <c r="AX21" s="279">
        <v>4</v>
      </c>
      <c r="AY21" s="279">
        <v>4</v>
      </c>
      <c r="AZ21" s="281"/>
      <c r="BA21" s="279">
        <f t="shared" si="7"/>
        <v>4.5</v>
      </c>
      <c r="BB21" s="280">
        <f t="shared" si="8"/>
        <v>4.5</v>
      </c>
      <c r="BC21" s="280">
        <f t="shared" si="9"/>
        <v>16.25</v>
      </c>
      <c r="BD21" s="282"/>
    </row>
    <row r="22" spans="2:56" s="2" customFormat="1" ht="78.75" customHeight="1" x14ac:dyDescent="0.2">
      <c r="B22" s="277" t="s">
        <v>589</v>
      </c>
      <c r="C22" s="283" t="s">
        <v>361</v>
      </c>
      <c r="D22" s="284" t="s">
        <v>353</v>
      </c>
      <c r="E22" s="284">
        <v>29393973</v>
      </c>
      <c r="F22" s="284" t="s">
        <v>354</v>
      </c>
      <c r="G22" s="285" t="s">
        <v>362</v>
      </c>
      <c r="H22" s="463" t="s">
        <v>363</v>
      </c>
      <c r="I22" s="463" t="s">
        <v>364</v>
      </c>
      <c r="J22" s="207">
        <v>0.79</v>
      </c>
      <c r="K22" s="297">
        <v>60000</v>
      </c>
      <c r="L22" s="180"/>
      <c r="M22" s="188">
        <f t="shared" si="0"/>
        <v>0</v>
      </c>
      <c r="N22" s="273">
        <v>0</v>
      </c>
      <c r="O22" s="296" t="s">
        <v>365</v>
      </c>
      <c r="P22" s="208"/>
      <c r="Q22" s="208"/>
      <c r="R22" s="206">
        <v>0</v>
      </c>
      <c r="S22" s="205">
        <f t="shared" si="1"/>
        <v>0</v>
      </c>
      <c r="T22" s="265">
        <v>0</v>
      </c>
      <c r="U22" s="205">
        <f t="shared" si="2"/>
        <v>0</v>
      </c>
      <c r="V22" s="206"/>
      <c r="W22" s="206"/>
      <c r="X22" s="206"/>
      <c r="Y22" s="206"/>
      <c r="Z22" s="206">
        <v>0</v>
      </c>
      <c r="AA22" s="206"/>
      <c r="AB22" s="206">
        <v>0</v>
      </c>
      <c r="AC22" s="206"/>
      <c r="AD22" s="268"/>
      <c r="AE22" s="206">
        <f t="shared" si="3"/>
        <v>0</v>
      </c>
      <c r="AF22" s="205">
        <f t="shared" si="4"/>
        <v>0</v>
      </c>
      <c r="AG22" s="206"/>
      <c r="AH22" s="206"/>
      <c r="AI22" s="206"/>
      <c r="AJ22" s="206"/>
      <c r="AK22" s="206">
        <v>0</v>
      </c>
      <c r="AL22" s="206"/>
      <c r="AM22" s="206">
        <v>0</v>
      </c>
      <c r="AN22" s="206"/>
      <c r="AO22" s="268"/>
      <c r="AP22" s="206">
        <f t="shared" si="5"/>
        <v>0</v>
      </c>
      <c r="AQ22" s="205">
        <f t="shared" si="6"/>
        <v>0</v>
      </c>
      <c r="AR22" s="206"/>
      <c r="AS22" s="206"/>
      <c r="AT22" s="206"/>
      <c r="AU22" s="206"/>
      <c r="AV22" s="206">
        <v>0</v>
      </c>
      <c r="AW22" s="206"/>
      <c r="AX22" s="206">
        <v>0</v>
      </c>
      <c r="AY22" s="206"/>
      <c r="AZ22" s="268"/>
      <c r="BA22" s="206">
        <f t="shared" si="7"/>
        <v>0</v>
      </c>
      <c r="BB22" s="205">
        <f t="shared" si="8"/>
        <v>0</v>
      </c>
      <c r="BC22" s="205">
        <f t="shared" si="9"/>
        <v>0</v>
      </c>
      <c r="BD22" s="191"/>
    </row>
    <row r="23" spans="2:56" s="2" customFormat="1" x14ac:dyDescent="0.2">
      <c r="C23" s="9"/>
      <c r="D23" s="10"/>
      <c r="E23" s="10"/>
      <c r="F23" s="10"/>
      <c r="G23" s="17"/>
      <c r="H23" s="21"/>
      <c r="I23" s="21"/>
      <c r="J23" s="10"/>
      <c r="K23" s="28">
        <f>SUM(K5:K22)</f>
        <v>911050</v>
      </c>
      <c r="L23" s="28">
        <f t="shared" ref="L23:N23" si="10">SUM(L5:L22)</f>
        <v>0</v>
      </c>
      <c r="M23" s="19">
        <f t="shared" si="10"/>
        <v>753714.25</v>
      </c>
      <c r="N23" s="28">
        <f t="shared" si="10"/>
        <v>753800</v>
      </c>
      <c r="O23" s="176"/>
      <c r="P23" s="176"/>
      <c r="Q23" s="176"/>
      <c r="R23" s="176"/>
      <c r="S23" s="176"/>
      <c r="T23" s="176"/>
      <c r="U23" s="176"/>
      <c r="Y23" s="176"/>
      <c r="Z23" s="176"/>
      <c r="AA23" s="176"/>
      <c r="AB23" s="176"/>
      <c r="AC23" s="176"/>
      <c r="AD23" s="176"/>
      <c r="AE23" s="176"/>
      <c r="AF23" s="176"/>
      <c r="AI23" s="176"/>
      <c r="AJ23" s="176"/>
      <c r="AK23" s="176"/>
      <c r="AL23" s="176"/>
      <c r="AM23" s="176"/>
      <c r="AN23" s="176"/>
      <c r="AO23" s="176"/>
      <c r="AP23" s="176"/>
      <c r="AQ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8"/>
    </row>
    <row r="24" spans="2:56" s="2" customFormat="1" x14ac:dyDescent="0.2">
      <c r="C24" s="9"/>
      <c r="D24" s="10"/>
      <c r="E24" s="10"/>
      <c r="F24" s="10"/>
      <c r="G24" s="17"/>
      <c r="H24" s="21"/>
      <c r="I24" s="21"/>
      <c r="J24" s="10"/>
      <c r="K24" s="28"/>
      <c r="L24" s="24"/>
      <c r="M24" s="29"/>
      <c r="N24" s="32"/>
      <c r="O24" s="176"/>
      <c r="P24" s="176"/>
      <c r="Q24" s="176"/>
      <c r="R24" s="176"/>
      <c r="S24" s="176"/>
      <c r="T24" s="176"/>
      <c r="U24" s="176"/>
      <c r="Y24" s="176"/>
      <c r="Z24" s="176"/>
      <c r="AA24" s="176"/>
      <c r="AB24" s="176"/>
      <c r="AC24" s="176"/>
      <c r="AD24" s="176"/>
      <c r="AE24" s="176"/>
      <c r="AF24" s="176"/>
      <c r="AI24" s="176"/>
      <c r="AJ24" s="176"/>
      <c r="AK24" s="176"/>
      <c r="AL24" s="176"/>
      <c r="AM24" s="176"/>
      <c r="AN24" s="176"/>
      <c r="AO24" s="176"/>
      <c r="AP24" s="176"/>
      <c r="AQ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8"/>
    </row>
    <row r="25" spans="2:56" s="2" customFormat="1" x14ac:dyDescent="0.2">
      <c r="C25" s="9"/>
      <c r="D25" s="10"/>
      <c r="E25" s="10"/>
      <c r="F25" s="10"/>
      <c r="G25" s="17"/>
      <c r="H25" s="21"/>
      <c r="I25" s="21"/>
      <c r="J25" s="10"/>
      <c r="K25" s="28"/>
      <c r="L25" s="24"/>
      <c r="M25" s="29"/>
      <c r="N25" s="32"/>
      <c r="O25" s="176"/>
      <c r="P25" s="176"/>
      <c r="Q25" s="176"/>
      <c r="R25" s="176"/>
      <c r="S25" s="176"/>
      <c r="T25" s="176"/>
      <c r="U25" s="176"/>
      <c r="Y25" s="176"/>
      <c r="Z25" s="176"/>
      <c r="AA25" s="176"/>
      <c r="AB25" s="176"/>
      <c r="AC25" s="176"/>
      <c r="AD25" s="176"/>
      <c r="AE25" s="176"/>
      <c r="AF25" s="176"/>
      <c r="AI25" s="176"/>
      <c r="AJ25" s="176"/>
      <c r="AK25" s="176"/>
      <c r="AL25" s="176"/>
      <c r="AM25" s="176"/>
      <c r="AN25" s="176"/>
      <c r="AO25" s="176"/>
      <c r="AP25" s="176"/>
      <c r="AQ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8"/>
    </row>
    <row r="26" spans="2:56" s="2" customFormat="1" x14ac:dyDescent="0.2">
      <c r="C26" s="9"/>
      <c r="D26" s="10"/>
      <c r="E26" s="10"/>
      <c r="F26" s="10"/>
      <c r="G26" s="17"/>
      <c r="H26" s="21"/>
      <c r="I26" s="21"/>
      <c r="J26" s="10"/>
      <c r="K26" s="28"/>
      <c r="L26" s="24"/>
      <c r="M26" s="29"/>
      <c r="N26" s="32"/>
      <c r="O26" s="176"/>
      <c r="P26" s="176"/>
      <c r="Q26" s="176"/>
      <c r="R26" s="176"/>
      <c r="S26" s="176"/>
      <c r="T26" s="176"/>
      <c r="U26" s="176"/>
      <c r="Y26" s="176"/>
      <c r="Z26" s="176"/>
      <c r="AA26" s="176"/>
      <c r="AB26" s="176"/>
      <c r="AC26" s="176"/>
      <c r="AD26" s="176"/>
      <c r="AE26" s="176"/>
      <c r="AF26" s="176"/>
      <c r="AI26" s="176"/>
      <c r="AJ26" s="176"/>
      <c r="AK26" s="176"/>
      <c r="AL26" s="176"/>
      <c r="AM26" s="176"/>
      <c r="AN26" s="176"/>
      <c r="AO26" s="176"/>
      <c r="AP26" s="176"/>
      <c r="AQ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8"/>
    </row>
    <row r="27" spans="2:56" s="2" customFormat="1" x14ac:dyDescent="0.2">
      <c r="C27" s="9"/>
      <c r="D27" s="10"/>
      <c r="E27" s="10"/>
      <c r="F27" s="10"/>
      <c r="G27" s="17"/>
      <c r="H27" s="21"/>
      <c r="I27" s="21"/>
      <c r="J27" s="10"/>
      <c r="K27" s="28"/>
      <c r="L27" s="24"/>
      <c r="M27" s="29">
        <v>25</v>
      </c>
      <c r="N27" s="32"/>
      <c r="O27" s="176"/>
      <c r="P27" s="176"/>
      <c r="Q27" s="176"/>
      <c r="R27" s="176"/>
      <c r="S27" s="176"/>
      <c r="T27" s="176"/>
      <c r="U27" s="176"/>
      <c r="Y27" s="176"/>
      <c r="Z27" s="176"/>
      <c r="AA27" s="176"/>
      <c r="AB27" s="176"/>
      <c r="AC27" s="176"/>
      <c r="AD27" s="176"/>
      <c r="AE27" s="176"/>
      <c r="AF27" s="176"/>
      <c r="AI27" s="176"/>
      <c r="AJ27" s="176"/>
      <c r="AK27" s="176"/>
      <c r="AL27" s="176"/>
      <c r="AM27" s="176"/>
      <c r="AN27" s="176"/>
      <c r="AO27" s="176"/>
      <c r="AP27" s="176"/>
      <c r="AQ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8"/>
    </row>
    <row r="28" spans="2:56" s="2" customFormat="1" x14ac:dyDescent="0.2">
      <c r="C28" s="9"/>
      <c r="D28" s="10"/>
      <c r="E28" s="10"/>
      <c r="F28" s="10"/>
      <c r="G28" s="17"/>
      <c r="H28" s="21"/>
      <c r="I28" s="21"/>
      <c r="J28" s="10"/>
      <c r="K28" s="28"/>
      <c r="L28" s="24"/>
      <c r="M28" s="29"/>
      <c r="N28" s="32"/>
      <c r="O28" s="176"/>
      <c r="P28" s="176"/>
      <c r="Q28" s="176"/>
      <c r="R28" s="176"/>
      <c r="S28" s="176"/>
      <c r="T28" s="176"/>
      <c r="U28" s="176"/>
      <c r="Y28" s="176"/>
      <c r="Z28" s="176"/>
      <c r="AA28" s="176"/>
      <c r="AB28" s="176"/>
      <c r="AC28" s="176"/>
      <c r="AD28" s="176"/>
      <c r="AE28" s="176"/>
      <c r="AF28" s="176"/>
      <c r="AI28" s="176"/>
      <c r="AJ28" s="176"/>
      <c r="AK28" s="176"/>
      <c r="AL28" s="176"/>
      <c r="AM28" s="176"/>
      <c r="AN28" s="176"/>
      <c r="AO28" s="176"/>
      <c r="AP28" s="176"/>
      <c r="AQ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8"/>
    </row>
    <row r="29" spans="2:56" s="2" customFormat="1" x14ac:dyDescent="0.2">
      <c r="C29" s="9"/>
      <c r="D29" s="10"/>
      <c r="E29" s="10"/>
      <c r="F29" s="10"/>
      <c r="G29" s="17"/>
      <c r="H29" s="21"/>
      <c r="I29" s="21"/>
      <c r="J29" s="10"/>
      <c r="K29" s="28"/>
      <c r="L29" s="24"/>
      <c r="M29" s="29"/>
      <c r="N29" s="32"/>
      <c r="O29" s="176"/>
      <c r="P29" s="176"/>
      <c r="Q29" s="176"/>
      <c r="R29" s="176"/>
      <c r="S29" s="176"/>
      <c r="T29" s="176"/>
      <c r="U29" s="176"/>
      <c r="Y29" s="176"/>
      <c r="Z29" s="176"/>
      <c r="AA29" s="176"/>
      <c r="AB29" s="176"/>
      <c r="AC29" s="176"/>
      <c r="AD29" s="176"/>
      <c r="AE29" s="176"/>
      <c r="AF29" s="176"/>
      <c r="AI29" s="176"/>
      <c r="AJ29" s="176"/>
      <c r="AK29" s="176"/>
      <c r="AL29" s="176"/>
      <c r="AM29" s="176"/>
      <c r="AN29" s="176"/>
      <c r="AO29" s="176"/>
      <c r="AP29" s="176"/>
      <c r="AQ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8"/>
    </row>
    <row r="30" spans="2:56" s="2" customFormat="1" x14ac:dyDescent="0.2">
      <c r="C30" s="9"/>
      <c r="D30" s="10"/>
      <c r="E30" s="10"/>
      <c r="F30" s="10"/>
      <c r="G30" s="17"/>
      <c r="H30" s="21"/>
      <c r="I30" s="21"/>
      <c r="J30" s="10"/>
      <c r="K30" s="28"/>
      <c r="L30" s="24"/>
      <c r="M30" s="29"/>
      <c r="N30" s="32"/>
      <c r="O30" s="176"/>
      <c r="P30" s="176"/>
      <c r="Q30" s="176"/>
      <c r="R30" s="176"/>
      <c r="S30" s="176"/>
      <c r="T30" s="176"/>
      <c r="U30" s="176"/>
      <c r="Y30" s="176"/>
      <c r="Z30" s="176"/>
      <c r="AA30" s="176"/>
      <c r="AB30" s="176"/>
      <c r="AC30" s="176"/>
      <c r="AD30" s="176"/>
      <c r="AE30" s="176"/>
      <c r="AF30" s="176"/>
      <c r="AI30" s="176"/>
      <c r="AJ30" s="176"/>
      <c r="AK30" s="176"/>
      <c r="AL30" s="176"/>
      <c r="AM30" s="176"/>
      <c r="AN30" s="176"/>
      <c r="AO30" s="176"/>
      <c r="AP30" s="176"/>
      <c r="AQ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8"/>
    </row>
    <row r="31" spans="2:56" s="2" customFormat="1" x14ac:dyDescent="0.2">
      <c r="C31" s="9"/>
      <c r="D31" s="10"/>
      <c r="E31" s="10"/>
      <c r="F31" s="10"/>
      <c r="G31" s="17"/>
      <c r="H31" s="21"/>
      <c r="I31" s="21"/>
      <c r="J31" s="10"/>
      <c r="K31" s="28"/>
      <c r="L31" s="24"/>
      <c r="M31" s="29"/>
      <c r="N31" s="32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8"/>
    </row>
    <row r="32" spans="2:56" s="2" customFormat="1" x14ac:dyDescent="0.2">
      <c r="C32" s="9"/>
      <c r="D32" s="10"/>
      <c r="E32" s="10"/>
      <c r="F32" s="10"/>
      <c r="G32" s="17"/>
      <c r="H32" s="21"/>
      <c r="I32" s="21"/>
      <c r="J32" s="10"/>
      <c r="K32" s="28"/>
      <c r="L32" s="24"/>
      <c r="M32" s="29"/>
      <c r="N32" s="32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8"/>
    </row>
    <row r="33" spans="3:55" s="2" customFormat="1" x14ac:dyDescent="0.2">
      <c r="C33" s="9"/>
      <c r="D33" s="10"/>
      <c r="E33" s="10"/>
      <c r="F33" s="10"/>
      <c r="G33" s="17"/>
      <c r="H33" s="21"/>
      <c r="I33" s="21"/>
      <c r="J33" s="10"/>
      <c r="K33" s="28"/>
      <c r="L33" s="24"/>
      <c r="M33" s="29"/>
      <c r="N33" s="32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8"/>
    </row>
    <row r="34" spans="3:55" s="2" customFormat="1" x14ac:dyDescent="0.2">
      <c r="C34" s="9"/>
      <c r="D34" s="10"/>
      <c r="E34" s="10"/>
      <c r="F34" s="10"/>
      <c r="G34" s="17"/>
      <c r="H34" s="21"/>
      <c r="I34" s="21"/>
      <c r="J34" s="10"/>
      <c r="K34" s="28"/>
      <c r="L34" s="24"/>
      <c r="M34" s="29"/>
      <c r="N34" s="32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8"/>
    </row>
    <row r="35" spans="3:55" s="2" customFormat="1" x14ac:dyDescent="0.2">
      <c r="C35" s="9"/>
      <c r="D35" s="10"/>
      <c r="E35" s="10"/>
      <c r="F35" s="10"/>
      <c r="G35" s="17"/>
      <c r="H35" s="21"/>
      <c r="I35" s="21"/>
      <c r="J35" s="10"/>
      <c r="K35" s="28"/>
      <c r="L35" s="24"/>
      <c r="M35" s="29"/>
      <c r="N35" s="32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8"/>
    </row>
    <row r="36" spans="3:55" s="2" customFormat="1" x14ac:dyDescent="0.2">
      <c r="C36" s="9"/>
      <c r="D36" s="10"/>
      <c r="E36" s="10"/>
      <c r="F36" s="10"/>
      <c r="G36" s="17"/>
      <c r="H36" s="21"/>
      <c r="I36" s="21"/>
      <c r="J36" s="10"/>
      <c r="K36" s="28"/>
      <c r="L36" s="24"/>
      <c r="M36" s="29"/>
      <c r="N36" s="32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8"/>
    </row>
    <row r="37" spans="3:55" s="2" customFormat="1" x14ac:dyDescent="0.2">
      <c r="C37" s="9"/>
      <c r="D37" s="10"/>
      <c r="E37" s="10"/>
      <c r="F37" s="10"/>
      <c r="G37" s="17"/>
      <c r="H37" s="21"/>
      <c r="I37" s="21"/>
      <c r="J37" s="10"/>
      <c r="K37" s="28"/>
      <c r="L37" s="24"/>
      <c r="M37" s="29"/>
      <c r="N37" s="32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8"/>
    </row>
    <row r="38" spans="3:55" s="2" customFormat="1" x14ac:dyDescent="0.2">
      <c r="C38" s="9"/>
      <c r="D38" s="10"/>
      <c r="E38" s="10"/>
      <c r="F38" s="10"/>
      <c r="G38" s="17"/>
      <c r="H38" s="21"/>
      <c r="I38" s="21"/>
      <c r="J38" s="10"/>
      <c r="K38" s="28"/>
      <c r="L38" s="24"/>
      <c r="M38" s="29"/>
      <c r="N38" s="32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8"/>
    </row>
    <row r="39" spans="3:55" s="2" customFormat="1" x14ac:dyDescent="0.2">
      <c r="C39" s="9"/>
      <c r="D39" s="10"/>
      <c r="E39" s="10"/>
      <c r="F39" s="10"/>
      <c r="G39" s="17"/>
      <c r="H39" s="21"/>
      <c r="I39" s="21"/>
      <c r="J39" s="10"/>
      <c r="K39" s="28"/>
      <c r="L39" s="24"/>
      <c r="M39" s="29"/>
      <c r="N39" s="32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8"/>
    </row>
    <row r="40" spans="3:55" s="2" customFormat="1" x14ac:dyDescent="0.2">
      <c r="C40" s="9"/>
      <c r="D40" s="10"/>
      <c r="E40" s="10"/>
      <c r="F40" s="10"/>
      <c r="G40" s="17"/>
      <c r="H40" s="21"/>
      <c r="I40" s="21"/>
      <c r="J40" s="10"/>
      <c r="K40" s="28"/>
      <c r="L40" s="24"/>
      <c r="M40" s="29"/>
      <c r="N40" s="32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8"/>
    </row>
    <row r="41" spans="3:55" s="2" customFormat="1" x14ac:dyDescent="0.2">
      <c r="C41" s="9"/>
      <c r="D41" s="10"/>
      <c r="E41" s="10"/>
      <c r="F41" s="10"/>
      <c r="G41" s="17"/>
      <c r="H41" s="21"/>
      <c r="I41" s="21"/>
      <c r="J41" s="10"/>
      <c r="K41" s="28"/>
      <c r="L41" s="24"/>
      <c r="M41" s="29"/>
      <c r="N41" s="32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8"/>
    </row>
    <row r="42" spans="3:55" s="2" customFormat="1" x14ac:dyDescent="0.2">
      <c r="C42" s="9"/>
      <c r="D42" s="10"/>
      <c r="E42" s="10"/>
      <c r="F42" s="10"/>
      <c r="G42" s="17"/>
      <c r="H42" s="21"/>
      <c r="I42" s="21"/>
      <c r="J42" s="10"/>
      <c r="K42" s="28"/>
      <c r="L42" s="24"/>
      <c r="M42" s="29"/>
      <c r="N42" s="32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8"/>
    </row>
    <row r="43" spans="3:55" s="2" customFormat="1" x14ac:dyDescent="0.2">
      <c r="C43" s="9"/>
      <c r="D43" s="10"/>
      <c r="E43" s="10"/>
      <c r="F43" s="10"/>
      <c r="G43" s="17"/>
      <c r="H43" s="21"/>
      <c r="I43" s="21"/>
      <c r="J43" s="10"/>
      <c r="K43" s="28"/>
      <c r="L43" s="24"/>
      <c r="M43" s="29"/>
      <c r="N43" s="32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8"/>
    </row>
    <row r="44" spans="3:55" s="2" customFormat="1" x14ac:dyDescent="0.2">
      <c r="C44" s="9"/>
      <c r="D44" s="10"/>
      <c r="E44" s="10"/>
      <c r="F44" s="10"/>
      <c r="G44" s="17"/>
      <c r="H44" s="21"/>
      <c r="I44" s="21"/>
      <c r="J44" s="10"/>
      <c r="K44" s="28"/>
      <c r="L44" s="24"/>
      <c r="M44" s="29"/>
      <c r="N44" s="32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8"/>
    </row>
    <row r="45" spans="3:55" s="2" customFormat="1" x14ac:dyDescent="0.2">
      <c r="C45" s="9"/>
      <c r="D45" s="10"/>
      <c r="E45" s="10"/>
      <c r="F45" s="10"/>
      <c r="G45" s="17"/>
      <c r="H45" s="21"/>
      <c r="I45" s="21"/>
      <c r="J45" s="10"/>
      <c r="K45" s="28"/>
      <c r="L45" s="24"/>
      <c r="M45" s="29"/>
      <c r="N45" s="32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8"/>
    </row>
    <row r="46" spans="3:55" s="2" customFormat="1" x14ac:dyDescent="0.2">
      <c r="C46" s="9"/>
      <c r="D46" s="10"/>
      <c r="E46" s="10"/>
      <c r="F46" s="10"/>
      <c r="G46" s="17"/>
      <c r="H46" s="21"/>
      <c r="I46" s="21"/>
      <c r="J46" s="10"/>
      <c r="K46" s="28"/>
      <c r="L46" s="24"/>
      <c r="M46" s="29"/>
      <c r="N46" s="32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8"/>
    </row>
    <row r="47" spans="3:55" x14ac:dyDescent="0.2"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8"/>
    </row>
    <row r="48" spans="3:55" x14ac:dyDescent="0.2"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8"/>
    </row>
    <row r="49" spans="15:55" x14ac:dyDescent="0.2"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8"/>
    </row>
    <row r="50" spans="15:55" x14ac:dyDescent="0.2"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8"/>
    </row>
    <row r="51" spans="15:55" x14ac:dyDescent="0.2"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8"/>
    </row>
    <row r="52" spans="15:55" x14ac:dyDescent="0.2"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8"/>
    </row>
    <row r="53" spans="15:55" x14ac:dyDescent="0.2"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8"/>
    </row>
    <row r="54" spans="15:55" x14ac:dyDescent="0.2"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8"/>
    </row>
    <row r="55" spans="15:55" x14ac:dyDescent="0.2"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8"/>
    </row>
    <row r="56" spans="15:55" x14ac:dyDescent="0.2"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8"/>
    </row>
    <row r="57" spans="15:55" x14ac:dyDescent="0.2"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8"/>
    </row>
    <row r="58" spans="15:55" x14ac:dyDescent="0.2">
      <c r="BC58" s="18"/>
    </row>
    <row r="59" spans="15:55" x14ac:dyDescent="0.2">
      <c r="BC59" s="18"/>
    </row>
    <row r="60" spans="15:55" x14ac:dyDescent="0.2">
      <c r="BC60" s="18"/>
    </row>
    <row r="61" spans="15:55" x14ac:dyDescent="0.2">
      <c r="BC61" s="18"/>
    </row>
    <row r="62" spans="15:55" x14ac:dyDescent="0.2">
      <c r="BC62" s="18"/>
    </row>
    <row r="63" spans="15:55" x14ac:dyDescent="0.2">
      <c r="BC63" s="18"/>
    </row>
    <row r="64" spans="15:55" x14ac:dyDescent="0.2">
      <c r="BC64" s="18"/>
    </row>
    <row r="65" spans="55:55" x14ac:dyDescent="0.2">
      <c r="BC65" s="18"/>
    </row>
    <row r="66" spans="55:55" x14ac:dyDescent="0.2">
      <c r="BC66" s="18"/>
    </row>
    <row r="67" spans="55:55" x14ac:dyDescent="0.2">
      <c r="BC67" s="18"/>
    </row>
    <row r="68" spans="55:55" x14ac:dyDescent="0.2">
      <c r="BC68" s="18"/>
    </row>
    <row r="69" spans="55:55" x14ac:dyDescent="0.2">
      <c r="BC69" s="18"/>
    </row>
    <row r="70" spans="55:55" x14ac:dyDescent="0.2">
      <c r="BC70" s="18"/>
    </row>
    <row r="71" spans="55:55" x14ac:dyDescent="0.2">
      <c r="BC71" s="18"/>
    </row>
    <row r="72" spans="55:55" x14ac:dyDescent="0.2">
      <c r="BC72" s="18"/>
    </row>
    <row r="73" spans="55:55" x14ac:dyDescent="0.2">
      <c r="BC73" s="18"/>
    </row>
    <row r="74" spans="55:55" x14ac:dyDescent="0.2">
      <c r="BC74" s="18"/>
    </row>
    <row r="75" spans="55:55" x14ac:dyDescent="0.2">
      <c r="BC75" s="18"/>
    </row>
    <row r="76" spans="55:55" x14ac:dyDescent="0.2">
      <c r="BC76" s="18"/>
    </row>
    <row r="77" spans="55:55" x14ac:dyDescent="0.2">
      <c r="BC77" s="18"/>
    </row>
    <row r="78" spans="55:55" x14ac:dyDescent="0.2">
      <c r="BC78" s="18"/>
    </row>
    <row r="79" spans="55:55" x14ac:dyDescent="0.2">
      <c r="BC79" s="18"/>
    </row>
    <row r="80" spans="55:55" x14ac:dyDescent="0.2">
      <c r="BC80" s="18"/>
    </row>
    <row r="81" spans="55:55" x14ac:dyDescent="0.2">
      <c r="BC81" s="18"/>
    </row>
    <row r="82" spans="55:55" x14ac:dyDescent="0.2">
      <c r="BC82" s="18"/>
    </row>
    <row r="83" spans="55:55" x14ac:dyDescent="0.2">
      <c r="BC83" s="18"/>
    </row>
    <row r="84" spans="55:55" x14ac:dyDescent="0.2">
      <c r="BC84" s="18"/>
    </row>
    <row r="85" spans="55:55" x14ac:dyDescent="0.2">
      <c r="BC85" s="18"/>
    </row>
    <row r="86" spans="55:55" x14ac:dyDescent="0.2">
      <c r="BC86" s="18"/>
    </row>
    <row r="87" spans="55:55" x14ac:dyDescent="0.2">
      <c r="BC87" s="18"/>
    </row>
    <row r="88" spans="55:55" x14ac:dyDescent="0.2">
      <c r="BC88" s="18"/>
    </row>
    <row r="89" spans="55:55" x14ac:dyDescent="0.2">
      <c r="BC89" s="18"/>
    </row>
    <row r="90" spans="55:55" x14ac:dyDescent="0.2">
      <c r="BC90" s="18"/>
    </row>
    <row r="91" spans="55:55" x14ac:dyDescent="0.2">
      <c r="BC91" s="18"/>
    </row>
    <row r="92" spans="55:55" x14ac:dyDescent="0.2">
      <c r="BC92" s="18"/>
    </row>
    <row r="93" spans="55:55" x14ac:dyDescent="0.2">
      <c r="BC93" s="18"/>
    </row>
    <row r="94" spans="55:55" x14ac:dyDescent="0.2">
      <c r="BC94" s="18"/>
    </row>
    <row r="95" spans="55:55" x14ac:dyDescent="0.2">
      <c r="BC95" s="18"/>
    </row>
    <row r="96" spans="55:55" x14ac:dyDescent="0.2">
      <c r="BC96" s="18"/>
    </row>
    <row r="97" spans="55:55" x14ac:dyDescent="0.2">
      <c r="BC97" s="18"/>
    </row>
    <row r="98" spans="55:55" x14ac:dyDescent="0.2">
      <c r="BC98" s="18"/>
    </row>
    <row r="99" spans="55:55" x14ac:dyDescent="0.2">
      <c r="BC99" s="18"/>
    </row>
    <row r="100" spans="55:55" x14ac:dyDescent="0.2">
      <c r="BC100" s="18"/>
    </row>
    <row r="101" spans="55:55" x14ac:dyDescent="0.2">
      <c r="BC101" s="18"/>
    </row>
    <row r="102" spans="55:55" x14ac:dyDescent="0.2">
      <c r="BC102" s="18"/>
    </row>
    <row r="103" spans="55:55" x14ac:dyDescent="0.2">
      <c r="BC103" s="18"/>
    </row>
    <row r="104" spans="55:55" x14ac:dyDescent="0.2">
      <c r="BC104" s="18"/>
    </row>
    <row r="105" spans="55:55" x14ac:dyDescent="0.2">
      <c r="BC105" s="18"/>
    </row>
    <row r="106" spans="55:55" x14ac:dyDescent="0.2">
      <c r="BC106" s="18"/>
    </row>
    <row r="107" spans="55:55" x14ac:dyDescent="0.2">
      <c r="BC107" s="18"/>
    </row>
    <row r="108" spans="55:55" x14ac:dyDescent="0.2">
      <c r="BC108" s="18"/>
    </row>
    <row r="109" spans="55:55" x14ac:dyDescent="0.2">
      <c r="BC109" s="18"/>
    </row>
    <row r="110" spans="55:55" x14ac:dyDescent="0.2">
      <c r="BC110" s="18"/>
    </row>
    <row r="111" spans="55:55" x14ac:dyDescent="0.2">
      <c r="BC111" s="18"/>
    </row>
    <row r="112" spans="55:55" x14ac:dyDescent="0.2">
      <c r="BC112" s="18"/>
    </row>
    <row r="113" spans="55:55" x14ac:dyDescent="0.2">
      <c r="BC113" s="18"/>
    </row>
    <row r="114" spans="55:55" x14ac:dyDescent="0.2">
      <c r="BC114" s="18"/>
    </row>
    <row r="115" spans="55:55" x14ac:dyDescent="0.2">
      <c r="BC115" s="18"/>
    </row>
    <row r="116" spans="55:55" x14ac:dyDescent="0.2">
      <c r="BC116" s="18"/>
    </row>
    <row r="117" spans="55:55" x14ac:dyDescent="0.2">
      <c r="BC117" s="18"/>
    </row>
    <row r="118" spans="55:55" x14ac:dyDescent="0.2">
      <c r="BC118" s="18"/>
    </row>
    <row r="119" spans="55:55" x14ac:dyDescent="0.2">
      <c r="BC119" s="18"/>
    </row>
    <row r="120" spans="55:55" x14ac:dyDescent="0.2">
      <c r="BC120" s="18"/>
    </row>
    <row r="121" spans="55:55" x14ac:dyDescent="0.2">
      <c r="BC121" s="18"/>
    </row>
    <row r="122" spans="55:55" x14ac:dyDescent="0.2">
      <c r="BC122" s="18"/>
    </row>
    <row r="123" spans="55:55" x14ac:dyDescent="0.2">
      <c r="BC123" s="18"/>
    </row>
    <row r="124" spans="55:55" x14ac:dyDescent="0.2">
      <c r="BC124" s="18"/>
    </row>
    <row r="125" spans="55:55" x14ac:dyDescent="0.2">
      <c r="BC125" s="18"/>
    </row>
    <row r="126" spans="55:55" x14ac:dyDescent="0.2">
      <c r="BC126" s="18"/>
    </row>
    <row r="127" spans="55:55" x14ac:dyDescent="0.2">
      <c r="BC127" s="18"/>
    </row>
    <row r="128" spans="55:55" x14ac:dyDescent="0.2">
      <c r="BC128" s="18"/>
    </row>
    <row r="129" spans="55:55" x14ac:dyDescent="0.2">
      <c r="BC129" s="18"/>
    </row>
    <row r="130" spans="55:55" x14ac:dyDescent="0.2">
      <c r="BC130" s="18"/>
    </row>
    <row r="131" spans="55:55" x14ac:dyDescent="0.2">
      <c r="BC131" s="18"/>
    </row>
    <row r="132" spans="55:55" x14ac:dyDescent="0.2">
      <c r="BC132" s="18"/>
    </row>
    <row r="133" spans="55:55" x14ac:dyDescent="0.2">
      <c r="BC133" s="18"/>
    </row>
    <row r="134" spans="55:55" x14ac:dyDescent="0.2">
      <c r="BC134" s="18"/>
    </row>
    <row r="135" spans="55:55" x14ac:dyDescent="0.2">
      <c r="BC135" s="18"/>
    </row>
    <row r="136" spans="55:55" x14ac:dyDescent="0.2">
      <c r="BC136" s="18"/>
    </row>
    <row r="137" spans="55:55" x14ac:dyDescent="0.2">
      <c r="BC137" s="18"/>
    </row>
    <row r="138" spans="55:55" x14ac:dyDescent="0.2">
      <c r="BC138" s="18"/>
    </row>
    <row r="139" spans="55:55" x14ac:dyDescent="0.2">
      <c r="BC139" s="18"/>
    </row>
    <row r="140" spans="55:55" x14ac:dyDescent="0.2">
      <c r="BC140" s="18"/>
    </row>
    <row r="141" spans="55:55" x14ac:dyDescent="0.2">
      <c r="BC141" s="18"/>
    </row>
    <row r="142" spans="55:55" x14ac:dyDescent="0.2">
      <c r="BC142" s="18"/>
    </row>
    <row r="143" spans="55:55" x14ac:dyDescent="0.2">
      <c r="BC143" s="18"/>
    </row>
    <row r="144" spans="55:55" x14ac:dyDescent="0.2">
      <c r="BC144" s="18"/>
    </row>
    <row r="145" spans="55:55" x14ac:dyDescent="0.2">
      <c r="BC145" s="18"/>
    </row>
    <row r="146" spans="55:55" x14ac:dyDescent="0.2">
      <c r="BC146" s="18"/>
    </row>
    <row r="147" spans="55:55" x14ac:dyDescent="0.2">
      <c r="BC147" s="18"/>
    </row>
    <row r="148" spans="55:55" x14ac:dyDescent="0.2">
      <c r="BC148" s="18"/>
    </row>
    <row r="149" spans="55:55" x14ac:dyDescent="0.2">
      <c r="BC149" s="18"/>
    </row>
    <row r="150" spans="55:55" x14ac:dyDescent="0.2">
      <c r="BC150" s="18"/>
    </row>
    <row r="151" spans="55:55" x14ac:dyDescent="0.2">
      <c r="BC151" s="18"/>
    </row>
    <row r="152" spans="55:55" x14ac:dyDescent="0.2">
      <c r="BC152" s="18"/>
    </row>
    <row r="153" spans="55:55" x14ac:dyDescent="0.2">
      <c r="BC153" s="18"/>
    </row>
    <row r="154" spans="55:55" x14ac:dyDescent="0.2">
      <c r="BC154" s="18"/>
    </row>
    <row r="155" spans="55:55" x14ac:dyDescent="0.2">
      <c r="BC155" s="18"/>
    </row>
    <row r="156" spans="55:55" x14ac:dyDescent="0.2">
      <c r="BC156" s="18"/>
    </row>
    <row r="157" spans="55:55" x14ac:dyDescent="0.2">
      <c r="BC157" s="18"/>
    </row>
    <row r="158" spans="55:55" x14ac:dyDescent="0.2">
      <c r="BC158" s="18"/>
    </row>
    <row r="159" spans="55:55" x14ac:dyDescent="0.2">
      <c r="BC159" s="18"/>
    </row>
    <row r="160" spans="55:55" x14ac:dyDescent="0.2">
      <c r="BC160" s="18"/>
    </row>
    <row r="161" spans="55:55" x14ac:dyDescent="0.2">
      <c r="BC161" s="18"/>
    </row>
    <row r="162" spans="55:55" x14ac:dyDescent="0.2">
      <c r="BC162" s="18"/>
    </row>
    <row r="163" spans="55:55" x14ac:dyDescent="0.2">
      <c r="BC163" s="18"/>
    </row>
    <row r="164" spans="55:55" x14ac:dyDescent="0.2">
      <c r="BC164" s="18"/>
    </row>
    <row r="165" spans="55:55" x14ac:dyDescent="0.2">
      <c r="BC165" s="18"/>
    </row>
    <row r="166" spans="55:55" x14ac:dyDescent="0.2">
      <c r="BC166" s="18"/>
    </row>
    <row r="167" spans="55:55" x14ac:dyDescent="0.2">
      <c r="BC167" s="18"/>
    </row>
    <row r="168" spans="55:55" x14ac:dyDescent="0.2">
      <c r="BC168" s="18"/>
    </row>
    <row r="169" spans="55:55" x14ac:dyDescent="0.2">
      <c r="BC169" s="18"/>
    </row>
    <row r="170" spans="55:55" x14ac:dyDescent="0.2">
      <c r="BC170" s="18"/>
    </row>
    <row r="171" spans="55:55" x14ac:dyDescent="0.2">
      <c r="BC171" s="18"/>
    </row>
    <row r="172" spans="55:55" x14ac:dyDescent="0.2">
      <c r="BC172" s="18"/>
    </row>
    <row r="173" spans="55:55" x14ac:dyDescent="0.2">
      <c r="BC173" s="18"/>
    </row>
    <row r="174" spans="55:55" x14ac:dyDescent="0.2">
      <c r="BC174" s="18"/>
    </row>
    <row r="175" spans="55:55" x14ac:dyDescent="0.2">
      <c r="BC175" s="18"/>
    </row>
    <row r="176" spans="55:55" x14ac:dyDescent="0.2">
      <c r="BC176" s="18"/>
    </row>
    <row r="177" spans="55:55" x14ac:dyDescent="0.2">
      <c r="BC177" s="18"/>
    </row>
    <row r="178" spans="55:55" x14ac:dyDescent="0.2">
      <c r="BC178" s="18"/>
    </row>
    <row r="179" spans="55:55" x14ac:dyDescent="0.2">
      <c r="BC179" s="18"/>
    </row>
    <row r="180" spans="55:55" x14ac:dyDescent="0.2">
      <c r="BC180" s="18"/>
    </row>
    <row r="181" spans="55:55" x14ac:dyDescent="0.2">
      <c r="BC181" s="18"/>
    </row>
    <row r="182" spans="55:55" x14ac:dyDescent="0.2">
      <c r="BC182" s="18"/>
    </row>
    <row r="183" spans="55:55" x14ac:dyDescent="0.2">
      <c r="BC183" s="18"/>
    </row>
    <row r="184" spans="55:55" x14ac:dyDescent="0.2">
      <c r="BC184" s="18"/>
    </row>
    <row r="185" spans="55:55" x14ac:dyDescent="0.2">
      <c r="BC185" s="18"/>
    </row>
    <row r="186" spans="55:55" x14ac:dyDescent="0.2">
      <c r="BC186" s="18"/>
    </row>
    <row r="187" spans="55:55" x14ac:dyDescent="0.2">
      <c r="BC187" s="18"/>
    </row>
    <row r="188" spans="55:55" x14ac:dyDescent="0.2">
      <c r="BC188" s="18"/>
    </row>
    <row r="189" spans="55:55" x14ac:dyDescent="0.2">
      <c r="BC189" s="18"/>
    </row>
    <row r="190" spans="55:55" x14ac:dyDescent="0.2">
      <c r="BC190" s="18"/>
    </row>
    <row r="191" spans="55:55" x14ac:dyDescent="0.2">
      <c r="BC191" s="18"/>
    </row>
    <row r="192" spans="55:55" x14ac:dyDescent="0.2">
      <c r="BC192" s="18"/>
    </row>
    <row r="193" spans="55:55" x14ac:dyDescent="0.2">
      <c r="BC193" s="18"/>
    </row>
    <row r="194" spans="55:55" x14ac:dyDescent="0.2">
      <c r="BC194" s="18"/>
    </row>
    <row r="195" spans="55:55" x14ac:dyDescent="0.2">
      <c r="BC195" s="18"/>
    </row>
    <row r="196" spans="55:55" x14ac:dyDescent="0.2">
      <c r="BC196" s="18"/>
    </row>
    <row r="197" spans="55:55" x14ac:dyDescent="0.2">
      <c r="BC197" s="18"/>
    </row>
    <row r="198" spans="55:55" x14ac:dyDescent="0.2">
      <c r="BC198" s="18"/>
    </row>
    <row r="199" spans="55:55" x14ac:dyDescent="0.2">
      <c r="BC199" s="18"/>
    </row>
    <row r="200" spans="55:55" x14ac:dyDescent="0.2">
      <c r="BC200" s="18"/>
    </row>
    <row r="201" spans="55:55" x14ac:dyDescent="0.2">
      <c r="BC201" s="18"/>
    </row>
    <row r="202" spans="55:55" x14ac:dyDescent="0.2">
      <c r="BC202" s="18"/>
    </row>
    <row r="203" spans="55:55" x14ac:dyDescent="0.2">
      <c r="BC203" s="18"/>
    </row>
    <row r="204" spans="55:55" x14ac:dyDescent="0.2">
      <c r="BC204" s="18"/>
    </row>
    <row r="205" spans="55:55" x14ac:dyDescent="0.2">
      <c r="BC205" s="18"/>
    </row>
    <row r="206" spans="55:55" x14ac:dyDescent="0.2">
      <c r="BC206" s="18"/>
    </row>
    <row r="207" spans="55:55" x14ac:dyDescent="0.2">
      <c r="BC207" s="18"/>
    </row>
    <row r="208" spans="55:55" x14ac:dyDescent="0.2">
      <c r="BC208" s="18"/>
    </row>
    <row r="209" spans="55:55" x14ac:dyDescent="0.2">
      <c r="BC209" s="18"/>
    </row>
    <row r="210" spans="55:55" x14ac:dyDescent="0.2">
      <c r="BC210" s="18"/>
    </row>
    <row r="211" spans="55:55" x14ac:dyDescent="0.2">
      <c r="BC211" s="18"/>
    </row>
    <row r="212" spans="55:55" x14ac:dyDescent="0.2">
      <c r="BC212" s="18"/>
    </row>
    <row r="213" spans="55:55" x14ac:dyDescent="0.2">
      <c r="BC213" s="18"/>
    </row>
    <row r="214" spans="55:55" x14ac:dyDescent="0.2">
      <c r="BC214" s="18"/>
    </row>
    <row r="215" spans="55:55" x14ac:dyDescent="0.2">
      <c r="BC215" s="18"/>
    </row>
    <row r="216" spans="55:55" x14ac:dyDescent="0.2">
      <c r="BC216" s="18"/>
    </row>
    <row r="217" spans="55:55" x14ac:dyDescent="0.2">
      <c r="BC217" s="18"/>
    </row>
    <row r="218" spans="55:55" x14ac:dyDescent="0.2">
      <c r="BC218" s="18"/>
    </row>
    <row r="219" spans="55:55" x14ac:dyDescent="0.2">
      <c r="BC219" s="18"/>
    </row>
    <row r="220" spans="55:55" x14ac:dyDescent="0.2">
      <c r="BC220" s="18"/>
    </row>
    <row r="221" spans="55:55" x14ac:dyDescent="0.2">
      <c r="BC221" s="18"/>
    </row>
    <row r="222" spans="55:55" x14ac:dyDescent="0.2">
      <c r="BC222" s="18"/>
    </row>
    <row r="223" spans="55:55" x14ac:dyDescent="0.2">
      <c r="BC223" s="18"/>
    </row>
    <row r="224" spans="55:55" x14ac:dyDescent="0.2">
      <c r="BC224" s="18"/>
    </row>
    <row r="225" spans="55:55" x14ac:dyDescent="0.2">
      <c r="BC225" s="18"/>
    </row>
    <row r="226" spans="55:55" x14ac:dyDescent="0.2">
      <c r="BC226" s="18"/>
    </row>
    <row r="227" spans="55:55" x14ac:dyDescent="0.2">
      <c r="BC227" s="18"/>
    </row>
    <row r="228" spans="55:55" x14ac:dyDescent="0.2">
      <c r="BC228" s="18"/>
    </row>
    <row r="229" spans="55:55" x14ac:dyDescent="0.2">
      <c r="BC229" s="18"/>
    </row>
    <row r="230" spans="55:55" x14ac:dyDescent="0.2">
      <c r="BC230" s="18"/>
    </row>
    <row r="231" spans="55:55" x14ac:dyDescent="0.2">
      <c r="BC231" s="18"/>
    </row>
    <row r="232" spans="55:55" x14ac:dyDescent="0.2">
      <c r="BC232" s="18"/>
    </row>
    <row r="233" spans="55:55" x14ac:dyDescent="0.2">
      <c r="BC233" s="18"/>
    </row>
    <row r="234" spans="55:55" x14ac:dyDescent="0.2">
      <c r="BC234" s="18"/>
    </row>
    <row r="235" spans="55:55" x14ac:dyDescent="0.2">
      <c r="BC235" s="18"/>
    </row>
    <row r="236" spans="55:55" x14ac:dyDescent="0.2">
      <c r="BC236" s="18"/>
    </row>
    <row r="237" spans="55:55" x14ac:dyDescent="0.2">
      <c r="BC237" s="18"/>
    </row>
    <row r="238" spans="55:55" x14ac:dyDescent="0.2">
      <c r="BC238" s="18"/>
    </row>
    <row r="239" spans="55:55" x14ac:dyDescent="0.2">
      <c r="BC239" s="18"/>
    </row>
    <row r="240" spans="55:55" x14ac:dyDescent="0.2">
      <c r="BC240" s="18"/>
    </row>
    <row r="241" spans="55:55" x14ac:dyDescent="0.2">
      <c r="BC241" s="18"/>
    </row>
    <row r="242" spans="55:55" x14ac:dyDescent="0.2">
      <c r="BC242" s="18"/>
    </row>
    <row r="243" spans="55:55" x14ac:dyDescent="0.2">
      <c r="BC243" s="18"/>
    </row>
    <row r="244" spans="55:55" x14ac:dyDescent="0.2">
      <c r="BC244" s="18"/>
    </row>
    <row r="245" spans="55:55" x14ac:dyDescent="0.2">
      <c r="BC245" s="18"/>
    </row>
    <row r="246" spans="55:55" x14ac:dyDescent="0.2">
      <c r="BC246" s="18"/>
    </row>
    <row r="247" spans="55:55" x14ac:dyDescent="0.2">
      <c r="BC247" s="18"/>
    </row>
    <row r="248" spans="55:55" x14ac:dyDescent="0.2">
      <c r="BC248" s="18"/>
    </row>
    <row r="249" spans="55:55" x14ac:dyDescent="0.2">
      <c r="BC249" s="18"/>
    </row>
    <row r="250" spans="55:55" x14ac:dyDescent="0.2">
      <c r="BC250" s="18"/>
    </row>
    <row r="251" spans="55:55" x14ac:dyDescent="0.2">
      <c r="BC251" s="18"/>
    </row>
    <row r="252" spans="55:55" x14ac:dyDescent="0.2">
      <c r="BC252" s="18"/>
    </row>
    <row r="253" spans="55:55" x14ac:dyDescent="0.2">
      <c r="BC253" s="18"/>
    </row>
    <row r="254" spans="55:55" x14ac:dyDescent="0.2">
      <c r="BC254" s="18"/>
    </row>
    <row r="255" spans="55:55" x14ac:dyDescent="0.2">
      <c r="BC255" s="18"/>
    </row>
    <row r="256" spans="55:55" x14ac:dyDescent="0.2">
      <c r="BC256" s="18"/>
    </row>
    <row r="257" spans="55:55" x14ac:dyDescent="0.2">
      <c r="BC257" s="18"/>
    </row>
    <row r="258" spans="55:55" x14ac:dyDescent="0.2">
      <c r="BC258" s="18"/>
    </row>
    <row r="259" spans="55:55" x14ac:dyDescent="0.2">
      <c r="BC259" s="18"/>
    </row>
    <row r="260" spans="55:55" x14ac:dyDescent="0.2">
      <c r="BC260" s="18"/>
    </row>
    <row r="261" spans="55:55" x14ac:dyDescent="0.2">
      <c r="BC261" s="18"/>
    </row>
    <row r="262" spans="55:55" x14ac:dyDescent="0.2">
      <c r="BC262" s="18"/>
    </row>
    <row r="263" spans="55:55" x14ac:dyDescent="0.2">
      <c r="BC263" s="18"/>
    </row>
    <row r="264" spans="55:55" x14ac:dyDescent="0.2">
      <c r="BC264" s="18"/>
    </row>
    <row r="265" spans="55:55" x14ac:dyDescent="0.2">
      <c r="BC265" s="18"/>
    </row>
    <row r="266" spans="55:55" x14ac:dyDescent="0.2">
      <c r="BC266" s="18"/>
    </row>
    <row r="267" spans="55:55" x14ac:dyDescent="0.2">
      <c r="BC267" s="18"/>
    </row>
    <row r="268" spans="55:55" x14ac:dyDescent="0.2">
      <c r="BC268" s="18"/>
    </row>
    <row r="269" spans="55:55" x14ac:dyDescent="0.2">
      <c r="BC269" s="18"/>
    </row>
    <row r="270" spans="55:55" x14ac:dyDescent="0.2">
      <c r="BC270" s="18"/>
    </row>
    <row r="271" spans="55:55" x14ac:dyDescent="0.2">
      <c r="BC271" s="18"/>
    </row>
    <row r="272" spans="55:55" x14ac:dyDescent="0.2">
      <c r="BC272" s="18"/>
    </row>
    <row r="273" spans="55:55" x14ac:dyDescent="0.2">
      <c r="BC273" s="18"/>
    </row>
    <row r="274" spans="55:55" x14ac:dyDescent="0.2">
      <c r="BC274" s="18"/>
    </row>
    <row r="275" spans="55:55" x14ac:dyDescent="0.2">
      <c r="BC275" s="18"/>
    </row>
    <row r="276" spans="55:55" x14ac:dyDescent="0.2">
      <c r="BC276" s="18"/>
    </row>
    <row r="277" spans="55:55" x14ac:dyDescent="0.2">
      <c r="BC277" s="18"/>
    </row>
    <row r="278" spans="55:55" x14ac:dyDescent="0.2">
      <c r="BC278" s="18"/>
    </row>
    <row r="279" spans="55:55" x14ac:dyDescent="0.2">
      <c r="BC279" s="18"/>
    </row>
    <row r="280" spans="55:55" x14ac:dyDescent="0.2">
      <c r="BC280" s="18"/>
    </row>
    <row r="281" spans="55:55" x14ac:dyDescent="0.2">
      <c r="BC281" s="18"/>
    </row>
    <row r="282" spans="55:55" x14ac:dyDescent="0.2">
      <c r="BC282" s="18"/>
    </row>
    <row r="283" spans="55:55" x14ac:dyDescent="0.2">
      <c r="BC283" s="18"/>
    </row>
    <row r="284" spans="55:55" x14ac:dyDescent="0.2">
      <c r="BC284" s="18"/>
    </row>
    <row r="285" spans="55:55" x14ac:dyDescent="0.2">
      <c r="BC285" s="18"/>
    </row>
    <row r="286" spans="55:55" x14ac:dyDescent="0.2">
      <c r="BC286" s="18"/>
    </row>
    <row r="287" spans="55:55" x14ac:dyDescent="0.2">
      <c r="BC287" s="18"/>
    </row>
    <row r="288" spans="55:55" x14ac:dyDescent="0.2">
      <c r="BC288" s="18"/>
    </row>
    <row r="289" spans="55:55" x14ac:dyDescent="0.2">
      <c r="BC289" s="18"/>
    </row>
    <row r="290" spans="55:55" x14ac:dyDescent="0.2">
      <c r="BC290" s="18"/>
    </row>
    <row r="291" spans="55:55" x14ac:dyDescent="0.2">
      <c r="BC291" s="18"/>
    </row>
    <row r="292" spans="55:55" x14ac:dyDescent="0.2">
      <c r="BC292" s="18"/>
    </row>
    <row r="293" spans="55:55" x14ac:dyDescent="0.2">
      <c r="BC293" s="18"/>
    </row>
    <row r="294" spans="55:55" x14ac:dyDescent="0.2">
      <c r="BC294" s="18"/>
    </row>
    <row r="295" spans="55:55" x14ac:dyDescent="0.2">
      <c r="BC295" s="18"/>
    </row>
    <row r="296" spans="55:55" x14ac:dyDescent="0.2">
      <c r="BC296" s="18"/>
    </row>
    <row r="297" spans="55:55" x14ac:dyDescent="0.2">
      <c r="BC297" s="18"/>
    </row>
    <row r="298" spans="55:55" x14ac:dyDescent="0.2">
      <c r="BC298" s="18"/>
    </row>
    <row r="299" spans="55:55" x14ac:dyDescent="0.2">
      <c r="BC299" s="18"/>
    </row>
    <row r="300" spans="55:55" x14ac:dyDescent="0.2">
      <c r="BC300" s="18"/>
    </row>
    <row r="301" spans="55:55" x14ac:dyDescent="0.2">
      <c r="BC301" s="18"/>
    </row>
    <row r="302" spans="55:55" x14ac:dyDescent="0.2">
      <c r="BC302" s="18"/>
    </row>
    <row r="303" spans="55:55" x14ac:dyDescent="0.2">
      <c r="BC303" s="18"/>
    </row>
    <row r="304" spans="55:55" x14ac:dyDescent="0.2">
      <c r="BC304" s="18"/>
    </row>
    <row r="305" spans="55:55" x14ac:dyDescent="0.2">
      <c r="BC305" s="18"/>
    </row>
    <row r="306" spans="55:55" x14ac:dyDescent="0.2">
      <c r="BC306" s="18"/>
    </row>
    <row r="307" spans="55:55" x14ac:dyDescent="0.2">
      <c r="BC307" s="18"/>
    </row>
    <row r="308" spans="55:55" x14ac:dyDescent="0.2">
      <c r="BC308" s="18"/>
    </row>
    <row r="309" spans="55:55" x14ac:dyDescent="0.2">
      <c r="BC309" s="18"/>
    </row>
    <row r="310" spans="55:55" x14ac:dyDescent="0.2">
      <c r="BC310" s="18"/>
    </row>
    <row r="311" spans="55:55" x14ac:dyDescent="0.2">
      <c r="BC311" s="18"/>
    </row>
    <row r="312" spans="55:55" x14ac:dyDescent="0.2">
      <c r="BC312" s="18"/>
    </row>
    <row r="313" spans="55:55" x14ac:dyDescent="0.2">
      <c r="BC313" s="18"/>
    </row>
    <row r="314" spans="55:55" x14ac:dyDescent="0.2">
      <c r="BC314" s="18"/>
    </row>
    <row r="315" spans="55:55" x14ac:dyDescent="0.2">
      <c r="BC315" s="18"/>
    </row>
    <row r="316" spans="55:55" x14ac:dyDescent="0.2">
      <c r="BC316" s="18"/>
    </row>
    <row r="317" spans="55:55" x14ac:dyDescent="0.2">
      <c r="BC317" s="18"/>
    </row>
  </sheetData>
  <sortState ref="B5:BS22">
    <sortCondition descending="1" ref="BC5:BC22"/>
  </sortState>
  <mergeCells count="25">
    <mergeCell ref="AR2:AZ2"/>
    <mergeCell ref="P2:Q2"/>
    <mergeCell ref="BD2:BD3"/>
    <mergeCell ref="BC2:BC3"/>
    <mergeCell ref="H2:I2"/>
    <mergeCell ref="J2:J3"/>
    <mergeCell ref="L2:L3"/>
    <mergeCell ref="M2:M3"/>
    <mergeCell ref="N2:N3"/>
    <mergeCell ref="B4:B21"/>
    <mergeCell ref="C1:BB1"/>
    <mergeCell ref="C2:C3"/>
    <mergeCell ref="D2:D3"/>
    <mergeCell ref="K2:K3"/>
    <mergeCell ref="G2:G3"/>
    <mergeCell ref="O2:O3"/>
    <mergeCell ref="E2:E3"/>
    <mergeCell ref="R2:S2"/>
    <mergeCell ref="T2:U2"/>
    <mergeCell ref="AE2:AF2"/>
    <mergeCell ref="AP2:AQ2"/>
    <mergeCell ref="BA2:BB2"/>
    <mergeCell ref="F2:F3"/>
    <mergeCell ref="V2:AD2"/>
    <mergeCell ref="AG2:AO2"/>
  </mergeCells>
  <phoneticPr fontId="1" type="noConversion"/>
  <pageMargins left="0.78740157499999996" right="0.78740157499999996" top="0.984251969" bottom="0.984251969" header="0.4921259845" footer="0.4921259845"/>
  <pageSetup paperSize="8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381"/>
  <sheetViews>
    <sheetView topLeftCell="B1" zoomScale="96" zoomScaleNormal="96" workbookViewId="0">
      <selection activeCell="I15" sqref="I15"/>
    </sheetView>
  </sheetViews>
  <sheetFormatPr defaultColWidth="9.140625" defaultRowHeight="15" x14ac:dyDescent="0.25"/>
  <cols>
    <col min="1" max="1" width="9.140625" style="179"/>
    <col min="2" max="2" width="9.7109375" style="179" customWidth="1"/>
    <col min="3" max="3" width="11.7109375" style="197" customWidth="1"/>
    <col min="4" max="4" width="26.140625" style="187" customWidth="1"/>
    <col min="5" max="5" width="17.5703125" style="187" customWidth="1"/>
    <col min="6" max="6" width="25" style="187" customWidth="1"/>
    <col min="7" max="7" width="35.5703125" style="198" customWidth="1"/>
    <col min="8" max="8" width="27.140625" style="199" customWidth="1"/>
    <col min="9" max="9" width="31.5703125" style="199" customWidth="1"/>
    <col min="10" max="10" width="11" style="187" customWidth="1"/>
    <col min="11" max="11" width="12.5703125" style="200" customWidth="1"/>
    <col min="12" max="12" width="12.140625" style="201" hidden="1" customWidth="1"/>
    <col min="13" max="13" width="13.140625" style="196" customWidth="1"/>
    <col min="14" max="15" width="14" style="185" customWidth="1"/>
    <col min="16" max="17" width="14" style="185" hidden="1" customWidth="1"/>
    <col min="18" max="19" width="14" style="185" customWidth="1"/>
    <col min="20" max="28" width="5.7109375" style="185" hidden="1" customWidth="1"/>
    <col min="29" max="30" width="14" style="185" customWidth="1"/>
    <col min="31" max="39" width="5.7109375" style="185" hidden="1" customWidth="1"/>
    <col min="40" max="41" width="14" style="185" customWidth="1"/>
    <col min="42" max="50" width="5.7109375" style="185" hidden="1" customWidth="1"/>
    <col min="51" max="52" width="15.85546875" style="187" customWidth="1"/>
    <col min="53" max="53" width="8.140625" style="187" customWidth="1"/>
    <col min="54" max="54" width="48.140625" style="179" customWidth="1"/>
    <col min="55" max="16384" width="9.140625" style="179"/>
  </cols>
  <sheetData>
    <row r="1" spans="2:54" ht="25.5" customHeight="1" thickBot="1" x14ac:dyDescent="0.25">
      <c r="B1" s="190"/>
      <c r="C1" s="341" t="s">
        <v>313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179"/>
    </row>
    <row r="2" spans="2:54" s="30" customFormat="1" ht="53.25" customHeight="1" x14ac:dyDescent="0.2">
      <c r="B2" s="189"/>
      <c r="C2" s="352" t="s">
        <v>0</v>
      </c>
      <c r="D2" s="368" t="s">
        <v>1</v>
      </c>
      <c r="E2" s="375" t="s">
        <v>322</v>
      </c>
      <c r="F2" s="375" t="s">
        <v>340</v>
      </c>
      <c r="G2" s="371" t="s">
        <v>2</v>
      </c>
      <c r="H2" s="396" t="s">
        <v>3</v>
      </c>
      <c r="I2" s="396"/>
      <c r="J2" s="337" t="s">
        <v>9</v>
      </c>
      <c r="K2" s="369" t="s">
        <v>31</v>
      </c>
      <c r="L2" s="397" t="s">
        <v>34</v>
      </c>
      <c r="M2" s="350" t="s">
        <v>581</v>
      </c>
      <c r="N2" s="342" t="s">
        <v>582</v>
      </c>
      <c r="O2" s="401" t="s">
        <v>344</v>
      </c>
      <c r="P2" s="354" t="s">
        <v>341</v>
      </c>
      <c r="Q2" s="354"/>
      <c r="R2" s="390" t="s">
        <v>333</v>
      </c>
      <c r="S2" s="404"/>
      <c r="T2" s="363" t="s">
        <v>334</v>
      </c>
      <c r="U2" s="366"/>
      <c r="V2" s="366"/>
      <c r="W2" s="366"/>
      <c r="X2" s="366"/>
      <c r="Y2" s="366"/>
      <c r="Z2" s="366"/>
      <c r="AA2" s="366"/>
      <c r="AB2" s="364"/>
      <c r="AC2" s="405" t="s">
        <v>334</v>
      </c>
      <c r="AD2" s="363"/>
      <c r="AE2" s="361" t="s">
        <v>335</v>
      </c>
      <c r="AF2" s="365"/>
      <c r="AG2" s="365"/>
      <c r="AH2" s="365"/>
      <c r="AI2" s="365"/>
      <c r="AJ2" s="365"/>
      <c r="AK2" s="365"/>
      <c r="AL2" s="365"/>
      <c r="AM2" s="362"/>
      <c r="AN2" s="406" t="s">
        <v>335</v>
      </c>
      <c r="AO2" s="407"/>
      <c r="AP2" s="378" t="s">
        <v>336</v>
      </c>
      <c r="AQ2" s="410"/>
      <c r="AR2" s="410"/>
      <c r="AS2" s="410"/>
      <c r="AT2" s="410"/>
      <c r="AU2" s="410"/>
      <c r="AV2" s="410"/>
      <c r="AW2" s="410"/>
      <c r="AX2" s="377"/>
      <c r="AY2" s="408" t="s">
        <v>336</v>
      </c>
      <c r="AZ2" s="409"/>
      <c r="BA2" s="399" t="s">
        <v>30</v>
      </c>
      <c r="BB2" s="394" t="s">
        <v>310</v>
      </c>
    </row>
    <row r="3" spans="2:54" s="30" customFormat="1" ht="37.5" customHeight="1" thickBot="1" x14ac:dyDescent="0.25">
      <c r="B3" s="189"/>
      <c r="C3" s="353"/>
      <c r="D3" s="351"/>
      <c r="E3" s="376"/>
      <c r="F3" s="376"/>
      <c r="G3" s="372"/>
      <c r="H3" s="175" t="s">
        <v>316</v>
      </c>
      <c r="I3" s="175" t="s">
        <v>317</v>
      </c>
      <c r="J3" s="345"/>
      <c r="K3" s="370"/>
      <c r="L3" s="398"/>
      <c r="M3" s="351"/>
      <c r="N3" s="343"/>
      <c r="O3" s="402"/>
      <c r="P3" s="225" t="s">
        <v>342</v>
      </c>
      <c r="Q3" s="225" t="s">
        <v>343</v>
      </c>
      <c r="R3" s="223" t="s">
        <v>8</v>
      </c>
      <c r="S3" s="178" t="s">
        <v>11</v>
      </c>
      <c r="T3" s="223">
        <v>1</v>
      </c>
      <c r="U3" s="223">
        <v>2</v>
      </c>
      <c r="V3" s="223">
        <v>3</v>
      </c>
      <c r="W3" s="223">
        <v>4</v>
      </c>
      <c r="X3" s="223">
        <v>5</v>
      </c>
      <c r="Y3" s="223">
        <v>6</v>
      </c>
      <c r="Z3" s="223">
        <v>7</v>
      </c>
      <c r="AA3" s="223">
        <v>8</v>
      </c>
      <c r="AB3" s="223">
        <v>9</v>
      </c>
      <c r="AC3" s="177" t="s">
        <v>8</v>
      </c>
      <c r="AD3" s="178" t="s">
        <v>11</v>
      </c>
      <c r="AE3" s="223">
        <v>1</v>
      </c>
      <c r="AF3" s="223">
        <v>2</v>
      </c>
      <c r="AG3" s="223">
        <v>3</v>
      </c>
      <c r="AH3" s="223">
        <v>4</v>
      </c>
      <c r="AI3" s="223">
        <v>5</v>
      </c>
      <c r="AJ3" s="223">
        <v>6</v>
      </c>
      <c r="AK3" s="223">
        <v>7</v>
      </c>
      <c r="AL3" s="223">
        <v>8</v>
      </c>
      <c r="AM3" s="223">
        <v>9</v>
      </c>
      <c r="AN3" s="177" t="s">
        <v>8</v>
      </c>
      <c r="AO3" s="178" t="s">
        <v>11</v>
      </c>
      <c r="AP3" s="223">
        <v>1</v>
      </c>
      <c r="AQ3" s="223">
        <v>2</v>
      </c>
      <c r="AR3" s="223">
        <v>3</v>
      </c>
      <c r="AS3" s="223">
        <v>4</v>
      </c>
      <c r="AT3" s="223">
        <v>5</v>
      </c>
      <c r="AU3" s="223">
        <v>6</v>
      </c>
      <c r="AV3" s="223">
        <v>7</v>
      </c>
      <c r="AW3" s="223">
        <v>8</v>
      </c>
      <c r="AX3" s="223">
        <v>9</v>
      </c>
      <c r="AY3" s="177" t="s">
        <v>8</v>
      </c>
      <c r="AZ3" s="178" t="s">
        <v>11</v>
      </c>
      <c r="BA3" s="400"/>
      <c r="BB3" s="395" t="s">
        <v>309</v>
      </c>
    </row>
    <row r="4" spans="2:54" ht="27" customHeight="1" x14ac:dyDescent="0.2">
      <c r="B4" s="190"/>
      <c r="C4" s="231"/>
      <c r="D4" s="231"/>
      <c r="E4" s="248"/>
      <c r="F4" s="248"/>
      <c r="G4" s="231"/>
      <c r="H4" s="238"/>
      <c r="I4" s="238"/>
      <c r="J4" s="231"/>
      <c r="K4" s="249"/>
      <c r="L4" s="250"/>
      <c r="M4" s="231"/>
      <c r="N4" s="250"/>
      <c r="O4" s="249"/>
      <c r="P4" s="249"/>
      <c r="Q4" s="249"/>
      <c r="R4" s="232"/>
      <c r="S4" s="232" t="s">
        <v>339</v>
      </c>
      <c r="T4" s="249"/>
      <c r="U4" s="249"/>
      <c r="V4" s="249"/>
      <c r="W4" s="249"/>
      <c r="X4" s="249"/>
      <c r="Y4" s="249"/>
      <c r="Z4" s="249"/>
      <c r="AA4" s="249"/>
      <c r="AB4" s="249"/>
      <c r="AC4" s="232"/>
      <c r="AD4" s="232" t="s">
        <v>330</v>
      </c>
      <c r="AE4" s="249"/>
      <c r="AF4" s="249"/>
      <c r="AG4" s="249"/>
      <c r="AH4" s="249"/>
      <c r="AI4" s="249"/>
      <c r="AJ4" s="249"/>
      <c r="AK4" s="249"/>
      <c r="AL4" s="249"/>
      <c r="AM4" s="249"/>
      <c r="AN4" s="232"/>
      <c r="AO4" s="232" t="s">
        <v>339</v>
      </c>
      <c r="AP4" s="249"/>
      <c r="AQ4" s="249"/>
      <c r="AR4" s="249"/>
      <c r="AS4" s="249"/>
      <c r="AT4" s="249"/>
      <c r="AU4" s="249"/>
      <c r="AV4" s="249"/>
      <c r="AW4" s="249"/>
      <c r="AX4" s="249"/>
      <c r="AY4" s="232"/>
      <c r="AZ4" s="232" t="s">
        <v>330</v>
      </c>
      <c r="BA4" s="233"/>
      <c r="BB4" s="233"/>
    </row>
    <row r="5" spans="2:54" s="182" customFormat="1" ht="33" customHeight="1" x14ac:dyDescent="0.2">
      <c r="B5" s="403" t="s">
        <v>588</v>
      </c>
      <c r="C5" s="307" t="s">
        <v>387</v>
      </c>
      <c r="D5" s="287" t="s">
        <v>388</v>
      </c>
      <c r="E5" s="308" t="s">
        <v>389</v>
      </c>
      <c r="F5" s="309" t="s">
        <v>390</v>
      </c>
      <c r="G5" s="310" t="s">
        <v>391</v>
      </c>
      <c r="H5" s="462" t="s">
        <v>392</v>
      </c>
      <c r="I5" s="462" t="s">
        <v>393</v>
      </c>
      <c r="J5" s="207">
        <v>0.63</v>
      </c>
      <c r="K5" s="297">
        <v>30000</v>
      </c>
      <c r="L5" s="188"/>
      <c r="M5" s="180">
        <f t="shared" ref="M5:M12" si="0">$BA5/$M$15*$K5</f>
        <v>29378.571428571431</v>
      </c>
      <c r="N5" s="273">
        <v>29400</v>
      </c>
      <c r="O5" s="188" t="s">
        <v>365</v>
      </c>
      <c r="P5" s="188"/>
      <c r="Q5" s="188"/>
      <c r="R5" s="206">
        <v>5</v>
      </c>
      <c r="S5" s="205">
        <f t="shared" ref="S5:S12" si="1">(20*R5*0.3)/5</f>
        <v>6</v>
      </c>
      <c r="T5" s="206">
        <v>5</v>
      </c>
      <c r="U5" s="206">
        <v>4</v>
      </c>
      <c r="V5" s="206">
        <v>5</v>
      </c>
      <c r="W5" s="206">
        <v>5</v>
      </c>
      <c r="X5" s="266"/>
      <c r="Y5" s="206">
        <v>5</v>
      </c>
      <c r="Z5" s="206">
        <v>5</v>
      </c>
      <c r="AA5" s="206">
        <v>5</v>
      </c>
      <c r="AB5" s="266"/>
      <c r="AC5" s="206">
        <f t="shared" ref="AC5:AC12" si="2">SUM(T5:AB5)/7</f>
        <v>4.8571428571428568</v>
      </c>
      <c r="AD5" s="205">
        <f t="shared" ref="AD5:AD12" si="3">(20*AC5*0.2)/5</f>
        <v>3.8857142857142861</v>
      </c>
      <c r="AE5" s="206">
        <v>5</v>
      </c>
      <c r="AF5" s="206">
        <v>4</v>
      </c>
      <c r="AG5" s="206">
        <v>5</v>
      </c>
      <c r="AH5" s="206">
        <v>5</v>
      </c>
      <c r="AI5" s="206">
        <v>5</v>
      </c>
      <c r="AJ5" s="206">
        <v>4</v>
      </c>
      <c r="AK5" s="206">
        <v>5</v>
      </c>
      <c r="AL5" s="206">
        <v>5</v>
      </c>
      <c r="AM5" s="266"/>
      <c r="AN5" s="206">
        <f t="shared" ref="AN5:AN12" si="4">SUM(AE5:AM5)/8</f>
        <v>4.75</v>
      </c>
      <c r="AO5" s="205">
        <f t="shared" ref="AO5:AO12" si="5">(20*AN5*0.3)/5</f>
        <v>5.7</v>
      </c>
      <c r="AP5" s="206">
        <v>5</v>
      </c>
      <c r="AQ5" s="206">
        <v>5</v>
      </c>
      <c r="AR5" s="206">
        <v>5</v>
      </c>
      <c r="AS5" s="206">
        <v>5</v>
      </c>
      <c r="AT5" s="206">
        <v>5</v>
      </c>
      <c r="AU5" s="206">
        <v>5</v>
      </c>
      <c r="AV5" s="206">
        <v>5</v>
      </c>
      <c r="AW5" s="206">
        <v>5</v>
      </c>
      <c r="AX5" s="266"/>
      <c r="AY5" s="206">
        <f t="shared" ref="AY5:AY12" si="6">SUM(AP5:AX5)/8</f>
        <v>5</v>
      </c>
      <c r="AZ5" s="205">
        <f t="shared" ref="AZ5:AZ12" si="7">(20*AY5*0.2)/5</f>
        <v>4</v>
      </c>
      <c r="BA5" s="205">
        <f t="shared" ref="BA5:BA12" si="8">SUM(S5,AD5,AO5,AZ5)</f>
        <v>19.585714285714285</v>
      </c>
      <c r="BB5" s="191"/>
    </row>
    <row r="6" spans="2:54" s="182" customFormat="1" ht="33" customHeight="1" x14ac:dyDescent="0.2">
      <c r="B6" s="403"/>
      <c r="C6" s="311" t="s">
        <v>535</v>
      </c>
      <c r="D6" s="293" t="s">
        <v>536</v>
      </c>
      <c r="E6" s="312" t="s">
        <v>537</v>
      </c>
      <c r="F6" s="309" t="s">
        <v>538</v>
      </c>
      <c r="G6" s="466" t="s">
        <v>539</v>
      </c>
      <c r="H6" s="462" t="s">
        <v>540</v>
      </c>
      <c r="I6" s="462" t="s">
        <v>541</v>
      </c>
      <c r="J6" s="207">
        <v>0.52</v>
      </c>
      <c r="K6" s="297">
        <v>30000</v>
      </c>
      <c r="L6" s="188"/>
      <c r="M6" s="180">
        <f t="shared" si="0"/>
        <v>28875</v>
      </c>
      <c r="N6" s="273">
        <v>28900</v>
      </c>
      <c r="O6" s="188" t="s">
        <v>365</v>
      </c>
      <c r="P6" s="188"/>
      <c r="Q6" s="188"/>
      <c r="R6" s="206">
        <v>5</v>
      </c>
      <c r="S6" s="205">
        <f t="shared" si="1"/>
        <v>6</v>
      </c>
      <c r="T6" s="206">
        <v>5</v>
      </c>
      <c r="U6" s="206">
        <v>5</v>
      </c>
      <c r="V6" s="206">
        <v>5</v>
      </c>
      <c r="W6" s="206">
        <v>5</v>
      </c>
      <c r="X6" s="266"/>
      <c r="Y6" s="206">
        <v>5</v>
      </c>
      <c r="Z6" s="206">
        <v>5</v>
      </c>
      <c r="AA6" s="206">
        <v>5</v>
      </c>
      <c r="AB6" s="266"/>
      <c r="AC6" s="206">
        <f t="shared" si="2"/>
        <v>5</v>
      </c>
      <c r="AD6" s="205">
        <f t="shared" si="3"/>
        <v>4</v>
      </c>
      <c r="AE6" s="206">
        <v>5</v>
      </c>
      <c r="AF6" s="206">
        <v>4</v>
      </c>
      <c r="AG6" s="206">
        <v>5</v>
      </c>
      <c r="AH6" s="206">
        <v>5</v>
      </c>
      <c r="AI6" s="206">
        <v>4</v>
      </c>
      <c r="AJ6" s="206">
        <v>5</v>
      </c>
      <c r="AK6" s="206">
        <v>5</v>
      </c>
      <c r="AL6" s="206">
        <v>2</v>
      </c>
      <c r="AM6" s="266"/>
      <c r="AN6" s="206">
        <f t="shared" si="4"/>
        <v>4.375</v>
      </c>
      <c r="AO6" s="205">
        <f t="shared" si="5"/>
        <v>5.25</v>
      </c>
      <c r="AP6" s="206">
        <v>5</v>
      </c>
      <c r="AQ6" s="206">
        <v>5</v>
      </c>
      <c r="AR6" s="206">
        <v>5</v>
      </c>
      <c r="AS6" s="206">
        <v>5</v>
      </c>
      <c r="AT6" s="206">
        <v>5</v>
      </c>
      <c r="AU6" s="206">
        <v>5</v>
      </c>
      <c r="AV6" s="206">
        <v>5</v>
      </c>
      <c r="AW6" s="206">
        <v>5</v>
      </c>
      <c r="AX6" s="266"/>
      <c r="AY6" s="206">
        <f t="shared" si="6"/>
        <v>5</v>
      </c>
      <c r="AZ6" s="205">
        <f t="shared" si="7"/>
        <v>4</v>
      </c>
      <c r="BA6" s="205">
        <f t="shared" si="8"/>
        <v>19.25</v>
      </c>
      <c r="BB6" s="191"/>
    </row>
    <row r="7" spans="2:54" s="182" customFormat="1" ht="33" customHeight="1" x14ac:dyDescent="0.2">
      <c r="B7" s="403"/>
      <c r="C7" s="311" t="s">
        <v>374</v>
      </c>
      <c r="D7" s="293" t="s">
        <v>375</v>
      </c>
      <c r="E7" s="312" t="s">
        <v>376</v>
      </c>
      <c r="F7" s="309" t="s">
        <v>377</v>
      </c>
      <c r="G7" s="466" t="s">
        <v>378</v>
      </c>
      <c r="H7" s="462" t="s">
        <v>379</v>
      </c>
      <c r="I7" s="462" t="s">
        <v>380</v>
      </c>
      <c r="J7" s="207">
        <v>0.7</v>
      </c>
      <c r="K7" s="297">
        <v>30000</v>
      </c>
      <c r="L7" s="188"/>
      <c r="M7" s="180">
        <f t="shared" si="0"/>
        <v>28360.714285714286</v>
      </c>
      <c r="N7" s="273">
        <v>28400</v>
      </c>
      <c r="O7" s="188" t="s">
        <v>365</v>
      </c>
      <c r="P7" s="188"/>
      <c r="Q7" s="188"/>
      <c r="R7" s="206">
        <v>5</v>
      </c>
      <c r="S7" s="205">
        <f t="shared" si="1"/>
        <v>6</v>
      </c>
      <c r="T7" s="206">
        <v>5</v>
      </c>
      <c r="U7" s="206">
        <v>4</v>
      </c>
      <c r="V7" s="206">
        <v>5</v>
      </c>
      <c r="W7" s="206">
        <v>4</v>
      </c>
      <c r="X7" s="266"/>
      <c r="Y7" s="206">
        <v>4</v>
      </c>
      <c r="Z7" s="206">
        <v>5</v>
      </c>
      <c r="AA7" s="206">
        <v>5</v>
      </c>
      <c r="AB7" s="266"/>
      <c r="AC7" s="206">
        <f t="shared" si="2"/>
        <v>4.5714285714285712</v>
      </c>
      <c r="AD7" s="205">
        <f t="shared" si="3"/>
        <v>3.657142857142857</v>
      </c>
      <c r="AE7" s="206">
        <v>5</v>
      </c>
      <c r="AF7" s="206">
        <v>4</v>
      </c>
      <c r="AG7" s="206">
        <v>4</v>
      </c>
      <c r="AH7" s="206">
        <v>4</v>
      </c>
      <c r="AI7" s="206">
        <v>5</v>
      </c>
      <c r="AJ7" s="206">
        <v>4</v>
      </c>
      <c r="AK7" s="206">
        <v>5</v>
      </c>
      <c r="AL7" s="206">
        <v>4</v>
      </c>
      <c r="AM7" s="266"/>
      <c r="AN7" s="206">
        <f t="shared" si="4"/>
        <v>4.375</v>
      </c>
      <c r="AO7" s="205">
        <f t="shared" si="5"/>
        <v>5.25</v>
      </c>
      <c r="AP7" s="206">
        <v>5</v>
      </c>
      <c r="AQ7" s="206">
        <v>5</v>
      </c>
      <c r="AR7" s="206">
        <v>5</v>
      </c>
      <c r="AS7" s="206">
        <v>5</v>
      </c>
      <c r="AT7" s="206">
        <v>5</v>
      </c>
      <c r="AU7" s="206">
        <v>5</v>
      </c>
      <c r="AV7" s="206">
        <v>5</v>
      </c>
      <c r="AW7" s="206">
        <v>5</v>
      </c>
      <c r="AX7" s="266"/>
      <c r="AY7" s="206">
        <f t="shared" si="6"/>
        <v>5</v>
      </c>
      <c r="AZ7" s="205">
        <f t="shared" si="7"/>
        <v>4</v>
      </c>
      <c r="BA7" s="205">
        <f t="shared" si="8"/>
        <v>18.907142857142858</v>
      </c>
      <c r="BB7" s="191"/>
    </row>
    <row r="8" spans="2:54" s="182" customFormat="1" ht="33" customHeight="1" x14ac:dyDescent="0.2">
      <c r="B8" s="403"/>
      <c r="C8" s="311" t="s">
        <v>542</v>
      </c>
      <c r="D8" s="293" t="s">
        <v>543</v>
      </c>
      <c r="E8" s="312" t="s">
        <v>544</v>
      </c>
      <c r="F8" s="309" t="s">
        <v>545</v>
      </c>
      <c r="G8" s="466" t="s">
        <v>546</v>
      </c>
      <c r="H8" s="462" t="s">
        <v>547</v>
      </c>
      <c r="I8" s="462" t="s">
        <v>548</v>
      </c>
      <c r="J8" s="207">
        <v>0.28999999999999998</v>
      </c>
      <c r="K8" s="297">
        <v>30000</v>
      </c>
      <c r="L8" s="188"/>
      <c r="M8" s="180">
        <f t="shared" si="0"/>
        <v>21600</v>
      </c>
      <c r="N8" s="273">
        <v>21600</v>
      </c>
      <c r="O8" s="188" t="s">
        <v>365</v>
      </c>
      <c r="P8" s="188"/>
      <c r="Q8" s="188"/>
      <c r="R8" s="206">
        <v>2</v>
      </c>
      <c r="S8" s="205">
        <f t="shared" si="1"/>
        <v>2.4</v>
      </c>
      <c r="T8" s="206">
        <v>3</v>
      </c>
      <c r="U8" s="206">
        <v>5</v>
      </c>
      <c r="V8" s="206">
        <v>4</v>
      </c>
      <c r="W8" s="206">
        <v>3</v>
      </c>
      <c r="X8" s="266"/>
      <c r="Y8" s="206">
        <v>3</v>
      </c>
      <c r="Z8" s="206">
        <v>5</v>
      </c>
      <c r="AA8" s="206">
        <v>5</v>
      </c>
      <c r="AB8" s="266"/>
      <c r="AC8" s="206">
        <f t="shared" si="2"/>
        <v>4</v>
      </c>
      <c r="AD8" s="205">
        <f t="shared" si="3"/>
        <v>3.2</v>
      </c>
      <c r="AE8" s="206">
        <v>3</v>
      </c>
      <c r="AF8" s="206">
        <v>4</v>
      </c>
      <c r="AG8" s="206">
        <v>5</v>
      </c>
      <c r="AH8" s="206">
        <v>4</v>
      </c>
      <c r="AI8" s="206">
        <v>5</v>
      </c>
      <c r="AJ8" s="206">
        <v>4</v>
      </c>
      <c r="AK8" s="206">
        <v>5</v>
      </c>
      <c r="AL8" s="206">
        <v>2</v>
      </c>
      <c r="AM8" s="266"/>
      <c r="AN8" s="206">
        <f t="shared" si="4"/>
        <v>4</v>
      </c>
      <c r="AO8" s="205">
        <f t="shared" si="5"/>
        <v>4.8</v>
      </c>
      <c r="AP8" s="206">
        <v>5</v>
      </c>
      <c r="AQ8" s="206">
        <v>5</v>
      </c>
      <c r="AR8" s="206">
        <v>5</v>
      </c>
      <c r="AS8" s="206">
        <v>5</v>
      </c>
      <c r="AT8" s="206">
        <v>5</v>
      </c>
      <c r="AU8" s="206">
        <v>5</v>
      </c>
      <c r="AV8" s="206">
        <v>5</v>
      </c>
      <c r="AW8" s="206">
        <v>5</v>
      </c>
      <c r="AX8" s="266"/>
      <c r="AY8" s="206">
        <f t="shared" si="6"/>
        <v>5</v>
      </c>
      <c r="AZ8" s="205">
        <f t="shared" si="7"/>
        <v>4</v>
      </c>
      <c r="BA8" s="205">
        <f t="shared" si="8"/>
        <v>14.399999999999999</v>
      </c>
      <c r="BB8" s="191"/>
    </row>
    <row r="9" spans="2:54" s="182" customFormat="1" ht="33" customHeight="1" x14ac:dyDescent="0.2">
      <c r="B9" s="403"/>
      <c r="C9" s="311" t="s">
        <v>423</v>
      </c>
      <c r="D9" s="293" t="s">
        <v>424</v>
      </c>
      <c r="E9" s="312" t="s">
        <v>425</v>
      </c>
      <c r="F9" s="309" t="s">
        <v>419</v>
      </c>
      <c r="G9" s="466" t="s">
        <v>426</v>
      </c>
      <c r="H9" s="462" t="s">
        <v>427</v>
      </c>
      <c r="I9" s="462" t="s">
        <v>428</v>
      </c>
      <c r="J9" s="207">
        <v>0.36</v>
      </c>
      <c r="K9" s="297">
        <v>30000</v>
      </c>
      <c r="L9" s="188"/>
      <c r="M9" s="180">
        <f t="shared" si="0"/>
        <v>21257.142857142859</v>
      </c>
      <c r="N9" s="273">
        <v>21300</v>
      </c>
      <c r="O9" s="188" t="s">
        <v>365</v>
      </c>
      <c r="P9" s="188"/>
      <c r="Q9" s="188"/>
      <c r="R9" s="206">
        <v>3</v>
      </c>
      <c r="S9" s="205">
        <f t="shared" si="1"/>
        <v>3.6</v>
      </c>
      <c r="T9" s="206">
        <v>4</v>
      </c>
      <c r="U9" s="206">
        <v>2</v>
      </c>
      <c r="V9" s="206">
        <v>3</v>
      </c>
      <c r="W9" s="206">
        <v>2</v>
      </c>
      <c r="X9" s="266"/>
      <c r="Y9" s="206">
        <v>1</v>
      </c>
      <c r="Z9" s="206">
        <v>3</v>
      </c>
      <c r="AA9" s="206">
        <v>4</v>
      </c>
      <c r="AB9" s="266"/>
      <c r="AC9" s="206">
        <f t="shared" si="2"/>
        <v>2.7142857142857144</v>
      </c>
      <c r="AD9" s="205">
        <f t="shared" si="3"/>
        <v>2.1714285714285717</v>
      </c>
      <c r="AE9" s="206">
        <v>4</v>
      </c>
      <c r="AF9" s="206">
        <v>4</v>
      </c>
      <c r="AG9" s="206">
        <v>5</v>
      </c>
      <c r="AH9" s="206">
        <v>2</v>
      </c>
      <c r="AI9" s="206">
        <v>4</v>
      </c>
      <c r="AJ9" s="206">
        <v>3</v>
      </c>
      <c r="AK9" s="206">
        <v>5</v>
      </c>
      <c r="AL9" s="206">
        <v>3</v>
      </c>
      <c r="AM9" s="266"/>
      <c r="AN9" s="206">
        <f t="shared" si="4"/>
        <v>3.75</v>
      </c>
      <c r="AO9" s="205">
        <f t="shared" si="5"/>
        <v>4.5</v>
      </c>
      <c r="AP9" s="206">
        <v>5</v>
      </c>
      <c r="AQ9" s="206">
        <v>5</v>
      </c>
      <c r="AR9" s="206">
        <v>5</v>
      </c>
      <c r="AS9" s="206">
        <v>5</v>
      </c>
      <c r="AT9" s="206">
        <v>5</v>
      </c>
      <c r="AU9" s="206">
        <v>5</v>
      </c>
      <c r="AV9" s="206">
        <v>5</v>
      </c>
      <c r="AW9" s="206">
        <v>4</v>
      </c>
      <c r="AX9" s="266"/>
      <c r="AY9" s="206">
        <f t="shared" si="6"/>
        <v>4.875</v>
      </c>
      <c r="AZ9" s="205">
        <f t="shared" si="7"/>
        <v>3.9</v>
      </c>
      <c r="BA9" s="205">
        <f t="shared" si="8"/>
        <v>14.171428571428573</v>
      </c>
      <c r="BB9" s="191"/>
    </row>
    <row r="10" spans="2:54" s="182" customFormat="1" ht="33" customHeight="1" x14ac:dyDescent="0.2">
      <c r="B10" s="403"/>
      <c r="C10" s="311" t="s">
        <v>519</v>
      </c>
      <c r="D10" s="293" t="s">
        <v>520</v>
      </c>
      <c r="E10" s="312" t="s">
        <v>521</v>
      </c>
      <c r="F10" s="309" t="s">
        <v>522</v>
      </c>
      <c r="G10" s="466" t="s">
        <v>523</v>
      </c>
      <c r="H10" s="462" t="s">
        <v>524</v>
      </c>
      <c r="I10" s="462" t="s">
        <v>525</v>
      </c>
      <c r="J10" s="207">
        <v>0.25</v>
      </c>
      <c r="K10" s="297">
        <v>18750</v>
      </c>
      <c r="L10" s="188"/>
      <c r="M10" s="180">
        <f t="shared" si="0"/>
        <v>11544.642857142857</v>
      </c>
      <c r="N10" s="273">
        <v>11500</v>
      </c>
      <c r="O10" s="188" t="s">
        <v>365</v>
      </c>
      <c r="P10" s="188"/>
      <c r="Q10" s="188"/>
      <c r="R10" s="206">
        <v>1</v>
      </c>
      <c r="S10" s="205">
        <f t="shared" si="1"/>
        <v>1.2</v>
      </c>
      <c r="T10" s="206">
        <v>4</v>
      </c>
      <c r="U10" s="206">
        <v>4</v>
      </c>
      <c r="V10" s="206">
        <v>4</v>
      </c>
      <c r="W10" s="206">
        <v>3</v>
      </c>
      <c r="X10" s="266"/>
      <c r="Y10" s="206">
        <v>3</v>
      </c>
      <c r="Z10" s="206">
        <v>2</v>
      </c>
      <c r="AA10" s="206">
        <v>2</v>
      </c>
      <c r="AB10" s="266"/>
      <c r="AC10" s="206">
        <f t="shared" si="2"/>
        <v>3.1428571428571428</v>
      </c>
      <c r="AD10" s="205">
        <f t="shared" si="3"/>
        <v>2.5142857142857142</v>
      </c>
      <c r="AE10" s="206">
        <v>4</v>
      </c>
      <c r="AF10" s="206">
        <v>4</v>
      </c>
      <c r="AG10" s="206">
        <v>4</v>
      </c>
      <c r="AH10" s="206">
        <v>4</v>
      </c>
      <c r="AI10" s="206">
        <v>5</v>
      </c>
      <c r="AJ10" s="206">
        <v>4</v>
      </c>
      <c r="AK10" s="206">
        <v>5</v>
      </c>
      <c r="AL10" s="206">
        <v>2</v>
      </c>
      <c r="AM10" s="266"/>
      <c r="AN10" s="206">
        <f t="shared" si="4"/>
        <v>4</v>
      </c>
      <c r="AO10" s="205">
        <f t="shared" si="5"/>
        <v>4.8</v>
      </c>
      <c r="AP10" s="206">
        <v>5</v>
      </c>
      <c r="AQ10" s="206">
        <v>5</v>
      </c>
      <c r="AR10" s="206">
        <v>5</v>
      </c>
      <c r="AS10" s="206">
        <v>5</v>
      </c>
      <c r="AT10" s="206">
        <v>5</v>
      </c>
      <c r="AU10" s="206">
        <v>5</v>
      </c>
      <c r="AV10" s="206">
        <v>3</v>
      </c>
      <c r="AW10" s="206">
        <v>5</v>
      </c>
      <c r="AX10" s="266"/>
      <c r="AY10" s="206">
        <f t="shared" si="6"/>
        <v>4.75</v>
      </c>
      <c r="AZ10" s="205">
        <f t="shared" si="7"/>
        <v>3.8</v>
      </c>
      <c r="BA10" s="205">
        <f t="shared" si="8"/>
        <v>12.314285714285713</v>
      </c>
      <c r="BB10" s="191"/>
    </row>
    <row r="11" spans="2:54" s="182" customFormat="1" ht="33" customHeight="1" x14ac:dyDescent="0.2">
      <c r="B11" s="403"/>
      <c r="C11" s="311" t="s">
        <v>373</v>
      </c>
      <c r="D11" s="303" t="s">
        <v>345</v>
      </c>
      <c r="E11" s="313">
        <v>25680</v>
      </c>
      <c r="F11" s="293" t="s">
        <v>347</v>
      </c>
      <c r="G11" s="467" t="s">
        <v>346</v>
      </c>
      <c r="H11" s="462" t="s">
        <v>596</v>
      </c>
      <c r="I11" s="462" t="s">
        <v>597</v>
      </c>
      <c r="J11" s="207">
        <v>0.25</v>
      </c>
      <c r="K11" s="297">
        <v>22500</v>
      </c>
      <c r="L11" s="188"/>
      <c r="M11" s="180">
        <f t="shared" si="0"/>
        <v>13162.5</v>
      </c>
      <c r="N11" s="273">
        <v>13200</v>
      </c>
      <c r="O11" s="188" t="s">
        <v>365</v>
      </c>
      <c r="P11" s="188"/>
      <c r="Q11" s="188"/>
      <c r="R11" s="206">
        <v>1</v>
      </c>
      <c r="S11" s="205">
        <f t="shared" si="1"/>
        <v>1.2</v>
      </c>
      <c r="T11" s="206">
        <v>3</v>
      </c>
      <c r="U11" s="206">
        <v>3</v>
      </c>
      <c r="V11" s="206">
        <v>4</v>
      </c>
      <c r="W11" s="206">
        <v>3</v>
      </c>
      <c r="X11" s="266"/>
      <c r="Y11" s="206">
        <v>3</v>
      </c>
      <c r="Z11" s="206">
        <v>4</v>
      </c>
      <c r="AA11" s="206">
        <v>1</v>
      </c>
      <c r="AB11" s="266"/>
      <c r="AC11" s="206">
        <f t="shared" si="2"/>
        <v>3</v>
      </c>
      <c r="AD11" s="205">
        <f t="shared" si="3"/>
        <v>2.4</v>
      </c>
      <c r="AE11" s="206">
        <v>4</v>
      </c>
      <c r="AF11" s="206">
        <v>3</v>
      </c>
      <c r="AG11" s="206">
        <v>3</v>
      </c>
      <c r="AH11" s="206">
        <v>3</v>
      </c>
      <c r="AI11" s="206">
        <v>5</v>
      </c>
      <c r="AJ11" s="206">
        <v>3</v>
      </c>
      <c r="AK11" s="206">
        <v>4</v>
      </c>
      <c r="AL11" s="206">
        <v>3</v>
      </c>
      <c r="AM11" s="266"/>
      <c r="AN11" s="206">
        <f t="shared" si="4"/>
        <v>3.5</v>
      </c>
      <c r="AO11" s="205">
        <f t="shared" si="5"/>
        <v>4.2</v>
      </c>
      <c r="AP11" s="206">
        <v>4</v>
      </c>
      <c r="AQ11" s="206">
        <v>5</v>
      </c>
      <c r="AR11" s="206">
        <v>5</v>
      </c>
      <c r="AS11" s="206">
        <v>5</v>
      </c>
      <c r="AT11" s="206">
        <v>5</v>
      </c>
      <c r="AU11" s="206">
        <v>5</v>
      </c>
      <c r="AV11" s="206">
        <v>5</v>
      </c>
      <c r="AW11" s="206">
        <v>5</v>
      </c>
      <c r="AX11" s="266"/>
      <c r="AY11" s="206">
        <f t="shared" si="6"/>
        <v>4.875</v>
      </c>
      <c r="AZ11" s="205">
        <f t="shared" si="7"/>
        <v>3.9</v>
      </c>
      <c r="BA11" s="205">
        <f t="shared" si="8"/>
        <v>11.7</v>
      </c>
      <c r="BB11" s="191"/>
    </row>
    <row r="12" spans="2:54" s="182" customFormat="1" ht="33" customHeight="1" x14ac:dyDescent="0.2">
      <c r="B12" s="403"/>
      <c r="C12" s="311" t="s">
        <v>479</v>
      </c>
      <c r="D12" s="293" t="s">
        <v>480</v>
      </c>
      <c r="E12" s="312" t="s">
        <v>481</v>
      </c>
      <c r="F12" s="309" t="s">
        <v>482</v>
      </c>
      <c r="G12" s="466" t="s">
        <v>483</v>
      </c>
      <c r="H12" s="462" t="s">
        <v>484</v>
      </c>
      <c r="I12" s="462" t="s">
        <v>485</v>
      </c>
      <c r="J12" s="207">
        <v>0.25</v>
      </c>
      <c r="K12" s="297">
        <v>30000</v>
      </c>
      <c r="L12" s="188"/>
      <c r="M12" s="180">
        <f t="shared" si="0"/>
        <v>14014.285714285716</v>
      </c>
      <c r="N12" s="273">
        <v>14000</v>
      </c>
      <c r="O12" s="188" t="s">
        <v>365</v>
      </c>
      <c r="P12" s="188"/>
      <c r="Q12" s="188"/>
      <c r="R12" s="206">
        <v>1</v>
      </c>
      <c r="S12" s="205">
        <f t="shared" si="1"/>
        <v>1.2</v>
      </c>
      <c r="T12" s="206">
        <v>2</v>
      </c>
      <c r="U12" s="206">
        <v>1</v>
      </c>
      <c r="V12" s="206">
        <v>2</v>
      </c>
      <c r="W12" s="206">
        <v>2</v>
      </c>
      <c r="X12" s="266"/>
      <c r="Y12" s="206">
        <v>1</v>
      </c>
      <c r="Z12" s="206">
        <v>1</v>
      </c>
      <c r="AA12" s="206">
        <v>1</v>
      </c>
      <c r="AB12" s="266"/>
      <c r="AC12" s="206">
        <f t="shared" si="2"/>
        <v>1.4285714285714286</v>
      </c>
      <c r="AD12" s="205">
        <f t="shared" si="3"/>
        <v>1.142857142857143</v>
      </c>
      <c r="AE12" s="206">
        <v>3</v>
      </c>
      <c r="AF12" s="206">
        <v>1</v>
      </c>
      <c r="AG12" s="206">
        <v>3</v>
      </c>
      <c r="AH12" s="206">
        <v>1</v>
      </c>
      <c r="AI12" s="206">
        <v>5</v>
      </c>
      <c r="AJ12" s="206">
        <v>1</v>
      </c>
      <c r="AK12" s="206">
        <v>5</v>
      </c>
      <c r="AL12" s="206">
        <v>1</v>
      </c>
      <c r="AM12" s="266"/>
      <c r="AN12" s="206">
        <f t="shared" si="4"/>
        <v>2.5</v>
      </c>
      <c r="AO12" s="205">
        <f t="shared" si="5"/>
        <v>3</v>
      </c>
      <c r="AP12" s="206">
        <v>5</v>
      </c>
      <c r="AQ12" s="206">
        <v>5</v>
      </c>
      <c r="AR12" s="206">
        <v>5</v>
      </c>
      <c r="AS12" s="206">
        <v>5</v>
      </c>
      <c r="AT12" s="206">
        <v>5</v>
      </c>
      <c r="AU12" s="206">
        <v>5</v>
      </c>
      <c r="AV12" s="206">
        <v>5</v>
      </c>
      <c r="AW12" s="206">
        <v>5</v>
      </c>
      <c r="AX12" s="266"/>
      <c r="AY12" s="206">
        <f t="shared" si="6"/>
        <v>5</v>
      </c>
      <c r="AZ12" s="205">
        <f t="shared" si="7"/>
        <v>4</v>
      </c>
      <c r="BA12" s="205">
        <f t="shared" si="8"/>
        <v>9.3428571428571434</v>
      </c>
      <c r="BB12" s="191"/>
    </row>
    <row r="13" spans="2:54" s="182" customFormat="1" x14ac:dyDescent="0.25">
      <c r="C13" s="193"/>
      <c r="D13" s="186"/>
      <c r="E13" s="186"/>
      <c r="F13" s="186"/>
      <c r="G13" s="183"/>
      <c r="H13" s="194"/>
      <c r="I13" s="194"/>
      <c r="J13" s="186"/>
      <c r="K13" s="195">
        <f>SUM(K5:K12)</f>
        <v>221250</v>
      </c>
      <c r="L13" s="195"/>
      <c r="M13" s="184">
        <f t="shared" ref="M13:N13" si="9">SUM(M5:M12)</f>
        <v>168192.85714285716</v>
      </c>
      <c r="N13" s="195">
        <f t="shared" si="9"/>
        <v>168300</v>
      </c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6"/>
      <c r="AZ13" s="186"/>
      <c r="BA13" s="186"/>
    </row>
    <row r="14" spans="2:54" s="182" customFormat="1" x14ac:dyDescent="0.25">
      <c r="C14" s="193"/>
      <c r="D14" s="186"/>
      <c r="E14" s="186"/>
      <c r="F14" s="186"/>
      <c r="G14" s="183"/>
      <c r="H14" s="194"/>
      <c r="I14" s="194"/>
      <c r="J14" s="186"/>
      <c r="K14" s="195"/>
      <c r="L14" s="184"/>
      <c r="M14" s="196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6"/>
      <c r="AZ14" s="186"/>
      <c r="BA14" s="186"/>
    </row>
    <row r="15" spans="2:54" s="182" customFormat="1" x14ac:dyDescent="0.25">
      <c r="C15" s="193"/>
      <c r="D15" s="186"/>
      <c r="E15" s="186"/>
      <c r="F15" s="186"/>
      <c r="G15" s="183"/>
      <c r="H15" s="194"/>
      <c r="I15" s="194"/>
      <c r="J15" s="186"/>
      <c r="K15" s="195"/>
      <c r="L15" s="184"/>
      <c r="M15" s="196">
        <v>20</v>
      </c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6"/>
      <c r="AZ15" s="186"/>
      <c r="BA15" s="186"/>
    </row>
    <row r="16" spans="2:54" s="182" customFormat="1" x14ac:dyDescent="0.25">
      <c r="C16" s="193"/>
      <c r="D16" s="186"/>
      <c r="E16" s="186"/>
      <c r="F16" s="186"/>
      <c r="G16" s="183"/>
      <c r="H16" s="194"/>
      <c r="I16" s="194"/>
      <c r="J16" s="186"/>
      <c r="K16" s="195"/>
      <c r="L16" s="184"/>
      <c r="M16" s="196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6"/>
      <c r="AZ16" s="186"/>
      <c r="BA16" s="186"/>
    </row>
    <row r="17" spans="3:53" s="182" customFormat="1" x14ac:dyDescent="0.25">
      <c r="C17" s="193"/>
      <c r="D17" s="186"/>
      <c r="E17" s="186"/>
      <c r="F17" s="186"/>
      <c r="G17" s="183"/>
      <c r="H17" s="194"/>
      <c r="I17" s="194"/>
      <c r="J17" s="186"/>
      <c r="K17" s="195"/>
      <c r="L17" s="184"/>
      <c r="M17" s="196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6"/>
      <c r="AZ17" s="186"/>
      <c r="BA17" s="186"/>
    </row>
    <row r="18" spans="3:53" s="182" customFormat="1" x14ac:dyDescent="0.25">
      <c r="C18" s="193"/>
      <c r="D18" s="186"/>
      <c r="E18" s="186"/>
      <c r="F18" s="186"/>
      <c r="G18" s="183"/>
      <c r="H18" s="194"/>
      <c r="I18" s="194"/>
      <c r="J18" s="186"/>
      <c r="K18" s="195"/>
      <c r="L18" s="184"/>
      <c r="M18" s="196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6"/>
      <c r="AZ18" s="186"/>
      <c r="BA18" s="186"/>
    </row>
    <row r="19" spans="3:53" s="182" customFormat="1" x14ac:dyDescent="0.25">
      <c r="C19" s="193"/>
      <c r="D19" s="186"/>
      <c r="E19" s="186"/>
      <c r="F19" s="186"/>
      <c r="G19" s="183"/>
      <c r="H19" s="194"/>
      <c r="I19" s="194"/>
      <c r="J19" s="186"/>
      <c r="K19" s="195"/>
      <c r="L19" s="184"/>
      <c r="M19" s="196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6"/>
      <c r="AZ19" s="186"/>
      <c r="BA19" s="186"/>
    </row>
    <row r="20" spans="3:53" s="182" customFormat="1" x14ac:dyDescent="0.25">
      <c r="C20" s="193"/>
      <c r="D20" s="186"/>
      <c r="E20" s="186"/>
      <c r="F20" s="186"/>
      <c r="G20" s="183"/>
      <c r="H20" s="194"/>
      <c r="I20" s="194"/>
      <c r="J20" s="186"/>
      <c r="K20" s="195"/>
      <c r="L20" s="184"/>
      <c r="M20" s="196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6"/>
      <c r="AZ20" s="186"/>
      <c r="BA20" s="186"/>
    </row>
    <row r="21" spans="3:53" s="182" customFormat="1" x14ac:dyDescent="0.25">
      <c r="C21" s="193"/>
      <c r="D21" s="186"/>
      <c r="E21" s="186"/>
      <c r="F21" s="186"/>
      <c r="G21" s="183"/>
      <c r="H21" s="194"/>
      <c r="I21" s="194"/>
      <c r="J21" s="186"/>
      <c r="K21" s="195"/>
      <c r="L21" s="184"/>
      <c r="M21" s="196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6"/>
      <c r="AZ21" s="186"/>
      <c r="BA21" s="186"/>
    </row>
    <row r="22" spans="3:53" s="182" customFormat="1" x14ac:dyDescent="0.25">
      <c r="C22" s="193"/>
      <c r="D22" s="186"/>
      <c r="E22" s="186"/>
      <c r="F22" s="186"/>
      <c r="G22" s="183"/>
      <c r="H22" s="194"/>
      <c r="I22" s="194"/>
      <c r="J22" s="186"/>
      <c r="K22" s="195"/>
      <c r="L22" s="184"/>
      <c r="M22" s="196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6"/>
      <c r="AZ22" s="186"/>
      <c r="BA22" s="186"/>
    </row>
    <row r="23" spans="3:53" s="182" customFormat="1" x14ac:dyDescent="0.25">
      <c r="C23" s="193"/>
      <c r="D23" s="186"/>
      <c r="E23" s="186"/>
      <c r="F23" s="186"/>
      <c r="G23" s="183"/>
      <c r="H23" s="194"/>
      <c r="I23" s="194"/>
      <c r="J23" s="186"/>
      <c r="K23" s="195"/>
      <c r="L23" s="184"/>
      <c r="M23" s="196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6"/>
      <c r="AZ23" s="186"/>
      <c r="BA23" s="186"/>
    </row>
    <row r="24" spans="3:53" s="182" customFormat="1" x14ac:dyDescent="0.25">
      <c r="C24" s="193"/>
      <c r="D24" s="186"/>
      <c r="E24" s="186"/>
      <c r="F24" s="186"/>
      <c r="G24" s="183"/>
      <c r="H24" s="194"/>
      <c r="I24" s="194"/>
      <c r="J24" s="186"/>
      <c r="K24" s="195"/>
      <c r="L24" s="184"/>
      <c r="M24" s="196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6"/>
      <c r="AZ24" s="186"/>
      <c r="BA24" s="186"/>
    </row>
    <row r="25" spans="3:53" s="182" customFormat="1" x14ac:dyDescent="0.25">
      <c r="C25" s="193"/>
      <c r="D25" s="186"/>
      <c r="E25" s="186"/>
      <c r="F25" s="186"/>
      <c r="G25" s="183"/>
      <c r="H25" s="194"/>
      <c r="I25" s="194"/>
      <c r="J25" s="186"/>
      <c r="K25" s="195"/>
      <c r="L25" s="184"/>
      <c r="M25" s="196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6"/>
      <c r="AZ25" s="186"/>
      <c r="BA25" s="186"/>
    </row>
    <row r="26" spans="3:53" s="182" customFormat="1" x14ac:dyDescent="0.25">
      <c r="C26" s="193"/>
      <c r="D26" s="186"/>
      <c r="E26" s="186"/>
      <c r="F26" s="186"/>
      <c r="G26" s="183"/>
      <c r="H26" s="194"/>
      <c r="I26" s="194"/>
      <c r="J26" s="186"/>
      <c r="K26" s="195"/>
      <c r="L26" s="184"/>
      <c r="M26" s="196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6"/>
      <c r="AZ26" s="186"/>
      <c r="BA26" s="186"/>
    </row>
    <row r="27" spans="3:53" s="182" customFormat="1" x14ac:dyDescent="0.25">
      <c r="C27" s="193"/>
      <c r="D27" s="186"/>
      <c r="E27" s="186"/>
      <c r="F27" s="186"/>
      <c r="G27" s="183"/>
      <c r="H27" s="194"/>
      <c r="I27" s="194"/>
      <c r="J27" s="186"/>
      <c r="K27" s="195"/>
      <c r="L27" s="184"/>
      <c r="M27" s="196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6"/>
      <c r="AZ27" s="186"/>
      <c r="BA27" s="186"/>
    </row>
    <row r="28" spans="3:53" s="182" customFormat="1" x14ac:dyDescent="0.25">
      <c r="C28" s="193"/>
      <c r="D28" s="186"/>
      <c r="E28" s="186"/>
      <c r="F28" s="186"/>
      <c r="G28" s="183"/>
      <c r="H28" s="194"/>
      <c r="I28" s="194"/>
      <c r="J28" s="186"/>
      <c r="K28" s="195"/>
      <c r="L28" s="184"/>
      <c r="M28" s="196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6"/>
      <c r="AZ28" s="186"/>
      <c r="BA28" s="186"/>
    </row>
    <row r="29" spans="3:53" s="182" customFormat="1" x14ac:dyDescent="0.25">
      <c r="C29" s="193"/>
      <c r="D29" s="186"/>
      <c r="E29" s="186"/>
      <c r="F29" s="186"/>
      <c r="G29" s="183"/>
      <c r="H29" s="194"/>
      <c r="I29" s="194"/>
      <c r="J29" s="186"/>
      <c r="K29" s="195"/>
      <c r="L29" s="184"/>
      <c r="M29" s="196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6"/>
      <c r="AZ29" s="186"/>
      <c r="BA29" s="186"/>
    </row>
    <row r="30" spans="3:53" s="182" customFormat="1" x14ac:dyDescent="0.25">
      <c r="C30" s="193"/>
      <c r="D30" s="186"/>
      <c r="E30" s="186"/>
      <c r="F30" s="186"/>
      <c r="G30" s="183"/>
      <c r="H30" s="194"/>
      <c r="I30" s="194"/>
      <c r="J30" s="186"/>
      <c r="K30" s="195"/>
      <c r="L30" s="184"/>
      <c r="M30" s="196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6"/>
      <c r="AZ30" s="186"/>
      <c r="BA30" s="186"/>
    </row>
    <row r="31" spans="3:53" s="182" customFormat="1" x14ac:dyDescent="0.25">
      <c r="C31" s="193"/>
      <c r="D31" s="186"/>
      <c r="E31" s="186"/>
      <c r="F31" s="186"/>
      <c r="G31" s="183"/>
      <c r="H31" s="194"/>
      <c r="I31" s="194"/>
      <c r="J31" s="186"/>
      <c r="K31" s="195"/>
      <c r="L31" s="184"/>
      <c r="M31" s="196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6"/>
      <c r="AZ31" s="186"/>
      <c r="BA31" s="186"/>
    </row>
    <row r="32" spans="3:53" s="182" customFormat="1" x14ac:dyDescent="0.25">
      <c r="C32" s="193"/>
      <c r="D32" s="186"/>
      <c r="E32" s="186"/>
      <c r="F32" s="186"/>
      <c r="G32" s="183"/>
      <c r="H32" s="194"/>
      <c r="I32" s="194"/>
      <c r="J32" s="186"/>
      <c r="K32" s="195"/>
      <c r="L32" s="184"/>
      <c r="M32" s="196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6"/>
      <c r="AZ32" s="186"/>
      <c r="BA32" s="186"/>
    </row>
    <row r="33" spans="3:53" s="182" customFormat="1" x14ac:dyDescent="0.25">
      <c r="C33" s="193"/>
      <c r="D33" s="186"/>
      <c r="E33" s="186"/>
      <c r="F33" s="186"/>
      <c r="G33" s="183"/>
      <c r="H33" s="194"/>
      <c r="I33" s="194"/>
      <c r="J33" s="186"/>
      <c r="K33" s="195"/>
      <c r="L33" s="184"/>
      <c r="M33" s="196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6"/>
      <c r="AZ33" s="186"/>
      <c r="BA33" s="186"/>
    </row>
    <row r="34" spans="3:53" s="182" customFormat="1" x14ac:dyDescent="0.25">
      <c r="C34" s="193"/>
      <c r="D34" s="186"/>
      <c r="E34" s="186"/>
      <c r="F34" s="186"/>
      <c r="G34" s="183"/>
      <c r="H34" s="194"/>
      <c r="I34" s="194"/>
      <c r="J34" s="186"/>
      <c r="K34" s="195"/>
      <c r="L34" s="184"/>
      <c r="M34" s="196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6"/>
      <c r="AZ34" s="186"/>
      <c r="BA34" s="186"/>
    </row>
    <row r="35" spans="3:53" s="182" customFormat="1" x14ac:dyDescent="0.25">
      <c r="C35" s="193"/>
      <c r="D35" s="186"/>
      <c r="E35" s="186"/>
      <c r="F35" s="186"/>
      <c r="G35" s="183"/>
      <c r="H35" s="194"/>
      <c r="I35" s="194"/>
      <c r="J35" s="186"/>
      <c r="K35" s="195"/>
      <c r="L35" s="184"/>
      <c r="M35" s="196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6"/>
      <c r="AZ35" s="186"/>
      <c r="BA35" s="186"/>
    </row>
    <row r="36" spans="3:53" s="182" customFormat="1" x14ac:dyDescent="0.25">
      <c r="C36" s="193"/>
      <c r="D36" s="186"/>
      <c r="E36" s="186"/>
      <c r="F36" s="186"/>
      <c r="G36" s="183"/>
      <c r="H36" s="194"/>
      <c r="I36" s="194"/>
      <c r="J36" s="186"/>
      <c r="K36" s="195"/>
      <c r="L36" s="184"/>
      <c r="M36" s="196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6"/>
      <c r="AZ36" s="186"/>
      <c r="BA36" s="186"/>
    </row>
    <row r="37" spans="3:53" s="182" customFormat="1" x14ac:dyDescent="0.25">
      <c r="C37" s="193"/>
      <c r="D37" s="186"/>
      <c r="E37" s="186"/>
      <c r="F37" s="186"/>
      <c r="G37" s="183"/>
      <c r="H37" s="194"/>
      <c r="I37" s="194"/>
      <c r="J37" s="186"/>
      <c r="K37" s="195"/>
      <c r="L37" s="184"/>
      <c r="M37" s="196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6"/>
      <c r="AZ37" s="186"/>
      <c r="BA37" s="186"/>
    </row>
    <row r="38" spans="3:53" s="182" customFormat="1" x14ac:dyDescent="0.25">
      <c r="C38" s="193"/>
      <c r="D38" s="186"/>
      <c r="E38" s="186"/>
      <c r="F38" s="186"/>
      <c r="G38" s="183"/>
      <c r="H38" s="194"/>
      <c r="I38" s="194"/>
      <c r="J38" s="186"/>
      <c r="K38" s="195"/>
      <c r="L38" s="184"/>
      <c r="M38" s="196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6"/>
      <c r="AZ38" s="186"/>
      <c r="BA38" s="186"/>
    </row>
    <row r="39" spans="3:53" s="182" customFormat="1" x14ac:dyDescent="0.25">
      <c r="C39" s="193"/>
      <c r="D39" s="186"/>
      <c r="E39" s="186"/>
      <c r="F39" s="186"/>
      <c r="G39" s="183"/>
      <c r="H39" s="194"/>
      <c r="I39" s="194"/>
      <c r="J39" s="186"/>
      <c r="K39" s="195"/>
      <c r="L39" s="184"/>
      <c r="M39" s="196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  <c r="AZ39" s="186"/>
      <c r="BA39" s="186"/>
    </row>
    <row r="40" spans="3:53" s="182" customFormat="1" x14ac:dyDescent="0.25">
      <c r="C40" s="193"/>
      <c r="D40" s="186"/>
      <c r="E40" s="186"/>
      <c r="F40" s="186"/>
      <c r="G40" s="183"/>
      <c r="H40" s="194"/>
      <c r="I40" s="194"/>
      <c r="J40" s="186"/>
      <c r="K40" s="195"/>
      <c r="L40" s="184"/>
      <c r="M40" s="196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6"/>
      <c r="AZ40" s="186"/>
      <c r="BA40" s="186"/>
    </row>
    <row r="41" spans="3:53" s="182" customFormat="1" x14ac:dyDescent="0.25">
      <c r="C41" s="193"/>
      <c r="D41" s="186"/>
      <c r="E41" s="186"/>
      <c r="F41" s="186"/>
      <c r="G41" s="183"/>
      <c r="H41" s="194"/>
      <c r="I41" s="194"/>
      <c r="J41" s="186"/>
      <c r="K41" s="195"/>
      <c r="L41" s="184"/>
      <c r="M41" s="196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6"/>
      <c r="AZ41" s="186"/>
      <c r="BA41" s="186"/>
    </row>
    <row r="42" spans="3:53" s="182" customFormat="1" x14ac:dyDescent="0.25">
      <c r="C42" s="193"/>
      <c r="D42" s="186"/>
      <c r="E42" s="186"/>
      <c r="F42" s="186"/>
      <c r="G42" s="183"/>
      <c r="H42" s="194"/>
      <c r="I42" s="194"/>
      <c r="J42" s="186"/>
      <c r="K42" s="195"/>
      <c r="L42" s="184"/>
      <c r="M42" s="196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6"/>
      <c r="AZ42" s="186"/>
      <c r="BA42" s="186"/>
    </row>
    <row r="43" spans="3:53" s="182" customFormat="1" x14ac:dyDescent="0.25">
      <c r="C43" s="193"/>
      <c r="D43" s="186"/>
      <c r="E43" s="186"/>
      <c r="F43" s="186"/>
      <c r="G43" s="183"/>
      <c r="H43" s="194"/>
      <c r="I43" s="194"/>
      <c r="J43" s="186"/>
      <c r="K43" s="195"/>
      <c r="L43" s="184"/>
      <c r="M43" s="196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6"/>
      <c r="AZ43" s="186"/>
      <c r="BA43" s="186"/>
    </row>
    <row r="44" spans="3:53" s="182" customFormat="1" x14ac:dyDescent="0.25">
      <c r="C44" s="193"/>
      <c r="D44" s="186"/>
      <c r="E44" s="186"/>
      <c r="F44" s="186"/>
      <c r="G44" s="183"/>
      <c r="H44" s="194"/>
      <c r="I44" s="194"/>
      <c r="J44" s="186"/>
      <c r="K44" s="195"/>
      <c r="L44" s="184"/>
      <c r="M44" s="196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6"/>
      <c r="AZ44" s="186"/>
      <c r="BA44" s="186"/>
    </row>
    <row r="45" spans="3:53" s="182" customFormat="1" x14ac:dyDescent="0.25">
      <c r="C45" s="193"/>
      <c r="D45" s="186"/>
      <c r="E45" s="186"/>
      <c r="F45" s="186"/>
      <c r="G45" s="183"/>
      <c r="H45" s="194"/>
      <c r="I45" s="194"/>
      <c r="J45" s="186"/>
      <c r="K45" s="195"/>
      <c r="L45" s="184"/>
      <c r="M45" s="196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6"/>
      <c r="AZ45" s="186"/>
      <c r="BA45" s="186"/>
    </row>
    <row r="46" spans="3:53" s="182" customFormat="1" x14ac:dyDescent="0.25">
      <c r="C46" s="193"/>
      <c r="D46" s="186"/>
      <c r="E46" s="186"/>
      <c r="F46" s="186"/>
      <c r="G46" s="183"/>
      <c r="H46" s="194"/>
      <c r="I46" s="194"/>
      <c r="J46" s="186"/>
      <c r="K46" s="195"/>
      <c r="L46" s="184"/>
      <c r="M46" s="196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6"/>
      <c r="AZ46" s="186"/>
      <c r="BA46" s="186"/>
    </row>
    <row r="47" spans="3:53" s="182" customFormat="1" x14ac:dyDescent="0.25">
      <c r="C47" s="193"/>
      <c r="D47" s="186"/>
      <c r="E47" s="186"/>
      <c r="F47" s="186"/>
      <c r="G47" s="183"/>
      <c r="H47" s="194"/>
      <c r="I47" s="194"/>
      <c r="J47" s="186"/>
      <c r="K47" s="195"/>
      <c r="L47" s="184"/>
      <c r="M47" s="196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6"/>
      <c r="AZ47" s="186"/>
      <c r="BA47" s="186"/>
    </row>
    <row r="48" spans="3:53" s="182" customFormat="1" x14ac:dyDescent="0.25">
      <c r="C48" s="193"/>
      <c r="D48" s="186"/>
      <c r="E48" s="186"/>
      <c r="F48" s="186"/>
      <c r="G48" s="183"/>
      <c r="H48" s="194"/>
      <c r="I48" s="194"/>
      <c r="J48" s="186"/>
      <c r="K48" s="195"/>
      <c r="L48" s="184"/>
      <c r="M48" s="196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6"/>
      <c r="AZ48" s="186"/>
      <c r="BA48" s="186"/>
    </row>
    <row r="49" spans="3:53" s="182" customFormat="1" x14ac:dyDescent="0.25">
      <c r="C49" s="193"/>
      <c r="D49" s="186"/>
      <c r="E49" s="186"/>
      <c r="F49" s="186"/>
      <c r="G49" s="183"/>
      <c r="H49" s="194"/>
      <c r="I49" s="194"/>
      <c r="J49" s="186"/>
      <c r="K49" s="195"/>
      <c r="L49" s="184"/>
      <c r="M49" s="196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6"/>
      <c r="AZ49" s="186"/>
      <c r="BA49" s="186"/>
    </row>
    <row r="50" spans="3:53" s="182" customFormat="1" x14ac:dyDescent="0.25">
      <c r="C50" s="193"/>
      <c r="D50" s="186"/>
      <c r="E50" s="186"/>
      <c r="F50" s="186"/>
      <c r="G50" s="183"/>
      <c r="H50" s="194"/>
      <c r="I50" s="194"/>
      <c r="J50" s="186"/>
      <c r="K50" s="195"/>
      <c r="L50" s="184"/>
      <c r="M50" s="196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6"/>
      <c r="AZ50" s="186"/>
      <c r="BA50" s="186"/>
    </row>
    <row r="51" spans="3:53" s="182" customFormat="1" x14ac:dyDescent="0.25">
      <c r="C51" s="193"/>
      <c r="D51" s="186"/>
      <c r="E51" s="186"/>
      <c r="F51" s="186"/>
      <c r="G51" s="183"/>
      <c r="H51" s="194"/>
      <c r="I51" s="194"/>
      <c r="J51" s="186"/>
      <c r="K51" s="195"/>
      <c r="L51" s="184"/>
      <c r="M51" s="196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6"/>
      <c r="AZ51" s="186"/>
      <c r="BA51" s="186"/>
    </row>
    <row r="52" spans="3:53" s="182" customFormat="1" x14ac:dyDescent="0.25">
      <c r="C52" s="193"/>
      <c r="D52" s="186"/>
      <c r="E52" s="186"/>
      <c r="F52" s="186"/>
      <c r="G52" s="183"/>
      <c r="H52" s="194"/>
      <c r="I52" s="194"/>
      <c r="J52" s="186"/>
      <c r="K52" s="195"/>
      <c r="L52" s="184"/>
      <c r="M52" s="196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6"/>
      <c r="AZ52" s="186"/>
      <c r="BA52" s="186"/>
    </row>
    <row r="53" spans="3:53" s="182" customFormat="1" x14ac:dyDescent="0.25">
      <c r="C53" s="193"/>
      <c r="D53" s="186"/>
      <c r="E53" s="186"/>
      <c r="F53" s="186"/>
      <c r="G53" s="183"/>
      <c r="H53" s="194"/>
      <c r="I53" s="194"/>
      <c r="J53" s="186"/>
      <c r="K53" s="195"/>
      <c r="L53" s="184"/>
      <c r="M53" s="196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6"/>
      <c r="AZ53" s="186"/>
      <c r="BA53" s="186"/>
    </row>
    <row r="54" spans="3:53" s="182" customFormat="1" x14ac:dyDescent="0.25">
      <c r="C54" s="193"/>
      <c r="D54" s="186"/>
      <c r="E54" s="186"/>
      <c r="F54" s="186"/>
      <c r="G54" s="183"/>
      <c r="H54" s="194"/>
      <c r="I54" s="194"/>
      <c r="J54" s="186"/>
      <c r="K54" s="195"/>
      <c r="L54" s="184"/>
      <c r="M54" s="196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6"/>
      <c r="AZ54" s="186"/>
      <c r="BA54" s="186"/>
    </row>
    <row r="55" spans="3:53" s="182" customFormat="1" x14ac:dyDescent="0.25">
      <c r="C55" s="193"/>
      <c r="D55" s="186"/>
      <c r="E55" s="186"/>
      <c r="F55" s="186"/>
      <c r="G55" s="183"/>
      <c r="H55" s="194"/>
      <c r="I55" s="194"/>
      <c r="J55" s="186"/>
      <c r="K55" s="195"/>
      <c r="L55" s="184"/>
      <c r="M55" s="196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6"/>
      <c r="AZ55" s="186"/>
      <c r="BA55" s="186"/>
    </row>
    <row r="56" spans="3:53" s="182" customFormat="1" x14ac:dyDescent="0.25">
      <c r="C56" s="193"/>
      <c r="D56" s="186"/>
      <c r="E56" s="186"/>
      <c r="F56" s="186"/>
      <c r="G56" s="183"/>
      <c r="H56" s="194"/>
      <c r="I56" s="194"/>
      <c r="J56" s="186"/>
      <c r="K56" s="195"/>
      <c r="L56" s="184"/>
      <c r="M56" s="196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6"/>
      <c r="AZ56" s="186"/>
      <c r="BA56" s="186"/>
    </row>
    <row r="57" spans="3:53" s="182" customFormat="1" x14ac:dyDescent="0.25">
      <c r="C57" s="193"/>
      <c r="D57" s="186"/>
      <c r="E57" s="186"/>
      <c r="F57" s="186"/>
      <c r="G57" s="183"/>
      <c r="H57" s="194"/>
      <c r="I57" s="194"/>
      <c r="J57" s="186"/>
      <c r="K57" s="195"/>
      <c r="L57" s="184"/>
      <c r="M57" s="196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6"/>
      <c r="AZ57" s="186"/>
      <c r="BA57" s="186"/>
    </row>
    <row r="58" spans="3:53" s="182" customFormat="1" x14ac:dyDescent="0.25">
      <c r="C58" s="193"/>
      <c r="D58" s="186"/>
      <c r="E58" s="186"/>
      <c r="F58" s="186"/>
      <c r="G58" s="183"/>
      <c r="H58" s="194"/>
      <c r="I58" s="194"/>
      <c r="J58" s="186"/>
      <c r="K58" s="195"/>
      <c r="L58" s="184"/>
      <c r="M58" s="196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6"/>
      <c r="AZ58" s="186"/>
      <c r="BA58" s="186"/>
    </row>
    <row r="59" spans="3:53" s="182" customFormat="1" x14ac:dyDescent="0.25">
      <c r="C59" s="193"/>
      <c r="D59" s="186"/>
      <c r="E59" s="186"/>
      <c r="F59" s="186"/>
      <c r="G59" s="183"/>
      <c r="H59" s="194"/>
      <c r="I59" s="194"/>
      <c r="J59" s="186"/>
      <c r="K59" s="195"/>
      <c r="L59" s="184"/>
      <c r="M59" s="196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6"/>
      <c r="AZ59" s="186"/>
      <c r="BA59" s="186"/>
    </row>
    <row r="60" spans="3:53" s="182" customFormat="1" x14ac:dyDescent="0.25">
      <c r="C60" s="193"/>
      <c r="D60" s="186"/>
      <c r="E60" s="186"/>
      <c r="F60" s="186"/>
      <c r="G60" s="183"/>
      <c r="H60" s="194"/>
      <c r="I60" s="194"/>
      <c r="J60" s="186"/>
      <c r="K60" s="195"/>
      <c r="L60" s="184"/>
      <c r="M60" s="196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6"/>
      <c r="AZ60" s="186"/>
      <c r="BA60" s="186"/>
    </row>
    <row r="61" spans="3:53" s="182" customFormat="1" x14ac:dyDescent="0.25">
      <c r="C61" s="193"/>
      <c r="D61" s="186"/>
      <c r="E61" s="186"/>
      <c r="F61" s="186"/>
      <c r="G61" s="183"/>
      <c r="H61" s="194"/>
      <c r="I61" s="194"/>
      <c r="J61" s="186"/>
      <c r="K61" s="195"/>
      <c r="L61" s="184"/>
      <c r="M61" s="196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6"/>
      <c r="AZ61" s="186"/>
      <c r="BA61" s="186"/>
    </row>
    <row r="62" spans="3:53" s="182" customFormat="1" x14ac:dyDescent="0.25">
      <c r="C62" s="193"/>
      <c r="D62" s="186"/>
      <c r="E62" s="186"/>
      <c r="F62" s="186"/>
      <c r="G62" s="183"/>
      <c r="H62" s="194"/>
      <c r="I62" s="194"/>
      <c r="J62" s="186"/>
      <c r="K62" s="195"/>
      <c r="L62" s="184"/>
      <c r="M62" s="196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6"/>
      <c r="AZ62" s="186"/>
      <c r="BA62" s="186"/>
    </row>
    <row r="63" spans="3:53" s="182" customFormat="1" x14ac:dyDescent="0.25">
      <c r="C63" s="193"/>
      <c r="D63" s="186"/>
      <c r="E63" s="186"/>
      <c r="F63" s="186"/>
      <c r="G63" s="183"/>
      <c r="H63" s="194"/>
      <c r="I63" s="194"/>
      <c r="J63" s="186"/>
      <c r="K63" s="195"/>
      <c r="L63" s="184"/>
      <c r="M63" s="196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6"/>
      <c r="AZ63" s="186"/>
      <c r="BA63" s="186"/>
    </row>
    <row r="64" spans="3:53" s="182" customFormat="1" x14ac:dyDescent="0.25">
      <c r="C64" s="193"/>
      <c r="D64" s="186"/>
      <c r="E64" s="186"/>
      <c r="F64" s="186"/>
      <c r="G64" s="183"/>
      <c r="H64" s="194"/>
      <c r="I64" s="194"/>
      <c r="J64" s="186"/>
      <c r="K64" s="195"/>
      <c r="L64" s="184"/>
      <c r="M64" s="196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6"/>
      <c r="AZ64" s="186"/>
      <c r="BA64" s="186"/>
    </row>
    <row r="65" spans="3:53" s="182" customFormat="1" x14ac:dyDescent="0.25">
      <c r="C65" s="193"/>
      <c r="D65" s="186"/>
      <c r="E65" s="186"/>
      <c r="F65" s="186"/>
      <c r="G65" s="183"/>
      <c r="H65" s="194"/>
      <c r="I65" s="194"/>
      <c r="J65" s="186"/>
      <c r="K65" s="195"/>
      <c r="L65" s="184"/>
      <c r="M65" s="196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6"/>
      <c r="AZ65" s="186"/>
      <c r="BA65" s="186"/>
    </row>
    <row r="66" spans="3:53" s="182" customFormat="1" x14ac:dyDescent="0.25">
      <c r="C66" s="193"/>
      <c r="D66" s="186"/>
      <c r="E66" s="186"/>
      <c r="F66" s="186"/>
      <c r="G66" s="183"/>
      <c r="H66" s="194"/>
      <c r="I66" s="194"/>
      <c r="J66" s="186"/>
      <c r="K66" s="195"/>
      <c r="L66" s="184"/>
      <c r="M66" s="196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6"/>
      <c r="AZ66" s="186"/>
      <c r="BA66" s="186"/>
    </row>
    <row r="67" spans="3:53" s="182" customFormat="1" x14ac:dyDescent="0.25">
      <c r="C67" s="193"/>
      <c r="D67" s="186"/>
      <c r="E67" s="186"/>
      <c r="F67" s="186"/>
      <c r="G67" s="183"/>
      <c r="H67" s="194"/>
      <c r="I67" s="194"/>
      <c r="J67" s="186"/>
      <c r="K67" s="195"/>
      <c r="L67" s="184"/>
      <c r="M67" s="196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6"/>
      <c r="AZ67" s="186"/>
      <c r="BA67" s="186"/>
    </row>
    <row r="68" spans="3:53" s="182" customFormat="1" x14ac:dyDescent="0.25">
      <c r="C68" s="193"/>
      <c r="D68" s="186"/>
      <c r="E68" s="186"/>
      <c r="F68" s="186"/>
      <c r="G68" s="183"/>
      <c r="H68" s="194"/>
      <c r="I68" s="194"/>
      <c r="J68" s="186"/>
      <c r="K68" s="195"/>
      <c r="L68" s="184"/>
      <c r="M68" s="196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6"/>
      <c r="AZ68" s="186"/>
      <c r="BA68" s="186"/>
    </row>
    <row r="69" spans="3:53" s="182" customFormat="1" x14ac:dyDescent="0.25">
      <c r="C69" s="193"/>
      <c r="D69" s="186"/>
      <c r="E69" s="186"/>
      <c r="F69" s="186"/>
      <c r="G69" s="183"/>
      <c r="H69" s="194"/>
      <c r="I69" s="194"/>
      <c r="J69" s="186"/>
      <c r="K69" s="195"/>
      <c r="L69" s="184"/>
      <c r="M69" s="196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6"/>
      <c r="AZ69" s="186"/>
      <c r="BA69" s="186"/>
    </row>
    <row r="70" spans="3:53" s="182" customFormat="1" x14ac:dyDescent="0.25">
      <c r="C70" s="193"/>
      <c r="D70" s="186"/>
      <c r="E70" s="186"/>
      <c r="F70" s="186"/>
      <c r="G70" s="183"/>
      <c r="H70" s="194"/>
      <c r="I70" s="194"/>
      <c r="J70" s="186"/>
      <c r="K70" s="195"/>
      <c r="L70" s="184"/>
      <c r="M70" s="196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6"/>
      <c r="AZ70" s="186"/>
      <c r="BA70" s="186"/>
    </row>
    <row r="71" spans="3:53" s="182" customFormat="1" x14ac:dyDescent="0.25">
      <c r="C71" s="193"/>
      <c r="D71" s="186"/>
      <c r="E71" s="186"/>
      <c r="F71" s="186"/>
      <c r="G71" s="183"/>
      <c r="H71" s="194"/>
      <c r="I71" s="194"/>
      <c r="J71" s="186"/>
      <c r="K71" s="195"/>
      <c r="L71" s="184"/>
      <c r="M71" s="196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6"/>
      <c r="AZ71" s="186"/>
      <c r="BA71" s="186"/>
    </row>
    <row r="72" spans="3:53" s="182" customFormat="1" x14ac:dyDescent="0.25">
      <c r="C72" s="193"/>
      <c r="D72" s="186"/>
      <c r="E72" s="186"/>
      <c r="F72" s="186"/>
      <c r="G72" s="183"/>
      <c r="H72" s="194"/>
      <c r="I72" s="194"/>
      <c r="J72" s="186"/>
      <c r="K72" s="195"/>
      <c r="L72" s="184"/>
      <c r="M72" s="196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6"/>
      <c r="AZ72" s="186"/>
      <c r="BA72" s="186"/>
    </row>
    <row r="73" spans="3:53" s="182" customFormat="1" x14ac:dyDescent="0.25">
      <c r="C73" s="193"/>
      <c r="D73" s="186"/>
      <c r="E73" s="186"/>
      <c r="F73" s="186"/>
      <c r="G73" s="183"/>
      <c r="H73" s="194"/>
      <c r="I73" s="194"/>
      <c r="J73" s="186"/>
      <c r="K73" s="195"/>
      <c r="L73" s="184"/>
      <c r="M73" s="196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6"/>
      <c r="AZ73" s="186"/>
      <c r="BA73" s="186"/>
    </row>
    <row r="74" spans="3:53" s="182" customFormat="1" x14ac:dyDescent="0.25">
      <c r="C74" s="193"/>
      <c r="D74" s="186"/>
      <c r="E74" s="186"/>
      <c r="F74" s="186"/>
      <c r="G74" s="183"/>
      <c r="H74" s="194"/>
      <c r="I74" s="194"/>
      <c r="J74" s="186"/>
      <c r="K74" s="195"/>
      <c r="L74" s="184"/>
      <c r="M74" s="196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6"/>
      <c r="AZ74" s="186"/>
      <c r="BA74" s="186"/>
    </row>
    <row r="75" spans="3:53" s="182" customFormat="1" x14ac:dyDescent="0.25">
      <c r="C75" s="193"/>
      <c r="D75" s="186"/>
      <c r="E75" s="186"/>
      <c r="F75" s="186"/>
      <c r="G75" s="183"/>
      <c r="H75" s="194"/>
      <c r="I75" s="194"/>
      <c r="J75" s="186"/>
      <c r="K75" s="195"/>
      <c r="L75" s="184"/>
      <c r="M75" s="196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6"/>
      <c r="AZ75" s="186"/>
      <c r="BA75" s="186"/>
    </row>
    <row r="76" spans="3:53" s="182" customFormat="1" x14ac:dyDescent="0.25">
      <c r="C76" s="193"/>
      <c r="D76" s="186"/>
      <c r="E76" s="186"/>
      <c r="F76" s="186"/>
      <c r="G76" s="183"/>
      <c r="H76" s="194"/>
      <c r="I76" s="194"/>
      <c r="J76" s="186"/>
      <c r="K76" s="195"/>
      <c r="L76" s="184"/>
      <c r="M76" s="196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6"/>
      <c r="AZ76" s="186"/>
      <c r="BA76" s="186"/>
    </row>
    <row r="77" spans="3:53" s="182" customFormat="1" x14ac:dyDescent="0.25">
      <c r="C77" s="193"/>
      <c r="D77" s="186"/>
      <c r="E77" s="186"/>
      <c r="F77" s="186"/>
      <c r="G77" s="183"/>
      <c r="H77" s="194"/>
      <c r="I77" s="194"/>
      <c r="J77" s="186"/>
      <c r="K77" s="195"/>
      <c r="L77" s="184"/>
      <c r="M77" s="196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6"/>
      <c r="AZ77" s="186"/>
      <c r="BA77" s="186"/>
    </row>
    <row r="78" spans="3:53" s="182" customFormat="1" x14ac:dyDescent="0.25">
      <c r="C78" s="193"/>
      <c r="D78" s="186"/>
      <c r="E78" s="186"/>
      <c r="F78" s="186"/>
      <c r="G78" s="183"/>
      <c r="H78" s="194"/>
      <c r="I78" s="194"/>
      <c r="J78" s="186"/>
      <c r="K78" s="195"/>
      <c r="L78" s="184"/>
      <c r="M78" s="196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6"/>
      <c r="AZ78" s="186"/>
      <c r="BA78" s="186"/>
    </row>
    <row r="79" spans="3:53" s="182" customFormat="1" x14ac:dyDescent="0.25">
      <c r="C79" s="193"/>
      <c r="D79" s="186"/>
      <c r="E79" s="186"/>
      <c r="F79" s="186"/>
      <c r="G79" s="183"/>
      <c r="H79" s="194"/>
      <c r="I79" s="194"/>
      <c r="J79" s="186"/>
      <c r="K79" s="195"/>
      <c r="L79" s="184"/>
      <c r="M79" s="196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6"/>
      <c r="AZ79" s="186"/>
      <c r="BA79" s="186"/>
    </row>
    <row r="80" spans="3:53" s="182" customFormat="1" x14ac:dyDescent="0.25">
      <c r="C80" s="193"/>
      <c r="D80" s="186"/>
      <c r="E80" s="186"/>
      <c r="F80" s="186"/>
      <c r="G80" s="183"/>
      <c r="H80" s="194"/>
      <c r="I80" s="194"/>
      <c r="J80" s="186"/>
      <c r="K80" s="195"/>
      <c r="L80" s="184"/>
      <c r="M80" s="196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6"/>
      <c r="AZ80" s="186"/>
      <c r="BA80" s="186"/>
    </row>
    <row r="81" spans="3:53" s="182" customFormat="1" x14ac:dyDescent="0.25">
      <c r="C81" s="193"/>
      <c r="D81" s="186"/>
      <c r="E81" s="186"/>
      <c r="F81" s="186"/>
      <c r="G81" s="183"/>
      <c r="H81" s="194"/>
      <c r="I81" s="194"/>
      <c r="J81" s="186"/>
      <c r="K81" s="195"/>
      <c r="L81" s="184"/>
      <c r="M81" s="196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6"/>
      <c r="AZ81" s="186"/>
      <c r="BA81" s="186"/>
    </row>
    <row r="82" spans="3:53" s="182" customFormat="1" x14ac:dyDescent="0.25">
      <c r="C82" s="193"/>
      <c r="D82" s="186"/>
      <c r="E82" s="186"/>
      <c r="F82" s="186"/>
      <c r="G82" s="183"/>
      <c r="H82" s="194"/>
      <c r="I82" s="194"/>
      <c r="J82" s="186"/>
      <c r="K82" s="195"/>
      <c r="L82" s="184"/>
      <c r="M82" s="196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6"/>
      <c r="AZ82" s="186"/>
      <c r="BA82" s="186"/>
    </row>
    <row r="83" spans="3:53" s="182" customFormat="1" x14ac:dyDescent="0.25">
      <c r="C83" s="193"/>
      <c r="D83" s="186"/>
      <c r="E83" s="186"/>
      <c r="F83" s="186"/>
      <c r="G83" s="183"/>
      <c r="H83" s="194"/>
      <c r="I83" s="194"/>
      <c r="J83" s="186"/>
      <c r="K83" s="195"/>
      <c r="L83" s="184"/>
      <c r="M83" s="196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6"/>
      <c r="AZ83" s="186"/>
      <c r="BA83" s="186"/>
    </row>
    <row r="84" spans="3:53" s="182" customFormat="1" x14ac:dyDescent="0.25">
      <c r="C84" s="193"/>
      <c r="D84" s="186"/>
      <c r="E84" s="186"/>
      <c r="F84" s="186"/>
      <c r="G84" s="183"/>
      <c r="H84" s="194"/>
      <c r="I84" s="194"/>
      <c r="J84" s="186"/>
      <c r="K84" s="195"/>
      <c r="L84" s="184"/>
      <c r="M84" s="196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6"/>
      <c r="AZ84" s="186"/>
      <c r="BA84" s="186"/>
    </row>
    <row r="85" spans="3:53" s="182" customFormat="1" x14ac:dyDescent="0.25">
      <c r="C85" s="193"/>
      <c r="D85" s="186"/>
      <c r="E85" s="186"/>
      <c r="F85" s="186"/>
      <c r="G85" s="183"/>
      <c r="H85" s="194"/>
      <c r="I85" s="194"/>
      <c r="J85" s="186"/>
      <c r="K85" s="195"/>
      <c r="L85" s="184"/>
      <c r="M85" s="196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6"/>
      <c r="AZ85" s="186"/>
      <c r="BA85" s="186"/>
    </row>
    <row r="86" spans="3:53" s="182" customFormat="1" x14ac:dyDescent="0.25">
      <c r="C86" s="193"/>
      <c r="D86" s="186"/>
      <c r="E86" s="186"/>
      <c r="F86" s="186"/>
      <c r="G86" s="183"/>
      <c r="H86" s="194"/>
      <c r="I86" s="194"/>
      <c r="J86" s="186"/>
      <c r="K86" s="195"/>
      <c r="L86" s="184"/>
      <c r="M86" s="196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6"/>
      <c r="AZ86" s="186"/>
      <c r="BA86" s="186"/>
    </row>
    <row r="87" spans="3:53" s="182" customFormat="1" x14ac:dyDescent="0.25">
      <c r="C87" s="193"/>
      <c r="D87" s="186"/>
      <c r="E87" s="186"/>
      <c r="F87" s="186"/>
      <c r="G87" s="183"/>
      <c r="H87" s="194"/>
      <c r="I87" s="194"/>
      <c r="J87" s="186"/>
      <c r="K87" s="195"/>
      <c r="L87" s="184"/>
      <c r="M87" s="196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6"/>
      <c r="AZ87" s="186"/>
      <c r="BA87" s="186"/>
    </row>
    <row r="88" spans="3:53" s="182" customFormat="1" x14ac:dyDescent="0.25">
      <c r="C88" s="193"/>
      <c r="D88" s="186"/>
      <c r="E88" s="186"/>
      <c r="F88" s="186"/>
      <c r="G88" s="183"/>
      <c r="H88" s="194"/>
      <c r="I88" s="194"/>
      <c r="J88" s="186"/>
      <c r="K88" s="195"/>
      <c r="L88" s="184"/>
      <c r="M88" s="196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6"/>
      <c r="AZ88" s="186"/>
      <c r="BA88" s="186"/>
    </row>
    <row r="89" spans="3:53" s="182" customFormat="1" x14ac:dyDescent="0.25">
      <c r="C89" s="193"/>
      <c r="D89" s="186"/>
      <c r="E89" s="186"/>
      <c r="F89" s="186"/>
      <c r="G89" s="183"/>
      <c r="H89" s="194"/>
      <c r="I89" s="194"/>
      <c r="J89" s="186"/>
      <c r="K89" s="195"/>
      <c r="L89" s="184"/>
      <c r="M89" s="196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6"/>
      <c r="AZ89" s="186"/>
      <c r="BA89" s="186"/>
    </row>
    <row r="90" spans="3:53" s="182" customFormat="1" x14ac:dyDescent="0.25">
      <c r="C90" s="193"/>
      <c r="D90" s="186"/>
      <c r="E90" s="186"/>
      <c r="F90" s="186"/>
      <c r="G90" s="183"/>
      <c r="H90" s="194"/>
      <c r="I90" s="194"/>
      <c r="J90" s="186"/>
      <c r="K90" s="195"/>
      <c r="L90" s="184"/>
      <c r="M90" s="196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6"/>
      <c r="AZ90" s="186"/>
      <c r="BA90" s="186"/>
    </row>
    <row r="91" spans="3:53" s="182" customFormat="1" x14ac:dyDescent="0.25">
      <c r="C91" s="193"/>
      <c r="D91" s="186"/>
      <c r="E91" s="186"/>
      <c r="F91" s="186"/>
      <c r="G91" s="183"/>
      <c r="H91" s="194"/>
      <c r="I91" s="194"/>
      <c r="J91" s="186"/>
      <c r="K91" s="195"/>
      <c r="L91" s="184"/>
      <c r="M91" s="196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6"/>
      <c r="AZ91" s="186"/>
      <c r="BA91" s="186"/>
    </row>
    <row r="92" spans="3:53" s="182" customFormat="1" x14ac:dyDescent="0.25">
      <c r="C92" s="193"/>
      <c r="D92" s="186"/>
      <c r="E92" s="186"/>
      <c r="F92" s="186"/>
      <c r="G92" s="183"/>
      <c r="H92" s="194"/>
      <c r="I92" s="194"/>
      <c r="J92" s="186"/>
      <c r="K92" s="195"/>
      <c r="L92" s="184"/>
      <c r="M92" s="196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6"/>
      <c r="AZ92" s="186"/>
      <c r="BA92" s="186"/>
    </row>
    <row r="93" spans="3:53" s="182" customFormat="1" x14ac:dyDescent="0.25">
      <c r="C93" s="193"/>
      <c r="D93" s="186"/>
      <c r="E93" s="186"/>
      <c r="F93" s="186"/>
      <c r="G93" s="183"/>
      <c r="H93" s="194"/>
      <c r="I93" s="194"/>
      <c r="J93" s="186"/>
      <c r="K93" s="195"/>
      <c r="L93" s="184"/>
      <c r="M93" s="196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6"/>
      <c r="AZ93" s="186"/>
      <c r="BA93" s="186"/>
    </row>
    <row r="94" spans="3:53" s="182" customFormat="1" x14ac:dyDescent="0.25">
      <c r="C94" s="193"/>
      <c r="D94" s="186"/>
      <c r="E94" s="186"/>
      <c r="F94" s="186"/>
      <c r="G94" s="183"/>
      <c r="H94" s="194"/>
      <c r="I94" s="194"/>
      <c r="J94" s="186"/>
      <c r="K94" s="195"/>
      <c r="L94" s="184"/>
      <c r="M94" s="196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6"/>
      <c r="AZ94" s="186"/>
      <c r="BA94" s="186"/>
    </row>
    <row r="95" spans="3:53" s="182" customFormat="1" x14ac:dyDescent="0.25">
      <c r="C95" s="193"/>
      <c r="D95" s="186"/>
      <c r="E95" s="186"/>
      <c r="F95" s="186"/>
      <c r="G95" s="183"/>
      <c r="H95" s="194"/>
      <c r="I95" s="194"/>
      <c r="J95" s="186"/>
      <c r="K95" s="195"/>
      <c r="L95" s="184"/>
      <c r="M95" s="196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6"/>
      <c r="AZ95" s="186"/>
      <c r="BA95" s="186"/>
    </row>
    <row r="96" spans="3:53" s="182" customFormat="1" x14ac:dyDescent="0.25">
      <c r="C96" s="193"/>
      <c r="D96" s="186"/>
      <c r="E96" s="186"/>
      <c r="F96" s="186"/>
      <c r="G96" s="183"/>
      <c r="H96" s="194"/>
      <c r="I96" s="194"/>
      <c r="J96" s="186"/>
      <c r="K96" s="195"/>
      <c r="L96" s="184"/>
      <c r="M96" s="196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6"/>
      <c r="AZ96" s="186"/>
      <c r="BA96" s="186"/>
    </row>
    <row r="97" spans="3:53" s="182" customFormat="1" x14ac:dyDescent="0.25">
      <c r="C97" s="193"/>
      <c r="D97" s="186"/>
      <c r="E97" s="186"/>
      <c r="F97" s="186"/>
      <c r="G97" s="183"/>
      <c r="H97" s="194"/>
      <c r="I97" s="194"/>
      <c r="J97" s="186"/>
      <c r="K97" s="195"/>
      <c r="L97" s="184"/>
      <c r="M97" s="196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6"/>
      <c r="AZ97" s="186"/>
      <c r="BA97" s="186"/>
    </row>
    <row r="98" spans="3:53" s="182" customFormat="1" x14ac:dyDescent="0.25">
      <c r="C98" s="193"/>
      <c r="D98" s="186"/>
      <c r="E98" s="186"/>
      <c r="F98" s="186"/>
      <c r="G98" s="183"/>
      <c r="H98" s="194"/>
      <c r="I98" s="194"/>
      <c r="J98" s="186"/>
      <c r="K98" s="195"/>
      <c r="L98" s="184"/>
      <c r="M98" s="196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6"/>
      <c r="AZ98" s="186"/>
      <c r="BA98" s="186"/>
    </row>
    <row r="99" spans="3:53" s="182" customFormat="1" x14ac:dyDescent="0.25">
      <c r="C99" s="193"/>
      <c r="D99" s="186"/>
      <c r="E99" s="186"/>
      <c r="F99" s="186"/>
      <c r="G99" s="183"/>
      <c r="H99" s="194"/>
      <c r="I99" s="194"/>
      <c r="J99" s="186"/>
      <c r="K99" s="195"/>
      <c r="L99" s="184"/>
      <c r="M99" s="196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6"/>
      <c r="AZ99" s="186"/>
      <c r="BA99" s="186"/>
    </row>
    <row r="100" spans="3:53" s="182" customFormat="1" x14ac:dyDescent="0.25">
      <c r="C100" s="193"/>
      <c r="D100" s="186"/>
      <c r="E100" s="186"/>
      <c r="F100" s="186"/>
      <c r="G100" s="183"/>
      <c r="H100" s="194"/>
      <c r="I100" s="194"/>
      <c r="J100" s="186"/>
      <c r="K100" s="195"/>
      <c r="L100" s="184"/>
      <c r="M100" s="196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6"/>
      <c r="AZ100" s="186"/>
      <c r="BA100" s="186"/>
    </row>
    <row r="101" spans="3:53" s="182" customFormat="1" x14ac:dyDescent="0.25">
      <c r="C101" s="193"/>
      <c r="D101" s="186"/>
      <c r="E101" s="186"/>
      <c r="F101" s="186"/>
      <c r="G101" s="183"/>
      <c r="H101" s="194"/>
      <c r="I101" s="194"/>
      <c r="J101" s="186"/>
      <c r="K101" s="195"/>
      <c r="L101" s="184"/>
      <c r="M101" s="196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6"/>
      <c r="AZ101" s="186"/>
      <c r="BA101" s="186"/>
    </row>
    <row r="102" spans="3:53" s="182" customFormat="1" x14ac:dyDescent="0.25">
      <c r="C102" s="193"/>
      <c r="D102" s="186"/>
      <c r="E102" s="186"/>
      <c r="F102" s="186"/>
      <c r="G102" s="183"/>
      <c r="H102" s="194"/>
      <c r="I102" s="194"/>
      <c r="J102" s="186"/>
      <c r="K102" s="195"/>
      <c r="L102" s="184"/>
      <c r="M102" s="196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6"/>
      <c r="AZ102" s="186"/>
      <c r="BA102" s="186"/>
    </row>
    <row r="103" spans="3:53" s="182" customFormat="1" x14ac:dyDescent="0.25">
      <c r="C103" s="193"/>
      <c r="D103" s="186"/>
      <c r="E103" s="186"/>
      <c r="F103" s="186"/>
      <c r="G103" s="183"/>
      <c r="H103" s="194"/>
      <c r="I103" s="194"/>
      <c r="J103" s="186"/>
      <c r="K103" s="195"/>
      <c r="L103" s="184"/>
      <c r="M103" s="196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6"/>
      <c r="AZ103" s="186"/>
      <c r="BA103" s="186"/>
    </row>
    <row r="104" spans="3:53" s="182" customFormat="1" x14ac:dyDescent="0.25">
      <c r="C104" s="193"/>
      <c r="D104" s="186"/>
      <c r="E104" s="186"/>
      <c r="F104" s="186"/>
      <c r="G104" s="183"/>
      <c r="H104" s="194"/>
      <c r="I104" s="194"/>
      <c r="J104" s="186"/>
      <c r="K104" s="195"/>
      <c r="L104" s="184"/>
      <c r="M104" s="196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6"/>
      <c r="AZ104" s="186"/>
      <c r="BA104" s="186"/>
    </row>
    <row r="105" spans="3:53" s="182" customFormat="1" x14ac:dyDescent="0.25">
      <c r="C105" s="193"/>
      <c r="D105" s="186"/>
      <c r="E105" s="186"/>
      <c r="F105" s="186"/>
      <c r="G105" s="183"/>
      <c r="H105" s="194"/>
      <c r="I105" s="194"/>
      <c r="J105" s="186"/>
      <c r="K105" s="195"/>
      <c r="L105" s="184"/>
      <c r="M105" s="196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6"/>
      <c r="AZ105" s="186"/>
      <c r="BA105" s="186"/>
    </row>
    <row r="106" spans="3:53" s="182" customFormat="1" x14ac:dyDescent="0.25">
      <c r="C106" s="193"/>
      <c r="D106" s="186"/>
      <c r="E106" s="186"/>
      <c r="F106" s="186"/>
      <c r="G106" s="183"/>
      <c r="H106" s="194"/>
      <c r="I106" s="194"/>
      <c r="J106" s="186"/>
      <c r="K106" s="195"/>
      <c r="L106" s="184"/>
      <c r="M106" s="196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6"/>
      <c r="AZ106" s="186"/>
      <c r="BA106" s="186"/>
    </row>
    <row r="107" spans="3:53" s="182" customFormat="1" x14ac:dyDescent="0.25">
      <c r="C107" s="193"/>
      <c r="D107" s="186"/>
      <c r="E107" s="186"/>
      <c r="F107" s="186"/>
      <c r="G107" s="183"/>
      <c r="H107" s="194"/>
      <c r="I107" s="194"/>
      <c r="J107" s="186"/>
      <c r="K107" s="195"/>
      <c r="L107" s="184"/>
      <c r="M107" s="196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6"/>
      <c r="AZ107" s="186"/>
      <c r="BA107" s="186"/>
    </row>
    <row r="108" spans="3:53" s="182" customFormat="1" x14ac:dyDescent="0.25">
      <c r="C108" s="193"/>
      <c r="D108" s="186"/>
      <c r="E108" s="186"/>
      <c r="F108" s="186"/>
      <c r="G108" s="183"/>
      <c r="H108" s="194"/>
      <c r="I108" s="194"/>
      <c r="J108" s="186"/>
      <c r="K108" s="195"/>
      <c r="L108" s="184"/>
      <c r="M108" s="196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6"/>
      <c r="AZ108" s="186"/>
      <c r="BA108" s="186"/>
    </row>
    <row r="109" spans="3:53" s="182" customFormat="1" x14ac:dyDescent="0.25">
      <c r="C109" s="193"/>
      <c r="D109" s="186"/>
      <c r="E109" s="186"/>
      <c r="F109" s="186"/>
      <c r="G109" s="183"/>
      <c r="H109" s="194"/>
      <c r="I109" s="194"/>
      <c r="J109" s="186"/>
      <c r="K109" s="195"/>
      <c r="L109" s="184"/>
      <c r="M109" s="196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6"/>
      <c r="AZ109" s="186"/>
      <c r="BA109" s="186"/>
    </row>
    <row r="110" spans="3:53" s="182" customFormat="1" x14ac:dyDescent="0.25">
      <c r="C110" s="193"/>
      <c r="D110" s="186"/>
      <c r="E110" s="186"/>
      <c r="F110" s="186"/>
      <c r="G110" s="183"/>
      <c r="H110" s="194"/>
      <c r="I110" s="194"/>
      <c r="J110" s="186"/>
      <c r="K110" s="195"/>
      <c r="L110" s="184"/>
      <c r="M110" s="196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6"/>
      <c r="AZ110" s="186"/>
      <c r="BA110" s="186"/>
    </row>
    <row r="111" spans="3:53" x14ac:dyDescent="0.25">
      <c r="AY111" s="186"/>
      <c r="AZ111" s="186"/>
      <c r="BA111" s="186"/>
    </row>
    <row r="112" spans="3:53" x14ac:dyDescent="0.25">
      <c r="AY112" s="186"/>
      <c r="AZ112" s="186"/>
      <c r="BA112" s="186"/>
    </row>
    <row r="113" spans="51:53" x14ac:dyDescent="0.25">
      <c r="AY113" s="186"/>
      <c r="AZ113" s="186"/>
      <c r="BA113" s="186"/>
    </row>
    <row r="114" spans="51:53" x14ac:dyDescent="0.25">
      <c r="AY114" s="186"/>
      <c r="AZ114" s="186"/>
      <c r="BA114" s="186"/>
    </row>
    <row r="115" spans="51:53" x14ac:dyDescent="0.25">
      <c r="AY115" s="186"/>
      <c r="AZ115" s="186"/>
      <c r="BA115" s="186"/>
    </row>
    <row r="116" spans="51:53" x14ac:dyDescent="0.25">
      <c r="AY116" s="186"/>
      <c r="AZ116" s="186"/>
      <c r="BA116" s="186"/>
    </row>
    <row r="117" spans="51:53" x14ac:dyDescent="0.25">
      <c r="AY117" s="186"/>
      <c r="AZ117" s="186"/>
      <c r="BA117" s="186"/>
    </row>
    <row r="118" spans="51:53" x14ac:dyDescent="0.25">
      <c r="AY118" s="186"/>
      <c r="AZ118" s="186"/>
      <c r="BA118" s="186"/>
    </row>
    <row r="119" spans="51:53" x14ac:dyDescent="0.25">
      <c r="AY119" s="186"/>
      <c r="AZ119" s="186"/>
      <c r="BA119" s="186"/>
    </row>
    <row r="120" spans="51:53" x14ac:dyDescent="0.25">
      <c r="AY120" s="186"/>
      <c r="AZ120" s="186"/>
      <c r="BA120" s="186"/>
    </row>
    <row r="121" spans="51:53" x14ac:dyDescent="0.25">
      <c r="AY121" s="186"/>
      <c r="AZ121" s="186"/>
      <c r="BA121" s="186"/>
    </row>
    <row r="122" spans="51:53" x14ac:dyDescent="0.25">
      <c r="AY122" s="186"/>
      <c r="AZ122" s="186"/>
      <c r="BA122" s="186"/>
    </row>
    <row r="123" spans="51:53" x14ac:dyDescent="0.25">
      <c r="AY123" s="186"/>
      <c r="AZ123" s="186"/>
      <c r="BA123" s="186"/>
    </row>
    <row r="124" spans="51:53" x14ac:dyDescent="0.25">
      <c r="AY124" s="186"/>
      <c r="AZ124" s="186"/>
      <c r="BA124" s="186"/>
    </row>
    <row r="125" spans="51:53" x14ac:dyDescent="0.25">
      <c r="AY125" s="186"/>
      <c r="AZ125" s="186"/>
      <c r="BA125" s="186"/>
    </row>
    <row r="126" spans="51:53" x14ac:dyDescent="0.25">
      <c r="AY126" s="186"/>
      <c r="AZ126" s="186"/>
      <c r="BA126" s="186"/>
    </row>
    <row r="127" spans="51:53" x14ac:dyDescent="0.25">
      <c r="AY127" s="186"/>
      <c r="AZ127" s="186"/>
      <c r="BA127" s="186"/>
    </row>
    <row r="128" spans="51:53" x14ac:dyDescent="0.25">
      <c r="AY128" s="186"/>
      <c r="AZ128" s="186"/>
      <c r="BA128" s="186"/>
    </row>
    <row r="129" spans="51:53" x14ac:dyDescent="0.25">
      <c r="AY129" s="186"/>
      <c r="AZ129" s="186"/>
      <c r="BA129" s="186"/>
    </row>
    <row r="130" spans="51:53" x14ac:dyDescent="0.25">
      <c r="AY130" s="186"/>
      <c r="AZ130" s="186"/>
      <c r="BA130" s="186"/>
    </row>
    <row r="131" spans="51:53" x14ac:dyDescent="0.25">
      <c r="AY131" s="186"/>
      <c r="AZ131" s="186"/>
      <c r="BA131" s="186"/>
    </row>
    <row r="132" spans="51:53" x14ac:dyDescent="0.25">
      <c r="AY132" s="186"/>
      <c r="AZ132" s="186"/>
      <c r="BA132" s="186"/>
    </row>
    <row r="133" spans="51:53" x14ac:dyDescent="0.25">
      <c r="AY133" s="186"/>
      <c r="AZ133" s="186"/>
      <c r="BA133" s="186"/>
    </row>
    <row r="134" spans="51:53" x14ac:dyDescent="0.25">
      <c r="AY134" s="186"/>
      <c r="AZ134" s="186"/>
      <c r="BA134" s="186"/>
    </row>
    <row r="135" spans="51:53" x14ac:dyDescent="0.25">
      <c r="AY135" s="186"/>
      <c r="AZ135" s="186"/>
      <c r="BA135" s="186"/>
    </row>
    <row r="136" spans="51:53" x14ac:dyDescent="0.25">
      <c r="AY136" s="186"/>
      <c r="AZ136" s="186"/>
      <c r="BA136" s="186"/>
    </row>
    <row r="137" spans="51:53" x14ac:dyDescent="0.25">
      <c r="AY137" s="186"/>
      <c r="AZ137" s="186"/>
      <c r="BA137" s="186"/>
    </row>
    <row r="138" spans="51:53" x14ac:dyDescent="0.25">
      <c r="AY138" s="186"/>
      <c r="AZ138" s="186"/>
      <c r="BA138" s="186"/>
    </row>
    <row r="139" spans="51:53" x14ac:dyDescent="0.25">
      <c r="AY139" s="186"/>
      <c r="AZ139" s="186"/>
      <c r="BA139" s="186"/>
    </row>
    <row r="140" spans="51:53" x14ac:dyDescent="0.25">
      <c r="AY140" s="186"/>
      <c r="AZ140" s="186"/>
      <c r="BA140" s="186"/>
    </row>
    <row r="141" spans="51:53" x14ac:dyDescent="0.25">
      <c r="AY141" s="186"/>
      <c r="AZ141" s="186"/>
      <c r="BA141" s="186"/>
    </row>
    <row r="142" spans="51:53" x14ac:dyDescent="0.25">
      <c r="AY142" s="186"/>
      <c r="AZ142" s="186"/>
      <c r="BA142" s="186"/>
    </row>
    <row r="143" spans="51:53" x14ac:dyDescent="0.25">
      <c r="AY143" s="186"/>
      <c r="AZ143" s="186"/>
      <c r="BA143" s="186"/>
    </row>
    <row r="144" spans="51:53" x14ac:dyDescent="0.25">
      <c r="AY144" s="186"/>
      <c r="AZ144" s="186"/>
      <c r="BA144" s="186"/>
    </row>
    <row r="145" spans="51:53" x14ac:dyDescent="0.25">
      <c r="AY145" s="186"/>
      <c r="AZ145" s="186"/>
      <c r="BA145" s="186"/>
    </row>
    <row r="146" spans="51:53" x14ac:dyDescent="0.25">
      <c r="AY146" s="186"/>
      <c r="AZ146" s="186"/>
      <c r="BA146" s="186"/>
    </row>
    <row r="147" spans="51:53" x14ac:dyDescent="0.25">
      <c r="AY147" s="186"/>
      <c r="AZ147" s="186"/>
      <c r="BA147" s="186"/>
    </row>
    <row r="148" spans="51:53" x14ac:dyDescent="0.25">
      <c r="AY148" s="186"/>
      <c r="AZ148" s="186"/>
      <c r="BA148" s="186"/>
    </row>
    <row r="149" spans="51:53" x14ac:dyDescent="0.25">
      <c r="AY149" s="186"/>
      <c r="AZ149" s="186"/>
      <c r="BA149" s="186"/>
    </row>
    <row r="150" spans="51:53" x14ac:dyDescent="0.25">
      <c r="AY150" s="186"/>
      <c r="AZ150" s="186"/>
      <c r="BA150" s="186"/>
    </row>
    <row r="151" spans="51:53" x14ac:dyDescent="0.25">
      <c r="AY151" s="186"/>
      <c r="AZ151" s="186"/>
      <c r="BA151" s="186"/>
    </row>
    <row r="152" spans="51:53" x14ac:dyDescent="0.25">
      <c r="AY152" s="186"/>
      <c r="AZ152" s="186"/>
      <c r="BA152" s="186"/>
    </row>
    <row r="153" spans="51:53" x14ac:dyDescent="0.25">
      <c r="AY153" s="186"/>
      <c r="AZ153" s="186"/>
      <c r="BA153" s="186"/>
    </row>
    <row r="154" spans="51:53" x14ac:dyDescent="0.25">
      <c r="AY154" s="186"/>
      <c r="AZ154" s="186"/>
      <c r="BA154" s="186"/>
    </row>
    <row r="155" spans="51:53" x14ac:dyDescent="0.25">
      <c r="AY155" s="186"/>
      <c r="AZ155" s="186"/>
      <c r="BA155" s="186"/>
    </row>
    <row r="156" spans="51:53" x14ac:dyDescent="0.25">
      <c r="AY156" s="186"/>
      <c r="AZ156" s="186"/>
      <c r="BA156" s="186"/>
    </row>
    <row r="157" spans="51:53" x14ac:dyDescent="0.25">
      <c r="AY157" s="186"/>
      <c r="AZ157" s="186"/>
      <c r="BA157" s="186"/>
    </row>
    <row r="158" spans="51:53" x14ac:dyDescent="0.25">
      <c r="AY158" s="186"/>
      <c r="AZ158" s="186"/>
      <c r="BA158" s="186"/>
    </row>
    <row r="159" spans="51:53" x14ac:dyDescent="0.25">
      <c r="AY159" s="186"/>
      <c r="AZ159" s="186"/>
      <c r="BA159" s="186"/>
    </row>
    <row r="160" spans="51:53" x14ac:dyDescent="0.25">
      <c r="AY160" s="186"/>
      <c r="AZ160" s="186"/>
      <c r="BA160" s="186"/>
    </row>
    <row r="161" spans="51:53" x14ac:dyDescent="0.25">
      <c r="AY161" s="186"/>
      <c r="AZ161" s="186"/>
      <c r="BA161" s="186"/>
    </row>
    <row r="162" spans="51:53" x14ac:dyDescent="0.25">
      <c r="AY162" s="186"/>
      <c r="AZ162" s="186"/>
      <c r="BA162" s="186"/>
    </row>
    <row r="163" spans="51:53" x14ac:dyDescent="0.25">
      <c r="AY163" s="186"/>
      <c r="AZ163" s="186"/>
      <c r="BA163" s="186"/>
    </row>
    <row r="164" spans="51:53" x14ac:dyDescent="0.25">
      <c r="AY164" s="186"/>
      <c r="AZ164" s="186"/>
      <c r="BA164" s="186"/>
    </row>
    <row r="165" spans="51:53" x14ac:dyDescent="0.25">
      <c r="AY165" s="186"/>
      <c r="AZ165" s="186"/>
      <c r="BA165" s="186"/>
    </row>
    <row r="166" spans="51:53" x14ac:dyDescent="0.25">
      <c r="AY166" s="186"/>
      <c r="AZ166" s="186"/>
      <c r="BA166" s="186"/>
    </row>
    <row r="167" spans="51:53" x14ac:dyDescent="0.25">
      <c r="AY167" s="186"/>
      <c r="AZ167" s="186"/>
      <c r="BA167" s="186"/>
    </row>
    <row r="168" spans="51:53" x14ac:dyDescent="0.25">
      <c r="AY168" s="186"/>
      <c r="AZ168" s="186"/>
      <c r="BA168" s="186"/>
    </row>
    <row r="169" spans="51:53" x14ac:dyDescent="0.25">
      <c r="AY169" s="186"/>
      <c r="AZ169" s="186"/>
      <c r="BA169" s="186"/>
    </row>
    <row r="170" spans="51:53" x14ac:dyDescent="0.25">
      <c r="AY170" s="186"/>
      <c r="AZ170" s="186"/>
      <c r="BA170" s="186"/>
    </row>
    <row r="171" spans="51:53" x14ac:dyDescent="0.25">
      <c r="AY171" s="186"/>
      <c r="AZ171" s="186"/>
      <c r="BA171" s="186"/>
    </row>
    <row r="172" spans="51:53" x14ac:dyDescent="0.25">
      <c r="AY172" s="186"/>
      <c r="AZ172" s="186"/>
      <c r="BA172" s="186"/>
    </row>
    <row r="173" spans="51:53" x14ac:dyDescent="0.25">
      <c r="AY173" s="186"/>
      <c r="AZ173" s="186"/>
      <c r="BA173" s="186"/>
    </row>
    <row r="174" spans="51:53" x14ac:dyDescent="0.25">
      <c r="AY174" s="186"/>
      <c r="AZ174" s="186"/>
      <c r="BA174" s="186"/>
    </row>
    <row r="175" spans="51:53" x14ac:dyDescent="0.25">
      <c r="AY175" s="186"/>
      <c r="AZ175" s="186"/>
      <c r="BA175" s="186"/>
    </row>
    <row r="176" spans="51:53" x14ac:dyDescent="0.25">
      <c r="AY176" s="186"/>
      <c r="AZ176" s="186"/>
      <c r="BA176" s="186"/>
    </row>
    <row r="177" spans="51:53" x14ac:dyDescent="0.25">
      <c r="AY177" s="186"/>
      <c r="AZ177" s="186"/>
      <c r="BA177" s="186"/>
    </row>
    <row r="178" spans="51:53" x14ac:dyDescent="0.25">
      <c r="AY178" s="186"/>
      <c r="AZ178" s="186"/>
      <c r="BA178" s="186"/>
    </row>
    <row r="179" spans="51:53" x14ac:dyDescent="0.25">
      <c r="AY179" s="186"/>
      <c r="AZ179" s="186"/>
      <c r="BA179" s="186"/>
    </row>
    <row r="180" spans="51:53" x14ac:dyDescent="0.25">
      <c r="AY180" s="186"/>
      <c r="AZ180" s="186"/>
      <c r="BA180" s="186"/>
    </row>
    <row r="181" spans="51:53" x14ac:dyDescent="0.25">
      <c r="AY181" s="186"/>
      <c r="AZ181" s="186"/>
      <c r="BA181" s="186"/>
    </row>
    <row r="182" spans="51:53" x14ac:dyDescent="0.25">
      <c r="AY182" s="186"/>
      <c r="AZ182" s="186"/>
      <c r="BA182" s="186"/>
    </row>
    <row r="183" spans="51:53" x14ac:dyDescent="0.25">
      <c r="AY183" s="186"/>
      <c r="AZ183" s="186"/>
      <c r="BA183" s="186"/>
    </row>
    <row r="184" spans="51:53" x14ac:dyDescent="0.25">
      <c r="AY184" s="186"/>
      <c r="AZ184" s="186"/>
      <c r="BA184" s="186"/>
    </row>
    <row r="185" spans="51:53" x14ac:dyDescent="0.25">
      <c r="AY185" s="186"/>
      <c r="AZ185" s="186"/>
      <c r="BA185" s="186"/>
    </row>
    <row r="186" spans="51:53" x14ac:dyDescent="0.25">
      <c r="AY186" s="186"/>
      <c r="AZ186" s="186"/>
      <c r="BA186" s="186"/>
    </row>
    <row r="187" spans="51:53" x14ac:dyDescent="0.25">
      <c r="AY187" s="186"/>
      <c r="AZ187" s="186"/>
      <c r="BA187" s="186"/>
    </row>
    <row r="188" spans="51:53" x14ac:dyDescent="0.25">
      <c r="AY188" s="186"/>
      <c r="AZ188" s="186"/>
      <c r="BA188" s="186"/>
    </row>
    <row r="189" spans="51:53" x14ac:dyDescent="0.25">
      <c r="AY189" s="186"/>
      <c r="AZ189" s="186"/>
      <c r="BA189" s="186"/>
    </row>
    <row r="190" spans="51:53" x14ac:dyDescent="0.25">
      <c r="AY190" s="186"/>
      <c r="AZ190" s="186"/>
      <c r="BA190" s="186"/>
    </row>
    <row r="191" spans="51:53" x14ac:dyDescent="0.25">
      <c r="AY191" s="186"/>
      <c r="AZ191" s="186"/>
      <c r="BA191" s="186"/>
    </row>
    <row r="192" spans="51:53" x14ac:dyDescent="0.25">
      <c r="AY192" s="186"/>
      <c r="AZ192" s="186"/>
      <c r="BA192" s="186"/>
    </row>
    <row r="193" spans="51:53" x14ac:dyDescent="0.25">
      <c r="AY193" s="186"/>
      <c r="AZ193" s="186"/>
      <c r="BA193" s="186"/>
    </row>
    <row r="194" spans="51:53" x14ac:dyDescent="0.25">
      <c r="AY194" s="186"/>
      <c r="AZ194" s="186"/>
      <c r="BA194" s="186"/>
    </row>
    <row r="195" spans="51:53" x14ac:dyDescent="0.25">
      <c r="AY195" s="186"/>
      <c r="AZ195" s="186"/>
      <c r="BA195" s="186"/>
    </row>
    <row r="196" spans="51:53" x14ac:dyDescent="0.25">
      <c r="AY196" s="186"/>
      <c r="AZ196" s="186"/>
      <c r="BA196" s="186"/>
    </row>
    <row r="197" spans="51:53" x14ac:dyDescent="0.25">
      <c r="AY197" s="186"/>
      <c r="AZ197" s="186"/>
      <c r="BA197" s="186"/>
    </row>
    <row r="198" spans="51:53" x14ac:dyDescent="0.25">
      <c r="AY198" s="186"/>
      <c r="AZ198" s="186"/>
      <c r="BA198" s="186"/>
    </row>
    <row r="199" spans="51:53" x14ac:dyDescent="0.25">
      <c r="AY199" s="186"/>
      <c r="AZ199" s="186"/>
      <c r="BA199" s="186"/>
    </row>
    <row r="200" spans="51:53" x14ac:dyDescent="0.25">
      <c r="AY200" s="186"/>
      <c r="AZ200" s="186"/>
      <c r="BA200" s="186"/>
    </row>
    <row r="201" spans="51:53" x14ac:dyDescent="0.25">
      <c r="AY201" s="186"/>
      <c r="AZ201" s="186"/>
      <c r="BA201" s="186"/>
    </row>
    <row r="202" spans="51:53" x14ac:dyDescent="0.25">
      <c r="AY202" s="186"/>
      <c r="AZ202" s="186"/>
      <c r="BA202" s="186"/>
    </row>
    <row r="203" spans="51:53" x14ac:dyDescent="0.25">
      <c r="AY203" s="186"/>
      <c r="AZ203" s="186"/>
      <c r="BA203" s="186"/>
    </row>
    <row r="204" spans="51:53" x14ac:dyDescent="0.25">
      <c r="AY204" s="186"/>
      <c r="AZ204" s="186"/>
      <c r="BA204" s="186"/>
    </row>
    <row r="205" spans="51:53" x14ac:dyDescent="0.25">
      <c r="AY205" s="186"/>
      <c r="AZ205" s="186"/>
      <c r="BA205" s="186"/>
    </row>
    <row r="206" spans="51:53" x14ac:dyDescent="0.25">
      <c r="AY206" s="186"/>
      <c r="AZ206" s="186"/>
      <c r="BA206" s="186"/>
    </row>
    <row r="207" spans="51:53" x14ac:dyDescent="0.25">
      <c r="AY207" s="186"/>
      <c r="AZ207" s="186"/>
      <c r="BA207" s="186"/>
    </row>
    <row r="208" spans="51:53" x14ac:dyDescent="0.25">
      <c r="AY208" s="186"/>
      <c r="AZ208" s="186"/>
      <c r="BA208" s="186"/>
    </row>
    <row r="209" spans="51:53" x14ac:dyDescent="0.25">
      <c r="AY209" s="186"/>
      <c r="AZ209" s="186"/>
      <c r="BA209" s="186"/>
    </row>
    <row r="210" spans="51:53" x14ac:dyDescent="0.25">
      <c r="AY210" s="186"/>
      <c r="AZ210" s="186"/>
      <c r="BA210" s="186"/>
    </row>
    <row r="211" spans="51:53" x14ac:dyDescent="0.25">
      <c r="AY211" s="186"/>
      <c r="AZ211" s="186"/>
      <c r="BA211" s="186"/>
    </row>
    <row r="212" spans="51:53" x14ac:dyDescent="0.25">
      <c r="AY212" s="186"/>
      <c r="AZ212" s="186"/>
      <c r="BA212" s="186"/>
    </row>
    <row r="213" spans="51:53" x14ac:dyDescent="0.25">
      <c r="AY213" s="186"/>
      <c r="AZ213" s="186"/>
      <c r="BA213" s="186"/>
    </row>
    <row r="214" spans="51:53" x14ac:dyDescent="0.25">
      <c r="AY214" s="186"/>
      <c r="AZ214" s="186"/>
      <c r="BA214" s="186"/>
    </row>
    <row r="215" spans="51:53" x14ac:dyDescent="0.25">
      <c r="AY215" s="186"/>
      <c r="AZ215" s="186"/>
      <c r="BA215" s="186"/>
    </row>
    <row r="216" spans="51:53" x14ac:dyDescent="0.25">
      <c r="AY216" s="186"/>
      <c r="AZ216" s="186"/>
      <c r="BA216" s="186"/>
    </row>
    <row r="217" spans="51:53" x14ac:dyDescent="0.25">
      <c r="AY217" s="186"/>
      <c r="AZ217" s="186"/>
      <c r="BA217" s="186"/>
    </row>
    <row r="218" spans="51:53" x14ac:dyDescent="0.25">
      <c r="AY218" s="186"/>
      <c r="AZ218" s="186"/>
      <c r="BA218" s="186"/>
    </row>
    <row r="219" spans="51:53" x14ac:dyDescent="0.25">
      <c r="AY219" s="186"/>
      <c r="AZ219" s="186"/>
      <c r="BA219" s="186"/>
    </row>
    <row r="220" spans="51:53" x14ac:dyDescent="0.25">
      <c r="AY220" s="186"/>
      <c r="AZ220" s="186"/>
      <c r="BA220" s="186"/>
    </row>
    <row r="221" spans="51:53" x14ac:dyDescent="0.25">
      <c r="AY221" s="186"/>
      <c r="AZ221" s="186"/>
      <c r="BA221" s="186"/>
    </row>
    <row r="222" spans="51:53" x14ac:dyDescent="0.25">
      <c r="AY222" s="186"/>
      <c r="AZ222" s="186"/>
      <c r="BA222" s="186"/>
    </row>
    <row r="223" spans="51:53" x14ac:dyDescent="0.25">
      <c r="AY223" s="186"/>
      <c r="AZ223" s="186"/>
      <c r="BA223" s="186"/>
    </row>
    <row r="224" spans="51:53" x14ac:dyDescent="0.25">
      <c r="AY224" s="186"/>
      <c r="AZ224" s="186"/>
      <c r="BA224" s="186"/>
    </row>
    <row r="225" spans="51:53" x14ac:dyDescent="0.25">
      <c r="AY225" s="186"/>
      <c r="AZ225" s="186"/>
      <c r="BA225" s="186"/>
    </row>
    <row r="226" spans="51:53" x14ac:dyDescent="0.25">
      <c r="AY226" s="186"/>
      <c r="AZ226" s="186"/>
      <c r="BA226" s="186"/>
    </row>
    <row r="227" spans="51:53" x14ac:dyDescent="0.25">
      <c r="AY227" s="186"/>
      <c r="AZ227" s="186"/>
      <c r="BA227" s="186"/>
    </row>
    <row r="228" spans="51:53" x14ac:dyDescent="0.25">
      <c r="AY228" s="186"/>
      <c r="AZ228" s="186"/>
      <c r="BA228" s="186"/>
    </row>
    <row r="229" spans="51:53" x14ac:dyDescent="0.25">
      <c r="AY229" s="186"/>
      <c r="AZ229" s="186"/>
      <c r="BA229" s="186"/>
    </row>
    <row r="230" spans="51:53" x14ac:dyDescent="0.25">
      <c r="AY230" s="186"/>
      <c r="AZ230" s="186"/>
      <c r="BA230" s="186"/>
    </row>
    <row r="231" spans="51:53" x14ac:dyDescent="0.25">
      <c r="AY231" s="186"/>
      <c r="AZ231" s="186"/>
      <c r="BA231" s="186"/>
    </row>
    <row r="232" spans="51:53" x14ac:dyDescent="0.25">
      <c r="AY232" s="186"/>
      <c r="AZ232" s="186"/>
      <c r="BA232" s="186"/>
    </row>
    <row r="233" spans="51:53" x14ac:dyDescent="0.25">
      <c r="AY233" s="186"/>
      <c r="AZ233" s="186"/>
      <c r="BA233" s="186"/>
    </row>
    <row r="234" spans="51:53" x14ac:dyDescent="0.25">
      <c r="AY234" s="186"/>
      <c r="AZ234" s="186"/>
      <c r="BA234" s="186"/>
    </row>
    <row r="235" spans="51:53" x14ac:dyDescent="0.25">
      <c r="AY235" s="186"/>
      <c r="AZ235" s="186"/>
      <c r="BA235" s="186"/>
    </row>
    <row r="236" spans="51:53" x14ac:dyDescent="0.25">
      <c r="AY236" s="186"/>
      <c r="AZ236" s="186"/>
      <c r="BA236" s="186"/>
    </row>
    <row r="237" spans="51:53" x14ac:dyDescent="0.25">
      <c r="AY237" s="186"/>
      <c r="AZ237" s="186"/>
      <c r="BA237" s="186"/>
    </row>
    <row r="238" spans="51:53" x14ac:dyDescent="0.25">
      <c r="AY238" s="186"/>
      <c r="AZ238" s="186"/>
      <c r="BA238" s="186"/>
    </row>
    <row r="239" spans="51:53" x14ac:dyDescent="0.25">
      <c r="AY239" s="186"/>
      <c r="AZ239" s="186"/>
      <c r="BA239" s="186"/>
    </row>
    <row r="240" spans="51:53" x14ac:dyDescent="0.25">
      <c r="AY240" s="186"/>
      <c r="AZ240" s="186"/>
      <c r="BA240" s="186"/>
    </row>
    <row r="241" spans="51:53" x14ac:dyDescent="0.25">
      <c r="AY241" s="186"/>
      <c r="AZ241" s="186"/>
      <c r="BA241" s="186"/>
    </row>
    <row r="242" spans="51:53" x14ac:dyDescent="0.25">
      <c r="AY242" s="186"/>
      <c r="AZ242" s="186"/>
      <c r="BA242" s="186"/>
    </row>
    <row r="243" spans="51:53" x14ac:dyDescent="0.25">
      <c r="AY243" s="186"/>
      <c r="AZ243" s="186"/>
      <c r="BA243" s="186"/>
    </row>
    <row r="244" spans="51:53" x14ac:dyDescent="0.25">
      <c r="AY244" s="186"/>
      <c r="AZ244" s="186"/>
      <c r="BA244" s="186"/>
    </row>
    <row r="245" spans="51:53" x14ac:dyDescent="0.25">
      <c r="AY245" s="186"/>
      <c r="AZ245" s="186"/>
      <c r="BA245" s="186"/>
    </row>
    <row r="246" spans="51:53" x14ac:dyDescent="0.25">
      <c r="AY246" s="186"/>
      <c r="AZ246" s="186"/>
      <c r="BA246" s="186"/>
    </row>
    <row r="247" spans="51:53" x14ac:dyDescent="0.25">
      <c r="AY247" s="186"/>
      <c r="AZ247" s="186"/>
      <c r="BA247" s="186"/>
    </row>
    <row r="248" spans="51:53" x14ac:dyDescent="0.25">
      <c r="AY248" s="186"/>
      <c r="AZ248" s="186"/>
      <c r="BA248" s="186"/>
    </row>
    <row r="249" spans="51:53" x14ac:dyDescent="0.25">
      <c r="AY249" s="186"/>
      <c r="AZ249" s="186"/>
      <c r="BA249" s="186"/>
    </row>
    <row r="250" spans="51:53" x14ac:dyDescent="0.25">
      <c r="AY250" s="186"/>
      <c r="AZ250" s="186"/>
      <c r="BA250" s="186"/>
    </row>
    <row r="251" spans="51:53" x14ac:dyDescent="0.25">
      <c r="AY251" s="186"/>
      <c r="AZ251" s="186"/>
      <c r="BA251" s="186"/>
    </row>
    <row r="252" spans="51:53" x14ac:dyDescent="0.25">
      <c r="AY252" s="186"/>
      <c r="AZ252" s="186"/>
      <c r="BA252" s="186"/>
    </row>
    <row r="253" spans="51:53" x14ac:dyDescent="0.25">
      <c r="AY253" s="186"/>
      <c r="AZ253" s="186"/>
      <c r="BA253" s="186"/>
    </row>
    <row r="254" spans="51:53" x14ac:dyDescent="0.25">
      <c r="AY254" s="186"/>
      <c r="AZ254" s="186"/>
      <c r="BA254" s="186"/>
    </row>
    <row r="255" spans="51:53" x14ac:dyDescent="0.25">
      <c r="AY255" s="186"/>
      <c r="AZ255" s="186"/>
      <c r="BA255" s="186"/>
    </row>
    <row r="256" spans="51:53" x14ac:dyDescent="0.25">
      <c r="AY256" s="186"/>
      <c r="AZ256" s="186"/>
      <c r="BA256" s="186"/>
    </row>
    <row r="257" spans="51:53" x14ac:dyDescent="0.25">
      <c r="AY257" s="186"/>
      <c r="AZ257" s="186"/>
      <c r="BA257" s="186"/>
    </row>
    <row r="258" spans="51:53" x14ac:dyDescent="0.25">
      <c r="AY258" s="186"/>
      <c r="AZ258" s="186"/>
      <c r="BA258" s="186"/>
    </row>
    <row r="259" spans="51:53" x14ac:dyDescent="0.25">
      <c r="AY259" s="186"/>
      <c r="AZ259" s="186"/>
      <c r="BA259" s="186"/>
    </row>
    <row r="260" spans="51:53" x14ac:dyDescent="0.25">
      <c r="AY260" s="186"/>
      <c r="AZ260" s="186"/>
      <c r="BA260" s="186"/>
    </row>
    <row r="261" spans="51:53" x14ac:dyDescent="0.25">
      <c r="AY261" s="186"/>
      <c r="AZ261" s="186"/>
      <c r="BA261" s="186"/>
    </row>
    <row r="262" spans="51:53" x14ac:dyDescent="0.25">
      <c r="AY262" s="186"/>
      <c r="AZ262" s="186"/>
      <c r="BA262" s="186"/>
    </row>
    <row r="263" spans="51:53" x14ac:dyDescent="0.25">
      <c r="AY263" s="186"/>
      <c r="AZ263" s="186"/>
      <c r="BA263" s="186"/>
    </row>
    <row r="264" spans="51:53" x14ac:dyDescent="0.25">
      <c r="AY264" s="186"/>
      <c r="AZ264" s="186"/>
      <c r="BA264" s="186"/>
    </row>
    <row r="265" spans="51:53" x14ac:dyDescent="0.25">
      <c r="AY265" s="186"/>
      <c r="AZ265" s="186"/>
      <c r="BA265" s="186"/>
    </row>
    <row r="266" spans="51:53" x14ac:dyDescent="0.25">
      <c r="AY266" s="186"/>
      <c r="AZ266" s="186"/>
      <c r="BA266" s="186"/>
    </row>
    <row r="267" spans="51:53" x14ac:dyDescent="0.25">
      <c r="AY267" s="186"/>
      <c r="AZ267" s="186"/>
      <c r="BA267" s="186"/>
    </row>
    <row r="268" spans="51:53" x14ac:dyDescent="0.25">
      <c r="AY268" s="186"/>
      <c r="AZ268" s="186"/>
      <c r="BA268" s="186"/>
    </row>
    <row r="269" spans="51:53" x14ac:dyDescent="0.25">
      <c r="AY269" s="186"/>
      <c r="AZ269" s="186"/>
      <c r="BA269" s="186"/>
    </row>
    <row r="270" spans="51:53" x14ac:dyDescent="0.25">
      <c r="AY270" s="186"/>
      <c r="AZ270" s="186"/>
      <c r="BA270" s="186"/>
    </row>
    <row r="271" spans="51:53" x14ac:dyDescent="0.25">
      <c r="AY271" s="186"/>
      <c r="AZ271" s="186"/>
      <c r="BA271" s="186"/>
    </row>
    <row r="272" spans="51:53" x14ac:dyDescent="0.25">
      <c r="AY272" s="186"/>
      <c r="AZ272" s="186"/>
      <c r="BA272" s="186"/>
    </row>
    <row r="273" spans="51:53" x14ac:dyDescent="0.25">
      <c r="AY273" s="186"/>
      <c r="AZ273" s="186"/>
      <c r="BA273" s="186"/>
    </row>
    <row r="274" spans="51:53" x14ac:dyDescent="0.25">
      <c r="AY274" s="186"/>
      <c r="AZ274" s="186"/>
      <c r="BA274" s="186"/>
    </row>
    <row r="275" spans="51:53" x14ac:dyDescent="0.25">
      <c r="AY275" s="186"/>
      <c r="AZ275" s="186"/>
      <c r="BA275" s="186"/>
    </row>
    <row r="276" spans="51:53" x14ac:dyDescent="0.25">
      <c r="AY276" s="186"/>
      <c r="AZ276" s="186"/>
      <c r="BA276" s="186"/>
    </row>
    <row r="277" spans="51:53" x14ac:dyDescent="0.25">
      <c r="AY277" s="186"/>
      <c r="AZ277" s="186"/>
      <c r="BA277" s="186"/>
    </row>
    <row r="278" spans="51:53" x14ac:dyDescent="0.25">
      <c r="AY278" s="186"/>
      <c r="AZ278" s="186"/>
      <c r="BA278" s="186"/>
    </row>
    <row r="279" spans="51:53" x14ac:dyDescent="0.25">
      <c r="AY279" s="186"/>
      <c r="AZ279" s="186"/>
      <c r="BA279" s="186"/>
    </row>
    <row r="280" spans="51:53" x14ac:dyDescent="0.25">
      <c r="AY280" s="186"/>
      <c r="AZ280" s="186"/>
      <c r="BA280" s="186"/>
    </row>
    <row r="281" spans="51:53" x14ac:dyDescent="0.25">
      <c r="AY281" s="186"/>
      <c r="AZ281" s="186"/>
      <c r="BA281" s="186"/>
    </row>
    <row r="282" spans="51:53" x14ac:dyDescent="0.25">
      <c r="AY282" s="186"/>
      <c r="AZ282" s="186"/>
      <c r="BA282" s="186"/>
    </row>
    <row r="283" spans="51:53" x14ac:dyDescent="0.25">
      <c r="AY283" s="186"/>
      <c r="AZ283" s="186"/>
      <c r="BA283" s="186"/>
    </row>
    <row r="284" spans="51:53" x14ac:dyDescent="0.25">
      <c r="AY284" s="186"/>
      <c r="AZ284" s="186"/>
      <c r="BA284" s="186"/>
    </row>
    <row r="285" spans="51:53" x14ac:dyDescent="0.25">
      <c r="AY285" s="186"/>
      <c r="AZ285" s="186"/>
      <c r="BA285" s="186"/>
    </row>
    <row r="286" spans="51:53" x14ac:dyDescent="0.25">
      <c r="AY286" s="186"/>
      <c r="AZ286" s="186"/>
      <c r="BA286" s="186"/>
    </row>
    <row r="287" spans="51:53" x14ac:dyDescent="0.25">
      <c r="AY287" s="186"/>
      <c r="AZ287" s="186"/>
      <c r="BA287" s="186"/>
    </row>
    <row r="288" spans="51:53" x14ac:dyDescent="0.25">
      <c r="AY288" s="186"/>
      <c r="AZ288" s="186"/>
      <c r="BA288" s="186"/>
    </row>
    <row r="289" spans="51:53" x14ac:dyDescent="0.25">
      <c r="AY289" s="186"/>
      <c r="AZ289" s="186"/>
      <c r="BA289" s="186"/>
    </row>
    <row r="290" spans="51:53" x14ac:dyDescent="0.25">
      <c r="AY290" s="186"/>
      <c r="AZ290" s="186"/>
      <c r="BA290" s="186"/>
    </row>
    <row r="291" spans="51:53" x14ac:dyDescent="0.25">
      <c r="AY291" s="186"/>
      <c r="AZ291" s="186"/>
      <c r="BA291" s="186"/>
    </row>
    <row r="292" spans="51:53" x14ac:dyDescent="0.25">
      <c r="AY292" s="186"/>
      <c r="AZ292" s="186"/>
      <c r="BA292" s="186"/>
    </row>
    <row r="293" spans="51:53" x14ac:dyDescent="0.25">
      <c r="AY293" s="186"/>
      <c r="AZ293" s="186"/>
      <c r="BA293" s="186"/>
    </row>
    <row r="294" spans="51:53" x14ac:dyDescent="0.25">
      <c r="AY294" s="186"/>
      <c r="AZ294" s="186"/>
      <c r="BA294" s="186"/>
    </row>
    <row r="295" spans="51:53" x14ac:dyDescent="0.25">
      <c r="AY295" s="186"/>
      <c r="AZ295" s="186"/>
      <c r="BA295" s="186"/>
    </row>
    <row r="296" spans="51:53" x14ac:dyDescent="0.25">
      <c r="AY296" s="186"/>
      <c r="AZ296" s="186"/>
      <c r="BA296" s="186"/>
    </row>
    <row r="297" spans="51:53" x14ac:dyDescent="0.25">
      <c r="AY297" s="186"/>
      <c r="AZ297" s="186"/>
      <c r="BA297" s="186"/>
    </row>
    <row r="298" spans="51:53" x14ac:dyDescent="0.25">
      <c r="AY298" s="186"/>
      <c r="AZ298" s="186"/>
      <c r="BA298" s="186"/>
    </row>
    <row r="299" spans="51:53" x14ac:dyDescent="0.25">
      <c r="AY299" s="186"/>
      <c r="AZ299" s="186"/>
      <c r="BA299" s="186"/>
    </row>
    <row r="300" spans="51:53" x14ac:dyDescent="0.25">
      <c r="AY300" s="186"/>
      <c r="AZ300" s="186"/>
      <c r="BA300" s="186"/>
    </row>
    <row r="301" spans="51:53" x14ac:dyDescent="0.25">
      <c r="AY301" s="186"/>
      <c r="AZ301" s="186"/>
      <c r="BA301" s="186"/>
    </row>
    <row r="302" spans="51:53" x14ac:dyDescent="0.25">
      <c r="AY302" s="186"/>
      <c r="AZ302" s="186"/>
      <c r="BA302" s="186"/>
    </row>
    <row r="303" spans="51:53" x14ac:dyDescent="0.25">
      <c r="AY303" s="186"/>
      <c r="AZ303" s="186"/>
      <c r="BA303" s="186"/>
    </row>
    <row r="304" spans="51:53" x14ac:dyDescent="0.25">
      <c r="AY304" s="186"/>
      <c r="AZ304" s="186"/>
      <c r="BA304" s="186"/>
    </row>
    <row r="305" spans="51:53" x14ac:dyDescent="0.25">
      <c r="AY305" s="186"/>
      <c r="AZ305" s="186"/>
      <c r="BA305" s="186"/>
    </row>
    <row r="306" spans="51:53" x14ac:dyDescent="0.25">
      <c r="AY306" s="186"/>
      <c r="AZ306" s="186"/>
      <c r="BA306" s="186"/>
    </row>
    <row r="307" spans="51:53" x14ac:dyDescent="0.25">
      <c r="AY307" s="186"/>
      <c r="AZ307" s="186"/>
      <c r="BA307" s="186"/>
    </row>
    <row r="308" spans="51:53" x14ac:dyDescent="0.25">
      <c r="AY308" s="186"/>
      <c r="AZ308" s="186"/>
      <c r="BA308" s="186"/>
    </row>
    <row r="309" spans="51:53" x14ac:dyDescent="0.25">
      <c r="AY309" s="186"/>
      <c r="AZ309" s="186"/>
      <c r="BA309" s="186"/>
    </row>
    <row r="310" spans="51:53" x14ac:dyDescent="0.25">
      <c r="AY310" s="186"/>
      <c r="AZ310" s="186"/>
      <c r="BA310" s="186"/>
    </row>
    <row r="311" spans="51:53" x14ac:dyDescent="0.25">
      <c r="AY311" s="186"/>
      <c r="AZ311" s="186"/>
      <c r="BA311" s="186"/>
    </row>
    <row r="312" spans="51:53" x14ac:dyDescent="0.25">
      <c r="AY312" s="186"/>
      <c r="AZ312" s="186"/>
      <c r="BA312" s="186"/>
    </row>
    <row r="313" spans="51:53" x14ac:dyDescent="0.25">
      <c r="AY313" s="186"/>
      <c r="AZ313" s="186"/>
      <c r="BA313" s="186"/>
    </row>
    <row r="314" spans="51:53" x14ac:dyDescent="0.25">
      <c r="AY314" s="186"/>
      <c r="AZ314" s="186"/>
      <c r="BA314" s="186"/>
    </row>
    <row r="315" spans="51:53" x14ac:dyDescent="0.25">
      <c r="AY315" s="186"/>
      <c r="AZ315" s="186"/>
      <c r="BA315" s="186"/>
    </row>
    <row r="316" spans="51:53" x14ac:dyDescent="0.25">
      <c r="AY316" s="186"/>
      <c r="AZ316" s="186"/>
      <c r="BA316" s="186"/>
    </row>
    <row r="317" spans="51:53" x14ac:dyDescent="0.25">
      <c r="AY317" s="186"/>
      <c r="AZ317" s="186"/>
      <c r="BA317" s="186"/>
    </row>
    <row r="318" spans="51:53" x14ac:dyDescent="0.25">
      <c r="AY318" s="186"/>
      <c r="AZ318" s="186"/>
      <c r="BA318" s="186"/>
    </row>
    <row r="319" spans="51:53" x14ac:dyDescent="0.25">
      <c r="AY319" s="186"/>
      <c r="AZ319" s="186"/>
      <c r="BA319" s="186"/>
    </row>
    <row r="320" spans="51:53" x14ac:dyDescent="0.25">
      <c r="AY320" s="186"/>
      <c r="AZ320" s="186"/>
      <c r="BA320" s="186"/>
    </row>
    <row r="321" spans="51:53" x14ac:dyDescent="0.25">
      <c r="AY321" s="186"/>
      <c r="AZ321" s="186"/>
      <c r="BA321" s="186"/>
    </row>
    <row r="322" spans="51:53" x14ac:dyDescent="0.25">
      <c r="AY322" s="186"/>
      <c r="AZ322" s="186"/>
      <c r="BA322" s="186"/>
    </row>
    <row r="323" spans="51:53" x14ac:dyDescent="0.25">
      <c r="AY323" s="186"/>
      <c r="AZ323" s="186"/>
      <c r="BA323" s="186"/>
    </row>
    <row r="324" spans="51:53" x14ac:dyDescent="0.25">
      <c r="AY324" s="186"/>
      <c r="AZ324" s="186"/>
      <c r="BA324" s="186"/>
    </row>
    <row r="325" spans="51:53" x14ac:dyDescent="0.25">
      <c r="AY325" s="186"/>
      <c r="AZ325" s="186"/>
      <c r="BA325" s="186"/>
    </row>
    <row r="326" spans="51:53" x14ac:dyDescent="0.25">
      <c r="AY326" s="186"/>
      <c r="AZ326" s="186"/>
      <c r="BA326" s="186"/>
    </row>
    <row r="327" spans="51:53" x14ac:dyDescent="0.25">
      <c r="AY327" s="186"/>
      <c r="AZ327" s="186"/>
      <c r="BA327" s="186"/>
    </row>
    <row r="328" spans="51:53" x14ac:dyDescent="0.25">
      <c r="AY328" s="186"/>
      <c r="AZ328" s="186"/>
      <c r="BA328" s="186"/>
    </row>
    <row r="329" spans="51:53" x14ac:dyDescent="0.25">
      <c r="AY329" s="186"/>
      <c r="AZ329" s="186"/>
      <c r="BA329" s="186"/>
    </row>
    <row r="330" spans="51:53" x14ac:dyDescent="0.25">
      <c r="AY330" s="186"/>
      <c r="AZ330" s="186"/>
      <c r="BA330" s="186"/>
    </row>
    <row r="331" spans="51:53" x14ac:dyDescent="0.25">
      <c r="AY331" s="186"/>
      <c r="AZ331" s="186"/>
      <c r="BA331" s="186"/>
    </row>
    <row r="332" spans="51:53" x14ac:dyDescent="0.25">
      <c r="AY332" s="186"/>
      <c r="AZ332" s="186"/>
      <c r="BA332" s="186"/>
    </row>
    <row r="333" spans="51:53" x14ac:dyDescent="0.25">
      <c r="AY333" s="186"/>
      <c r="AZ333" s="186"/>
      <c r="BA333" s="186"/>
    </row>
    <row r="334" spans="51:53" x14ac:dyDescent="0.25">
      <c r="AY334" s="186"/>
      <c r="AZ334" s="186"/>
      <c r="BA334" s="186"/>
    </row>
    <row r="335" spans="51:53" x14ac:dyDescent="0.25">
      <c r="AY335" s="186"/>
      <c r="AZ335" s="186"/>
      <c r="BA335" s="186"/>
    </row>
    <row r="336" spans="51:53" x14ac:dyDescent="0.25">
      <c r="AY336" s="186"/>
      <c r="AZ336" s="186"/>
      <c r="BA336" s="186"/>
    </row>
    <row r="337" spans="51:53" x14ac:dyDescent="0.25">
      <c r="AY337" s="186"/>
      <c r="AZ337" s="186"/>
      <c r="BA337" s="186"/>
    </row>
    <row r="338" spans="51:53" x14ac:dyDescent="0.25">
      <c r="AY338" s="186"/>
      <c r="AZ338" s="186"/>
      <c r="BA338" s="186"/>
    </row>
    <row r="339" spans="51:53" x14ac:dyDescent="0.25">
      <c r="AY339" s="186"/>
      <c r="AZ339" s="186"/>
      <c r="BA339" s="186"/>
    </row>
    <row r="340" spans="51:53" x14ac:dyDescent="0.25">
      <c r="AY340" s="186"/>
      <c r="AZ340" s="186"/>
      <c r="BA340" s="186"/>
    </row>
    <row r="341" spans="51:53" x14ac:dyDescent="0.25">
      <c r="AY341" s="186"/>
      <c r="AZ341" s="186"/>
      <c r="BA341" s="186"/>
    </row>
    <row r="342" spans="51:53" x14ac:dyDescent="0.25">
      <c r="AY342" s="186"/>
      <c r="AZ342" s="186"/>
      <c r="BA342" s="186"/>
    </row>
    <row r="343" spans="51:53" x14ac:dyDescent="0.25">
      <c r="AY343" s="186"/>
      <c r="AZ343" s="186"/>
      <c r="BA343" s="186"/>
    </row>
    <row r="344" spans="51:53" x14ac:dyDescent="0.25">
      <c r="AY344" s="186"/>
      <c r="AZ344" s="186"/>
      <c r="BA344" s="186"/>
    </row>
    <row r="345" spans="51:53" x14ac:dyDescent="0.25">
      <c r="AY345" s="186"/>
      <c r="AZ345" s="186"/>
      <c r="BA345" s="186"/>
    </row>
    <row r="346" spans="51:53" x14ac:dyDescent="0.25">
      <c r="AY346" s="186"/>
      <c r="AZ346" s="186"/>
      <c r="BA346" s="186"/>
    </row>
    <row r="347" spans="51:53" x14ac:dyDescent="0.25">
      <c r="AY347" s="186"/>
      <c r="AZ347" s="186"/>
      <c r="BA347" s="186"/>
    </row>
    <row r="348" spans="51:53" x14ac:dyDescent="0.25">
      <c r="AY348" s="186"/>
      <c r="AZ348" s="186"/>
      <c r="BA348" s="186"/>
    </row>
    <row r="349" spans="51:53" x14ac:dyDescent="0.25">
      <c r="AY349" s="186"/>
      <c r="AZ349" s="186"/>
      <c r="BA349" s="186"/>
    </row>
    <row r="350" spans="51:53" x14ac:dyDescent="0.25">
      <c r="AY350" s="186"/>
      <c r="AZ350" s="186"/>
      <c r="BA350" s="186"/>
    </row>
    <row r="351" spans="51:53" x14ac:dyDescent="0.25">
      <c r="AY351" s="186"/>
      <c r="AZ351" s="186"/>
      <c r="BA351" s="186"/>
    </row>
    <row r="352" spans="51:53" x14ac:dyDescent="0.25">
      <c r="AY352" s="186"/>
      <c r="AZ352" s="186"/>
      <c r="BA352" s="186"/>
    </row>
    <row r="353" spans="51:53" x14ac:dyDescent="0.25">
      <c r="AY353" s="186"/>
      <c r="AZ353" s="186"/>
      <c r="BA353" s="186"/>
    </row>
    <row r="354" spans="51:53" x14ac:dyDescent="0.25">
      <c r="AY354" s="186"/>
      <c r="AZ354" s="186"/>
      <c r="BA354" s="186"/>
    </row>
    <row r="355" spans="51:53" x14ac:dyDescent="0.25">
      <c r="AY355" s="186"/>
      <c r="AZ355" s="186"/>
      <c r="BA355" s="186"/>
    </row>
    <row r="356" spans="51:53" x14ac:dyDescent="0.25">
      <c r="AY356" s="186"/>
      <c r="AZ356" s="186"/>
      <c r="BA356" s="186"/>
    </row>
    <row r="357" spans="51:53" x14ac:dyDescent="0.25">
      <c r="AY357" s="186"/>
      <c r="AZ357" s="186"/>
      <c r="BA357" s="186"/>
    </row>
    <row r="358" spans="51:53" x14ac:dyDescent="0.25">
      <c r="AY358" s="186"/>
      <c r="AZ358" s="186"/>
      <c r="BA358" s="186"/>
    </row>
    <row r="359" spans="51:53" x14ac:dyDescent="0.25">
      <c r="AY359" s="186"/>
      <c r="AZ359" s="186"/>
      <c r="BA359" s="186"/>
    </row>
    <row r="360" spans="51:53" x14ac:dyDescent="0.25">
      <c r="AY360" s="186"/>
      <c r="AZ360" s="186"/>
      <c r="BA360" s="186"/>
    </row>
    <row r="361" spans="51:53" x14ac:dyDescent="0.25">
      <c r="AY361" s="186"/>
      <c r="AZ361" s="186"/>
      <c r="BA361" s="186"/>
    </row>
    <row r="362" spans="51:53" x14ac:dyDescent="0.25">
      <c r="AY362" s="186"/>
      <c r="AZ362" s="186"/>
      <c r="BA362" s="186"/>
    </row>
    <row r="363" spans="51:53" x14ac:dyDescent="0.25">
      <c r="AY363" s="186"/>
      <c r="AZ363" s="186"/>
      <c r="BA363" s="186"/>
    </row>
    <row r="364" spans="51:53" x14ac:dyDescent="0.25">
      <c r="AY364" s="186"/>
      <c r="AZ364" s="186"/>
      <c r="BA364" s="186"/>
    </row>
    <row r="365" spans="51:53" x14ac:dyDescent="0.25">
      <c r="AY365" s="186"/>
      <c r="AZ365" s="186"/>
      <c r="BA365" s="186"/>
    </row>
    <row r="366" spans="51:53" x14ac:dyDescent="0.25">
      <c r="AY366" s="186"/>
      <c r="AZ366" s="186"/>
      <c r="BA366" s="186"/>
    </row>
    <row r="367" spans="51:53" x14ac:dyDescent="0.25">
      <c r="AY367" s="186"/>
      <c r="AZ367" s="186"/>
      <c r="BA367" s="186"/>
    </row>
    <row r="368" spans="51:53" x14ac:dyDescent="0.25">
      <c r="AY368" s="186"/>
      <c r="AZ368" s="186"/>
      <c r="BA368" s="186"/>
    </row>
    <row r="369" spans="51:53" x14ac:dyDescent="0.25">
      <c r="AY369" s="186"/>
      <c r="AZ369" s="186"/>
      <c r="BA369" s="186"/>
    </row>
    <row r="370" spans="51:53" x14ac:dyDescent="0.25">
      <c r="AY370" s="186"/>
      <c r="AZ370" s="186"/>
      <c r="BA370" s="186"/>
    </row>
    <row r="371" spans="51:53" x14ac:dyDescent="0.25">
      <c r="AY371" s="186"/>
      <c r="AZ371" s="186"/>
      <c r="BA371" s="186"/>
    </row>
    <row r="372" spans="51:53" x14ac:dyDescent="0.25">
      <c r="AY372" s="186"/>
      <c r="AZ372" s="186"/>
      <c r="BA372" s="186"/>
    </row>
    <row r="373" spans="51:53" x14ac:dyDescent="0.25">
      <c r="AY373" s="186"/>
      <c r="AZ373" s="186"/>
      <c r="BA373" s="186"/>
    </row>
    <row r="374" spans="51:53" x14ac:dyDescent="0.25">
      <c r="AY374" s="186"/>
      <c r="AZ374" s="186"/>
      <c r="BA374" s="186"/>
    </row>
    <row r="375" spans="51:53" x14ac:dyDescent="0.25">
      <c r="AY375" s="186"/>
      <c r="AZ375" s="186"/>
      <c r="BA375" s="186"/>
    </row>
    <row r="376" spans="51:53" x14ac:dyDescent="0.25">
      <c r="AY376" s="186"/>
      <c r="AZ376" s="186"/>
      <c r="BA376" s="186"/>
    </row>
    <row r="377" spans="51:53" x14ac:dyDescent="0.25">
      <c r="AY377" s="186"/>
      <c r="AZ377" s="186"/>
      <c r="BA377" s="186"/>
    </row>
    <row r="378" spans="51:53" x14ac:dyDescent="0.25">
      <c r="AY378" s="186"/>
      <c r="AZ378" s="186"/>
      <c r="BA378" s="186"/>
    </row>
    <row r="379" spans="51:53" x14ac:dyDescent="0.25">
      <c r="AY379" s="186"/>
      <c r="AZ379" s="186"/>
      <c r="BA379" s="186"/>
    </row>
    <row r="380" spans="51:53" x14ac:dyDescent="0.25">
      <c r="AY380" s="186"/>
      <c r="AZ380" s="186"/>
      <c r="BA380" s="186"/>
    </row>
    <row r="381" spans="51:53" x14ac:dyDescent="0.25">
      <c r="AY381" s="186"/>
      <c r="AZ381" s="186"/>
      <c r="BA381" s="186"/>
    </row>
  </sheetData>
  <sortState ref="B5:BB12">
    <sortCondition descending="1" ref="BA5:BA12"/>
  </sortState>
  <mergeCells count="24">
    <mergeCell ref="B5:B12"/>
    <mergeCell ref="R2:S2"/>
    <mergeCell ref="AC2:AD2"/>
    <mergeCell ref="AN2:AO2"/>
    <mergeCell ref="AY2:AZ2"/>
    <mergeCell ref="T2:AB2"/>
    <mergeCell ref="AE2:AM2"/>
    <mergeCell ref="AP2:AX2"/>
    <mergeCell ref="BA2:BA3"/>
    <mergeCell ref="BB2:BB3"/>
    <mergeCell ref="F2:F3"/>
    <mergeCell ref="P2:Q2"/>
    <mergeCell ref="C1:AZ1"/>
    <mergeCell ref="C2:C3"/>
    <mergeCell ref="D2:D3"/>
    <mergeCell ref="G2:G3"/>
    <mergeCell ref="H2:I2"/>
    <mergeCell ref="J2:J3"/>
    <mergeCell ref="K2:K3"/>
    <mergeCell ref="L2:L3"/>
    <mergeCell ref="M2:M3"/>
    <mergeCell ref="N2:N3"/>
    <mergeCell ref="O2:O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C136"/>
  <sheetViews>
    <sheetView topLeftCell="B1" zoomScale="82" zoomScaleNormal="82" workbookViewId="0">
      <pane xSplit="9" ySplit="3" topLeftCell="K4" activePane="bottomRight" state="frozen"/>
      <selection activeCell="B1" sqref="B1"/>
      <selection pane="topRight" activeCell="H1" sqref="H1"/>
      <selection pane="bottomLeft" activeCell="B4" sqref="B4"/>
      <selection pane="bottomRight" activeCell="H18" sqref="H18"/>
    </sheetView>
  </sheetViews>
  <sheetFormatPr defaultColWidth="9.140625" defaultRowHeight="14.25" x14ac:dyDescent="0.2"/>
  <cols>
    <col min="1" max="1" width="3.28515625" style="216" customWidth="1"/>
    <col min="2" max="2" width="8.28515625" style="216" customWidth="1"/>
    <col min="3" max="3" width="10.42578125" style="216" customWidth="1"/>
    <col min="4" max="4" width="14.28515625" style="216" customWidth="1"/>
    <col min="5" max="5" width="30.28515625" style="216" customWidth="1"/>
    <col min="6" max="6" width="17.28515625" style="221" customWidth="1"/>
    <col min="7" max="7" width="30.42578125" style="221" customWidth="1"/>
    <col min="8" max="8" width="48.5703125" style="216" customWidth="1"/>
    <col min="9" max="9" width="20.28515625" style="215" customWidth="1"/>
    <col min="10" max="10" width="21.42578125" style="215" customWidth="1"/>
    <col min="11" max="11" width="12.42578125" style="216" customWidth="1"/>
    <col min="12" max="12" width="12" style="216" customWidth="1"/>
    <col min="13" max="13" width="10.7109375" style="216" hidden="1" customWidth="1"/>
    <col min="14" max="14" width="11.140625" style="216" customWidth="1"/>
    <col min="15" max="15" width="16" style="216" customWidth="1"/>
    <col min="16" max="16" width="13.5703125" style="220" customWidth="1"/>
    <col min="17" max="17" width="13.5703125" style="220" hidden="1" customWidth="1"/>
    <col min="18" max="18" width="15.140625" style="220" hidden="1" customWidth="1"/>
    <col min="19" max="20" width="13.5703125" style="220" customWidth="1"/>
    <col min="21" max="29" width="5.7109375" style="220" hidden="1" customWidth="1"/>
    <col min="30" max="31" width="13.5703125" style="220" customWidth="1"/>
    <col min="32" max="40" width="5.7109375" style="220" hidden="1" customWidth="1"/>
    <col min="41" max="41" width="13.5703125" style="220" customWidth="1"/>
    <col min="42" max="42" width="17.7109375" style="220" customWidth="1"/>
    <col min="43" max="51" width="5.7109375" style="220" hidden="1" customWidth="1"/>
    <col min="52" max="52" width="15.85546875" style="220" customWidth="1"/>
    <col min="53" max="53" width="14.28515625" style="216" customWidth="1"/>
    <col min="54" max="54" width="9.140625" style="216"/>
    <col min="55" max="55" width="52.42578125" style="216" customWidth="1"/>
    <col min="56" max="16384" width="9.140625" style="216"/>
  </cols>
  <sheetData>
    <row r="1" spans="1:55" ht="18.75" customHeight="1" thickBot="1" x14ac:dyDescent="0.25">
      <c r="D1" s="427" t="s">
        <v>312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217"/>
      <c r="Q1" s="217"/>
      <c r="R1" s="217"/>
      <c r="S1" s="217"/>
      <c r="T1" s="217"/>
      <c r="U1" s="262"/>
      <c r="V1" s="262"/>
      <c r="W1" s="262"/>
      <c r="X1" s="262"/>
      <c r="Y1" s="262"/>
      <c r="Z1" s="262"/>
      <c r="AA1" s="262"/>
      <c r="AB1" s="262"/>
      <c r="AC1" s="262"/>
      <c r="AD1" s="217"/>
      <c r="AE1" s="217"/>
      <c r="AF1" s="262"/>
      <c r="AG1" s="262"/>
      <c r="AH1" s="262"/>
      <c r="AI1" s="262"/>
      <c r="AJ1" s="262"/>
      <c r="AK1" s="262"/>
      <c r="AL1" s="262"/>
      <c r="AM1" s="262"/>
      <c r="AN1" s="262"/>
      <c r="AO1" s="217"/>
      <c r="AP1" s="217"/>
      <c r="AQ1" s="262"/>
      <c r="AR1" s="262"/>
      <c r="AS1" s="262"/>
      <c r="AT1" s="262"/>
      <c r="AU1" s="262"/>
      <c r="AV1" s="262"/>
      <c r="AW1" s="262"/>
      <c r="AX1" s="262"/>
      <c r="AY1" s="262"/>
      <c r="AZ1" s="217"/>
    </row>
    <row r="2" spans="1:55" ht="57.75" customHeight="1" x14ac:dyDescent="0.2">
      <c r="D2" s="428" t="s">
        <v>0</v>
      </c>
      <c r="E2" s="425" t="s">
        <v>1</v>
      </c>
      <c r="F2" s="425" t="s">
        <v>322</v>
      </c>
      <c r="G2" s="425" t="s">
        <v>340</v>
      </c>
      <c r="H2" s="430" t="s">
        <v>2</v>
      </c>
      <c r="I2" s="431" t="s">
        <v>3</v>
      </c>
      <c r="J2" s="432"/>
      <c r="K2" s="430" t="s">
        <v>9</v>
      </c>
      <c r="L2" s="433" t="s">
        <v>31</v>
      </c>
      <c r="M2" s="435" t="s">
        <v>34</v>
      </c>
      <c r="N2" s="350" t="s">
        <v>581</v>
      </c>
      <c r="O2" s="342" t="s">
        <v>582</v>
      </c>
      <c r="P2" s="415" t="s">
        <v>344</v>
      </c>
      <c r="Q2" s="354" t="s">
        <v>341</v>
      </c>
      <c r="R2" s="354"/>
      <c r="S2" s="417" t="s">
        <v>333</v>
      </c>
      <c r="T2" s="418"/>
      <c r="U2" s="359" t="s">
        <v>337</v>
      </c>
      <c r="V2" s="423"/>
      <c r="W2" s="423"/>
      <c r="X2" s="423"/>
      <c r="Y2" s="423"/>
      <c r="Z2" s="423"/>
      <c r="AA2" s="423"/>
      <c r="AB2" s="423"/>
      <c r="AC2" s="360"/>
      <c r="AD2" s="419" t="s">
        <v>337</v>
      </c>
      <c r="AE2" s="420"/>
      <c r="AF2" s="357" t="s">
        <v>338</v>
      </c>
      <c r="AG2" s="367"/>
      <c r="AH2" s="367"/>
      <c r="AI2" s="367"/>
      <c r="AJ2" s="367"/>
      <c r="AK2" s="367"/>
      <c r="AL2" s="367"/>
      <c r="AM2" s="367"/>
      <c r="AN2" s="358"/>
      <c r="AO2" s="421" t="s">
        <v>338</v>
      </c>
      <c r="AP2" s="421"/>
      <c r="AQ2" s="363" t="s">
        <v>336</v>
      </c>
      <c r="AR2" s="366"/>
      <c r="AS2" s="366"/>
      <c r="AT2" s="366"/>
      <c r="AU2" s="366"/>
      <c r="AV2" s="366"/>
      <c r="AW2" s="366"/>
      <c r="AX2" s="366"/>
      <c r="AY2" s="364"/>
      <c r="AZ2" s="422" t="s">
        <v>336</v>
      </c>
      <c r="BA2" s="422"/>
      <c r="BB2" s="413" t="s">
        <v>30</v>
      </c>
      <c r="BC2" s="411" t="s">
        <v>311</v>
      </c>
    </row>
    <row r="3" spans="1:55" ht="56.25" customHeight="1" thickBot="1" x14ac:dyDescent="0.25">
      <c r="D3" s="429"/>
      <c r="E3" s="426"/>
      <c r="F3" s="426"/>
      <c r="G3" s="426"/>
      <c r="H3" s="414"/>
      <c r="I3" s="226" t="s">
        <v>318</v>
      </c>
      <c r="J3" s="226" t="s">
        <v>321</v>
      </c>
      <c r="K3" s="414"/>
      <c r="L3" s="434"/>
      <c r="M3" s="436"/>
      <c r="N3" s="351"/>
      <c r="O3" s="343"/>
      <c r="P3" s="416"/>
      <c r="Q3" s="225" t="s">
        <v>342</v>
      </c>
      <c r="R3" s="225" t="s">
        <v>343</v>
      </c>
      <c r="S3" s="228" t="s">
        <v>8</v>
      </c>
      <c r="T3" s="229" t="s">
        <v>11</v>
      </c>
      <c r="U3" s="223">
        <v>1</v>
      </c>
      <c r="V3" s="223">
        <v>2</v>
      </c>
      <c r="W3" s="223">
        <v>3</v>
      </c>
      <c r="X3" s="223">
        <v>4</v>
      </c>
      <c r="Y3" s="223">
        <v>5</v>
      </c>
      <c r="Z3" s="223">
        <v>6</v>
      </c>
      <c r="AA3" s="223">
        <v>7</v>
      </c>
      <c r="AB3" s="223">
        <v>8</v>
      </c>
      <c r="AC3" s="223">
        <v>9</v>
      </c>
      <c r="AD3" s="230" t="s">
        <v>8</v>
      </c>
      <c r="AE3" s="229" t="s">
        <v>11</v>
      </c>
      <c r="AF3" s="264">
        <v>1</v>
      </c>
      <c r="AG3" s="223">
        <v>2</v>
      </c>
      <c r="AH3" s="223">
        <v>3</v>
      </c>
      <c r="AI3" s="223">
        <v>4</v>
      </c>
      <c r="AJ3" s="223">
        <v>5</v>
      </c>
      <c r="AK3" s="223">
        <v>6</v>
      </c>
      <c r="AL3" s="223">
        <v>7</v>
      </c>
      <c r="AM3" s="223">
        <v>8</v>
      </c>
      <c r="AN3" s="223">
        <v>9</v>
      </c>
      <c r="AO3" s="230" t="s">
        <v>8</v>
      </c>
      <c r="AP3" s="227" t="s">
        <v>11</v>
      </c>
      <c r="AQ3" s="264">
        <v>1</v>
      </c>
      <c r="AR3" s="223">
        <v>2</v>
      </c>
      <c r="AS3" s="223">
        <v>3</v>
      </c>
      <c r="AT3" s="223">
        <v>4</v>
      </c>
      <c r="AU3" s="223">
        <v>5</v>
      </c>
      <c r="AV3" s="223">
        <v>6</v>
      </c>
      <c r="AW3" s="223">
        <v>7</v>
      </c>
      <c r="AX3" s="223">
        <v>8</v>
      </c>
      <c r="AY3" s="223">
        <v>9</v>
      </c>
      <c r="AZ3" s="227" t="s">
        <v>8</v>
      </c>
      <c r="BA3" s="229" t="s">
        <v>11</v>
      </c>
      <c r="BB3" s="414"/>
      <c r="BC3" s="412" t="s">
        <v>309</v>
      </c>
    </row>
    <row r="4" spans="1:55" ht="29.25" customHeight="1" x14ac:dyDescent="0.2">
      <c r="D4" s="231"/>
      <c r="E4" s="232"/>
      <c r="F4" s="232"/>
      <c r="G4" s="232"/>
      <c r="H4" s="233"/>
      <c r="I4" s="234"/>
      <c r="J4" s="234"/>
      <c r="K4" s="233"/>
      <c r="L4" s="232"/>
      <c r="M4" s="235"/>
      <c r="N4" s="233"/>
      <c r="O4" s="235"/>
      <c r="P4" s="232"/>
      <c r="Q4" s="232"/>
      <c r="R4" s="232"/>
      <c r="S4" s="232"/>
      <c r="T4" s="232" t="s">
        <v>330</v>
      </c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 t="s">
        <v>330</v>
      </c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 t="s">
        <v>331</v>
      </c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 t="s">
        <v>330</v>
      </c>
      <c r="BB4" s="233"/>
      <c r="BC4" s="233"/>
    </row>
    <row r="5" spans="1:55" s="218" customFormat="1" ht="33" customHeight="1" x14ac:dyDescent="0.2">
      <c r="A5" s="317"/>
      <c r="B5" s="221"/>
      <c r="C5" s="424" t="s">
        <v>590</v>
      </c>
      <c r="D5" s="307" t="s">
        <v>442</v>
      </c>
      <c r="E5" s="315" t="s">
        <v>443</v>
      </c>
      <c r="F5" s="308" t="s">
        <v>444</v>
      </c>
      <c r="G5" s="293" t="s">
        <v>445</v>
      </c>
      <c r="H5" s="316" t="s">
        <v>446</v>
      </c>
      <c r="I5" s="462" t="s">
        <v>447</v>
      </c>
      <c r="J5" s="462" t="s">
        <v>448</v>
      </c>
      <c r="K5" s="212">
        <v>0.6</v>
      </c>
      <c r="L5" s="314">
        <v>50000</v>
      </c>
      <c r="M5" s="211"/>
      <c r="N5" s="255">
        <f>$BB5/$N$11*$L5</f>
        <v>47642.857142857145</v>
      </c>
      <c r="O5" s="274">
        <v>47600</v>
      </c>
      <c r="P5" s="255" t="s">
        <v>365</v>
      </c>
      <c r="Q5" s="211"/>
      <c r="R5" s="211"/>
      <c r="S5" s="222">
        <v>5</v>
      </c>
      <c r="T5" s="214">
        <f>(20*S5*0.2)/5</f>
        <v>4</v>
      </c>
      <c r="U5" s="213">
        <v>4</v>
      </c>
      <c r="V5" s="213">
        <v>5</v>
      </c>
      <c r="W5" s="213">
        <v>5</v>
      </c>
      <c r="X5" s="213">
        <v>4</v>
      </c>
      <c r="Y5" s="267"/>
      <c r="Z5" s="213">
        <v>4</v>
      </c>
      <c r="AA5" s="213">
        <v>5</v>
      </c>
      <c r="AB5" s="213">
        <v>5</v>
      </c>
      <c r="AC5" s="267"/>
      <c r="AD5" s="213">
        <f>SUM(U5:AC5)/7</f>
        <v>4.5714285714285712</v>
      </c>
      <c r="AE5" s="214">
        <f>(20*AD5*0.2)/5</f>
        <v>3.657142857142857</v>
      </c>
      <c r="AF5" s="213">
        <v>4</v>
      </c>
      <c r="AG5" s="213">
        <v>5</v>
      </c>
      <c r="AH5" s="213">
        <v>5</v>
      </c>
      <c r="AI5" s="213">
        <v>4</v>
      </c>
      <c r="AJ5" s="213">
        <v>5</v>
      </c>
      <c r="AK5" s="213">
        <v>4</v>
      </c>
      <c r="AL5" s="213">
        <v>5</v>
      </c>
      <c r="AM5" s="213">
        <v>5</v>
      </c>
      <c r="AN5" s="267"/>
      <c r="AO5" s="213">
        <f>SUM(AF5:AN5)/8</f>
        <v>4.625</v>
      </c>
      <c r="AP5" s="214">
        <f>(20*AO5*0.4)/5</f>
        <v>7.4</v>
      </c>
      <c r="AQ5" s="213">
        <v>5</v>
      </c>
      <c r="AR5" s="213">
        <v>5</v>
      </c>
      <c r="AS5" s="213">
        <v>5</v>
      </c>
      <c r="AT5" s="213">
        <v>5</v>
      </c>
      <c r="AU5" s="213">
        <v>5</v>
      </c>
      <c r="AV5" s="213">
        <v>5</v>
      </c>
      <c r="AW5" s="213">
        <v>5</v>
      </c>
      <c r="AX5" s="213">
        <v>5</v>
      </c>
      <c r="AY5" s="267"/>
      <c r="AZ5" s="213">
        <f>SUM(AQ5:AY5)/8</f>
        <v>5</v>
      </c>
      <c r="BA5" s="214">
        <f>(20*AZ5*0.2)/5</f>
        <v>4</v>
      </c>
      <c r="BB5" s="214">
        <f>SUM(T5,AE5,AP5,BA5)</f>
        <v>19.057142857142857</v>
      </c>
      <c r="BC5" s="181"/>
    </row>
    <row r="6" spans="1:55" ht="33" customHeight="1" x14ac:dyDescent="0.2">
      <c r="A6" s="269"/>
      <c r="B6" s="269"/>
      <c r="C6" s="424"/>
      <c r="D6" s="307" t="s">
        <v>429</v>
      </c>
      <c r="E6" s="315" t="s">
        <v>430</v>
      </c>
      <c r="F6" s="308">
        <v>68177950</v>
      </c>
      <c r="G6" s="293" t="s">
        <v>431</v>
      </c>
      <c r="H6" s="316" t="s">
        <v>432</v>
      </c>
      <c r="I6" s="462" t="s">
        <v>433</v>
      </c>
      <c r="J6" s="462" t="s">
        <v>434</v>
      </c>
      <c r="K6" s="212">
        <v>0.5</v>
      </c>
      <c r="L6" s="314">
        <v>25000</v>
      </c>
      <c r="M6" s="211"/>
      <c r="N6" s="255">
        <f>$BB6/$N$11*$L6</f>
        <v>22892.857142857145</v>
      </c>
      <c r="O6" s="274">
        <v>22900</v>
      </c>
      <c r="P6" s="255" t="s">
        <v>365</v>
      </c>
      <c r="Q6" s="211"/>
      <c r="R6" s="211"/>
      <c r="S6" s="222">
        <v>5</v>
      </c>
      <c r="T6" s="214">
        <f>(20*S6*0.2)/5</f>
        <v>4</v>
      </c>
      <c r="U6" s="213">
        <v>4</v>
      </c>
      <c r="V6" s="213">
        <v>5</v>
      </c>
      <c r="W6" s="213">
        <v>5</v>
      </c>
      <c r="X6" s="213">
        <v>4</v>
      </c>
      <c r="Y6" s="267"/>
      <c r="Z6" s="213">
        <v>4</v>
      </c>
      <c r="AA6" s="213">
        <v>5</v>
      </c>
      <c r="AB6" s="213">
        <v>2</v>
      </c>
      <c r="AC6" s="267"/>
      <c r="AD6" s="213">
        <f>SUM(U6:AC6)/7</f>
        <v>4.1428571428571432</v>
      </c>
      <c r="AE6" s="214">
        <f>(20*AD6*0.2)/5</f>
        <v>3.3142857142857145</v>
      </c>
      <c r="AF6" s="213">
        <v>4</v>
      </c>
      <c r="AG6" s="213">
        <v>5</v>
      </c>
      <c r="AH6" s="213">
        <v>5</v>
      </c>
      <c r="AI6" s="213">
        <v>4</v>
      </c>
      <c r="AJ6" s="213">
        <v>5</v>
      </c>
      <c r="AK6" s="213">
        <v>4</v>
      </c>
      <c r="AL6" s="213">
        <v>5</v>
      </c>
      <c r="AM6" s="213">
        <v>3</v>
      </c>
      <c r="AN6" s="267"/>
      <c r="AO6" s="213">
        <f>SUM(AF6:AN6)/8</f>
        <v>4.375</v>
      </c>
      <c r="AP6" s="214">
        <f>(20*AO6*0.4)/5</f>
        <v>7</v>
      </c>
      <c r="AQ6" s="213">
        <v>5</v>
      </c>
      <c r="AR6" s="213">
        <v>5</v>
      </c>
      <c r="AS6" s="213">
        <v>5</v>
      </c>
      <c r="AT6" s="213">
        <v>5</v>
      </c>
      <c r="AU6" s="213">
        <v>5</v>
      </c>
      <c r="AV6" s="213">
        <v>5</v>
      </c>
      <c r="AW6" s="213">
        <v>5</v>
      </c>
      <c r="AX6" s="213">
        <v>5</v>
      </c>
      <c r="AY6" s="267"/>
      <c r="AZ6" s="213">
        <f>SUM(AQ6:AY6)/8</f>
        <v>5</v>
      </c>
      <c r="BA6" s="214">
        <f>(20*AZ6*0.2)/5</f>
        <v>4</v>
      </c>
      <c r="BB6" s="214">
        <f>SUM(T6,AE6,AP6,BA6)</f>
        <v>18.314285714285717</v>
      </c>
      <c r="BC6" s="181"/>
    </row>
    <row r="7" spans="1:55" ht="33" customHeight="1" x14ac:dyDescent="0.2">
      <c r="B7" s="221"/>
      <c r="C7" s="424"/>
      <c r="D7" s="307" t="s">
        <v>460</v>
      </c>
      <c r="E7" s="315" t="s">
        <v>461</v>
      </c>
      <c r="F7" s="308" t="s">
        <v>462</v>
      </c>
      <c r="G7" s="293" t="s">
        <v>463</v>
      </c>
      <c r="H7" s="316" t="s">
        <v>464</v>
      </c>
      <c r="I7" s="462" t="s">
        <v>465</v>
      </c>
      <c r="J7" s="462" t="s">
        <v>466</v>
      </c>
      <c r="K7" s="212">
        <v>0.45</v>
      </c>
      <c r="L7" s="314">
        <v>30000</v>
      </c>
      <c r="M7" s="211"/>
      <c r="N7" s="255">
        <f>$BB7/$N$11*$L7</f>
        <v>27385.71428571429</v>
      </c>
      <c r="O7" s="274">
        <v>27400</v>
      </c>
      <c r="P7" s="255" t="s">
        <v>365</v>
      </c>
      <c r="Q7" s="211"/>
      <c r="R7" s="211"/>
      <c r="S7" s="222">
        <v>4</v>
      </c>
      <c r="T7" s="214">
        <f>(20*S7*0.2)/5</f>
        <v>3.2</v>
      </c>
      <c r="U7" s="213">
        <v>4</v>
      </c>
      <c r="V7" s="213">
        <v>5</v>
      </c>
      <c r="W7" s="213">
        <v>5</v>
      </c>
      <c r="X7" s="213">
        <v>4</v>
      </c>
      <c r="Y7" s="267"/>
      <c r="Z7" s="213">
        <v>4</v>
      </c>
      <c r="AA7" s="213">
        <v>5</v>
      </c>
      <c r="AB7" s="213">
        <v>5</v>
      </c>
      <c r="AC7" s="267"/>
      <c r="AD7" s="213">
        <f>SUM(U7:AC7)/7</f>
        <v>4.5714285714285712</v>
      </c>
      <c r="AE7" s="214">
        <f>(20*AD7*0.2)/5</f>
        <v>3.657142857142857</v>
      </c>
      <c r="AF7" s="213">
        <v>4</v>
      </c>
      <c r="AG7" s="213">
        <v>5</v>
      </c>
      <c r="AH7" s="213">
        <v>5</v>
      </c>
      <c r="AI7" s="213">
        <v>4</v>
      </c>
      <c r="AJ7" s="213">
        <v>5</v>
      </c>
      <c r="AK7" s="213">
        <v>4</v>
      </c>
      <c r="AL7" s="213">
        <v>5</v>
      </c>
      <c r="AM7" s="213">
        <v>5</v>
      </c>
      <c r="AN7" s="267"/>
      <c r="AO7" s="213">
        <f>SUM(AF7:AN7)/8</f>
        <v>4.625</v>
      </c>
      <c r="AP7" s="214">
        <f>(20*AO7*0.4)/5</f>
        <v>7.4</v>
      </c>
      <c r="AQ7" s="213">
        <v>5</v>
      </c>
      <c r="AR7" s="213">
        <v>5</v>
      </c>
      <c r="AS7" s="213">
        <v>5</v>
      </c>
      <c r="AT7" s="213">
        <v>5</v>
      </c>
      <c r="AU7" s="213">
        <v>5</v>
      </c>
      <c r="AV7" s="213">
        <v>5</v>
      </c>
      <c r="AW7" s="213">
        <v>5</v>
      </c>
      <c r="AX7" s="213">
        <v>5</v>
      </c>
      <c r="AY7" s="267"/>
      <c r="AZ7" s="213">
        <f>SUM(AQ7:AY7)/8</f>
        <v>5</v>
      </c>
      <c r="BA7" s="214">
        <f>(20*AZ7*0.2)/5</f>
        <v>4</v>
      </c>
      <c r="BB7" s="214">
        <f>SUM(T7,AE7,AP7,BA7)</f>
        <v>18.25714285714286</v>
      </c>
      <c r="BC7" s="181"/>
    </row>
    <row r="8" spans="1:55" ht="33" customHeight="1" x14ac:dyDescent="0.2">
      <c r="B8" s="221"/>
      <c r="C8" s="424"/>
      <c r="D8" s="307" t="s">
        <v>455</v>
      </c>
      <c r="E8" s="315" t="s">
        <v>450</v>
      </c>
      <c r="F8" s="308" t="s">
        <v>456</v>
      </c>
      <c r="G8" s="293" t="s">
        <v>451</v>
      </c>
      <c r="H8" s="316" t="s">
        <v>457</v>
      </c>
      <c r="I8" s="462" t="s">
        <v>458</v>
      </c>
      <c r="J8" s="462" t="s">
        <v>459</v>
      </c>
      <c r="K8" s="212">
        <v>0.38</v>
      </c>
      <c r="L8" s="314">
        <v>50000</v>
      </c>
      <c r="M8" s="211"/>
      <c r="N8" s="255">
        <f>$BB8/$N$11*$L8</f>
        <v>45428.571428571428</v>
      </c>
      <c r="O8" s="274">
        <v>45400</v>
      </c>
      <c r="P8" s="255" t="s">
        <v>365</v>
      </c>
      <c r="Q8" s="211"/>
      <c r="R8" s="211"/>
      <c r="S8" s="222">
        <v>3</v>
      </c>
      <c r="T8" s="214">
        <f>(20*S8*0.2)/5</f>
        <v>2.4</v>
      </c>
      <c r="U8" s="213">
        <v>4</v>
      </c>
      <c r="V8" s="213">
        <v>5</v>
      </c>
      <c r="W8" s="213">
        <v>5</v>
      </c>
      <c r="X8" s="213">
        <v>5</v>
      </c>
      <c r="Y8" s="267"/>
      <c r="Z8" s="213">
        <v>5</v>
      </c>
      <c r="AA8" s="213">
        <v>5</v>
      </c>
      <c r="AB8" s="213">
        <v>4</v>
      </c>
      <c r="AC8" s="267"/>
      <c r="AD8" s="213">
        <f>SUM(U8:AC8)/7</f>
        <v>4.7142857142857144</v>
      </c>
      <c r="AE8" s="214">
        <f>(20*AD8*0.2)/5</f>
        <v>3.7714285714285714</v>
      </c>
      <c r="AF8" s="213">
        <v>5</v>
      </c>
      <c r="AG8" s="213">
        <v>5</v>
      </c>
      <c r="AH8" s="213">
        <v>5</v>
      </c>
      <c r="AI8" s="213">
        <v>5</v>
      </c>
      <c r="AJ8" s="213">
        <v>5</v>
      </c>
      <c r="AK8" s="213">
        <v>5</v>
      </c>
      <c r="AL8" s="213">
        <v>5</v>
      </c>
      <c r="AM8" s="213">
        <v>5</v>
      </c>
      <c r="AN8" s="267"/>
      <c r="AO8" s="213">
        <f>SUM(AF8:AN8)/8</f>
        <v>5</v>
      </c>
      <c r="AP8" s="214">
        <f>(20*AO8*0.4)/5</f>
        <v>8</v>
      </c>
      <c r="AQ8" s="213">
        <v>5</v>
      </c>
      <c r="AR8" s="213">
        <v>5</v>
      </c>
      <c r="AS8" s="213">
        <v>5</v>
      </c>
      <c r="AT8" s="213">
        <v>5</v>
      </c>
      <c r="AU8" s="213">
        <v>5</v>
      </c>
      <c r="AV8" s="213">
        <v>5</v>
      </c>
      <c r="AW8" s="213">
        <v>5</v>
      </c>
      <c r="AX8" s="213">
        <v>5</v>
      </c>
      <c r="AY8" s="267"/>
      <c r="AZ8" s="213">
        <f>SUM(AQ8:AY8)/8</f>
        <v>5</v>
      </c>
      <c r="BA8" s="214">
        <f>(20*AZ8*0.2)/5</f>
        <v>4</v>
      </c>
      <c r="BB8" s="214">
        <f>SUM(T8,AE8,AP8,BA8)</f>
        <v>18.171428571428571</v>
      </c>
      <c r="BC8" s="181"/>
    </row>
    <row r="9" spans="1:55" ht="15" x14ac:dyDescent="0.2">
      <c r="F9" s="219"/>
      <c r="G9" s="219"/>
      <c r="L9" s="253">
        <f>SUM(L5:L8)</f>
        <v>155000</v>
      </c>
      <c r="M9" s="253"/>
      <c r="N9" s="253">
        <f>SUM(N5:N8)</f>
        <v>143350</v>
      </c>
      <c r="O9" s="253">
        <f>SUM(O5:O8)</f>
        <v>143300</v>
      </c>
    </row>
    <row r="10" spans="1:55" x14ac:dyDescent="0.2">
      <c r="F10" s="219"/>
      <c r="G10" s="219"/>
    </row>
    <row r="11" spans="1:55" x14ac:dyDescent="0.2">
      <c r="F11" s="219"/>
      <c r="G11" s="219"/>
      <c r="N11" s="216">
        <v>20</v>
      </c>
    </row>
    <row r="12" spans="1:55" x14ac:dyDescent="0.2">
      <c r="F12" s="219"/>
      <c r="G12" s="219"/>
    </row>
    <row r="13" spans="1:55" x14ac:dyDescent="0.2">
      <c r="F13" s="219"/>
      <c r="G13" s="219"/>
    </row>
    <row r="14" spans="1:55" x14ac:dyDescent="0.2">
      <c r="F14" s="219"/>
      <c r="G14" s="219"/>
    </row>
    <row r="15" spans="1:55" x14ac:dyDescent="0.2">
      <c r="F15" s="219"/>
      <c r="G15" s="219"/>
    </row>
    <row r="16" spans="1:55" x14ac:dyDescent="0.2">
      <c r="F16" s="219"/>
      <c r="G16" s="219"/>
    </row>
    <row r="17" spans="6:7" x14ac:dyDescent="0.2">
      <c r="F17" s="219"/>
      <c r="G17" s="219"/>
    </row>
    <row r="18" spans="6:7" x14ac:dyDescent="0.2">
      <c r="F18" s="219"/>
      <c r="G18" s="219"/>
    </row>
    <row r="19" spans="6:7" x14ac:dyDescent="0.2">
      <c r="F19" s="219"/>
      <c r="G19" s="219"/>
    </row>
    <row r="20" spans="6:7" x14ac:dyDescent="0.2">
      <c r="F20" s="219"/>
      <c r="G20" s="219"/>
    </row>
    <row r="21" spans="6:7" x14ac:dyDescent="0.2">
      <c r="F21" s="219"/>
      <c r="G21" s="219"/>
    </row>
    <row r="22" spans="6:7" x14ac:dyDescent="0.2">
      <c r="F22" s="219"/>
      <c r="G22" s="219"/>
    </row>
    <row r="23" spans="6:7" x14ac:dyDescent="0.2">
      <c r="F23" s="219"/>
      <c r="G23" s="219"/>
    </row>
    <row r="24" spans="6:7" x14ac:dyDescent="0.2">
      <c r="F24" s="219"/>
      <c r="G24" s="219"/>
    </row>
    <row r="25" spans="6:7" x14ac:dyDescent="0.2">
      <c r="F25" s="219"/>
      <c r="G25" s="219"/>
    </row>
    <row r="26" spans="6:7" x14ac:dyDescent="0.2">
      <c r="F26" s="219"/>
      <c r="G26" s="219"/>
    </row>
    <row r="27" spans="6:7" x14ac:dyDescent="0.2">
      <c r="F27" s="219"/>
      <c r="G27" s="219"/>
    </row>
    <row r="28" spans="6:7" x14ac:dyDescent="0.2">
      <c r="F28" s="219"/>
      <c r="G28" s="219"/>
    </row>
    <row r="29" spans="6:7" x14ac:dyDescent="0.2">
      <c r="F29" s="219"/>
      <c r="G29" s="219"/>
    </row>
    <row r="30" spans="6:7" x14ac:dyDescent="0.2">
      <c r="F30" s="219"/>
      <c r="G30" s="219"/>
    </row>
    <row r="31" spans="6:7" x14ac:dyDescent="0.2">
      <c r="F31" s="219"/>
      <c r="G31" s="219"/>
    </row>
    <row r="32" spans="6:7" x14ac:dyDescent="0.2">
      <c r="F32" s="219"/>
      <c r="G32" s="219"/>
    </row>
    <row r="33" spans="6:7" x14ac:dyDescent="0.2">
      <c r="F33" s="219"/>
      <c r="G33" s="219"/>
    </row>
    <row r="34" spans="6:7" x14ac:dyDescent="0.2">
      <c r="F34" s="219"/>
      <c r="G34" s="219"/>
    </row>
    <row r="35" spans="6:7" x14ac:dyDescent="0.2">
      <c r="F35" s="219"/>
      <c r="G35" s="219"/>
    </row>
    <row r="36" spans="6:7" x14ac:dyDescent="0.2">
      <c r="F36" s="219"/>
      <c r="G36" s="219"/>
    </row>
    <row r="37" spans="6:7" x14ac:dyDescent="0.2">
      <c r="F37" s="219"/>
      <c r="G37" s="219"/>
    </row>
    <row r="38" spans="6:7" x14ac:dyDescent="0.2">
      <c r="F38" s="219"/>
      <c r="G38" s="219"/>
    </row>
    <row r="39" spans="6:7" x14ac:dyDescent="0.2">
      <c r="F39" s="219"/>
      <c r="G39" s="219"/>
    </row>
    <row r="40" spans="6:7" x14ac:dyDescent="0.2">
      <c r="F40" s="219"/>
      <c r="G40" s="219"/>
    </row>
    <row r="41" spans="6:7" x14ac:dyDescent="0.2">
      <c r="F41" s="219"/>
      <c r="G41" s="219"/>
    </row>
    <row r="42" spans="6:7" x14ac:dyDescent="0.2">
      <c r="F42" s="219"/>
      <c r="G42" s="219"/>
    </row>
    <row r="43" spans="6:7" x14ac:dyDescent="0.2">
      <c r="F43" s="219"/>
      <c r="G43" s="219"/>
    </row>
    <row r="44" spans="6:7" x14ac:dyDescent="0.2">
      <c r="F44" s="219"/>
      <c r="G44" s="219"/>
    </row>
    <row r="45" spans="6:7" x14ac:dyDescent="0.2">
      <c r="F45" s="219"/>
      <c r="G45" s="219"/>
    </row>
    <row r="46" spans="6:7" x14ac:dyDescent="0.2">
      <c r="F46" s="219"/>
      <c r="G46" s="219"/>
    </row>
    <row r="47" spans="6:7" x14ac:dyDescent="0.2">
      <c r="F47" s="219"/>
      <c r="G47" s="219"/>
    </row>
    <row r="48" spans="6:7" x14ac:dyDescent="0.2">
      <c r="F48" s="219"/>
      <c r="G48" s="219"/>
    </row>
    <row r="49" spans="6:7" x14ac:dyDescent="0.2">
      <c r="F49" s="219"/>
      <c r="G49" s="219"/>
    </row>
    <row r="50" spans="6:7" x14ac:dyDescent="0.2">
      <c r="F50" s="219"/>
      <c r="G50" s="219"/>
    </row>
    <row r="51" spans="6:7" x14ac:dyDescent="0.2">
      <c r="F51" s="219"/>
      <c r="G51" s="219"/>
    </row>
    <row r="52" spans="6:7" x14ac:dyDescent="0.2">
      <c r="F52" s="219"/>
      <c r="G52" s="219"/>
    </row>
    <row r="53" spans="6:7" x14ac:dyDescent="0.2">
      <c r="F53" s="219"/>
      <c r="G53" s="219"/>
    </row>
    <row r="54" spans="6:7" x14ac:dyDescent="0.2">
      <c r="F54" s="219"/>
      <c r="G54" s="219"/>
    </row>
    <row r="55" spans="6:7" x14ac:dyDescent="0.2">
      <c r="F55" s="219"/>
      <c r="G55" s="219"/>
    </row>
    <row r="56" spans="6:7" x14ac:dyDescent="0.2">
      <c r="F56" s="219"/>
      <c r="G56" s="219"/>
    </row>
    <row r="57" spans="6:7" x14ac:dyDescent="0.2">
      <c r="F57" s="219"/>
      <c r="G57" s="219"/>
    </row>
    <row r="58" spans="6:7" x14ac:dyDescent="0.2">
      <c r="F58" s="219"/>
      <c r="G58" s="219"/>
    </row>
    <row r="59" spans="6:7" x14ac:dyDescent="0.2">
      <c r="F59" s="219"/>
      <c r="G59" s="219"/>
    </row>
    <row r="60" spans="6:7" x14ac:dyDescent="0.2">
      <c r="F60" s="219"/>
      <c r="G60" s="219"/>
    </row>
    <row r="61" spans="6:7" x14ac:dyDescent="0.2">
      <c r="F61" s="219"/>
      <c r="G61" s="219"/>
    </row>
    <row r="62" spans="6:7" x14ac:dyDescent="0.2">
      <c r="F62" s="219"/>
      <c r="G62" s="219"/>
    </row>
    <row r="63" spans="6:7" x14ac:dyDescent="0.2">
      <c r="F63" s="219"/>
      <c r="G63" s="219"/>
    </row>
    <row r="64" spans="6:7" x14ac:dyDescent="0.2">
      <c r="F64" s="219"/>
      <c r="G64" s="219"/>
    </row>
    <row r="65" spans="6:7" x14ac:dyDescent="0.2">
      <c r="F65" s="219"/>
      <c r="G65" s="219"/>
    </row>
    <row r="66" spans="6:7" x14ac:dyDescent="0.2">
      <c r="F66" s="219"/>
      <c r="G66" s="219"/>
    </row>
    <row r="67" spans="6:7" x14ac:dyDescent="0.2">
      <c r="F67" s="219"/>
      <c r="G67" s="219"/>
    </row>
    <row r="68" spans="6:7" x14ac:dyDescent="0.2">
      <c r="F68" s="219"/>
      <c r="G68" s="219"/>
    </row>
    <row r="69" spans="6:7" x14ac:dyDescent="0.2">
      <c r="F69" s="219"/>
      <c r="G69" s="219"/>
    </row>
    <row r="70" spans="6:7" x14ac:dyDescent="0.2">
      <c r="F70" s="219"/>
      <c r="G70" s="219"/>
    </row>
    <row r="71" spans="6:7" x14ac:dyDescent="0.2">
      <c r="F71" s="219"/>
      <c r="G71" s="219"/>
    </row>
    <row r="72" spans="6:7" x14ac:dyDescent="0.2">
      <c r="F72" s="219"/>
      <c r="G72" s="219"/>
    </row>
    <row r="73" spans="6:7" x14ac:dyDescent="0.2">
      <c r="F73" s="219"/>
      <c r="G73" s="219"/>
    </row>
    <row r="74" spans="6:7" x14ac:dyDescent="0.2">
      <c r="F74" s="219"/>
      <c r="G74" s="219"/>
    </row>
    <row r="75" spans="6:7" x14ac:dyDescent="0.2">
      <c r="F75" s="219"/>
      <c r="G75" s="219"/>
    </row>
    <row r="76" spans="6:7" x14ac:dyDescent="0.2">
      <c r="F76" s="219"/>
      <c r="G76" s="219"/>
    </row>
    <row r="77" spans="6:7" x14ac:dyDescent="0.2">
      <c r="F77" s="219"/>
      <c r="G77" s="219"/>
    </row>
    <row r="78" spans="6:7" x14ac:dyDescent="0.2">
      <c r="F78" s="219"/>
      <c r="G78" s="219"/>
    </row>
    <row r="79" spans="6:7" x14ac:dyDescent="0.2">
      <c r="F79" s="219"/>
      <c r="G79" s="219"/>
    </row>
    <row r="80" spans="6:7" x14ac:dyDescent="0.2">
      <c r="F80" s="219"/>
      <c r="G80" s="219"/>
    </row>
    <row r="81" spans="6:7" x14ac:dyDescent="0.2">
      <c r="F81" s="219"/>
      <c r="G81" s="219"/>
    </row>
    <row r="82" spans="6:7" x14ac:dyDescent="0.2">
      <c r="F82" s="219"/>
      <c r="G82" s="219"/>
    </row>
    <row r="83" spans="6:7" x14ac:dyDescent="0.2">
      <c r="F83" s="219"/>
      <c r="G83" s="219"/>
    </row>
    <row r="84" spans="6:7" x14ac:dyDescent="0.2">
      <c r="F84" s="219"/>
      <c r="G84" s="219"/>
    </row>
    <row r="85" spans="6:7" x14ac:dyDescent="0.2">
      <c r="F85" s="219"/>
      <c r="G85" s="219"/>
    </row>
    <row r="86" spans="6:7" x14ac:dyDescent="0.2">
      <c r="F86" s="219"/>
      <c r="G86" s="219"/>
    </row>
    <row r="87" spans="6:7" x14ac:dyDescent="0.2">
      <c r="F87" s="219"/>
      <c r="G87" s="219"/>
    </row>
    <row r="88" spans="6:7" x14ac:dyDescent="0.2">
      <c r="F88" s="219"/>
      <c r="G88" s="219"/>
    </row>
    <row r="89" spans="6:7" x14ac:dyDescent="0.2">
      <c r="F89" s="219"/>
      <c r="G89" s="219"/>
    </row>
    <row r="90" spans="6:7" x14ac:dyDescent="0.2">
      <c r="F90" s="219"/>
      <c r="G90" s="219"/>
    </row>
    <row r="91" spans="6:7" x14ac:dyDescent="0.2">
      <c r="F91" s="219"/>
      <c r="G91" s="219"/>
    </row>
    <row r="92" spans="6:7" x14ac:dyDescent="0.2">
      <c r="F92" s="219"/>
      <c r="G92" s="219"/>
    </row>
    <row r="93" spans="6:7" x14ac:dyDescent="0.2">
      <c r="F93" s="219"/>
      <c r="G93" s="219"/>
    </row>
    <row r="94" spans="6:7" x14ac:dyDescent="0.2">
      <c r="F94" s="219"/>
      <c r="G94" s="219"/>
    </row>
    <row r="95" spans="6:7" x14ac:dyDescent="0.2">
      <c r="F95" s="219"/>
      <c r="G95" s="219"/>
    </row>
    <row r="96" spans="6:7" x14ac:dyDescent="0.2">
      <c r="F96" s="219"/>
      <c r="G96" s="219"/>
    </row>
    <row r="97" spans="6:7" x14ac:dyDescent="0.2">
      <c r="F97" s="219"/>
      <c r="G97" s="219"/>
    </row>
    <row r="98" spans="6:7" x14ac:dyDescent="0.2">
      <c r="F98" s="219"/>
      <c r="G98" s="219"/>
    </row>
    <row r="99" spans="6:7" x14ac:dyDescent="0.2">
      <c r="F99" s="219"/>
      <c r="G99" s="219"/>
    </row>
    <row r="100" spans="6:7" x14ac:dyDescent="0.2">
      <c r="F100" s="219"/>
      <c r="G100" s="219"/>
    </row>
    <row r="101" spans="6:7" x14ac:dyDescent="0.2">
      <c r="F101" s="219"/>
      <c r="G101" s="219"/>
    </row>
    <row r="102" spans="6:7" x14ac:dyDescent="0.2">
      <c r="F102" s="219"/>
      <c r="G102" s="219"/>
    </row>
    <row r="103" spans="6:7" x14ac:dyDescent="0.2">
      <c r="F103" s="219"/>
      <c r="G103" s="219"/>
    </row>
    <row r="104" spans="6:7" x14ac:dyDescent="0.2">
      <c r="F104" s="219"/>
      <c r="G104" s="219"/>
    </row>
    <row r="105" spans="6:7" x14ac:dyDescent="0.2">
      <c r="F105" s="219"/>
      <c r="G105" s="219"/>
    </row>
    <row r="106" spans="6:7" x14ac:dyDescent="0.2">
      <c r="F106" s="219"/>
      <c r="G106" s="219"/>
    </row>
    <row r="107" spans="6:7" x14ac:dyDescent="0.2">
      <c r="F107" s="219"/>
      <c r="G107" s="219"/>
    </row>
    <row r="108" spans="6:7" x14ac:dyDescent="0.2">
      <c r="F108" s="219"/>
      <c r="G108" s="219"/>
    </row>
    <row r="109" spans="6:7" x14ac:dyDescent="0.2">
      <c r="F109" s="219"/>
      <c r="G109" s="219"/>
    </row>
    <row r="110" spans="6:7" x14ac:dyDescent="0.2">
      <c r="F110" s="219"/>
      <c r="G110" s="219"/>
    </row>
    <row r="111" spans="6:7" x14ac:dyDescent="0.2">
      <c r="F111" s="219"/>
      <c r="G111" s="219"/>
    </row>
    <row r="112" spans="6:7" x14ac:dyDescent="0.2">
      <c r="F112" s="219"/>
      <c r="G112" s="219"/>
    </row>
    <row r="113" spans="6:7" x14ac:dyDescent="0.2">
      <c r="F113" s="219"/>
      <c r="G113" s="219"/>
    </row>
    <row r="114" spans="6:7" x14ac:dyDescent="0.2">
      <c r="F114" s="219"/>
      <c r="G114" s="219"/>
    </row>
    <row r="115" spans="6:7" x14ac:dyDescent="0.2">
      <c r="F115" s="219"/>
      <c r="G115" s="219"/>
    </row>
    <row r="116" spans="6:7" x14ac:dyDescent="0.2">
      <c r="F116" s="219"/>
      <c r="G116" s="219"/>
    </row>
    <row r="117" spans="6:7" x14ac:dyDescent="0.2">
      <c r="F117" s="219"/>
      <c r="G117" s="219"/>
    </row>
    <row r="118" spans="6:7" x14ac:dyDescent="0.2">
      <c r="F118" s="219"/>
      <c r="G118" s="219"/>
    </row>
    <row r="119" spans="6:7" x14ac:dyDescent="0.2">
      <c r="F119" s="219"/>
      <c r="G119" s="219"/>
    </row>
    <row r="120" spans="6:7" x14ac:dyDescent="0.2">
      <c r="F120" s="219"/>
      <c r="G120" s="219"/>
    </row>
    <row r="121" spans="6:7" x14ac:dyDescent="0.2">
      <c r="F121" s="219"/>
      <c r="G121" s="219"/>
    </row>
    <row r="122" spans="6:7" x14ac:dyDescent="0.2">
      <c r="F122" s="219"/>
      <c r="G122" s="219"/>
    </row>
    <row r="123" spans="6:7" x14ac:dyDescent="0.2">
      <c r="F123" s="219"/>
      <c r="G123" s="219"/>
    </row>
    <row r="124" spans="6:7" x14ac:dyDescent="0.2">
      <c r="F124" s="219"/>
      <c r="G124" s="219"/>
    </row>
    <row r="125" spans="6:7" x14ac:dyDescent="0.2">
      <c r="F125" s="219"/>
      <c r="G125" s="219"/>
    </row>
    <row r="126" spans="6:7" x14ac:dyDescent="0.2">
      <c r="F126" s="219"/>
      <c r="G126" s="219"/>
    </row>
    <row r="127" spans="6:7" x14ac:dyDescent="0.2">
      <c r="F127" s="219"/>
      <c r="G127" s="219"/>
    </row>
    <row r="128" spans="6:7" x14ac:dyDescent="0.2">
      <c r="F128" s="219"/>
      <c r="G128" s="219"/>
    </row>
    <row r="129" spans="6:7" x14ac:dyDescent="0.2">
      <c r="F129" s="219"/>
      <c r="G129" s="219"/>
    </row>
    <row r="130" spans="6:7" x14ac:dyDescent="0.2">
      <c r="F130" s="219"/>
      <c r="G130" s="219"/>
    </row>
    <row r="131" spans="6:7" x14ac:dyDescent="0.2">
      <c r="F131" s="219"/>
      <c r="G131" s="219"/>
    </row>
    <row r="132" spans="6:7" x14ac:dyDescent="0.2">
      <c r="F132" s="219"/>
      <c r="G132" s="219"/>
    </row>
    <row r="133" spans="6:7" x14ac:dyDescent="0.2">
      <c r="F133" s="219"/>
      <c r="G133" s="219"/>
    </row>
    <row r="134" spans="6:7" x14ac:dyDescent="0.2">
      <c r="F134" s="219"/>
      <c r="G134" s="219"/>
    </row>
    <row r="135" spans="6:7" x14ac:dyDescent="0.2">
      <c r="F135" s="219"/>
      <c r="G135" s="219"/>
    </row>
    <row r="136" spans="6:7" x14ac:dyDescent="0.2">
      <c r="F136" s="219"/>
      <c r="G136" s="219"/>
    </row>
  </sheetData>
  <sortState ref="A5:BC8">
    <sortCondition descending="1" ref="BB5:BB8"/>
  </sortState>
  <mergeCells count="24">
    <mergeCell ref="C5:C8"/>
    <mergeCell ref="G2:G3"/>
    <mergeCell ref="Q2:R2"/>
    <mergeCell ref="D1:O1"/>
    <mergeCell ref="D2:D3"/>
    <mergeCell ref="E2:E3"/>
    <mergeCell ref="H2:H3"/>
    <mergeCell ref="I2:J2"/>
    <mergeCell ref="K2:K3"/>
    <mergeCell ref="L2:L3"/>
    <mergeCell ref="F2:F3"/>
    <mergeCell ref="N2:N3"/>
    <mergeCell ref="M2:M3"/>
    <mergeCell ref="O2:O3"/>
    <mergeCell ref="BC2:BC3"/>
    <mergeCell ref="BB2:BB3"/>
    <mergeCell ref="P2:P3"/>
    <mergeCell ref="S2:T2"/>
    <mergeCell ref="AD2:AE2"/>
    <mergeCell ref="AO2:AP2"/>
    <mergeCell ref="AZ2:BA2"/>
    <mergeCell ref="U2:AC2"/>
    <mergeCell ref="AF2:AN2"/>
    <mergeCell ref="AQ2:AY2"/>
  </mergeCells>
  <phoneticPr fontId="1" type="noConversion"/>
  <pageMargins left="0.7" right="0.7" top="0.78740157499999996" bottom="0.78740157499999996" header="0.3" footer="0.3"/>
  <pageSetup paperSize="8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BW183"/>
  <sheetViews>
    <sheetView workbookViewId="0">
      <selection activeCell="D4" sqref="D4"/>
    </sheetView>
  </sheetViews>
  <sheetFormatPr defaultRowHeight="12.75" x14ac:dyDescent="0.2"/>
  <cols>
    <col min="1" max="1" width="2" customWidth="1"/>
    <col min="2" max="2" width="13.140625" style="15" customWidth="1"/>
    <col min="3" max="3" width="28" style="12" customWidth="1"/>
    <col min="4" max="4" width="36.28515625" style="155" customWidth="1"/>
    <col min="5" max="5" width="6.28515625" style="22" customWidth="1"/>
    <col min="6" max="11" width="5.7109375" style="22" customWidth="1"/>
    <col min="12" max="12" width="11" style="12" customWidth="1"/>
    <col min="13" max="13" width="12.140625" style="27" customWidth="1"/>
    <col min="14" max="14" width="12.42578125" style="25" customWidth="1"/>
    <col min="15" max="15" width="10.7109375" style="29" customWidth="1"/>
    <col min="16" max="16" width="8.140625" style="32" customWidth="1"/>
    <col min="17" max="17" width="7.5703125" style="12" customWidth="1"/>
    <col min="18" max="18" width="10.42578125" style="12" customWidth="1"/>
    <col min="19" max="19" width="12.7109375" style="12" customWidth="1"/>
    <col min="20" max="20" width="17.140625" style="12" customWidth="1"/>
    <col min="21" max="21" width="12.7109375" style="12" customWidth="1"/>
    <col min="22" max="22" width="16.5703125" style="12" customWidth="1"/>
    <col min="23" max="23" width="13" style="12" customWidth="1"/>
    <col min="24" max="24" width="14.140625" style="12" customWidth="1"/>
    <col min="25" max="25" width="8.5703125" style="12" customWidth="1"/>
    <col min="26" max="26" width="9.7109375" style="12" customWidth="1"/>
    <col min="27" max="43" width="9.140625" style="12" customWidth="1"/>
  </cols>
  <sheetData>
    <row r="1" spans="1:75" ht="17.25" customHeight="1" x14ac:dyDescent="0.25">
      <c r="A1" s="439" t="s">
        <v>306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75" ht="39.75" customHeight="1" x14ac:dyDescent="0.2">
      <c r="B2" s="440" t="s">
        <v>0</v>
      </c>
      <c r="C2" s="440" t="s">
        <v>1</v>
      </c>
      <c r="D2" s="327" t="s">
        <v>2</v>
      </c>
      <c r="E2" s="442" t="s">
        <v>3</v>
      </c>
      <c r="F2" s="442"/>
      <c r="G2" s="442"/>
      <c r="H2" s="442"/>
      <c r="I2" s="442"/>
      <c r="J2" s="442"/>
      <c r="K2" s="442"/>
      <c r="L2" s="325" t="s">
        <v>9</v>
      </c>
      <c r="M2" s="443" t="s">
        <v>31</v>
      </c>
      <c r="N2" s="445" t="s">
        <v>34</v>
      </c>
      <c r="O2" s="446" t="s">
        <v>32</v>
      </c>
      <c r="P2" s="448" t="s">
        <v>7</v>
      </c>
      <c r="Q2" s="325" t="s">
        <v>234</v>
      </c>
      <c r="R2" s="325"/>
      <c r="S2" s="449" t="s">
        <v>235</v>
      </c>
      <c r="T2" s="449"/>
      <c r="U2" s="449" t="s">
        <v>236</v>
      </c>
      <c r="V2" s="449"/>
      <c r="W2" s="449" t="s">
        <v>237</v>
      </c>
      <c r="X2" s="449"/>
      <c r="Y2" s="325" t="s">
        <v>238</v>
      </c>
      <c r="Z2" s="325"/>
      <c r="AA2" s="437" t="s">
        <v>29</v>
      </c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60" x14ac:dyDescent="0.2">
      <c r="A3" s="105"/>
      <c r="B3" s="441"/>
      <c r="C3" s="440"/>
      <c r="D3" s="328"/>
      <c r="E3" s="16" t="s">
        <v>4</v>
      </c>
      <c r="F3" s="16" t="s">
        <v>5</v>
      </c>
      <c r="G3" s="16" t="s">
        <v>6</v>
      </c>
      <c r="H3" s="16"/>
      <c r="I3" s="16"/>
      <c r="J3" s="16"/>
      <c r="L3" s="331"/>
      <c r="M3" s="444"/>
      <c r="N3" s="445"/>
      <c r="O3" s="447"/>
      <c r="P3" s="448"/>
      <c r="Q3" s="4" t="s">
        <v>8</v>
      </c>
      <c r="R3" s="3" t="s">
        <v>11</v>
      </c>
      <c r="S3" s="4" t="s">
        <v>8</v>
      </c>
      <c r="T3" s="3" t="s">
        <v>11</v>
      </c>
      <c r="U3" s="4" t="s">
        <v>8</v>
      </c>
      <c r="V3" s="3" t="s">
        <v>11</v>
      </c>
      <c r="W3" s="4" t="s">
        <v>8</v>
      </c>
      <c r="X3" s="3" t="s">
        <v>12</v>
      </c>
      <c r="Y3" s="4" t="s">
        <v>8</v>
      </c>
      <c r="Z3" s="3" t="s">
        <v>12</v>
      </c>
      <c r="AA3" s="438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27.95" customHeight="1" thickBot="1" x14ac:dyDescent="0.25">
      <c r="A4" s="105"/>
      <c r="B4" s="106"/>
      <c r="C4" s="106"/>
      <c r="D4" s="106"/>
      <c r="E4" s="107"/>
      <c r="F4" s="107"/>
      <c r="G4" s="107"/>
      <c r="H4" s="107"/>
      <c r="I4" s="107"/>
      <c r="J4" s="107"/>
      <c r="K4" s="107"/>
      <c r="L4" s="108"/>
      <c r="M4" s="109"/>
      <c r="N4" s="110"/>
      <c r="O4" s="111"/>
      <c r="P4" s="112"/>
      <c r="Q4" s="113" t="s">
        <v>28</v>
      </c>
      <c r="R4" s="113">
        <v>0.1</v>
      </c>
      <c r="S4" s="113" t="s">
        <v>28</v>
      </c>
      <c r="T4" s="113">
        <v>0.3</v>
      </c>
      <c r="U4" s="113" t="s">
        <v>28</v>
      </c>
      <c r="V4" s="113">
        <v>0.2</v>
      </c>
      <c r="W4" s="113" t="s">
        <v>28</v>
      </c>
      <c r="X4" s="113">
        <v>0.3</v>
      </c>
      <c r="Y4" s="113" t="s">
        <v>28</v>
      </c>
      <c r="Z4" s="113">
        <v>0.1</v>
      </c>
      <c r="AA4" s="113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128" customFormat="1" ht="24.95" customHeight="1" thickTop="1" x14ac:dyDescent="0.2">
      <c r="A5" s="114"/>
      <c r="B5" s="115" t="s">
        <v>239</v>
      </c>
      <c r="C5" s="116" t="s">
        <v>240</v>
      </c>
      <c r="D5" s="117" t="s">
        <v>241</v>
      </c>
      <c r="E5" s="118" t="s">
        <v>24</v>
      </c>
      <c r="F5" s="118" t="s">
        <v>24</v>
      </c>
      <c r="G5" s="118" t="s">
        <v>24</v>
      </c>
      <c r="H5" s="119"/>
      <c r="I5" s="119"/>
      <c r="J5" s="119"/>
      <c r="K5" s="120"/>
      <c r="L5" s="121">
        <v>20</v>
      </c>
      <c r="M5" s="122">
        <v>40000</v>
      </c>
      <c r="N5" s="123">
        <f>M5</f>
        <v>40000</v>
      </c>
      <c r="O5" s="124">
        <v>40000</v>
      </c>
      <c r="P5" s="123">
        <f>O5</f>
        <v>40000</v>
      </c>
      <c r="Q5" s="125">
        <v>4</v>
      </c>
      <c r="R5" s="125">
        <f t="shared" ref="R5:R19" si="0">Q5*_evv1</f>
        <v>0.4</v>
      </c>
      <c r="S5" s="125">
        <f>(4+5+3+5+5)/5</f>
        <v>4.4000000000000004</v>
      </c>
      <c r="T5" s="125">
        <f t="shared" ref="T5:T19" si="1">S5*evv</f>
        <v>1.32</v>
      </c>
      <c r="U5" s="125">
        <f>(4+5+4+5+5)/5</f>
        <v>4.5999999999999996</v>
      </c>
      <c r="V5" s="125">
        <f t="shared" ref="V5:V19" si="2">U5*_EVV3</f>
        <v>0.91999999999999993</v>
      </c>
      <c r="W5" s="125">
        <f>(4+5+4+5+5)/5</f>
        <v>4.5999999999999996</v>
      </c>
      <c r="X5" s="125">
        <f t="shared" ref="X5:X19" si="3">W5*_EVV4</f>
        <v>1.38</v>
      </c>
      <c r="Y5" s="125">
        <v>1</v>
      </c>
      <c r="Z5" s="125">
        <f t="shared" ref="Z5:Z19" si="4">Y5*_EVV6</f>
        <v>0.1</v>
      </c>
      <c r="AA5" s="126">
        <f t="shared" ref="AA5:AA19" si="5">R5+T5+V5+X5+Z5</f>
        <v>4.1199999999999992</v>
      </c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</row>
    <row r="6" spans="1:75" s="133" customFormat="1" ht="24.95" customHeight="1" x14ac:dyDescent="0.2">
      <c r="A6" s="114"/>
      <c r="B6" s="115" t="s">
        <v>242</v>
      </c>
      <c r="C6" s="116" t="s">
        <v>243</v>
      </c>
      <c r="D6" s="129" t="s">
        <v>244</v>
      </c>
      <c r="E6" s="130" t="s">
        <v>25</v>
      </c>
      <c r="F6" s="130" t="s">
        <v>25</v>
      </c>
      <c r="G6" s="130" t="s">
        <v>25</v>
      </c>
      <c r="H6" s="131"/>
      <c r="I6" s="131"/>
      <c r="J6" s="131"/>
      <c r="K6" s="131"/>
      <c r="L6" s="121">
        <v>20</v>
      </c>
      <c r="M6" s="122">
        <v>32000</v>
      </c>
      <c r="N6" s="132">
        <f t="shared" ref="N6:N19" si="6">N5+M6</f>
        <v>72000</v>
      </c>
      <c r="O6" s="124">
        <v>32000</v>
      </c>
      <c r="P6" s="132">
        <f>P5+O6</f>
        <v>72000</v>
      </c>
      <c r="Q6" s="125">
        <v>5</v>
      </c>
      <c r="R6" s="125">
        <f t="shared" si="0"/>
        <v>0.5</v>
      </c>
      <c r="S6" s="125">
        <f>(5+4+2+5+5)/5</f>
        <v>4.2</v>
      </c>
      <c r="T6" s="125">
        <f t="shared" si="1"/>
        <v>1.26</v>
      </c>
      <c r="U6" s="125">
        <f>(5+2+2+5+5)/5</f>
        <v>3.8</v>
      </c>
      <c r="V6" s="125">
        <f t="shared" si="2"/>
        <v>0.76</v>
      </c>
      <c r="W6" s="125">
        <f>(5+2+3+5+5)/5</f>
        <v>4</v>
      </c>
      <c r="X6" s="125">
        <f t="shared" si="3"/>
        <v>1.2</v>
      </c>
      <c r="Y6" s="125">
        <v>1</v>
      </c>
      <c r="Z6" s="125">
        <f t="shared" si="4"/>
        <v>0.1</v>
      </c>
      <c r="AA6" s="126">
        <f t="shared" si="5"/>
        <v>3.82</v>
      </c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</row>
    <row r="7" spans="1:75" s="128" customFormat="1" ht="24.95" customHeight="1" x14ac:dyDescent="0.2">
      <c r="A7" s="114"/>
      <c r="B7" s="115" t="s">
        <v>245</v>
      </c>
      <c r="C7" s="116" t="s">
        <v>246</v>
      </c>
      <c r="D7" s="129" t="s">
        <v>247</v>
      </c>
      <c r="E7" s="130" t="s">
        <v>27</v>
      </c>
      <c r="F7" s="130" t="s">
        <v>27</v>
      </c>
      <c r="G7" s="130" t="s">
        <v>27</v>
      </c>
      <c r="H7" s="130" t="s">
        <v>27</v>
      </c>
      <c r="I7" s="130" t="s">
        <v>27</v>
      </c>
      <c r="J7" s="130" t="s">
        <v>27</v>
      </c>
      <c r="K7" s="130" t="s">
        <v>27</v>
      </c>
      <c r="L7" s="121">
        <v>20</v>
      </c>
      <c r="M7" s="122">
        <v>36800</v>
      </c>
      <c r="N7" s="132">
        <f t="shared" si="6"/>
        <v>108800</v>
      </c>
      <c r="O7" s="124">
        <v>36800</v>
      </c>
      <c r="P7" s="132">
        <f t="shared" ref="P7:P19" si="7">P6+O7</f>
        <v>108800</v>
      </c>
      <c r="Q7" s="125">
        <v>4</v>
      </c>
      <c r="R7" s="125">
        <f t="shared" si="0"/>
        <v>0.4</v>
      </c>
      <c r="S7" s="125">
        <f>(4+5+3+5+5)/5</f>
        <v>4.4000000000000004</v>
      </c>
      <c r="T7" s="125">
        <f t="shared" si="1"/>
        <v>1.32</v>
      </c>
      <c r="U7" s="125">
        <f>(3+4+3+4+4)/5</f>
        <v>3.6</v>
      </c>
      <c r="V7" s="125">
        <f t="shared" si="2"/>
        <v>0.72000000000000008</v>
      </c>
      <c r="W7" s="125">
        <f>(3+5+3+5+5)/5</f>
        <v>4.2</v>
      </c>
      <c r="X7" s="125">
        <f t="shared" si="3"/>
        <v>1.26</v>
      </c>
      <c r="Y7" s="125">
        <v>1</v>
      </c>
      <c r="Z7" s="125">
        <f t="shared" si="4"/>
        <v>0.1</v>
      </c>
      <c r="AA7" s="126">
        <f t="shared" si="5"/>
        <v>3.8000000000000003</v>
      </c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</row>
    <row r="8" spans="1:75" s="128" customFormat="1" ht="39.950000000000003" customHeight="1" x14ac:dyDescent="0.2">
      <c r="A8" s="134"/>
      <c r="B8" s="115" t="s">
        <v>248</v>
      </c>
      <c r="C8" s="116" t="s">
        <v>249</v>
      </c>
      <c r="D8" s="135" t="s">
        <v>250</v>
      </c>
      <c r="E8" s="130" t="s">
        <v>18</v>
      </c>
      <c r="F8" s="130" t="s">
        <v>18</v>
      </c>
      <c r="G8" s="130" t="s">
        <v>18</v>
      </c>
      <c r="H8" s="131"/>
      <c r="I8" s="131"/>
      <c r="J8" s="131"/>
      <c r="K8" s="131"/>
      <c r="L8" s="121">
        <v>25</v>
      </c>
      <c r="M8" s="122">
        <v>30000</v>
      </c>
      <c r="N8" s="132">
        <f t="shared" si="6"/>
        <v>138800</v>
      </c>
      <c r="O8" s="124">
        <v>30000</v>
      </c>
      <c r="P8" s="132">
        <f t="shared" si="7"/>
        <v>138800</v>
      </c>
      <c r="Q8" s="125">
        <v>5</v>
      </c>
      <c r="R8" s="125">
        <f t="shared" si="0"/>
        <v>0.5</v>
      </c>
      <c r="S8" s="125">
        <f>(5+5+4+3+2)/5</f>
        <v>3.8</v>
      </c>
      <c r="T8" s="125">
        <f t="shared" si="1"/>
        <v>1.1399999999999999</v>
      </c>
      <c r="U8" s="125">
        <f>(5+5+5+3+2)/5</f>
        <v>4</v>
      </c>
      <c r="V8" s="125">
        <f t="shared" si="2"/>
        <v>0.8</v>
      </c>
      <c r="W8" s="125">
        <f>(5+5+3+3+2)/5</f>
        <v>3.6</v>
      </c>
      <c r="X8" s="125">
        <f t="shared" si="3"/>
        <v>1.08</v>
      </c>
      <c r="Y8" s="125">
        <v>2</v>
      </c>
      <c r="Z8" s="125">
        <f t="shared" si="4"/>
        <v>0.2</v>
      </c>
      <c r="AA8" s="126">
        <f t="shared" si="5"/>
        <v>3.72</v>
      </c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</row>
    <row r="9" spans="1:75" s="128" customFormat="1" ht="46.5" customHeight="1" x14ac:dyDescent="0.2">
      <c r="A9" s="114"/>
      <c r="B9" s="115" t="s">
        <v>251</v>
      </c>
      <c r="C9" s="116" t="s">
        <v>252</v>
      </c>
      <c r="D9" s="136" t="s">
        <v>253</v>
      </c>
      <c r="E9" s="130" t="s">
        <v>23</v>
      </c>
      <c r="F9" s="130" t="s">
        <v>23</v>
      </c>
      <c r="G9" s="130" t="s">
        <v>23</v>
      </c>
      <c r="H9" s="130" t="s">
        <v>23</v>
      </c>
      <c r="I9" s="131"/>
      <c r="J9" s="131"/>
      <c r="K9" s="131"/>
      <c r="L9" s="121">
        <v>20</v>
      </c>
      <c r="M9" s="122">
        <v>32000</v>
      </c>
      <c r="N9" s="132">
        <f t="shared" si="6"/>
        <v>170800</v>
      </c>
      <c r="O9" s="124">
        <v>32000</v>
      </c>
      <c r="P9" s="132">
        <f t="shared" si="7"/>
        <v>170800</v>
      </c>
      <c r="Q9" s="125">
        <v>1</v>
      </c>
      <c r="R9" s="125">
        <f t="shared" si="0"/>
        <v>0.1</v>
      </c>
      <c r="S9" s="125">
        <f>(5+5+3+5+5)/5</f>
        <v>4.5999999999999996</v>
      </c>
      <c r="T9" s="125">
        <f t="shared" si="1"/>
        <v>1.38</v>
      </c>
      <c r="U9" s="125">
        <f>(3+4+2+5+4)/5</f>
        <v>3.6</v>
      </c>
      <c r="V9" s="125">
        <f t="shared" si="2"/>
        <v>0.72000000000000008</v>
      </c>
      <c r="W9" s="125">
        <f>(5+4+2+5+4)/5</f>
        <v>4</v>
      </c>
      <c r="X9" s="125">
        <f t="shared" si="3"/>
        <v>1.2</v>
      </c>
      <c r="Y9" s="125">
        <v>1</v>
      </c>
      <c r="Z9" s="125">
        <f t="shared" si="4"/>
        <v>0.1</v>
      </c>
      <c r="AA9" s="126">
        <f t="shared" si="5"/>
        <v>3.5000000000000004</v>
      </c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</row>
    <row r="10" spans="1:75" s="128" customFormat="1" ht="24.95" customHeight="1" x14ac:dyDescent="0.2">
      <c r="A10" s="134"/>
      <c r="B10" s="115" t="s">
        <v>254</v>
      </c>
      <c r="C10" s="137" t="s">
        <v>255</v>
      </c>
      <c r="D10" s="138" t="s">
        <v>256</v>
      </c>
      <c r="E10" s="130" t="s">
        <v>19</v>
      </c>
      <c r="F10" s="130" t="s">
        <v>19</v>
      </c>
      <c r="G10" s="130" t="s">
        <v>19</v>
      </c>
      <c r="H10" s="131"/>
      <c r="I10" s="131"/>
      <c r="J10" s="131"/>
      <c r="K10" s="131"/>
      <c r="L10" s="121">
        <v>20</v>
      </c>
      <c r="M10" s="122">
        <v>40000</v>
      </c>
      <c r="N10" s="132">
        <f t="shared" si="6"/>
        <v>210800</v>
      </c>
      <c r="O10" s="124">
        <v>40000</v>
      </c>
      <c r="P10" s="132">
        <f t="shared" si="7"/>
        <v>210800</v>
      </c>
      <c r="Q10" s="125">
        <v>3</v>
      </c>
      <c r="R10" s="125">
        <f t="shared" si="0"/>
        <v>0.30000000000000004</v>
      </c>
      <c r="S10" s="125">
        <f>(3+4+3+5+5)/5</f>
        <v>4</v>
      </c>
      <c r="T10" s="125">
        <f t="shared" si="1"/>
        <v>1.2</v>
      </c>
      <c r="U10" s="125">
        <f>(3+3+3+5+5)/5</f>
        <v>3.8</v>
      </c>
      <c r="V10" s="125">
        <f t="shared" si="2"/>
        <v>0.76</v>
      </c>
      <c r="W10" s="125">
        <f>(3+3+3+5+5)/5</f>
        <v>3.8</v>
      </c>
      <c r="X10" s="125">
        <f t="shared" si="3"/>
        <v>1.1399999999999999</v>
      </c>
      <c r="Y10" s="125">
        <v>1</v>
      </c>
      <c r="Z10" s="125">
        <f t="shared" si="4"/>
        <v>0.1</v>
      </c>
      <c r="AA10" s="126">
        <f t="shared" si="5"/>
        <v>3.4999999999999996</v>
      </c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</row>
    <row r="11" spans="1:75" s="128" customFormat="1" ht="43.9" customHeight="1" x14ac:dyDescent="0.2">
      <c r="A11" s="134"/>
      <c r="B11" s="115" t="s">
        <v>257</v>
      </c>
      <c r="C11" s="137" t="s">
        <v>258</v>
      </c>
      <c r="D11" s="135" t="s">
        <v>259</v>
      </c>
      <c r="E11" s="130" t="s">
        <v>16</v>
      </c>
      <c r="F11" s="130" t="s">
        <v>16</v>
      </c>
      <c r="G11" s="130" t="s">
        <v>16</v>
      </c>
      <c r="H11" s="130" t="s">
        <v>16</v>
      </c>
      <c r="I11" s="131"/>
      <c r="J11" s="131"/>
      <c r="K11" s="131"/>
      <c r="L11" s="121">
        <v>20</v>
      </c>
      <c r="M11" s="122">
        <v>39520</v>
      </c>
      <c r="N11" s="132">
        <f t="shared" si="6"/>
        <v>250320</v>
      </c>
      <c r="O11" s="124">
        <v>39520</v>
      </c>
      <c r="P11" s="132">
        <f t="shared" si="7"/>
        <v>250320</v>
      </c>
      <c r="Q11" s="125">
        <v>5</v>
      </c>
      <c r="R11" s="125">
        <f t="shared" si="0"/>
        <v>0.5</v>
      </c>
      <c r="S11" s="125">
        <f>(5+5+4+2+1)/5</f>
        <v>3.4</v>
      </c>
      <c r="T11" s="125">
        <f t="shared" si="1"/>
        <v>1.02</v>
      </c>
      <c r="U11" s="125">
        <f>(5+4+2+2+0)/5</f>
        <v>2.6</v>
      </c>
      <c r="V11" s="125">
        <f t="shared" si="2"/>
        <v>0.52</v>
      </c>
      <c r="W11" s="125">
        <f>(5+5+3+2+1)/5</f>
        <v>3.2</v>
      </c>
      <c r="X11" s="125">
        <f t="shared" si="3"/>
        <v>0.96</v>
      </c>
      <c r="Y11" s="125">
        <v>1</v>
      </c>
      <c r="Z11" s="125">
        <f t="shared" si="4"/>
        <v>0.1</v>
      </c>
      <c r="AA11" s="126">
        <f t="shared" si="5"/>
        <v>3.1</v>
      </c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</row>
    <row r="12" spans="1:75" s="128" customFormat="1" ht="24.95" customHeight="1" x14ac:dyDescent="0.2">
      <c r="A12" s="114"/>
      <c r="B12" s="115" t="s">
        <v>260</v>
      </c>
      <c r="C12" s="137" t="s">
        <v>261</v>
      </c>
      <c r="D12" s="129" t="s">
        <v>262</v>
      </c>
      <c r="E12" s="130" t="s">
        <v>26</v>
      </c>
      <c r="F12" s="130" t="s">
        <v>26</v>
      </c>
      <c r="G12" s="130" t="s">
        <v>26</v>
      </c>
      <c r="H12" s="131"/>
      <c r="I12" s="131"/>
      <c r="J12" s="131"/>
      <c r="K12" s="131"/>
      <c r="L12" s="121">
        <v>21</v>
      </c>
      <c r="M12" s="122">
        <v>24500</v>
      </c>
      <c r="N12" s="132">
        <f t="shared" si="6"/>
        <v>274820</v>
      </c>
      <c r="O12" s="124">
        <v>16500</v>
      </c>
      <c r="P12" s="132">
        <f t="shared" si="7"/>
        <v>266820</v>
      </c>
      <c r="Q12" s="125">
        <v>5</v>
      </c>
      <c r="R12" s="125">
        <f t="shared" si="0"/>
        <v>0.5</v>
      </c>
      <c r="S12" s="125">
        <f>(3+1+4+5+1)/5</f>
        <v>2.8</v>
      </c>
      <c r="T12" s="125">
        <f t="shared" si="1"/>
        <v>0.84</v>
      </c>
      <c r="U12" s="125">
        <f>(4+2+3+5+2)/5</f>
        <v>3.2</v>
      </c>
      <c r="V12" s="125">
        <f t="shared" si="2"/>
        <v>0.64000000000000012</v>
      </c>
      <c r="W12" s="125">
        <f>(4+1+3+3+1)/5</f>
        <v>2.4</v>
      </c>
      <c r="X12" s="125">
        <f t="shared" si="3"/>
        <v>0.72</v>
      </c>
      <c r="Y12" s="125">
        <v>2</v>
      </c>
      <c r="Z12" s="125">
        <f t="shared" si="4"/>
        <v>0.2</v>
      </c>
      <c r="AA12" s="126">
        <f t="shared" si="5"/>
        <v>2.9000000000000004</v>
      </c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</row>
    <row r="13" spans="1:75" s="133" customFormat="1" ht="33.4" customHeight="1" x14ac:dyDescent="0.2">
      <c r="A13" s="134"/>
      <c r="B13" s="115" t="s">
        <v>263</v>
      </c>
      <c r="C13" s="137" t="s">
        <v>264</v>
      </c>
      <c r="D13" s="135" t="s">
        <v>265</v>
      </c>
      <c r="E13" s="139" t="s">
        <v>13</v>
      </c>
      <c r="F13" s="139" t="s">
        <v>13</v>
      </c>
      <c r="G13" s="139" t="s">
        <v>13</v>
      </c>
      <c r="H13" s="139" t="s">
        <v>13</v>
      </c>
      <c r="I13" s="140"/>
      <c r="J13" s="140"/>
      <c r="K13" s="140"/>
      <c r="L13" s="121">
        <v>20</v>
      </c>
      <c r="M13" s="122">
        <v>40000</v>
      </c>
      <c r="N13" s="132">
        <f t="shared" si="6"/>
        <v>314820</v>
      </c>
      <c r="O13" s="124">
        <v>40000</v>
      </c>
      <c r="P13" s="132">
        <f t="shared" si="7"/>
        <v>306820</v>
      </c>
      <c r="Q13" s="125">
        <v>2</v>
      </c>
      <c r="R13" s="125">
        <f t="shared" si="0"/>
        <v>0.2</v>
      </c>
      <c r="S13" s="125">
        <f>(3+3+5+2+3)/5</f>
        <v>3.2</v>
      </c>
      <c r="T13" s="125">
        <f t="shared" si="1"/>
        <v>0.96</v>
      </c>
      <c r="U13" s="125">
        <f>(2+3+5+2+3)/5</f>
        <v>3</v>
      </c>
      <c r="V13" s="125">
        <f t="shared" si="2"/>
        <v>0.60000000000000009</v>
      </c>
      <c r="W13" s="125">
        <f>(3+3+5+2+3)/5</f>
        <v>3.2</v>
      </c>
      <c r="X13" s="125">
        <f t="shared" si="3"/>
        <v>0.96</v>
      </c>
      <c r="Y13" s="125">
        <v>1</v>
      </c>
      <c r="Z13" s="125">
        <f t="shared" si="4"/>
        <v>0.1</v>
      </c>
      <c r="AA13" s="126">
        <f t="shared" si="5"/>
        <v>2.82</v>
      </c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</row>
    <row r="14" spans="1:75" s="128" customFormat="1" ht="24.95" customHeight="1" x14ac:dyDescent="0.2">
      <c r="A14" s="134"/>
      <c r="B14" s="115" t="s">
        <v>266</v>
      </c>
      <c r="C14" s="137" t="s">
        <v>267</v>
      </c>
      <c r="D14" s="141" t="s">
        <v>268</v>
      </c>
      <c r="E14" s="130" t="s">
        <v>15</v>
      </c>
      <c r="F14" s="130" t="s">
        <v>15</v>
      </c>
      <c r="G14" s="130" t="s">
        <v>15</v>
      </c>
      <c r="H14" s="131"/>
      <c r="I14" s="131"/>
      <c r="J14" s="131"/>
      <c r="K14" s="131"/>
      <c r="L14" s="121">
        <v>20.100000000000001</v>
      </c>
      <c r="M14" s="122">
        <v>13100</v>
      </c>
      <c r="N14" s="132">
        <f t="shared" si="6"/>
        <v>327920</v>
      </c>
      <c r="O14" s="124">
        <v>13100</v>
      </c>
      <c r="P14" s="132">
        <f t="shared" si="7"/>
        <v>319920</v>
      </c>
      <c r="Q14" s="125">
        <v>5</v>
      </c>
      <c r="R14" s="125">
        <f t="shared" si="0"/>
        <v>0.5</v>
      </c>
      <c r="S14" s="125">
        <f>(4+0+2+5+0)/5</f>
        <v>2.2000000000000002</v>
      </c>
      <c r="T14" s="125">
        <f t="shared" si="1"/>
        <v>0.66</v>
      </c>
      <c r="U14" s="125">
        <f>(3+2+3+5+2)/5</f>
        <v>3</v>
      </c>
      <c r="V14" s="125">
        <f t="shared" si="2"/>
        <v>0.60000000000000009</v>
      </c>
      <c r="W14" s="125">
        <f>(2+2+3+5+2)/5</f>
        <v>2.8</v>
      </c>
      <c r="X14" s="125">
        <f t="shared" si="3"/>
        <v>0.84</v>
      </c>
      <c r="Y14" s="125">
        <v>2</v>
      </c>
      <c r="Z14" s="125">
        <f t="shared" si="4"/>
        <v>0.2</v>
      </c>
      <c r="AA14" s="142">
        <f t="shared" si="5"/>
        <v>2.8000000000000003</v>
      </c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</row>
    <row r="15" spans="1:75" s="128" customFormat="1" ht="32.85" customHeight="1" x14ac:dyDescent="0.2">
      <c r="A15" s="114"/>
      <c r="B15" s="115" t="s">
        <v>269</v>
      </c>
      <c r="C15" s="137" t="s">
        <v>270</v>
      </c>
      <c r="D15" s="129" t="s">
        <v>271</v>
      </c>
      <c r="E15" s="130" t="s">
        <v>22</v>
      </c>
      <c r="F15" s="130" t="s">
        <v>22</v>
      </c>
      <c r="G15" s="130" t="s">
        <v>22</v>
      </c>
      <c r="H15" s="131"/>
      <c r="I15" s="131"/>
      <c r="J15" s="131"/>
      <c r="K15" s="131"/>
      <c r="L15" s="121">
        <v>20</v>
      </c>
      <c r="M15" s="122">
        <v>28000</v>
      </c>
      <c r="N15" s="132">
        <f t="shared" si="6"/>
        <v>355920</v>
      </c>
      <c r="O15" s="124">
        <v>28000</v>
      </c>
      <c r="P15" s="132">
        <f t="shared" si="7"/>
        <v>347920</v>
      </c>
      <c r="Q15" s="125">
        <v>2</v>
      </c>
      <c r="R15" s="125">
        <f t="shared" si="0"/>
        <v>0.2</v>
      </c>
      <c r="S15" s="125">
        <f>(3+5+2+5+2)/5</f>
        <v>3.4</v>
      </c>
      <c r="T15" s="125">
        <f t="shared" si="1"/>
        <v>1.02</v>
      </c>
      <c r="U15" s="125">
        <f>(2+4+2+5+3)/5</f>
        <v>3.2</v>
      </c>
      <c r="V15" s="125">
        <f t="shared" si="2"/>
        <v>0.64000000000000012</v>
      </c>
      <c r="W15" s="125">
        <f>(2+3+2+5+1)/5</f>
        <v>2.6</v>
      </c>
      <c r="X15" s="125">
        <f t="shared" si="3"/>
        <v>0.78</v>
      </c>
      <c r="Y15" s="125">
        <v>1</v>
      </c>
      <c r="Z15" s="125">
        <f t="shared" si="4"/>
        <v>0.1</v>
      </c>
      <c r="AA15" s="126">
        <f t="shared" si="5"/>
        <v>2.74</v>
      </c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</row>
    <row r="16" spans="1:75" s="128" customFormat="1" ht="38.1" customHeight="1" x14ac:dyDescent="0.2">
      <c r="A16" s="134"/>
      <c r="B16" s="115" t="s">
        <v>272</v>
      </c>
      <c r="C16" s="137" t="s">
        <v>273</v>
      </c>
      <c r="D16" s="135" t="s">
        <v>274</v>
      </c>
      <c r="E16" s="130" t="s">
        <v>17</v>
      </c>
      <c r="F16" s="130" t="s">
        <v>17</v>
      </c>
      <c r="G16" s="130" t="s">
        <v>17</v>
      </c>
      <c r="H16" s="130" t="s">
        <v>17</v>
      </c>
      <c r="I16" s="131"/>
      <c r="J16" s="131"/>
      <c r="K16" s="131"/>
      <c r="L16" s="121">
        <v>20</v>
      </c>
      <c r="M16" s="122">
        <v>32000</v>
      </c>
      <c r="N16" s="132">
        <f t="shared" si="6"/>
        <v>387920</v>
      </c>
      <c r="O16" s="124">
        <v>7280</v>
      </c>
      <c r="P16" s="132">
        <f t="shared" si="7"/>
        <v>355200</v>
      </c>
      <c r="Q16" s="125">
        <v>5</v>
      </c>
      <c r="R16" s="125">
        <f t="shared" si="0"/>
        <v>0.5</v>
      </c>
      <c r="S16" s="125">
        <f>(3+3+2+5+1)/5</f>
        <v>2.8</v>
      </c>
      <c r="T16" s="125">
        <f t="shared" si="1"/>
        <v>0.84</v>
      </c>
      <c r="U16" s="125">
        <f>(3+3+2+5+0)/5</f>
        <v>2.6</v>
      </c>
      <c r="V16" s="125">
        <f t="shared" si="2"/>
        <v>0.52</v>
      </c>
      <c r="W16" s="125">
        <f>(4+1+2+5+0)/5</f>
        <v>2.4</v>
      </c>
      <c r="X16" s="125">
        <f t="shared" si="3"/>
        <v>0.72</v>
      </c>
      <c r="Y16" s="125">
        <v>1</v>
      </c>
      <c r="Z16" s="125">
        <f t="shared" si="4"/>
        <v>0.1</v>
      </c>
      <c r="AA16" s="126">
        <f t="shared" si="5"/>
        <v>2.68</v>
      </c>
      <c r="AB16" s="143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</row>
    <row r="17" spans="1:75" s="2" customFormat="1" ht="28.9" customHeight="1" x14ac:dyDescent="0.2">
      <c r="A17" s="144"/>
      <c r="B17" s="145" t="s">
        <v>275</v>
      </c>
      <c r="C17" s="45" t="s">
        <v>276</v>
      </c>
      <c r="D17" s="146" t="s">
        <v>277</v>
      </c>
      <c r="E17" s="147" t="s">
        <v>20</v>
      </c>
      <c r="F17" s="147" t="s">
        <v>20</v>
      </c>
      <c r="G17" s="147" t="s">
        <v>20</v>
      </c>
      <c r="H17" s="148"/>
      <c r="I17" s="148"/>
      <c r="J17" s="148"/>
      <c r="K17" s="148"/>
      <c r="L17" s="149">
        <v>20</v>
      </c>
      <c r="M17" s="122">
        <v>32000</v>
      </c>
      <c r="N17" s="33">
        <f t="shared" si="6"/>
        <v>419920</v>
      </c>
      <c r="O17" s="124">
        <v>0</v>
      </c>
      <c r="P17" s="36">
        <f t="shared" si="7"/>
        <v>355200</v>
      </c>
      <c r="Q17" s="54">
        <v>3</v>
      </c>
      <c r="R17" s="54">
        <f t="shared" si="0"/>
        <v>0.30000000000000004</v>
      </c>
      <c r="S17" s="54">
        <f>(3+4+3+2+2)/5</f>
        <v>2.8</v>
      </c>
      <c r="T17" s="54">
        <f t="shared" si="1"/>
        <v>0.84</v>
      </c>
      <c r="U17" s="54">
        <f>(2+4+4+3+1)/5</f>
        <v>2.8</v>
      </c>
      <c r="V17" s="54">
        <f t="shared" si="2"/>
        <v>0.55999999999999994</v>
      </c>
      <c r="W17" s="54">
        <f>(3+4+3+2+2)/5</f>
        <v>2.8</v>
      </c>
      <c r="X17" s="54">
        <f t="shared" si="3"/>
        <v>0.84</v>
      </c>
      <c r="Y17" s="54">
        <v>1</v>
      </c>
      <c r="Z17" s="54">
        <f t="shared" si="4"/>
        <v>0.1</v>
      </c>
      <c r="AA17" s="126">
        <f t="shared" si="5"/>
        <v>2.64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75" s="2" customFormat="1" ht="28.9" customHeight="1" x14ac:dyDescent="0.2">
      <c r="A18" s="150"/>
      <c r="B18" s="145" t="s">
        <v>278</v>
      </c>
      <c r="C18" s="45" t="s">
        <v>279</v>
      </c>
      <c r="D18" s="151" t="s">
        <v>280</v>
      </c>
      <c r="E18" s="147" t="s">
        <v>21</v>
      </c>
      <c r="F18" s="147" t="s">
        <v>21</v>
      </c>
      <c r="G18" s="147" t="s">
        <v>21</v>
      </c>
      <c r="H18" s="148"/>
      <c r="I18" s="148"/>
      <c r="J18" s="148"/>
      <c r="K18" s="148"/>
      <c r="L18" s="149">
        <v>20</v>
      </c>
      <c r="M18" s="122">
        <v>35000</v>
      </c>
      <c r="N18" s="33">
        <f t="shared" si="6"/>
        <v>454920</v>
      </c>
      <c r="O18" s="124">
        <v>0</v>
      </c>
      <c r="P18" s="36">
        <f t="shared" si="7"/>
        <v>355200</v>
      </c>
      <c r="Q18" s="54">
        <v>2</v>
      </c>
      <c r="R18" s="54">
        <f t="shared" si="0"/>
        <v>0.2</v>
      </c>
      <c r="S18" s="54">
        <f>(3+3+3+1+3)/5</f>
        <v>2.6</v>
      </c>
      <c r="T18" s="54">
        <f t="shared" si="1"/>
        <v>0.78</v>
      </c>
      <c r="U18" s="54">
        <f>(2+3+3+1+3)/5</f>
        <v>2.4</v>
      </c>
      <c r="V18" s="54">
        <f t="shared" si="2"/>
        <v>0.48</v>
      </c>
      <c r="W18" s="54">
        <f>(2+3+2+1+3)/5</f>
        <v>2.2000000000000002</v>
      </c>
      <c r="X18" s="54">
        <f t="shared" si="3"/>
        <v>0.66</v>
      </c>
      <c r="Y18" s="54">
        <v>1</v>
      </c>
      <c r="Z18" s="54">
        <f t="shared" si="4"/>
        <v>0.1</v>
      </c>
      <c r="AA18" s="126">
        <f t="shared" si="5"/>
        <v>2.2200000000000002</v>
      </c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</row>
    <row r="19" spans="1:75" s="2" customFormat="1" ht="25.5" customHeight="1" x14ac:dyDescent="0.2">
      <c r="A19" s="144"/>
      <c r="B19" s="145" t="s">
        <v>281</v>
      </c>
      <c r="C19" s="45" t="s">
        <v>36</v>
      </c>
      <c r="D19" s="146" t="s">
        <v>282</v>
      </c>
      <c r="E19" s="147" t="s">
        <v>14</v>
      </c>
      <c r="F19" s="147" t="s">
        <v>14</v>
      </c>
      <c r="G19" s="147" t="s">
        <v>14</v>
      </c>
      <c r="H19" s="147" t="s">
        <v>14</v>
      </c>
      <c r="I19" s="148"/>
      <c r="J19" s="148"/>
      <c r="K19" s="148"/>
      <c r="L19" s="149">
        <v>20</v>
      </c>
      <c r="M19" s="122">
        <v>18000</v>
      </c>
      <c r="N19" s="33">
        <f t="shared" si="6"/>
        <v>472920</v>
      </c>
      <c r="O19" s="124">
        <v>0</v>
      </c>
      <c r="P19" s="36">
        <f t="shared" si="7"/>
        <v>355200</v>
      </c>
      <c r="Q19" s="54">
        <v>1</v>
      </c>
      <c r="R19" s="54">
        <f t="shared" si="0"/>
        <v>0.1</v>
      </c>
      <c r="S19" s="54">
        <f>(2+0+3+1+4)/5</f>
        <v>2</v>
      </c>
      <c r="T19" s="54">
        <f t="shared" si="1"/>
        <v>0.6</v>
      </c>
      <c r="U19" s="54">
        <f>(1+2+3+1+5)/5</f>
        <v>2.4</v>
      </c>
      <c r="V19" s="54">
        <f t="shared" si="2"/>
        <v>0.48</v>
      </c>
      <c r="W19" s="54">
        <f>(2+3+4+1+5)/5</f>
        <v>3</v>
      </c>
      <c r="X19" s="54">
        <f t="shared" si="3"/>
        <v>0.89999999999999991</v>
      </c>
      <c r="Y19" s="54">
        <v>1</v>
      </c>
      <c r="Z19" s="54">
        <f t="shared" si="4"/>
        <v>0.1</v>
      </c>
      <c r="AA19" s="126">
        <f t="shared" si="5"/>
        <v>2.1800000000000002</v>
      </c>
      <c r="AB19" s="10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</row>
    <row r="20" spans="1:75" s="2" customFormat="1" x14ac:dyDescent="0.2">
      <c r="A20" s="10"/>
      <c r="B20" s="9"/>
      <c r="C20" s="11"/>
      <c r="D20" s="17"/>
      <c r="E20" s="20"/>
      <c r="F20" s="20"/>
      <c r="G20" s="20"/>
      <c r="H20" s="20"/>
      <c r="I20" s="20"/>
      <c r="J20" s="20"/>
      <c r="K20" s="20"/>
      <c r="L20" s="10"/>
      <c r="M20" s="19"/>
      <c r="N20" s="24"/>
      <c r="O20" s="28"/>
      <c r="P20" s="2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75" s="2" customFormat="1" x14ac:dyDescent="0.2">
      <c r="A21" s="10"/>
      <c r="B21" s="9"/>
      <c r="C21" s="11"/>
      <c r="D21" s="17"/>
      <c r="E21" s="20"/>
      <c r="F21" s="154"/>
      <c r="G21" s="154"/>
      <c r="H21" s="154"/>
      <c r="I21" s="154"/>
      <c r="J21" s="154"/>
      <c r="K21" s="20"/>
      <c r="L21" s="10"/>
      <c r="M21" s="19"/>
      <c r="N21" s="24"/>
      <c r="O21" s="28"/>
      <c r="P21" s="2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75" s="2" customFormat="1" x14ac:dyDescent="0.2">
      <c r="B22" s="9"/>
      <c r="C22" s="66" t="s">
        <v>181</v>
      </c>
      <c r="D22" s="11"/>
      <c r="E22" s="20"/>
      <c r="F22" s="20"/>
      <c r="G22" s="20"/>
      <c r="H22" s="20"/>
      <c r="I22" s="20"/>
      <c r="J22" s="20"/>
      <c r="K22" s="20"/>
      <c r="L22" s="19"/>
      <c r="M22" s="19"/>
      <c r="N22" s="24"/>
      <c r="O22" s="28"/>
      <c r="P22" s="2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75" s="2" customFormat="1" ht="12.4" customHeight="1" x14ac:dyDescent="0.2">
      <c r="B23" s="9"/>
      <c r="C23" s="68" t="s">
        <v>300</v>
      </c>
      <c r="D23" s="65">
        <f>N19</f>
        <v>472920</v>
      </c>
      <c r="E23" s="20"/>
      <c r="F23" s="20"/>
      <c r="G23" s="20"/>
      <c r="H23" s="20"/>
      <c r="I23" s="20"/>
      <c r="J23" s="20"/>
      <c r="K23" s="154"/>
      <c r="L23" s="24"/>
      <c r="M23" s="19"/>
      <c r="N23" s="24"/>
      <c r="O23" s="28"/>
      <c r="P23" s="2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75" s="2" customFormat="1" x14ac:dyDescent="0.2">
      <c r="B24" s="9"/>
      <c r="C24" s="68" t="s">
        <v>301</v>
      </c>
      <c r="D24" s="65">
        <f>'3.2. ŽP a EVVO'!N6</f>
        <v>135000</v>
      </c>
      <c r="E24" s="20"/>
      <c r="F24" s="20"/>
      <c r="G24" s="20"/>
      <c r="H24" s="20"/>
      <c r="I24" s="20"/>
      <c r="J24" s="20"/>
      <c r="K24" s="20"/>
      <c r="L24" s="10"/>
      <c r="M24" s="19"/>
      <c r="N24" s="24"/>
      <c r="O24" s="28"/>
      <c r="P24" s="2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75" s="2" customFormat="1" x14ac:dyDescent="0.2">
      <c r="B25" s="9"/>
      <c r="C25" s="68" t="s">
        <v>302</v>
      </c>
      <c r="D25" s="65">
        <f>'3.3. ŽP a EVVO'!N5</f>
        <v>29800</v>
      </c>
      <c r="E25" s="20"/>
      <c r="F25" s="20"/>
      <c r="G25" s="20"/>
      <c r="H25" s="20"/>
      <c r="I25" s="20"/>
      <c r="J25" s="20"/>
      <c r="K25" s="20"/>
      <c r="L25" s="10"/>
      <c r="M25" s="19"/>
      <c r="N25" s="24"/>
      <c r="O25" s="28"/>
      <c r="P25" s="2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75" s="2" customFormat="1" x14ac:dyDescent="0.2">
      <c r="B26" s="9"/>
      <c r="C26" s="68"/>
      <c r="D26" s="65"/>
      <c r="E26" s="20"/>
      <c r="F26" s="20"/>
      <c r="G26" s="20"/>
      <c r="H26" s="20"/>
      <c r="I26" s="20"/>
      <c r="J26" s="20"/>
      <c r="K26" s="20"/>
      <c r="L26" s="10"/>
      <c r="M26" s="19"/>
      <c r="N26" s="24"/>
      <c r="O26" s="28"/>
      <c r="P26" s="2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75" s="2" customFormat="1" x14ac:dyDescent="0.2">
      <c r="B27" s="9"/>
      <c r="C27" s="11"/>
      <c r="D27" s="11"/>
      <c r="E27" s="21"/>
      <c r="F27" s="21"/>
      <c r="G27" s="21"/>
      <c r="H27" s="21"/>
      <c r="I27" s="21"/>
      <c r="J27" s="21"/>
      <c r="K27" s="21"/>
      <c r="L27" s="10"/>
      <c r="M27" s="19"/>
      <c r="N27" s="24"/>
      <c r="O27" s="28"/>
      <c r="P27" s="2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75" s="2" customFormat="1" x14ac:dyDescent="0.2">
      <c r="B28" s="9"/>
      <c r="C28" s="68" t="s">
        <v>303</v>
      </c>
      <c r="D28" s="67">
        <f>D23+D24+D25+D26</f>
        <v>637720</v>
      </c>
      <c r="E28" s="21"/>
      <c r="F28" s="21"/>
      <c r="G28" s="21"/>
      <c r="H28" s="21"/>
      <c r="I28" s="21"/>
      <c r="J28" s="21"/>
      <c r="K28" s="21"/>
      <c r="L28" s="10"/>
      <c r="M28" s="19"/>
      <c r="N28" s="24"/>
      <c r="O28" s="29"/>
      <c r="P28" s="32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75" s="2" customFormat="1" x14ac:dyDescent="0.2">
      <c r="B29" s="9"/>
      <c r="C29" s="10"/>
      <c r="D29" s="10"/>
      <c r="E29" s="21"/>
      <c r="F29" s="21"/>
      <c r="G29" s="21"/>
      <c r="H29" s="21"/>
      <c r="I29" s="21"/>
      <c r="J29" s="21"/>
      <c r="K29" s="21"/>
      <c r="L29" s="10"/>
      <c r="M29" s="19"/>
      <c r="N29" s="24"/>
      <c r="O29" s="29"/>
      <c r="P29" s="32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75" s="2" customFormat="1" ht="12.4" customHeight="1" x14ac:dyDescent="0.2">
      <c r="B30" s="9"/>
      <c r="C30" s="11"/>
      <c r="D30" s="11"/>
      <c r="E30" s="21"/>
      <c r="F30" s="21"/>
      <c r="G30" s="21"/>
      <c r="H30" s="21"/>
      <c r="I30" s="21"/>
      <c r="J30" s="21"/>
      <c r="K30" s="21"/>
      <c r="L30" s="10"/>
      <c r="M30" s="19"/>
      <c r="N30" s="24"/>
      <c r="O30" s="29"/>
      <c r="P30" s="32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75" s="2" customFormat="1" x14ac:dyDescent="0.2">
      <c r="B31" s="9"/>
      <c r="C31" s="66" t="s">
        <v>304</v>
      </c>
      <c r="D31" s="11"/>
      <c r="E31" s="21"/>
      <c r="F31" s="21"/>
      <c r="G31" s="21"/>
      <c r="H31" s="21"/>
      <c r="I31" s="21"/>
      <c r="J31" s="21"/>
      <c r="K31" s="21"/>
      <c r="L31" s="10"/>
      <c r="M31" s="19"/>
      <c r="N31" s="24"/>
      <c r="O31" s="29"/>
      <c r="P31" s="32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75" s="2" customFormat="1" x14ac:dyDescent="0.2">
      <c r="B32" s="9"/>
      <c r="C32" s="68" t="s">
        <v>178</v>
      </c>
      <c r="D32" s="65">
        <f>P19</f>
        <v>355200</v>
      </c>
      <c r="E32" s="21"/>
      <c r="F32" s="21"/>
      <c r="G32" s="21"/>
      <c r="H32" s="21"/>
      <c r="I32" s="21"/>
      <c r="J32" s="21"/>
      <c r="K32" s="21"/>
      <c r="L32" s="10"/>
      <c r="M32" s="19"/>
      <c r="N32" s="24"/>
      <c r="O32" s="29"/>
      <c r="P32" s="32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2:43" s="2" customFormat="1" ht="12" customHeight="1" x14ac:dyDescent="0.2">
      <c r="B33" s="9"/>
      <c r="C33" s="68" t="s">
        <v>179</v>
      </c>
      <c r="D33" s="65">
        <f>'3.2. ŽP a EVVO'!P6</f>
        <v>115000</v>
      </c>
      <c r="E33" s="21"/>
      <c r="F33" s="21"/>
      <c r="G33" s="21"/>
      <c r="H33" s="21"/>
      <c r="I33" s="21"/>
      <c r="J33" s="21"/>
      <c r="K33" s="21"/>
      <c r="L33" s="10"/>
      <c r="M33" s="19"/>
      <c r="N33" s="24"/>
      <c r="O33" s="29"/>
      <c r="P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2:43" s="2" customFormat="1" x14ac:dyDescent="0.2">
      <c r="B34" s="9"/>
      <c r="C34" s="68" t="s">
        <v>180</v>
      </c>
      <c r="D34" s="65">
        <f>'3.3. ŽP a EVVO'!P5</f>
        <v>29800</v>
      </c>
      <c r="E34" s="21"/>
      <c r="F34" s="21"/>
      <c r="G34" s="21"/>
      <c r="H34" s="21"/>
      <c r="I34" s="21"/>
      <c r="J34" s="21"/>
      <c r="K34" s="21"/>
      <c r="L34" s="10"/>
      <c r="M34" s="19"/>
      <c r="N34" s="24"/>
      <c r="O34" s="29"/>
      <c r="P34" s="32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2:43" s="2" customFormat="1" x14ac:dyDescent="0.2">
      <c r="B35" s="9"/>
      <c r="C35" s="68"/>
      <c r="D35" s="65"/>
      <c r="E35" s="21"/>
      <c r="F35" s="21"/>
      <c r="G35" s="21"/>
      <c r="H35" s="21"/>
      <c r="I35" s="21"/>
      <c r="J35" s="21"/>
      <c r="K35" s="21"/>
      <c r="L35" s="10"/>
      <c r="M35" s="19"/>
      <c r="N35" s="24"/>
      <c r="O35" s="29"/>
      <c r="P35" s="32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2:43" s="2" customFormat="1" x14ac:dyDescent="0.2">
      <c r="B36" s="9"/>
      <c r="C36" s="68"/>
      <c r="D36" s="65"/>
      <c r="E36" s="21"/>
      <c r="F36" s="21"/>
      <c r="G36" s="21"/>
      <c r="H36" s="21"/>
      <c r="I36" s="21"/>
      <c r="J36" s="21"/>
      <c r="K36" s="21"/>
      <c r="L36" s="10"/>
      <c r="M36" s="19"/>
      <c r="N36" s="24"/>
      <c r="O36" s="29"/>
      <c r="P36" s="32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2:43" s="2" customFormat="1" ht="15" customHeight="1" x14ac:dyDescent="0.2">
      <c r="B37" s="9"/>
      <c r="C37" s="68" t="s">
        <v>305</v>
      </c>
      <c r="D37" s="67">
        <f>D32+D33+D34</f>
        <v>500000</v>
      </c>
      <c r="E37" s="21"/>
      <c r="F37" s="21"/>
      <c r="G37" s="21"/>
      <c r="H37" s="21"/>
      <c r="I37" s="21"/>
      <c r="J37" s="21"/>
      <c r="K37" s="21"/>
      <c r="L37" s="10"/>
      <c r="M37" s="19"/>
      <c r="N37" s="24"/>
      <c r="O37" s="29"/>
      <c r="P37" s="32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2:43" s="2" customFormat="1" x14ac:dyDescent="0.2">
      <c r="B38" s="9"/>
      <c r="C38" s="68"/>
      <c r="D38" s="67"/>
      <c r="E38" s="21"/>
      <c r="F38" s="21"/>
      <c r="G38" s="21"/>
      <c r="H38" s="21"/>
      <c r="I38" s="21"/>
      <c r="J38" s="21"/>
      <c r="K38" s="21"/>
      <c r="L38" s="10"/>
      <c r="M38" s="19"/>
      <c r="N38" s="24"/>
      <c r="O38" s="29"/>
      <c r="P38" s="32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2:43" s="2" customFormat="1" x14ac:dyDescent="0.2">
      <c r="B39" s="9"/>
      <c r="C39" s="69"/>
      <c r="D39" s="13"/>
      <c r="E39" s="21"/>
      <c r="F39" s="21"/>
      <c r="G39" s="21"/>
      <c r="H39" s="21"/>
      <c r="I39" s="21"/>
      <c r="J39" s="21"/>
      <c r="K39" s="21"/>
      <c r="L39" s="10"/>
      <c r="M39" s="19"/>
      <c r="N39" s="24"/>
      <c r="O39" s="29"/>
      <c r="P39" s="32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2:43" s="2" customFormat="1" x14ac:dyDescent="0.2">
      <c r="B40" s="9"/>
      <c r="C40" s="10"/>
      <c r="D40" s="50"/>
      <c r="E40" s="21"/>
      <c r="F40" s="21"/>
      <c r="G40" s="21"/>
      <c r="H40" s="21"/>
      <c r="I40" s="21"/>
      <c r="J40" s="21"/>
      <c r="K40" s="21"/>
      <c r="L40" s="10"/>
      <c r="M40" s="19"/>
      <c r="N40" s="24"/>
      <c r="O40" s="29"/>
      <c r="P40" s="32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2:43" s="2" customFormat="1" x14ac:dyDescent="0.2">
      <c r="B41" s="9"/>
      <c r="C41" s="10"/>
      <c r="D41" s="50"/>
      <c r="E41" s="21"/>
      <c r="F41" s="21"/>
      <c r="G41" s="21"/>
      <c r="H41" s="21"/>
      <c r="I41" s="21"/>
      <c r="J41" s="21"/>
      <c r="K41" s="21"/>
      <c r="L41" s="10"/>
      <c r="M41" s="19"/>
      <c r="N41" s="24"/>
      <c r="O41" s="29"/>
      <c r="P41" s="32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2:43" s="2" customFormat="1" x14ac:dyDescent="0.2">
      <c r="B42" s="9"/>
      <c r="C42" s="10"/>
      <c r="D42" s="50"/>
      <c r="E42" s="21"/>
      <c r="F42" s="21"/>
      <c r="G42" s="21"/>
      <c r="H42" s="21"/>
      <c r="I42" s="21"/>
      <c r="J42" s="21"/>
      <c r="K42" s="21"/>
      <c r="L42" s="10"/>
      <c r="M42" s="19"/>
      <c r="N42" s="24"/>
      <c r="O42" s="29"/>
      <c r="P42" s="32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2:43" s="2" customFormat="1" x14ac:dyDescent="0.2">
      <c r="B43" s="9"/>
      <c r="C43" s="10"/>
      <c r="D43" s="50"/>
      <c r="E43" s="21"/>
      <c r="F43" s="21"/>
      <c r="G43" s="21"/>
      <c r="H43" s="21"/>
      <c r="I43" s="21"/>
      <c r="J43" s="21"/>
      <c r="K43" s="21"/>
      <c r="L43" s="10"/>
      <c r="M43" s="19"/>
      <c r="N43" s="24"/>
      <c r="O43" s="29"/>
      <c r="P43" s="32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2:43" s="2" customFormat="1" x14ac:dyDescent="0.2">
      <c r="B44" s="9"/>
      <c r="C44" s="10"/>
      <c r="D44" s="50"/>
      <c r="E44" s="21"/>
      <c r="F44" s="21"/>
      <c r="G44" s="21"/>
      <c r="H44" s="21"/>
      <c r="I44" s="21"/>
      <c r="J44" s="21"/>
      <c r="K44" s="21"/>
      <c r="L44" s="10"/>
      <c r="M44" s="19"/>
      <c r="N44" s="24"/>
      <c r="O44" s="29"/>
      <c r="P44" s="32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2:43" s="2" customFormat="1" x14ac:dyDescent="0.2">
      <c r="B45" s="9"/>
      <c r="C45" s="10"/>
      <c r="D45" s="50"/>
      <c r="E45" s="21"/>
      <c r="F45" s="21"/>
      <c r="G45" s="21"/>
      <c r="H45" s="21"/>
      <c r="I45" s="21"/>
      <c r="J45" s="21"/>
      <c r="K45" s="21"/>
      <c r="L45" s="10"/>
      <c r="M45" s="19"/>
      <c r="N45" s="24"/>
      <c r="O45" s="29"/>
      <c r="P45" s="32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2:43" s="2" customFormat="1" x14ac:dyDescent="0.2">
      <c r="B46" s="9"/>
      <c r="C46" s="10"/>
      <c r="D46" s="50"/>
      <c r="E46" s="21"/>
      <c r="F46" s="21"/>
      <c r="G46" s="21"/>
      <c r="H46" s="21"/>
      <c r="I46" s="21"/>
      <c r="J46" s="21"/>
      <c r="K46" s="21"/>
      <c r="L46" s="10"/>
      <c r="M46" s="19"/>
      <c r="N46" s="24"/>
      <c r="O46" s="29"/>
      <c r="P46" s="32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2:43" s="2" customFormat="1" x14ac:dyDescent="0.2">
      <c r="B47" s="9"/>
      <c r="C47" s="10"/>
      <c r="D47" s="50"/>
      <c r="E47" s="21"/>
      <c r="F47" s="21"/>
      <c r="G47" s="21"/>
      <c r="H47" s="21"/>
      <c r="I47" s="21"/>
      <c r="J47" s="21"/>
      <c r="K47" s="21"/>
      <c r="L47" s="10"/>
      <c r="M47" s="19"/>
      <c r="N47" s="24"/>
      <c r="O47" s="29"/>
      <c r="P47" s="32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2:43" s="2" customFormat="1" x14ac:dyDescent="0.2">
      <c r="B48" s="9"/>
      <c r="C48" s="10"/>
      <c r="D48" s="50"/>
      <c r="E48" s="21"/>
      <c r="F48" s="21"/>
      <c r="G48" s="21"/>
      <c r="H48" s="21"/>
      <c r="I48" s="21"/>
      <c r="J48" s="21"/>
      <c r="K48" s="21"/>
      <c r="L48" s="10"/>
      <c r="M48" s="19"/>
      <c r="N48" s="24"/>
      <c r="O48" s="29"/>
      <c r="P48" s="32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2:43" s="2" customFormat="1" x14ac:dyDescent="0.2">
      <c r="B49" s="9"/>
      <c r="C49" s="10"/>
      <c r="D49" s="50"/>
      <c r="E49" s="21"/>
      <c r="F49" s="21"/>
      <c r="G49" s="21"/>
      <c r="H49" s="21"/>
      <c r="I49" s="21"/>
      <c r="J49" s="21"/>
      <c r="K49" s="21"/>
      <c r="L49" s="10"/>
      <c r="M49" s="19"/>
      <c r="N49" s="24"/>
      <c r="O49" s="29"/>
      <c r="P49" s="32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2:43" s="2" customFormat="1" x14ac:dyDescent="0.2">
      <c r="B50" s="9"/>
      <c r="C50" s="10"/>
      <c r="D50" s="50"/>
      <c r="E50" s="21"/>
      <c r="F50" s="21"/>
      <c r="G50" s="21"/>
      <c r="H50" s="21"/>
      <c r="I50" s="21"/>
      <c r="J50" s="21"/>
      <c r="K50" s="21"/>
      <c r="L50" s="10"/>
      <c r="M50" s="19"/>
      <c r="N50" s="24"/>
      <c r="O50" s="29"/>
      <c r="P50" s="32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2:43" s="2" customFormat="1" x14ac:dyDescent="0.2">
      <c r="B51" s="9"/>
      <c r="C51" s="10"/>
      <c r="D51" s="50"/>
      <c r="E51" s="21"/>
      <c r="F51" s="21"/>
      <c r="G51" s="21"/>
      <c r="H51" s="21"/>
      <c r="I51" s="21"/>
      <c r="J51" s="21"/>
      <c r="K51" s="21"/>
      <c r="L51" s="10"/>
      <c r="M51" s="19"/>
      <c r="N51" s="24"/>
      <c r="O51" s="29"/>
      <c r="P51" s="32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2:43" s="2" customFormat="1" x14ac:dyDescent="0.2">
      <c r="B52" s="9"/>
      <c r="C52" s="10"/>
      <c r="D52" s="50"/>
      <c r="E52" s="21"/>
      <c r="F52" s="21"/>
      <c r="G52" s="21"/>
      <c r="H52" s="21"/>
      <c r="I52" s="21"/>
      <c r="J52" s="21"/>
      <c r="K52" s="21"/>
      <c r="L52" s="10"/>
      <c r="M52" s="19"/>
      <c r="N52" s="24"/>
      <c r="O52" s="29"/>
      <c r="P52" s="32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2:43" s="2" customFormat="1" x14ac:dyDescent="0.2">
      <c r="B53" s="9"/>
      <c r="C53" s="10"/>
      <c r="D53" s="50"/>
      <c r="E53" s="21"/>
      <c r="F53" s="21"/>
      <c r="G53" s="21"/>
      <c r="H53" s="21"/>
      <c r="I53" s="21"/>
      <c r="J53" s="21"/>
      <c r="K53" s="21"/>
      <c r="L53" s="10"/>
      <c r="M53" s="19"/>
      <c r="N53" s="24"/>
      <c r="O53" s="29"/>
      <c r="P53" s="32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2:43" s="2" customFormat="1" x14ac:dyDescent="0.2">
      <c r="B54" s="9"/>
      <c r="C54" s="10"/>
      <c r="D54" s="50"/>
      <c r="E54" s="21"/>
      <c r="F54" s="21"/>
      <c r="G54" s="21"/>
      <c r="H54" s="21"/>
      <c r="I54" s="21"/>
      <c r="J54" s="21"/>
      <c r="K54" s="21"/>
      <c r="L54" s="10"/>
      <c r="M54" s="19"/>
      <c r="N54" s="24"/>
      <c r="O54" s="29"/>
      <c r="P54" s="32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2:43" s="2" customFormat="1" x14ac:dyDescent="0.2">
      <c r="B55" s="9"/>
      <c r="C55" s="10"/>
      <c r="D55" s="50"/>
      <c r="E55" s="21"/>
      <c r="F55" s="21"/>
      <c r="G55" s="21"/>
      <c r="H55" s="21"/>
      <c r="I55" s="21"/>
      <c r="J55" s="21"/>
      <c r="K55" s="21"/>
      <c r="L55" s="10"/>
      <c r="M55" s="19"/>
      <c r="N55" s="24"/>
      <c r="O55" s="29"/>
      <c r="P55" s="32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2:43" s="2" customFormat="1" x14ac:dyDescent="0.2">
      <c r="B56" s="9"/>
      <c r="C56" s="10"/>
      <c r="D56" s="50"/>
      <c r="E56" s="21"/>
      <c r="F56" s="21"/>
      <c r="G56" s="21"/>
      <c r="H56" s="21"/>
      <c r="I56" s="21"/>
      <c r="J56" s="21"/>
      <c r="K56" s="21"/>
      <c r="L56" s="10"/>
      <c r="M56" s="19"/>
      <c r="N56" s="24"/>
      <c r="O56" s="29"/>
      <c r="P56" s="32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2:43" s="2" customFormat="1" x14ac:dyDescent="0.2">
      <c r="B57" s="9"/>
      <c r="C57" s="10"/>
      <c r="D57" s="50"/>
      <c r="E57" s="21"/>
      <c r="F57" s="21"/>
      <c r="G57" s="21"/>
      <c r="H57" s="21"/>
      <c r="I57" s="21"/>
      <c r="J57" s="21"/>
      <c r="K57" s="21"/>
      <c r="L57" s="10"/>
      <c r="M57" s="19"/>
      <c r="N57" s="24"/>
      <c r="O57" s="29"/>
      <c r="P57" s="32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2:43" s="2" customFormat="1" x14ac:dyDescent="0.2">
      <c r="B58" s="9"/>
      <c r="C58" s="10"/>
      <c r="D58" s="50"/>
      <c r="E58" s="21"/>
      <c r="F58" s="21"/>
      <c r="G58" s="21"/>
      <c r="H58" s="21"/>
      <c r="I58" s="21"/>
      <c r="J58" s="21"/>
      <c r="K58" s="21"/>
      <c r="L58" s="10"/>
      <c r="M58" s="19"/>
      <c r="N58" s="24"/>
      <c r="O58" s="29"/>
      <c r="P58" s="32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2:43" s="2" customFormat="1" x14ac:dyDescent="0.2">
      <c r="B59" s="9"/>
      <c r="C59" s="10"/>
      <c r="D59" s="50"/>
      <c r="E59" s="21"/>
      <c r="F59" s="21"/>
      <c r="G59" s="21"/>
      <c r="H59" s="21"/>
      <c r="I59" s="21"/>
      <c r="J59" s="21"/>
      <c r="K59" s="21"/>
      <c r="L59" s="10"/>
      <c r="M59" s="19"/>
      <c r="N59" s="24"/>
      <c r="O59" s="29"/>
      <c r="P59" s="32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2:43" s="2" customFormat="1" x14ac:dyDescent="0.2">
      <c r="B60" s="9"/>
      <c r="C60" s="10"/>
      <c r="D60" s="50"/>
      <c r="E60" s="21"/>
      <c r="F60" s="21"/>
      <c r="G60" s="21"/>
      <c r="H60" s="21"/>
      <c r="I60" s="21"/>
      <c r="J60" s="21"/>
      <c r="K60" s="21"/>
      <c r="L60" s="10"/>
      <c r="M60" s="19"/>
      <c r="N60" s="24"/>
      <c r="O60" s="29"/>
      <c r="P60" s="32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2:43" s="2" customFormat="1" x14ac:dyDescent="0.2">
      <c r="B61" s="9"/>
      <c r="C61" s="10"/>
      <c r="D61" s="50"/>
      <c r="E61" s="21"/>
      <c r="F61" s="21"/>
      <c r="G61" s="21"/>
      <c r="H61" s="21"/>
      <c r="I61" s="21"/>
      <c r="J61" s="21"/>
      <c r="K61" s="21"/>
      <c r="L61" s="10"/>
      <c r="M61" s="19"/>
      <c r="N61" s="24"/>
      <c r="O61" s="29"/>
      <c r="P61" s="32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2:43" s="2" customFormat="1" x14ac:dyDescent="0.2">
      <c r="B62" s="9"/>
      <c r="C62" s="10"/>
      <c r="D62" s="50"/>
      <c r="E62" s="21"/>
      <c r="F62" s="21"/>
      <c r="G62" s="21"/>
      <c r="H62" s="21"/>
      <c r="I62" s="21"/>
      <c r="J62" s="21"/>
      <c r="K62" s="21"/>
      <c r="L62" s="10"/>
      <c r="M62" s="19"/>
      <c r="N62" s="24"/>
      <c r="O62" s="29"/>
      <c r="P62" s="32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2:43" s="2" customFormat="1" x14ac:dyDescent="0.2">
      <c r="B63" s="9"/>
      <c r="C63" s="10"/>
      <c r="D63" s="50"/>
      <c r="E63" s="21"/>
      <c r="F63" s="21"/>
      <c r="G63" s="21"/>
      <c r="H63" s="21"/>
      <c r="I63" s="21"/>
      <c r="J63" s="21"/>
      <c r="K63" s="21"/>
      <c r="L63" s="10"/>
      <c r="M63" s="19"/>
      <c r="N63" s="24"/>
      <c r="O63" s="29"/>
      <c r="P63" s="32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2:43" s="2" customFormat="1" x14ac:dyDescent="0.2">
      <c r="B64" s="9"/>
      <c r="C64" s="10"/>
      <c r="D64" s="50"/>
      <c r="E64" s="21"/>
      <c r="F64" s="21"/>
      <c r="G64" s="21"/>
      <c r="H64" s="21"/>
      <c r="I64" s="21"/>
      <c r="J64" s="21"/>
      <c r="K64" s="21"/>
      <c r="L64" s="10"/>
      <c r="M64" s="19"/>
      <c r="N64" s="24"/>
      <c r="O64" s="29"/>
      <c r="P64" s="32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2:43" s="2" customFormat="1" x14ac:dyDescent="0.2">
      <c r="B65" s="9"/>
      <c r="C65" s="10"/>
      <c r="D65" s="50"/>
      <c r="E65" s="21"/>
      <c r="F65" s="21"/>
      <c r="G65" s="21"/>
      <c r="H65" s="21"/>
      <c r="I65" s="21"/>
      <c r="J65" s="21"/>
      <c r="K65" s="21"/>
      <c r="L65" s="10"/>
      <c r="M65" s="19"/>
      <c r="N65" s="24"/>
      <c r="O65" s="29"/>
      <c r="P65" s="32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2:43" s="2" customFormat="1" x14ac:dyDescent="0.2">
      <c r="B66" s="9"/>
      <c r="C66" s="10"/>
      <c r="D66" s="50"/>
      <c r="E66" s="21"/>
      <c r="F66" s="21"/>
      <c r="G66" s="21"/>
      <c r="H66" s="21"/>
      <c r="I66" s="21"/>
      <c r="J66" s="21"/>
      <c r="K66" s="21"/>
      <c r="L66" s="10"/>
      <c r="M66" s="19"/>
      <c r="N66" s="24"/>
      <c r="O66" s="29"/>
      <c r="P66" s="32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2:43" s="2" customFormat="1" x14ac:dyDescent="0.2">
      <c r="B67" s="9"/>
      <c r="C67" s="10"/>
      <c r="D67" s="50"/>
      <c r="E67" s="21"/>
      <c r="F67" s="21"/>
      <c r="G67" s="21"/>
      <c r="H67" s="21"/>
      <c r="I67" s="21"/>
      <c r="J67" s="21"/>
      <c r="K67" s="21"/>
      <c r="L67" s="10"/>
      <c r="M67" s="19"/>
      <c r="N67" s="24"/>
      <c r="O67" s="29"/>
      <c r="P67" s="32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2:43" s="2" customFormat="1" x14ac:dyDescent="0.2">
      <c r="B68" s="9"/>
      <c r="C68" s="10"/>
      <c r="D68" s="50"/>
      <c r="E68" s="21"/>
      <c r="F68" s="21"/>
      <c r="G68" s="21"/>
      <c r="H68" s="21"/>
      <c r="I68" s="21"/>
      <c r="J68" s="21"/>
      <c r="K68" s="21"/>
      <c r="L68" s="10"/>
      <c r="M68" s="19"/>
      <c r="N68" s="24"/>
      <c r="O68" s="29"/>
      <c r="P68" s="32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2:43" s="2" customFormat="1" x14ac:dyDescent="0.2">
      <c r="B69" s="9"/>
      <c r="C69" s="10"/>
      <c r="D69" s="50"/>
      <c r="E69" s="21"/>
      <c r="F69" s="21"/>
      <c r="G69" s="21"/>
      <c r="H69" s="21"/>
      <c r="I69" s="21"/>
      <c r="J69" s="21"/>
      <c r="K69" s="21"/>
      <c r="L69" s="10"/>
      <c r="M69" s="19"/>
      <c r="N69" s="24"/>
      <c r="O69" s="29"/>
      <c r="P69" s="32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2:43" s="2" customFormat="1" x14ac:dyDescent="0.2">
      <c r="B70" s="9"/>
      <c r="C70" s="10"/>
      <c r="D70" s="50"/>
      <c r="E70" s="21"/>
      <c r="F70" s="21"/>
      <c r="G70" s="21"/>
      <c r="H70" s="21"/>
      <c r="I70" s="21"/>
      <c r="J70" s="21"/>
      <c r="K70" s="21"/>
      <c r="L70" s="10"/>
      <c r="M70" s="19"/>
      <c r="N70" s="24"/>
      <c r="O70" s="29"/>
      <c r="P70" s="32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2:43" s="2" customFormat="1" x14ac:dyDescent="0.2">
      <c r="B71" s="9"/>
      <c r="C71" s="10"/>
      <c r="D71" s="50"/>
      <c r="E71" s="21"/>
      <c r="F71" s="21"/>
      <c r="G71" s="21"/>
      <c r="H71" s="21"/>
      <c r="I71" s="21"/>
      <c r="J71" s="21"/>
      <c r="K71" s="21"/>
      <c r="L71" s="10"/>
      <c r="M71" s="19"/>
      <c r="N71" s="24"/>
      <c r="O71" s="29"/>
      <c r="P71" s="32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2:43" s="2" customFormat="1" x14ac:dyDescent="0.2">
      <c r="B72" s="9"/>
      <c r="C72" s="10"/>
      <c r="D72" s="50"/>
      <c r="E72" s="21"/>
      <c r="F72" s="21"/>
      <c r="G72" s="21"/>
      <c r="H72" s="21"/>
      <c r="I72" s="21"/>
      <c r="J72" s="21"/>
      <c r="K72" s="21"/>
      <c r="L72" s="10"/>
      <c r="M72" s="19"/>
      <c r="N72" s="24"/>
      <c r="O72" s="29"/>
      <c r="P72" s="32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2:43" s="2" customFormat="1" x14ac:dyDescent="0.2">
      <c r="B73" s="9"/>
      <c r="C73" s="10"/>
      <c r="D73" s="50"/>
      <c r="E73" s="21"/>
      <c r="F73" s="21"/>
      <c r="G73" s="21"/>
      <c r="H73" s="21"/>
      <c r="I73" s="21"/>
      <c r="J73" s="21"/>
      <c r="K73" s="21"/>
      <c r="L73" s="10"/>
      <c r="M73" s="19"/>
      <c r="N73" s="24"/>
      <c r="O73" s="29"/>
      <c r="P73" s="32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2:43" s="2" customFormat="1" x14ac:dyDescent="0.2">
      <c r="B74" s="9"/>
      <c r="C74" s="10"/>
      <c r="D74" s="50"/>
      <c r="E74" s="21"/>
      <c r="F74" s="21"/>
      <c r="G74" s="21"/>
      <c r="H74" s="21"/>
      <c r="I74" s="21"/>
      <c r="J74" s="21"/>
      <c r="K74" s="21"/>
      <c r="L74" s="10"/>
      <c r="M74" s="19"/>
      <c r="N74" s="24"/>
      <c r="O74" s="29"/>
      <c r="P74" s="32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2:43" s="2" customFormat="1" x14ac:dyDescent="0.2">
      <c r="B75" s="9"/>
      <c r="C75" s="10"/>
      <c r="D75" s="50"/>
      <c r="E75" s="21"/>
      <c r="F75" s="21"/>
      <c r="G75" s="21"/>
      <c r="H75" s="21"/>
      <c r="I75" s="21"/>
      <c r="J75" s="21"/>
      <c r="K75" s="21"/>
      <c r="L75" s="10"/>
      <c r="M75" s="19"/>
      <c r="N75" s="24"/>
      <c r="O75" s="29"/>
      <c r="P75" s="32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2:43" s="2" customFormat="1" x14ac:dyDescent="0.2">
      <c r="B76" s="9"/>
      <c r="C76" s="10"/>
      <c r="D76" s="50"/>
      <c r="E76" s="21"/>
      <c r="F76" s="21"/>
      <c r="G76" s="21"/>
      <c r="H76" s="21"/>
      <c r="I76" s="21"/>
      <c r="J76" s="21"/>
      <c r="K76" s="21"/>
      <c r="L76" s="10"/>
      <c r="M76" s="19"/>
      <c r="N76" s="24"/>
      <c r="O76" s="29"/>
      <c r="P76" s="32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2:43" s="2" customFormat="1" x14ac:dyDescent="0.2">
      <c r="B77" s="9"/>
      <c r="C77" s="10"/>
      <c r="D77" s="50"/>
      <c r="E77" s="21"/>
      <c r="F77" s="21"/>
      <c r="G77" s="21"/>
      <c r="H77" s="21"/>
      <c r="I77" s="21"/>
      <c r="J77" s="21"/>
      <c r="K77" s="21"/>
      <c r="L77" s="10"/>
      <c r="M77" s="19"/>
      <c r="N77" s="24"/>
      <c r="O77" s="29"/>
      <c r="P77" s="32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2:43" s="2" customFormat="1" x14ac:dyDescent="0.2">
      <c r="B78" s="9"/>
      <c r="C78" s="10"/>
      <c r="D78" s="50"/>
      <c r="E78" s="21"/>
      <c r="F78" s="21"/>
      <c r="G78" s="21"/>
      <c r="H78" s="21"/>
      <c r="I78" s="21"/>
      <c r="J78" s="21"/>
      <c r="K78" s="21"/>
      <c r="L78" s="10"/>
      <c r="M78" s="19"/>
      <c r="N78" s="24"/>
      <c r="O78" s="29"/>
      <c r="P78" s="32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2:43" s="2" customFormat="1" x14ac:dyDescent="0.2">
      <c r="B79" s="9"/>
      <c r="C79" s="10"/>
      <c r="D79" s="50"/>
      <c r="E79" s="21"/>
      <c r="F79" s="21"/>
      <c r="G79" s="21"/>
      <c r="H79" s="21"/>
      <c r="I79" s="21"/>
      <c r="J79" s="21"/>
      <c r="K79" s="21"/>
      <c r="L79" s="10"/>
      <c r="M79" s="19"/>
      <c r="N79" s="24"/>
      <c r="O79" s="29"/>
      <c r="P79" s="32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2:43" s="2" customFormat="1" x14ac:dyDescent="0.2">
      <c r="B80" s="9"/>
      <c r="C80" s="10"/>
      <c r="D80" s="50"/>
      <c r="E80" s="21"/>
      <c r="F80" s="21"/>
      <c r="G80" s="21"/>
      <c r="H80" s="21"/>
      <c r="I80" s="21"/>
      <c r="J80" s="21"/>
      <c r="K80" s="21"/>
      <c r="L80" s="10"/>
      <c r="M80" s="19"/>
      <c r="N80" s="24"/>
      <c r="O80" s="29"/>
      <c r="P80" s="32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2:43" s="2" customFormat="1" x14ac:dyDescent="0.2">
      <c r="B81" s="9"/>
      <c r="C81" s="10"/>
      <c r="D81" s="50"/>
      <c r="E81" s="21"/>
      <c r="F81" s="21"/>
      <c r="G81" s="21"/>
      <c r="H81" s="21"/>
      <c r="I81" s="21"/>
      <c r="J81" s="21"/>
      <c r="K81" s="21"/>
      <c r="L81" s="10"/>
      <c r="M81" s="19"/>
      <c r="N81" s="24"/>
      <c r="O81" s="29"/>
      <c r="P81" s="32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2:43" s="2" customFormat="1" x14ac:dyDescent="0.2">
      <c r="B82" s="9"/>
      <c r="C82" s="10"/>
      <c r="D82" s="50"/>
      <c r="E82" s="21"/>
      <c r="F82" s="21"/>
      <c r="G82" s="21"/>
      <c r="H82" s="21"/>
      <c r="I82" s="21"/>
      <c r="J82" s="21"/>
      <c r="K82" s="21"/>
      <c r="L82" s="10"/>
      <c r="M82" s="19"/>
      <c r="N82" s="24"/>
      <c r="O82" s="29"/>
      <c r="P82" s="32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2:43" s="2" customFormat="1" x14ac:dyDescent="0.2">
      <c r="B83" s="9"/>
      <c r="C83" s="10"/>
      <c r="D83" s="50"/>
      <c r="E83" s="21"/>
      <c r="F83" s="21"/>
      <c r="G83" s="21"/>
      <c r="H83" s="21"/>
      <c r="I83" s="21"/>
      <c r="J83" s="21"/>
      <c r="K83" s="21"/>
      <c r="L83" s="10"/>
      <c r="M83" s="19"/>
      <c r="N83" s="24"/>
      <c r="O83" s="29"/>
      <c r="P83" s="32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2:43" s="2" customFormat="1" x14ac:dyDescent="0.2">
      <c r="B84" s="9"/>
      <c r="C84" s="10"/>
      <c r="D84" s="50"/>
      <c r="E84" s="21"/>
      <c r="F84" s="21"/>
      <c r="G84" s="21"/>
      <c r="H84" s="21"/>
      <c r="I84" s="21"/>
      <c r="J84" s="21"/>
      <c r="K84" s="21"/>
      <c r="L84" s="10"/>
      <c r="M84" s="19"/>
      <c r="N84" s="24"/>
      <c r="O84" s="29"/>
      <c r="P84" s="32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2:43" s="2" customFormat="1" x14ac:dyDescent="0.2">
      <c r="B85" s="9"/>
      <c r="C85" s="10"/>
      <c r="D85" s="50"/>
      <c r="E85" s="21"/>
      <c r="F85" s="21"/>
      <c r="G85" s="21"/>
      <c r="H85" s="21"/>
      <c r="I85" s="21"/>
      <c r="J85" s="21"/>
      <c r="K85" s="21"/>
      <c r="L85" s="10"/>
      <c r="M85" s="19"/>
      <c r="N85" s="24"/>
      <c r="O85" s="29"/>
      <c r="P85" s="32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2:43" s="2" customFormat="1" x14ac:dyDescent="0.2">
      <c r="B86" s="9"/>
      <c r="C86" s="10"/>
      <c r="D86" s="50"/>
      <c r="E86" s="21"/>
      <c r="F86" s="21"/>
      <c r="G86" s="21"/>
      <c r="H86" s="21"/>
      <c r="I86" s="21"/>
      <c r="J86" s="21"/>
      <c r="K86" s="21"/>
      <c r="L86" s="10"/>
      <c r="M86" s="19"/>
      <c r="N86" s="24"/>
      <c r="O86" s="29"/>
      <c r="P86" s="32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2:43" s="2" customFormat="1" x14ac:dyDescent="0.2">
      <c r="B87" s="9"/>
      <c r="C87" s="10"/>
      <c r="D87" s="50"/>
      <c r="E87" s="21"/>
      <c r="F87" s="21"/>
      <c r="G87" s="21"/>
      <c r="H87" s="21"/>
      <c r="I87" s="21"/>
      <c r="J87" s="21"/>
      <c r="K87" s="21"/>
      <c r="L87" s="10"/>
      <c r="M87" s="19"/>
      <c r="N87" s="24"/>
      <c r="O87" s="29"/>
      <c r="P87" s="32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2:43" s="2" customFormat="1" x14ac:dyDescent="0.2">
      <c r="B88" s="9"/>
      <c r="C88" s="10"/>
      <c r="D88" s="50"/>
      <c r="E88" s="21"/>
      <c r="F88" s="21"/>
      <c r="G88" s="21"/>
      <c r="H88" s="21"/>
      <c r="I88" s="21"/>
      <c r="J88" s="21"/>
      <c r="K88" s="21"/>
      <c r="L88" s="10"/>
      <c r="M88" s="19"/>
      <c r="N88" s="24"/>
      <c r="O88" s="29"/>
      <c r="P88" s="32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2:43" s="2" customFormat="1" x14ac:dyDescent="0.2">
      <c r="B89" s="9"/>
      <c r="C89" s="10"/>
      <c r="D89" s="50"/>
      <c r="E89" s="21"/>
      <c r="F89" s="21"/>
      <c r="G89" s="21"/>
      <c r="H89" s="21"/>
      <c r="I89" s="21"/>
      <c r="J89" s="21"/>
      <c r="K89" s="21"/>
      <c r="L89" s="10"/>
      <c r="M89" s="19"/>
      <c r="N89" s="24"/>
      <c r="O89" s="29"/>
      <c r="P89" s="32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2:43" s="2" customFormat="1" x14ac:dyDescent="0.2">
      <c r="B90" s="9"/>
      <c r="C90" s="10"/>
      <c r="D90" s="50"/>
      <c r="E90" s="21"/>
      <c r="F90" s="21"/>
      <c r="G90" s="21"/>
      <c r="H90" s="21"/>
      <c r="I90" s="21"/>
      <c r="J90" s="21"/>
      <c r="K90" s="21"/>
      <c r="L90" s="10"/>
      <c r="M90" s="19"/>
      <c r="N90" s="24"/>
      <c r="O90" s="29"/>
      <c r="P90" s="32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2:43" s="2" customFormat="1" x14ac:dyDescent="0.2">
      <c r="B91" s="9"/>
      <c r="C91" s="10"/>
      <c r="D91" s="50"/>
      <c r="E91" s="21"/>
      <c r="F91" s="21"/>
      <c r="G91" s="21"/>
      <c r="H91" s="21"/>
      <c r="I91" s="21"/>
      <c r="J91" s="21"/>
      <c r="K91" s="21"/>
      <c r="L91" s="10"/>
      <c r="M91" s="19"/>
      <c r="N91" s="24"/>
      <c r="O91" s="29"/>
      <c r="P91" s="32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2:43" s="2" customFormat="1" x14ac:dyDescent="0.2">
      <c r="B92" s="9"/>
      <c r="C92" s="10"/>
      <c r="D92" s="50"/>
      <c r="E92" s="21"/>
      <c r="F92" s="21"/>
      <c r="G92" s="21"/>
      <c r="H92" s="21"/>
      <c r="I92" s="21"/>
      <c r="J92" s="21"/>
      <c r="K92" s="21"/>
      <c r="L92" s="10"/>
      <c r="M92" s="19"/>
      <c r="N92" s="24"/>
      <c r="O92" s="29"/>
      <c r="P92" s="3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2:43" s="2" customFormat="1" x14ac:dyDescent="0.2">
      <c r="B93" s="9"/>
      <c r="C93" s="10"/>
      <c r="D93" s="50"/>
      <c r="E93" s="21"/>
      <c r="F93" s="21"/>
      <c r="G93" s="21"/>
      <c r="H93" s="21"/>
      <c r="I93" s="21"/>
      <c r="J93" s="21"/>
      <c r="K93" s="21"/>
      <c r="L93" s="10"/>
      <c r="M93" s="19"/>
      <c r="N93" s="24"/>
      <c r="O93" s="29"/>
      <c r="P93" s="32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2:43" s="2" customFormat="1" x14ac:dyDescent="0.2">
      <c r="B94" s="9"/>
      <c r="C94" s="10"/>
      <c r="D94" s="50"/>
      <c r="E94" s="21"/>
      <c r="F94" s="21"/>
      <c r="G94" s="21"/>
      <c r="H94" s="21"/>
      <c r="I94" s="21"/>
      <c r="J94" s="21"/>
      <c r="K94" s="21"/>
      <c r="L94" s="10"/>
      <c r="M94" s="19"/>
      <c r="N94" s="24"/>
      <c r="O94" s="29"/>
      <c r="P94" s="32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2:43" s="2" customFormat="1" x14ac:dyDescent="0.2">
      <c r="B95" s="9"/>
      <c r="C95" s="10"/>
      <c r="D95" s="50"/>
      <c r="E95" s="21"/>
      <c r="F95" s="21"/>
      <c r="G95" s="21"/>
      <c r="H95" s="21"/>
      <c r="I95" s="21"/>
      <c r="J95" s="21"/>
      <c r="K95" s="21"/>
      <c r="L95" s="10"/>
      <c r="M95" s="19"/>
      <c r="N95" s="24"/>
      <c r="O95" s="29"/>
      <c r="P95" s="32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2:43" s="2" customFormat="1" x14ac:dyDescent="0.2">
      <c r="B96" s="9"/>
      <c r="C96" s="10"/>
      <c r="D96" s="50"/>
      <c r="E96" s="21"/>
      <c r="F96" s="21"/>
      <c r="G96" s="21"/>
      <c r="H96" s="21"/>
      <c r="I96" s="21"/>
      <c r="J96" s="21"/>
      <c r="K96" s="21"/>
      <c r="L96" s="10"/>
      <c r="M96" s="19"/>
      <c r="N96" s="24"/>
      <c r="O96" s="29"/>
      <c r="P96" s="32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2:43" s="2" customFormat="1" x14ac:dyDescent="0.2">
      <c r="B97" s="9"/>
      <c r="C97" s="10"/>
      <c r="D97" s="50"/>
      <c r="E97" s="21"/>
      <c r="F97" s="21"/>
      <c r="G97" s="21"/>
      <c r="H97" s="21"/>
      <c r="I97" s="21"/>
      <c r="J97" s="21"/>
      <c r="K97" s="21"/>
      <c r="L97" s="10"/>
      <c r="M97" s="19"/>
      <c r="N97" s="24"/>
      <c r="O97" s="29"/>
      <c r="P97" s="32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2:43" s="2" customFormat="1" x14ac:dyDescent="0.2">
      <c r="B98" s="9"/>
      <c r="C98" s="10"/>
      <c r="D98" s="50"/>
      <c r="E98" s="21"/>
      <c r="F98" s="21"/>
      <c r="G98" s="21"/>
      <c r="H98" s="21"/>
      <c r="I98" s="21"/>
      <c r="J98" s="21"/>
      <c r="K98" s="21"/>
      <c r="L98" s="10"/>
      <c r="M98" s="19"/>
      <c r="N98" s="24"/>
      <c r="O98" s="29"/>
      <c r="P98" s="32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2:43" s="2" customFormat="1" x14ac:dyDescent="0.2">
      <c r="B99" s="9"/>
      <c r="C99" s="10"/>
      <c r="D99" s="50"/>
      <c r="E99" s="21"/>
      <c r="F99" s="21"/>
      <c r="G99" s="21"/>
      <c r="H99" s="21"/>
      <c r="I99" s="21"/>
      <c r="J99" s="21"/>
      <c r="K99" s="21"/>
      <c r="L99" s="10"/>
      <c r="M99" s="19"/>
      <c r="N99" s="24"/>
      <c r="O99" s="29"/>
      <c r="P99" s="32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2:43" s="2" customFormat="1" x14ac:dyDescent="0.2">
      <c r="B100" s="9"/>
      <c r="C100" s="10"/>
      <c r="D100" s="50"/>
      <c r="E100" s="21"/>
      <c r="F100" s="21"/>
      <c r="G100" s="21"/>
      <c r="H100" s="21"/>
      <c r="I100" s="21"/>
      <c r="J100" s="21"/>
      <c r="K100" s="21"/>
      <c r="L100" s="10"/>
      <c r="M100" s="19"/>
      <c r="N100" s="24"/>
      <c r="O100" s="29"/>
      <c r="P100" s="32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2:43" s="2" customFormat="1" x14ac:dyDescent="0.2">
      <c r="B101" s="9"/>
      <c r="C101" s="10"/>
      <c r="D101" s="50"/>
      <c r="E101" s="21"/>
      <c r="F101" s="21"/>
      <c r="G101" s="21"/>
      <c r="H101" s="21"/>
      <c r="I101" s="21"/>
      <c r="J101" s="21"/>
      <c r="K101" s="21"/>
      <c r="L101" s="10"/>
      <c r="M101" s="19"/>
      <c r="N101" s="24"/>
      <c r="O101" s="29"/>
      <c r="P101" s="32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2:43" s="2" customFormat="1" x14ac:dyDescent="0.2">
      <c r="B102" s="9"/>
      <c r="C102" s="10"/>
      <c r="D102" s="50"/>
      <c r="E102" s="21"/>
      <c r="F102" s="21"/>
      <c r="G102" s="21"/>
      <c r="H102" s="21"/>
      <c r="I102" s="21"/>
      <c r="J102" s="21"/>
      <c r="K102" s="21"/>
      <c r="L102" s="10"/>
      <c r="M102" s="19"/>
      <c r="N102" s="24"/>
      <c r="O102" s="29"/>
      <c r="P102" s="3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2:43" s="2" customFormat="1" x14ac:dyDescent="0.2">
      <c r="B103" s="9"/>
      <c r="C103" s="10"/>
      <c r="D103" s="50"/>
      <c r="E103" s="21"/>
      <c r="F103" s="21"/>
      <c r="G103" s="21"/>
      <c r="H103" s="21"/>
      <c r="I103" s="21"/>
      <c r="J103" s="21"/>
      <c r="K103" s="21"/>
      <c r="L103" s="10"/>
      <c r="M103" s="19"/>
      <c r="N103" s="24"/>
      <c r="O103" s="29"/>
      <c r="P103" s="32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2:43" s="2" customFormat="1" x14ac:dyDescent="0.2">
      <c r="B104" s="9"/>
      <c r="C104" s="10"/>
      <c r="D104" s="50"/>
      <c r="E104" s="21"/>
      <c r="F104" s="21"/>
      <c r="G104" s="21"/>
      <c r="H104" s="21"/>
      <c r="I104" s="21"/>
      <c r="J104" s="21"/>
      <c r="K104" s="21"/>
      <c r="L104" s="10"/>
      <c r="M104" s="19"/>
      <c r="N104" s="24"/>
      <c r="O104" s="29"/>
      <c r="P104" s="32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2:43" s="2" customFormat="1" x14ac:dyDescent="0.2">
      <c r="B105" s="9"/>
      <c r="C105" s="10"/>
      <c r="D105" s="50"/>
      <c r="E105" s="21"/>
      <c r="F105" s="21"/>
      <c r="G105" s="21"/>
      <c r="H105" s="21"/>
      <c r="I105" s="21"/>
      <c r="J105" s="21"/>
      <c r="K105" s="21"/>
      <c r="L105" s="10"/>
      <c r="M105" s="19"/>
      <c r="N105" s="24"/>
      <c r="O105" s="29"/>
      <c r="P105" s="32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2:43" s="2" customFormat="1" x14ac:dyDescent="0.2">
      <c r="B106" s="9"/>
      <c r="C106" s="10"/>
      <c r="D106" s="50"/>
      <c r="E106" s="21"/>
      <c r="F106" s="21"/>
      <c r="G106" s="21"/>
      <c r="H106" s="21"/>
      <c r="I106" s="21"/>
      <c r="J106" s="21"/>
      <c r="K106" s="21"/>
      <c r="L106" s="10"/>
      <c r="M106" s="19"/>
      <c r="N106" s="24"/>
      <c r="O106" s="29"/>
      <c r="P106" s="32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2:43" s="2" customFormat="1" x14ac:dyDescent="0.2">
      <c r="B107" s="9"/>
      <c r="C107" s="10"/>
      <c r="D107" s="50"/>
      <c r="E107" s="21"/>
      <c r="F107" s="21"/>
      <c r="G107" s="21"/>
      <c r="H107" s="21"/>
      <c r="I107" s="21"/>
      <c r="J107" s="21"/>
      <c r="K107" s="21"/>
      <c r="L107" s="10"/>
      <c r="M107" s="19"/>
      <c r="N107" s="24"/>
      <c r="O107" s="29"/>
      <c r="P107" s="32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2:43" s="2" customFormat="1" x14ac:dyDescent="0.2">
      <c r="B108" s="9"/>
      <c r="C108" s="10"/>
      <c r="D108" s="50"/>
      <c r="E108" s="21"/>
      <c r="F108" s="21"/>
      <c r="G108" s="21"/>
      <c r="H108" s="21"/>
      <c r="I108" s="21"/>
      <c r="J108" s="21"/>
      <c r="K108" s="21"/>
      <c r="L108" s="10"/>
      <c r="M108" s="19"/>
      <c r="N108" s="24"/>
      <c r="O108" s="29"/>
      <c r="P108" s="32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2:43" s="2" customFormat="1" x14ac:dyDescent="0.2">
      <c r="B109" s="9"/>
      <c r="C109" s="10"/>
      <c r="D109" s="50"/>
      <c r="E109" s="21"/>
      <c r="F109" s="21"/>
      <c r="G109" s="21"/>
      <c r="H109" s="21"/>
      <c r="I109" s="21"/>
      <c r="J109" s="21"/>
      <c r="K109" s="21"/>
      <c r="L109" s="10"/>
      <c r="M109" s="19"/>
      <c r="N109" s="24"/>
      <c r="O109" s="29"/>
      <c r="P109" s="32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2:43" s="2" customFormat="1" x14ac:dyDescent="0.2">
      <c r="B110" s="9"/>
      <c r="C110" s="10"/>
      <c r="D110" s="50"/>
      <c r="E110" s="21"/>
      <c r="F110" s="21"/>
      <c r="G110" s="21"/>
      <c r="H110" s="21"/>
      <c r="I110" s="21"/>
      <c r="J110" s="21"/>
      <c r="K110" s="21"/>
      <c r="L110" s="10"/>
      <c r="M110" s="19"/>
      <c r="N110" s="24"/>
      <c r="O110" s="29"/>
      <c r="P110" s="32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2:43" s="2" customFormat="1" x14ac:dyDescent="0.2">
      <c r="B111" s="9"/>
      <c r="C111" s="10"/>
      <c r="D111" s="50"/>
      <c r="E111" s="21"/>
      <c r="F111" s="21"/>
      <c r="G111" s="21"/>
      <c r="H111" s="21"/>
      <c r="I111" s="21"/>
      <c r="J111" s="21"/>
      <c r="K111" s="21"/>
      <c r="L111" s="10"/>
      <c r="M111" s="19"/>
      <c r="N111" s="24"/>
      <c r="O111" s="29"/>
      <c r="P111" s="32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2:43" s="2" customFormat="1" x14ac:dyDescent="0.2">
      <c r="B112" s="9"/>
      <c r="C112" s="10"/>
      <c r="D112" s="50"/>
      <c r="E112" s="21"/>
      <c r="F112" s="21"/>
      <c r="G112" s="21"/>
      <c r="H112" s="21"/>
      <c r="I112" s="21"/>
      <c r="J112" s="21"/>
      <c r="K112" s="21"/>
      <c r="L112" s="10"/>
      <c r="M112" s="19"/>
      <c r="N112" s="24"/>
      <c r="O112" s="29"/>
      <c r="P112" s="3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2:43" s="2" customFormat="1" x14ac:dyDescent="0.2">
      <c r="B113" s="9"/>
      <c r="C113" s="10"/>
      <c r="D113" s="50"/>
      <c r="E113" s="21"/>
      <c r="F113" s="21"/>
      <c r="G113" s="21"/>
      <c r="H113" s="21"/>
      <c r="I113" s="21"/>
      <c r="J113" s="21"/>
      <c r="K113" s="21"/>
      <c r="L113" s="10"/>
      <c r="M113" s="19"/>
      <c r="N113" s="24"/>
      <c r="O113" s="29"/>
      <c r="P113" s="32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2:43" s="2" customFormat="1" x14ac:dyDescent="0.2">
      <c r="B114" s="9"/>
      <c r="C114" s="10"/>
      <c r="D114" s="50"/>
      <c r="E114" s="21"/>
      <c r="F114" s="21"/>
      <c r="G114" s="21"/>
      <c r="H114" s="21"/>
      <c r="I114" s="21"/>
      <c r="J114" s="21"/>
      <c r="K114" s="21"/>
      <c r="L114" s="10"/>
      <c r="M114" s="19"/>
      <c r="N114" s="24"/>
      <c r="O114" s="29"/>
      <c r="P114" s="32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2:43" s="2" customFormat="1" x14ac:dyDescent="0.2">
      <c r="B115" s="9"/>
      <c r="C115" s="10"/>
      <c r="D115" s="50"/>
      <c r="E115" s="21"/>
      <c r="F115" s="21"/>
      <c r="G115" s="21"/>
      <c r="H115" s="21"/>
      <c r="I115" s="21"/>
      <c r="J115" s="21"/>
      <c r="K115" s="21"/>
      <c r="L115" s="10"/>
      <c r="M115" s="19"/>
      <c r="N115" s="24"/>
      <c r="O115" s="29"/>
      <c r="P115" s="32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2:43" s="2" customFormat="1" x14ac:dyDescent="0.2">
      <c r="B116" s="9"/>
      <c r="C116" s="10"/>
      <c r="D116" s="50"/>
      <c r="E116" s="21"/>
      <c r="F116" s="21"/>
      <c r="G116" s="21"/>
      <c r="H116" s="21"/>
      <c r="I116" s="21"/>
      <c r="J116" s="21"/>
      <c r="K116" s="21"/>
      <c r="L116" s="10"/>
      <c r="M116" s="19"/>
      <c r="N116" s="24"/>
      <c r="O116" s="29"/>
      <c r="P116" s="32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2:43" s="2" customFormat="1" x14ac:dyDescent="0.2">
      <c r="B117" s="9"/>
      <c r="C117" s="10"/>
      <c r="D117" s="50"/>
      <c r="E117" s="21"/>
      <c r="F117" s="21"/>
      <c r="G117" s="21"/>
      <c r="H117" s="21"/>
      <c r="I117" s="21"/>
      <c r="J117" s="21"/>
      <c r="K117" s="21"/>
      <c r="L117" s="10"/>
      <c r="M117" s="19"/>
      <c r="N117" s="24"/>
      <c r="O117" s="29"/>
      <c r="P117" s="32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2:43" s="2" customFormat="1" x14ac:dyDescent="0.2">
      <c r="B118" s="9"/>
      <c r="C118" s="10"/>
      <c r="D118" s="50"/>
      <c r="E118" s="21"/>
      <c r="F118" s="21"/>
      <c r="G118" s="21"/>
      <c r="H118" s="21"/>
      <c r="I118" s="21"/>
      <c r="J118" s="21"/>
      <c r="K118" s="21"/>
      <c r="L118" s="10"/>
      <c r="M118" s="19"/>
      <c r="N118" s="24"/>
      <c r="O118" s="29"/>
      <c r="P118" s="32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2:43" s="2" customFormat="1" x14ac:dyDescent="0.2">
      <c r="B119" s="9"/>
      <c r="C119" s="10"/>
      <c r="D119" s="50"/>
      <c r="E119" s="21"/>
      <c r="F119" s="21"/>
      <c r="G119" s="21"/>
      <c r="H119" s="21"/>
      <c r="I119" s="21"/>
      <c r="J119" s="21"/>
      <c r="K119" s="21"/>
      <c r="L119" s="10"/>
      <c r="M119" s="19"/>
      <c r="N119" s="24"/>
      <c r="O119" s="29"/>
      <c r="P119" s="32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2:43" s="2" customFormat="1" x14ac:dyDescent="0.2">
      <c r="B120" s="9"/>
      <c r="C120" s="10"/>
      <c r="D120" s="50"/>
      <c r="E120" s="21"/>
      <c r="F120" s="21"/>
      <c r="G120" s="21"/>
      <c r="H120" s="21"/>
      <c r="I120" s="21"/>
      <c r="J120" s="21"/>
      <c r="K120" s="21"/>
      <c r="L120" s="10"/>
      <c r="M120" s="19"/>
      <c r="N120" s="24"/>
      <c r="O120" s="29"/>
      <c r="P120" s="32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2:43" s="2" customFormat="1" x14ac:dyDescent="0.2">
      <c r="B121" s="9"/>
      <c r="C121" s="10"/>
      <c r="D121" s="50"/>
      <c r="E121" s="21"/>
      <c r="F121" s="21"/>
      <c r="G121" s="21"/>
      <c r="H121" s="21"/>
      <c r="I121" s="21"/>
      <c r="J121" s="21"/>
      <c r="K121" s="21"/>
      <c r="L121" s="10"/>
      <c r="M121" s="19"/>
      <c r="N121" s="24"/>
      <c r="O121" s="29"/>
      <c r="P121" s="32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2:43" s="2" customFormat="1" x14ac:dyDescent="0.2">
      <c r="B122" s="9"/>
      <c r="C122" s="10"/>
      <c r="D122" s="50"/>
      <c r="E122" s="21"/>
      <c r="F122" s="21"/>
      <c r="G122" s="21"/>
      <c r="H122" s="21"/>
      <c r="I122" s="21"/>
      <c r="J122" s="21"/>
      <c r="K122" s="21"/>
      <c r="L122" s="10"/>
      <c r="M122" s="19"/>
      <c r="N122" s="24"/>
      <c r="O122" s="29"/>
      <c r="P122" s="3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2:43" s="2" customFormat="1" x14ac:dyDescent="0.2">
      <c r="B123" s="9"/>
      <c r="C123" s="10"/>
      <c r="D123" s="50"/>
      <c r="E123" s="21"/>
      <c r="F123" s="21"/>
      <c r="G123" s="21"/>
      <c r="H123" s="21"/>
      <c r="I123" s="21"/>
      <c r="J123" s="21"/>
      <c r="K123" s="21"/>
      <c r="L123" s="10"/>
      <c r="M123" s="19"/>
      <c r="N123" s="24"/>
      <c r="O123" s="29"/>
      <c r="P123" s="32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2:43" s="2" customFormat="1" x14ac:dyDescent="0.2">
      <c r="B124" s="9"/>
      <c r="C124" s="10"/>
      <c r="D124" s="50"/>
      <c r="E124" s="21"/>
      <c r="F124" s="21"/>
      <c r="G124" s="21"/>
      <c r="H124" s="21"/>
      <c r="I124" s="21"/>
      <c r="J124" s="21"/>
      <c r="K124" s="21"/>
      <c r="L124" s="10"/>
      <c r="M124" s="19"/>
      <c r="N124" s="24"/>
      <c r="O124" s="29"/>
      <c r="P124" s="32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2:43" s="2" customFormat="1" x14ac:dyDescent="0.2">
      <c r="B125" s="9"/>
      <c r="C125" s="10"/>
      <c r="D125" s="50"/>
      <c r="E125" s="21"/>
      <c r="F125" s="21"/>
      <c r="G125" s="21"/>
      <c r="H125" s="21"/>
      <c r="I125" s="21"/>
      <c r="J125" s="21"/>
      <c r="K125" s="21"/>
      <c r="L125" s="10"/>
      <c r="M125" s="19"/>
      <c r="N125" s="24"/>
      <c r="O125" s="29"/>
      <c r="P125" s="32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2:43" s="2" customFormat="1" x14ac:dyDescent="0.2">
      <c r="B126" s="9"/>
      <c r="C126" s="10"/>
      <c r="D126" s="50"/>
      <c r="E126" s="21"/>
      <c r="F126" s="21"/>
      <c r="G126" s="21"/>
      <c r="H126" s="21"/>
      <c r="I126" s="21"/>
      <c r="J126" s="21"/>
      <c r="K126" s="21"/>
      <c r="L126" s="10"/>
      <c r="M126" s="19"/>
      <c r="N126" s="24"/>
      <c r="O126" s="29"/>
      <c r="P126" s="32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2:43" s="2" customFormat="1" x14ac:dyDescent="0.2">
      <c r="B127" s="9"/>
      <c r="C127" s="10"/>
      <c r="D127" s="50"/>
      <c r="E127" s="21"/>
      <c r="F127" s="21"/>
      <c r="G127" s="21"/>
      <c r="H127" s="21"/>
      <c r="I127" s="21"/>
      <c r="J127" s="21"/>
      <c r="K127" s="21"/>
      <c r="L127" s="10"/>
      <c r="M127" s="19"/>
      <c r="N127" s="24"/>
      <c r="O127" s="29"/>
      <c r="P127" s="32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2:43" s="2" customFormat="1" x14ac:dyDescent="0.2">
      <c r="B128" s="9"/>
      <c r="C128" s="10"/>
      <c r="D128" s="50"/>
      <c r="E128" s="21"/>
      <c r="F128" s="21"/>
      <c r="G128" s="21"/>
      <c r="H128" s="21"/>
      <c r="I128" s="21"/>
      <c r="J128" s="21"/>
      <c r="K128" s="21"/>
      <c r="L128" s="10"/>
      <c r="M128" s="19"/>
      <c r="N128" s="24"/>
      <c r="O128" s="29"/>
      <c r="P128" s="32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2:43" s="2" customFormat="1" x14ac:dyDescent="0.2">
      <c r="B129" s="9"/>
      <c r="C129" s="10"/>
      <c r="D129" s="50"/>
      <c r="E129" s="21"/>
      <c r="F129" s="21"/>
      <c r="G129" s="21"/>
      <c r="H129" s="21"/>
      <c r="I129" s="21"/>
      <c r="J129" s="21"/>
      <c r="K129" s="21"/>
      <c r="L129" s="10"/>
      <c r="M129" s="19"/>
      <c r="N129" s="24"/>
      <c r="O129" s="29"/>
      <c r="P129" s="32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2:43" s="2" customFormat="1" x14ac:dyDescent="0.2">
      <c r="B130" s="9"/>
      <c r="C130" s="10"/>
      <c r="D130" s="50"/>
      <c r="E130" s="21"/>
      <c r="F130" s="21"/>
      <c r="G130" s="21"/>
      <c r="H130" s="21"/>
      <c r="I130" s="21"/>
      <c r="J130" s="21"/>
      <c r="K130" s="21"/>
      <c r="L130" s="10"/>
      <c r="M130" s="19"/>
      <c r="N130" s="24"/>
      <c r="O130" s="29"/>
      <c r="P130" s="32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2:43" s="2" customFormat="1" x14ac:dyDescent="0.2">
      <c r="B131" s="9"/>
      <c r="C131" s="10"/>
      <c r="D131" s="50"/>
      <c r="E131" s="21"/>
      <c r="F131" s="21"/>
      <c r="G131" s="21"/>
      <c r="H131" s="21"/>
      <c r="I131" s="21"/>
      <c r="J131" s="21"/>
      <c r="K131" s="21"/>
      <c r="L131" s="10"/>
      <c r="M131" s="19"/>
      <c r="N131" s="24"/>
      <c r="O131" s="29"/>
      <c r="P131" s="32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2:43" s="2" customFormat="1" x14ac:dyDescent="0.2">
      <c r="B132" s="9"/>
      <c r="C132" s="10"/>
      <c r="D132" s="50"/>
      <c r="E132" s="21"/>
      <c r="F132" s="21"/>
      <c r="G132" s="21"/>
      <c r="H132" s="21"/>
      <c r="I132" s="21"/>
      <c r="J132" s="21"/>
      <c r="K132" s="21"/>
      <c r="L132" s="10"/>
      <c r="M132" s="19"/>
      <c r="N132" s="24"/>
      <c r="O132" s="29"/>
      <c r="P132" s="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2:43" s="2" customFormat="1" x14ac:dyDescent="0.2">
      <c r="B133" s="9"/>
      <c r="C133" s="10"/>
      <c r="D133" s="50"/>
      <c r="E133" s="21"/>
      <c r="F133" s="21"/>
      <c r="G133" s="21"/>
      <c r="H133" s="21"/>
      <c r="I133" s="21"/>
      <c r="J133" s="21"/>
      <c r="K133" s="21"/>
      <c r="L133" s="10"/>
      <c r="M133" s="19"/>
      <c r="N133" s="24"/>
      <c r="O133" s="29"/>
      <c r="P133" s="32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2:43" s="2" customFormat="1" x14ac:dyDescent="0.2">
      <c r="B134" s="9"/>
      <c r="C134" s="10"/>
      <c r="D134" s="50"/>
      <c r="E134" s="21"/>
      <c r="F134" s="21"/>
      <c r="G134" s="21"/>
      <c r="H134" s="21"/>
      <c r="I134" s="21"/>
      <c r="J134" s="21"/>
      <c r="K134" s="21"/>
      <c r="L134" s="10"/>
      <c r="M134" s="19"/>
      <c r="N134" s="24"/>
      <c r="O134" s="29"/>
      <c r="P134" s="32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2:43" s="2" customFormat="1" x14ac:dyDescent="0.2">
      <c r="B135" s="9"/>
      <c r="C135" s="10"/>
      <c r="D135" s="50"/>
      <c r="E135" s="21"/>
      <c r="F135" s="21"/>
      <c r="G135" s="21"/>
      <c r="H135" s="21"/>
      <c r="I135" s="21"/>
      <c r="J135" s="21"/>
      <c r="K135" s="21"/>
      <c r="L135" s="10"/>
      <c r="M135" s="19"/>
      <c r="N135" s="24"/>
      <c r="O135" s="29"/>
      <c r="P135" s="32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2:43" s="2" customFormat="1" x14ac:dyDescent="0.2">
      <c r="B136" s="9"/>
      <c r="C136" s="10"/>
      <c r="D136" s="50"/>
      <c r="E136" s="21"/>
      <c r="F136" s="21"/>
      <c r="G136" s="21"/>
      <c r="H136" s="21"/>
      <c r="I136" s="21"/>
      <c r="J136" s="21"/>
      <c r="K136" s="21"/>
      <c r="L136" s="10"/>
      <c r="M136" s="19"/>
      <c r="N136" s="24"/>
      <c r="O136" s="29"/>
      <c r="P136" s="32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2:43" s="2" customFormat="1" x14ac:dyDescent="0.2">
      <c r="B137" s="9"/>
      <c r="C137" s="10"/>
      <c r="D137" s="50"/>
      <c r="E137" s="21"/>
      <c r="F137" s="21"/>
      <c r="G137" s="21"/>
      <c r="H137" s="21"/>
      <c r="I137" s="21"/>
      <c r="J137" s="21"/>
      <c r="K137" s="21"/>
      <c r="L137" s="10"/>
      <c r="M137" s="19"/>
      <c r="N137" s="24"/>
      <c r="O137" s="29"/>
      <c r="P137" s="32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2:43" s="2" customFormat="1" x14ac:dyDescent="0.2">
      <c r="B138" s="9"/>
      <c r="C138" s="10"/>
      <c r="D138" s="50"/>
      <c r="E138" s="21"/>
      <c r="F138" s="21"/>
      <c r="G138" s="21"/>
      <c r="H138" s="21"/>
      <c r="I138" s="21"/>
      <c r="J138" s="21"/>
      <c r="K138" s="21"/>
      <c r="L138" s="10"/>
      <c r="M138" s="19"/>
      <c r="N138" s="24"/>
      <c r="O138" s="29"/>
      <c r="P138" s="32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2:43" s="2" customFormat="1" x14ac:dyDescent="0.2">
      <c r="B139" s="9"/>
      <c r="C139" s="10"/>
      <c r="D139" s="50"/>
      <c r="E139" s="21"/>
      <c r="F139" s="21"/>
      <c r="G139" s="21"/>
      <c r="H139" s="21"/>
      <c r="I139" s="21"/>
      <c r="J139" s="21"/>
      <c r="K139" s="21"/>
      <c r="L139" s="10"/>
      <c r="M139" s="19"/>
      <c r="N139" s="24"/>
      <c r="O139" s="29"/>
      <c r="P139" s="32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2:43" s="2" customFormat="1" x14ac:dyDescent="0.2">
      <c r="B140" s="9"/>
      <c r="C140" s="10"/>
      <c r="D140" s="50"/>
      <c r="E140" s="21"/>
      <c r="F140" s="21"/>
      <c r="G140" s="21"/>
      <c r="H140" s="21"/>
      <c r="I140" s="21"/>
      <c r="J140" s="21"/>
      <c r="K140" s="21"/>
      <c r="L140" s="10"/>
      <c r="M140" s="19"/>
      <c r="N140" s="24"/>
      <c r="O140" s="29"/>
      <c r="P140" s="32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2:43" s="2" customFormat="1" x14ac:dyDescent="0.2">
      <c r="B141" s="9"/>
      <c r="C141" s="10"/>
      <c r="D141" s="50"/>
      <c r="E141" s="21"/>
      <c r="F141" s="21"/>
      <c r="G141" s="21"/>
      <c r="H141" s="21"/>
      <c r="I141" s="21"/>
      <c r="J141" s="21"/>
      <c r="K141" s="21"/>
      <c r="L141" s="10"/>
      <c r="M141" s="19"/>
      <c r="N141" s="24"/>
      <c r="O141" s="29"/>
      <c r="P141" s="32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2:43" s="2" customFormat="1" x14ac:dyDescent="0.2">
      <c r="B142" s="9"/>
      <c r="C142" s="10"/>
      <c r="D142" s="50"/>
      <c r="E142" s="21"/>
      <c r="F142" s="21"/>
      <c r="G142" s="21"/>
      <c r="H142" s="21"/>
      <c r="I142" s="21"/>
      <c r="J142" s="21"/>
      <c r="K142" s="21"/>
      <c r="L142" s="10"/>
      <c r="M142" s="19"/>
      <c r="N142" s="24"/>
      <c r="O142" s="29"/>
      <c r="P142" s="3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2:43" s="2" customFormat="1" x14ac:dyDescent="0.2">
      <c r="B143" s="9"/>
      <c r="C143" s="10"/>
      <c r="D143" s="50"/>
      <c r="E143" s="21"/>
      <c r="F143" s="21"/>
      <c r="G143" s="21"/>
      <c r="H143" s="21"/>
      <c r="I143" s="21"/>
      <c r="J143" s="21"/>
      <c r="K143" s="21"/>
      <c r="L143" s="10"/>
      <c r="M143" s="19"/>
      <c r="N143" s="24"/>
      <c r="O143" s="29"/>
      <c r="P143" s="32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2:43" s="2" customFormat="1" x14ac:dyDescent="0.2">
      <c r="B144" s="9"/>
      <c r="C144" s="10"/>
      <c r="D144" s="50"/>
      <c r="E144" s="21"/>
      <c r="F144" s="21"/>
      <c r="G144" s="21"/>
      <c r="H144" s="21"/>
      <c r="I144" s="21"/>
      <c r="J144" s="21"/>
      <c r="K144" s="21"/>
      <c r="L144" s="10"/>
      <c r="M144" s="19"/>
      <c r="N144" s="24"/>
      <c r="O144" s="29"/>
      <c r="P144" s="32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2:43" s="2" customFormat="1" x14ac:dyDescent="0.2">
      <c r="B145" s="9"/>
      <c r="C145" s="10"/>
      <c r="D145" s="50"/>
      <c r="E145" s="21"/>
      <c r="F145" s="21"/>
      <c r="G145" s="21"/>
      <c r="H145" s="21"/>
      <c r="I145" s="21"/>
      <c r="J145" s="21"/>
      <c r="K145" s="21"/>
      <c r="L145" s="10"/>
      <c r="M145" s="19"/>
      <c r="N145" s="24"/>
      <c r="O145" s="29"/>
      <c r="P145" s="32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2:43" s="2" customFormat="1" x14ac:dyDescent="0.2">
      <c r="B146" s="9"/>
      <c r="C146" s="10"/>
      <c r="D146" s="50"/>
      <c r="E146" s="21"/>
      <c r="F146" s="21"/>
      <c r="G146" s="21"/>
      <c r="H146" s="21"/>
      <c r="I146" s="21"/>
      <c r="J146" s="21"/>
      <c r="K146" s="21"/>
      <c r="L146" s="10"/>
      <c r="M146" s="19"/>
      <c r="N146" s="24"/>
      <c r="O146" s="29"/>
      <c r="P146" s="32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2:43" s="2" customFormat="1" x14ac:dyDescent="0.2">
      <c r="B147" s="9"/>
      <c r="C147" s="10"/>
      <c r="D147" s="50"/>
      <c r="E147" s="21"/>
      <c r="F147" s="21"/>
      <c r="G147" s="21"/>
      <c r="H147" s="21"/>
      <c r="I147" s="21"/>
      <c r="J147" s="21"/>
      <c r="K147" s="21"/>
      <c r="L147" s="10"/>
      <c r="M147" s="19"/>
      <c r="N147" s="24"/>
      <c r="O147" s="29"/>
      <c r="P147" s="32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2:43" s="2" customFormat="1" x14ac:dyDescent="0.2">
      <c r="B148" s="9"/>
      <c r="C148" s="10"/>
      <c r="D148" s="50"/>
      <c r="E148" s="21"/>
      <c r="F148" s="21"/>
      <c r="G148" s="21"/>
      <c r="H148" s="21"/>
      <c r="I148" s="21"/>
      <c r="J148" s="21"/>
      <c r="K148" s="21"/>
      <c r="L148" s="10"/>
      <c r="M148" s="19"/>
      <c r="N148" s="24"/>
      <c r="O148" s="29"/>
      <c r="P148" s="32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2:43" s="2" customFormat="1" x14ac:dyDescent="0.2">
      <c r="B149" s="9"/>
      <c r="C149" s="10"/>
      <c r="D149" s="50"/>
      <c r="E149" s="21"/>
      <c r="F149" s="21"/>
      <c r="G149" s="21"/>
      <c r="H149" s="21"/>
      <c r="I149" s="21"/>
      <c r="J149" s="21"/>
      <c r="K149" s="21"/>
      <c r="L149" s="10"/>
      <c r="M149" s="19"/>
      <c r="N149" s="24"/>
      <c r="O149" s="29"/>
      <c r="P149" s="32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2:43" s="2" customFormat="1" x14ac:dyDescent="0.2">
      <c r="B150" s="9"/>
      <c r="C150" s="10"/>
      <c r="D150" s="50"/>
      <c r="E150" s="21"/>
      <c r="F150" s="21"/>
      <c r="G150" s="21"/>
      <c r="H150" s="21"/>
      <c r="I150" s="21"/>
      <c r="J150" s="21"/>
      <c r="K150" s="21"/>
      <c r="L150" s="10"/>
      <c r="M150" s="19"/>
      <c r="N150" s="24"/>
      <c r="O150" s="29"/>
      <c r="P150" s="32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2:43" s="2" customFormat="1" x14ac:dyDescent="0.2">
      <c r="B151" s="9"/>
      <c r="C151" s="10"/>
      <c r="D151" s="50"/>
      <c r="E151" s="21"/>
      <c r="F151" s="21"/>
      <c r="G151" s="21"/>
      <c r="H151" s="21"/>
      <c r="I151" s="21"/>
      <c r="J151" s="21"/>
      <c r="K151" s="21"/>
      <c r="L151" s="10"/>
      <c r="M151" s="19"/>
      <c r="N151" s="24"/>
      <c r="O151" s="29"/>
      <c r="P151" s="32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2:43" s="2" customFormat="1" x14ac:dyDescent="0.2">
      <c r="B152" s="9"/>
      <c r="C152" s="10"/>
      <c r="D152" s="50"/>
      <c r="E152" s="21"/>
      <c r="F152" s="21"/>
      <c r="G152" s="21"/>
      <c r="H152" s="21"/>
      <c r="I152" s="21"/>
      <c r="J152" s="21"/>
      <c r="K152" s="21"/>
      <c r="L152" s="10"/>
      <c r="M152" s="19"/>
      <c r="N152" s="24"/>
      <c r="O152" s="29"/>
      <c r="P152" s="3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2:43" s="2" customFormat="1" x14ac:dyDescent="0.2">
      <c r="B153" s="9"/>
      <c r="C153" s="10"/>
      <c r="D153" s="50"/>
      <c r="E153" s="21"/>
      <c r="F153" s="21"/>
      <c r="G153" s="21"/>
      <c r="H153" s="21"/>
      <c r="I153" s="21"/>
      <c r="J153" s="21"/>
      <c r="K153" s="21"/>
      <c r="L153" s="10"/>
      <c r="M153" s="19"/>
      <c r="N153" s="24"/>
      <c r="O153" s="29"/>
      <c r="P153" s="32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2:43" s="2" customFormat="1" x14ac:dyDescent="0.2">
      <c r="B154" s="9"/>
      <c r="C154" s="10"/>
      <c r="D154" s="50"/>
      <c r="E154" s="21"/>
      <c r="F154" s="21"/>
      <c r="G154" s="21"/>
      <c r="H154" s="21"/>
      <c r="I154" s="21"/>
      <c r="J154" s="21"/>
      <c r="K154" s="21"/>
      <c r="L154" s="10"/>
      <c r="M154" s="19"/>
      <c r="N154" s="24"/>
      <c r="O154" s="29"/>
      <c r="P154" s="32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2:43" s="2" customFormat="1" x14ac:dyDescent="0.2">
      <c r="B155" s="9"/>
      <c r="C155" s="10"/>
      <c r="D155" s="50"/>
      <c r="E155" s="21"/>
      <c r="F155" s="21"/>
      <c r="G155" s="21"/>
      <c r="H155" s="21"/>
      <c r="I155" s="21"/>
      <c r="J155" s="21"/>
      <c r="K155" s="21"/>
      <c r="L155" s="10"/>
      <c r="M155" s="19"/>
      <c r="N155" s="24"/>
      <c r="O155" s="29"/>
      <c r="P155" s="32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2:43" s="2" customFormat="1" x14ac:dyDescent="0.2">
      <c r="B156" s="9"/>
      <c r="C156" s="10"/>
      <c r="D156" s="50"/>
      <c r="E156" s="21"/>
      <c r="F156" s="21"/>
      <c r="G156" s="21"/>
      <c r="H156" s="21"/>
      <c r="I156" s="21"/>
      <c r="J156" s="21"/>
      <c r="K156" s="21"/>
      <c r="L156" s="10"/>
      <c r="M156" s="19"/>
      <c r="N156" s="24"/>
      <c r="O156" s="29"/>
      <c r="P156" s="32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2:43" s="2" customFormat="1" x14ac:dyDescent="0.2">
      <c r="B157" s="9"/>
      <c r="C157" s="10"/>
      <c r="D157" s="50"/>
      <c r="E157" s="21"/>
      <c r="F157" s="21"/>
      <c r="G157" s="21"/>
      <c r="H157" s="21"/>
      <c r="I157" s="21"/>
      <c r="J157" s="21"/>
      <c r="K157" s="21"/>
      <c r="L157" s="10"/>
      <c r="M157" s="19"/>
      <c r="N157" s="24"/>
      <c r="O157" s="29"/>
      <c r="P157" s="32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2:43" s="2" customFormat="1" x14ac:dyDescent="0.2">
      <c r="B158" s="9"/>
      <c r="C158" s="10"/>
      <c r="D158" s="50"/>
      <c r="E158" s="21"/>
      <c r="F158" s="21"/>
      <c r="G158" s="21"/>
      <c r="H158" s="21"/>
      <c r="I158" s="21"/>
      <c r="J158" s="21"/>
      <c r="K158" s="21"/>
      <c r="L158" s="10"/>
      <c r="M158" s="19"/>
      <c r="N158" s="24"/>
      <c r="O158" s="29"/>
      <c r="P158" s="32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2:43" s="2" customFormat="1" x14ac:dyDescent="0.2">
      <c r="B159" s="9"/>
      <c r="C159" s="10"/>
      <c r="D159" s="50"/>
      <c r="E159" s="21"/>
      <c r="F159" s="21"/>
      <c r="G159" s="21"/>
      <c r="H159" s="21"/>
      <c r="I159" s="21"/>
      <c r="J159" s="21"/>
      <c r="K159" s="21"/>
      <c r="L159" s="10"/>
      <c r="M159" s="19"/>
      <c r="N159" s="24"/>
      <c r="O159" s="29"/>
      <c r="P159" s="32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2:43" s="2" customFormat="1" x14ac:dyDescent="0.2">
      <c r="B160" s="9"/>
      <c r="C160" s="10"/>
      <c r="D160" s="50"/>
      <c r="E160" s="21"/>
      <c r="F160" s="21"/>
      <c r="G160" s="21"/>
      <c r="H160" s="21"/>
      <c r="I160" s="21"/>
      <c r="J160" s="21"/>
      <c r="K160" s="21"/>
      <c r="L160" s="10"/>
      <c r="M160" s="19"/>
      <c r="N160" s="24"/>
      <c r="O160" s="29"/>
      <c r="P160" s="32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2:43" s="2" customFormat="1" x14ac:dyDescent="0.2">
      <c r="B161" s="9"/>
      <c r="C161" s="10"/>
      <c r="D161" s="50"/>
      <c r="E161" s="21"/>
      <c r="F161" s="21"/>
      <c r="G161" s="21"/>
      <c r="H161" s="21"/>
      <c r="I161" s="21"/>
      <c r="J161" s="21"/>
      <c r="K161" s="21"/>
      <c r="L161" s="10"/>
      <c r="M161" s="19"/>
      <c r="N161" s="24"/>
      <c r="O161" s="29"/>
      <c r="P161" s="32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2:43" s="2" customFormat="1" x14ac:dyDescent="0.2">
      <c r="B162" s="9"/>
      <c r="C162" s="10"/>
      <c r="D162" s="50"/>
      <c r="E162" s="21"/>
      <c r="F162" s="21"/>
      <c r="G162" s="21"/>
      <c r="H162" s="21"/>
      <c r="I162" s="21"/>
      <c r="J162" s="21"/>
      <c r="K162" s="21"/>
      <c r="L162" s="10"/>
      <c r="M162" s="19"/>
      <c r="N162" s="24"/>
      <c r="O162" s="29"/>
      <c r="P162" s="3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2:43" s="2" customFormat="1" x14ac:dyDescent="0.2">
      <c r="B163" s="9"/>
      <c r="C163" s="10"/>
      <c r="D163" s="50"/>
      <c r="E163" s="21"/>
      <c r="F163" s="21"/>
      <c r="G163" s="21"/>
      <c r="H163" s="21"/>
      <c r="I163" s="21"/>
      <c r="J163" s="21"/>
      <c r="K163" s="21"/>
      <c r="L163" s="10"/>
      <c r="M163" s="19"/>
      <c r="N163" s="24"/>
      <c r="O163" s="29"/>
      <c r="P163" s="32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2:43" s="2" customFormat="1" x14ac:dyDescent="0.2">
      <c r="B164" s="9"/>
      <c r="C164" s="10"/>
      <c r="D164" s="50"/>
      <c r="E164" s="21"/>
      <c r="F164" s="21"/>
      <c r="G164" s="21"/>
      <c r="H164" s="21"/>
      <c r="I164" s="21"/>
      <c r="J164" s="21"/>
      <c r="K164" s="21"/>
      <c r="L164" s="10"/>
      <c r="M164" s="19"/>
      <c r="N164" s="24"/>
      <c r="O164" s="29"/>
      <c r="P164" s="32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2:43" s="2" customFormat="1" x14ac:dyDescent="0.2">
      <c r="B165" s="9"/>
      <c r="C165" s="10"/>
      <c r="D165" s="50"/>
      <c r="E165" s="21"/>
      <c r="F165" s="21"/>
      <c r="G165" s="21"/>
      <c r="H165" s="21"/>
      <c r="I165" s="21"/>
      <c r="J165" s="21"/>
      <c r="K165" s="21"/>
      <c r="L165" s="10"/>
      <c r="M165" s="19"/>
      <c r="N165" s="24"/>
      <c r="O165" s="29"/>
      <c r="P165" s="32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2:43" s="2" customFormat="1" x14ac:dyDescent="0.2">
      <c r="B166" s="9"/>
      <c r="C166" s="10"/>
      <c r="D166" s="50"/>
      <c r="E166" s="21"/>
      <c r="F166" s="21"/>
      <c r="G166" s="21"/>
      <c r="H166" s="21"/>
      <c r="I166" s="21"/>
      <c r="J166" s="21"/>
      <c r="K166" s="21"/>
      <c r="L166" s="10"/>
      <c r="M166" s="19"/>
      <c r="N166" s="24"/>
      <c r="O166" s="29"/>
      <c r="P166" s="32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2:43" s="2" customFormat="1" x14ac:dyDescent="0.2">
      <c r="B167" s="9"/>
      <c r="C167" s="10"/>
      <c r="D167" s="50"/>
      <c r="E167" s="21"/>
      <c r="F167" s="21"/>
      <c r="G167" s="21"/>
      <c r="H167" s="21"/>
      <c r="I167" s="21"/>
      <c r="J167" s="21"/>
      <c r="K167" s="21"/>
      <c r="L167" s="10"/>
      <c r="M167" s="19"/>
      <c r="N167" s="24"/>
      <c r="O167" s="29"/>
      <c r="P167" s="32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2:43" s="2" customFormat="1" x14ac:dyDescent="0.2">
      <c r="B168" s="9"/>
      <c r="C168" s="10"/>
      <c r="D168" s="50"/>
      <c r="E168" s="21"/>
      <c r="F168" s="21"/>
      <c r="G168" s="21"/>
      <c r="H168" s="21"/>
      <c r="I168" s="21"/>
      <c r="J168" s="21"/>
      <c r="K168" s="21"/>
      <c r="L168" s="10"/>
      <c r="M168" s="19"/>
      <c r="N168" s="24"/>
      <c r="O168" s="29"/>
      <c r="P168" s="32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2:43" s="2" customFormat="1" x14ac:dyDescent="0.2">
      <c r="B169" s="9"/>
      <c r="C169" s="10"/>
      <c r="D169" s="50"/>
      <c r="E169" s="21"/>
      <c r="F169" s="21"/>
      <c r="G169" s="21"/>
      <c r="H169" s="21"/>
      <c r="I169" s="21"/>
      <c r="J169" s="21"/>
      <c r="K169" s="21"/>
      <c r="L169" s="10"/>
      <c r="M169" s="19"/>
      <c r="N169" s="24"/>
      <c r="O169" s="29"/>
      <c r="P169" s="32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2:43" s="2" customFormat="1" x14ac:dyDescent="0.2">
      <c r="B170" s="9"/>
      <c r="C170" s="10"/>
      <c r="D170" s="50"/>
      <c r="E170" s="21"/>
      <c r="F170" s="21"/>
      <c r="G170" s="21"/>
      <c r="H170" s="21"/>
      <c r="I170" s="21"/>
      <c r="J170" s="21"/>
      <c r="K170" s="21"/>
      <c r="L170" s="10"/>
      <c r="M170" s="19"/>
      <c r="N170" s="24"/>
      <c r="O170" s="29"/>
      <c r="P170" s="32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2:43" s="2" customFormat="1" x14ac:dyDescent="0.2">
      <c r="B171" s="9"/>
      <c r="C171" s="10"/>
      <c r="D171" s="50"/>
      <c r="E171" s="21"/>
      <c r="F171" s="21"/>
      <c r="G171" s="21"/>
      <c r="H171" s="21"/>
      <c r="I171" s="21"/>
      <c r="J171" s="21"/>
      <c r="K171" s="21"/>
      <c r="L171" s="10"/>
      <c r="M171" s="19"/>
      <c r="N171" s="24"/>
      <c r="O171" s="29"/>
      <c r="P171" s="32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2:43" s="2" customFormat="1" x14ac:dyDescent="0.2">
      <c r="B172" s="9"/>
      <c r="C172" s="10"/>
      <c r="D172" s="50"/>
      <c r="E172" s="21"/>
      <c r="F172" s="21"/>
      <c r="G172" s="21"/>
      <c r="H172" s="21"/>
      <c r="I172" s="21"/>
      <c r="J172" s="21"/>
      <c r="K172" s="21"/>
      <c r="L172" s="10"/>
      <c r="M172" s="19"/>
      <c r="N172" s="24"/>
      <c r="O172" s="29"/>
      <c r="P172" s="3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2:43" s="2" customFormat="1" x14ac:dyDescent="0.2">
      <c r="B173" s="9"/>
      <c r="C173" s="10"/>
      <c r="D173" s="50"/>
      <c r="E173" s="21"/>
      <c r="F173" s="21"/>
      <c r="G173" s="21"/>
      <c r="H173" s="21"/>
      <c r="I173" s="21"/>
      <c r="J173" s="21"/>
      <c r="K173" s="21"/>
      <c r="L173" s="10"/>
      <c r="M173" s="19"/>
      <c r="N173" s="24"/>
      <c r="O173" s="29"/>
      <c r="P173" s="32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2:43" s="2" customFormat="1" x14ac:dyDescent="0.2">
      <c r="B174" s="9"/>
      <c r="C174" s="10"/>
      <c r="D174" s="50"/>
      <c r="E174" s="21"/>
      <c r="F174" s="21"/>
      <c r="G174" s="21"/>
      <c r="H174" s="21"/>
      <c r="I174" s="21"/>
      <c r="J174" s="21"/>
      <c r="K174" s="21"/>
      <c r="L174" s="10"/>
      <c r="M174" s="19"/>
      <c r="N174" s="24"/>
      <c r="O174" s="29"/>
      <c r="P174" s="32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2:43" s="2" customFormat="1" x14ac:dyDescent="0.2">
      <c r="B175" s="9"/>
      <c r="C175" s="10"/>
      <c r="D175" s="50"/>
      <c r="E175" s="21"/>
      <c r="F175" s="21"/>
      <c r="G175" s="21"/>
      <c r="H175" s="21"/>
      <c r="I175" s="21"/>
      <c r="J175" s="21"/>
      <c r="K175" s="21"/>
      <c r="L175" s="10"/>
      <c r="M175" s="19"/>
      <c r="N175" s="24"/>
      <c r="O175" s="29"/>
      <c r="P175" s="32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2:43" s="2" customFormat="1" x14ac:dyDescent="0.2">
      <c r="B176" s="9"/>
      <c r="C176" s="10"/>
      <c r="D176" s="50"/>
      <c r="E176" s="21"/>
      <c r="F176" s="21"/>
      <c r="G176" s="21"/>
      <c r="H176" s="21"/>
      <c r="I176" s="21"/>
      <c r="J176" s="21"/>
      <c r="K176" s="21"/>
      <c r="L176" s="10"/>
      <c r="M176" s="19"/>
      <c r="N176" s="24"/>
      <c r="O176" s="29"/>
      <c r="P176" s="32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2:43" s="2" customFormat="1" x14ac:dyDescent="0.2">
      <c r="B177" s="9"/>
      <c r="C177" s="10"/>
      <c r="D177" s="50"/>
      <c r="E177" s="21"/>
      <c r="F177" s="21"/>
      <c r="G177" s="21"/>
      <c r="H177" s="21"/>
      <c r="I177" s="21"/>
      <c r="J177" s="21"/>
      <c r="K177" s="21"/>
      <c r="L177" s="10"/>
      <c r="M177" s="19"/>
      <c r="N177" s="24"/>
      <c r="O177" s="29"/>
      <c r="P177" s="32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2:43" s="2" customFormat="1" x14ac:dyDescent="0.2">
      <c r="B178" s="9"/>
      <c r="C178" s="10"/>
      <c r="D178" s="50"/>
      <c r="E178" s="21"/>
      <c r="F178" s="21"/>
      <c r="G178" s="21"/>
      <c r="H178" s="21"/>
      <c r="I178" s="21"/>
      <c r="J178" s="21"/>
      <c r="K178" s="21"/>
      <c r="L178" s="10"/>
      <c r="M178" s="19"/>
      <c r="N178" s="24"/>
      <c r="O178" s="29"/>
      <c r="P178" s="32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2:43" s="2" customFormat="1" x14ac:dyDescent="0.2">
      <c r="B179" s="9"/>
      <c r="C179" s="10"/>
      <c r="D179" s="50"/>
      <c r="E179" s="21"/>
      <c r="F179" s="21"/>
      <c r="G179" s="21"/>
      <c r="H179" s="21"/>
      <c r="I179" s="21"/>
      <c r="J179" s="21"/>
      <c r="K179" s="21"/>
      <c r="L179" s="10"/>
      <c r="M179" s="19"/>
      <c r="N179" s="24"/>
      <c r="O179" s="29"/>
      <c r="P179" s="32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2:43" s="2" customFormat="1" x14ac:dyDescent="0.2">
      <c r="B180" s="9"/>
      <c r="C180" s="10"/>
      <c r="D180" s="50"/>
      <c r="E180" s="21"/>
      <c r="F180" s="21"/>
      <c r="G180" s="21"/>
      <c r="H180" s="21"/>
      <c r="I180" s="21"/>
      <c r="J180" s="21"/>
      <c r="K180" s="21"/>
      <c r="L180" s="10"/>
      <c r="M180" s="19"/>
      <c r="N180" s="24"/>
      <c r="O180" s="29"/>
      <c r="P180" s="32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2:43" s="2" customFormat="1" x14ac:dyDescent="0.2">
      <c r="B181" s="9"/>
      <c r="C181" s="10"/>
      <c r="D181" s="50"/>
      <c r="E181" s="21"/>
      <c r="F181" s="21"/>
      <c r="G181" s="21"/>
      <c r="H181" s="21"/>
      <c r="I181" s="21"/>
      <c r="J181" s="21"/>
      <c r="K181" s="21"/>
      <c r="L181" s="10"/>
      <c r="M181" s="19"/>
      <c r="N181" s="24"/>
      <c r="O181" s="29"/>
      <c r="P181" s="32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2:43" s="2" customFormat="1" x14ac:dyDescent="0.2">
      <c r="B182" s="9"/>
      <c r="C182" s="10"/>
      <c r="D182" s="50"/>
      <c r="E182" s="21"/>
      <c r="F182" s="21"/>
      <c r="G182" s="21"/>
      <c r="H182" s="21"/>
      <c r="I182" s="21"/>
      <c r="J182" s="21"/>
      <c r="K182" s="21"/>
      <c r="L182" s="10"/>
      <c r="M182" s="19"/>
      <c r="N182" s="24"/>
      <c r="O182" s="29"/>
      <c r="P182" s="32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2:43" s="2" customFormat="1" x14ac:dyDescent="0.2">
      <c r="B183" s="9"/>
      <c r="C183" s="10"/>
      <c r="D183" s="50"/>
      <c r="E183" s="21"/>
      <c r="F183" s="21"/>
      <c r="G183" s="21"/>
      <c r="H183" s="21"/>
      <c r="I183" s="21"/>
      <c r="J183" s="21"/>
      <c r="K183" s="21"/>
      <c r="L183" s="10"/>
      <c r="M183" s="19"/>
      <c r="N183" s="24"/>
      <c r="O183" s="29"/>
      <c r="P183" s="32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</sheetData>
  <mergeCells count="16">
    <mergeCell ref="AA2:AA3"/>
    <mergeCell ref="A1:Y1"/>
    <mergeCell ref="B2:B3"/>
    <mergeCell ref="C2:C3"/>
    <mergeCell ref="D2:D3"/>
    <mergeCell ref="E2:K2"/>
    <mergeCell ref="L2:L3"/>
    <mergeCell ref="M2:M3"/>
    <mergeCell ref="N2:N3"/>
    <mergeCell ref="O2:O3"/>
    <mergeCell ref="P2:P3"/>
    <mergeCell ref="Q2:R2"/>
    <mergeCell ref="S2:T2"/>
    <mergeCell ref="U2:V2"/>
    <mergeCell ref="W2:X2"/>
    <mergeCell ref="Y2:Z2"/>
  </mergeCells>
  <hyperlinks>
    <hyperlink ref="E13" r:id="rId1"/>
    <hyperlink ref="F13" r:id="rId2"/>
    <hyperlink ref="G13" r:id="rId3"/>
    <hyperlink ref="H13" r:id="rId4"/>
    <hyperlink ref="E19" r:id="rId5"/>
    <hyperlink ref="F19" r:id="rId6"/>
    <hyperlink ref="G19" r:id="rId7"/>
    <hyperlink ref="H19" r:id="rId8"/>
    <hyperlink ref="E14" r:id="rId9"/>
    <hyperlink ref="F14" r:id="rId10"/>
    <hyperlink ref="G14" r:id="rId11"/>
    <hyperlink ref="E11" r:id="rId12"/>
    <hyperlink ref="F11" r:id="rId13"/>
    <hyperlink ref="G11" r:id="rId14"/>
    <hyperlink ref="H11" r:id="rId15"/>
    <hyperlink ref="E16" r:id="rId16"/>
    <hyperlink ref="F16" r:id="rId17"/>
    <hyperlink ref="G16" r:id="rId18"/>
    <hyperlink ref="H16" r:id="rId19"/>
    <hyperlink ref="E8" r:id="rId20"/>
    <hyperlink ref="F8" r:id="rId21"/>
    <hyperlink ref="G8" r:id="rId22"/>
    <hyperlink ref="E10" r:id="rId23"/>
    <hyperlink ref="F10" r:id="rId24"/>
    <hyperlink ref="G10" r:id="rId25"/>
    <hyperlink ref="E17" r:id="rId26"/>
    <hyperlink ref="F17" r:id="rId27"/>
    <hyperlink ref="G17" r:id="rId28"/>
    <hyperlink ref="E18" r:id="rId29"/>
    <hyperlink ref="F18" r:id="rId30"/>
    <hyperlink ref="G18" r:id="rId31"/>
    <hyperlink ref="E15" r:id="rId32"/>
    <hyperlink ref="F15" r:id="rId33"/>
    <hyperlink ref="G15" r:id="rId34"/>
    <hyperlink ref="E9" r:id="rId35"/>
    <hyperlink ref="F9" r:id="rId36"/>
    <hyperlink ref="G9" r:id="rId37"/>
    <hyperlink ref="H9" r:id="rId38"/>
    <hyperlink ref="E5" r:id="rId39"/>
    <hyperlink ref="F5" r:id="rId40"/>
    <hyperlink ref="G5" r:id="rId41"/>
    <hyperlink ref="E6" r:id="rId42"/>
    <hyperlink ref="F6" r:id="rId43"/>
    <hyperlink ref="G6" r:id="rId44"/>
    <hyperlink ref="E12" r:id="rId45"/>
    <hyperlink ref="F12" r:id="rId46"/>
    <hyperlink ref="G12" r:id="rId47"/>
    <hyperlink ref="E7" r:id="rId48"/>
    <hyperlink ref="F7" r:id="rId49"/>
    <hyperlink ref="G7" r:id="rId50"/>
    <hyperlink ref="H7" r:id="rId51"/>
    <hyperlink ref="I7" r:id="rId52"/>
    <hyperlink ref="J7" r:id="rId53"/>
    <hyperlink ref="K7" r:id="rId54"/>
  </hyperlinks>
  <pageMargins left="0.7" right="0.7" top="0.78740157499999996" bottom="0.78740157499999996" header="0.3" footer="0.3"/>
  <legacyDrawing r:id="rId5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W169"/>
  <sheetViews>
    <sheetView workbookViewId="0">
      <selection activeCell="K17" sqref="K17"/>
    </sheetView>
  </sheetViews>
  <sheetFormatPr defaultRowHeight="12.75" x14ac:dyDescent="0.2"/>
  <cols>
    <col min="1" max="1" width="8" customWidth="1"/>
    <col min="2" max="2" width="13.140625" style="15" customWidth="1"/>
    <col min="3" max="3" width="30.7109375" style="12" customWidth="1"/>
    <col min="4" max="4" width="37.140625" style="155" customWidth="1"/>
    <col min="5" max="5" width="6.28515625" style="22" customWidth="1"/>
    <col min="6" max="11" width="5.7109375" style="22" customWidth="1"/>
    <col min="12" max="12" width="11" style="12" customWidth="1"/>
    <col min="13" max="13" width="14.140625" style="27" customWidth="1"/>
    <col min="14" max="14" width="12.42578125" style="25" customWidth="1"/>
    <col min="15" max="15" width="10.7109375" style="29" customWidth="1"/>
    <col min="16" max="16" width="10.7109375" style="32" customWidth="1"/>
    <col min="17" max="17" width="13.5703125" style="12" customWidth="1"/>
    <col min="18" max="18" width="16.42578125" style="12" customWidth="1"/>
    <col min="19" max="19" width="12.7109375" style="12" customWidth="1"/>
    <col min="20" max="20" width="17.140625" style="12" customWidth="1"/>
    <col min="21" max="21" width="12.7109375" style="12" customWidth="1"/>
    <col min="22" max="22" width="16.5703125" style="12" customWidth="1"/>
    <col min="23" max="23" width="13" style="12" customWidth="1"/>
    <col min="24" max="24" width="18.28515625" style="12" customWidth="1"/>
    <col min="25" max="25" width="12.7109375" style="12" customWidth="1"/>
    <col min="26" max="43" width="9.140625" style="12" customWidth="1"/>
  </cols>
  <sheetData>
    <row r="1" spans="1:75" ht="17.25" customHeight="1" x14ac:dyDescent="0.25">
      <c r="A1" s="439" t="s">
        <v>307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75" ht="82.5" customHeight="1" x14ac:dyDescent="0.2">
      <c r="B2" s="440" t="s">
        <v>0</v>
      </c>
      <c r="C2" s="440" t="s">
        <v>1</v>
      </c>
      <c r="D2" s="327" t="s">
        <v>2</v>
      </c>
      <c r="E2" s="442" t="s">
        <v>3</v>
      </c>
      <c r="F2" s="442"/>
      <c r="G2" s="442"/>
      <c r="H2" s="442"/>
      <c r="I2" s="442"/>
      <c r="J2" s="442"/>
      <c r="K2" s="442"/>
      <c r="L2" s="325" t="s">
        <v>9</v>
      </c>
      <c r="M2" s="443" t="s">
        <v>31</v>
      </c>
      <c r="N2" s="445" t="s">
        <v>34</v>
      </c>
      <c r="O2" s="446" t="s">
        <v>32</v>
      </c>
      <c r="P2" s="448" t="s">
        <v>7</v>
      </c>
      <c r="Q2" s="325" t="s">
        <v>234</v>
      </c>
      <c r="R2" s="325"/>
      <c r="S2" s="449" t="s">
        <v>235</v>
      </c>
      <c r="T2" s="449"/>
      <c r="U2" s="449" t="s">
        <v>283</v>
      </c>
      <c r="V2" s="449"/>
      <c r="W2" s="449" t="s">
        <v>284</v>
      </c>
      <c r="X2" s="449"/>
      <c r="Y2" s="450" t="s">
        <v>29</v>
      </c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39.4" customHeight="1" x14ac:dyDescent="0.2">
      <c r="B3" s="440"/>
      <c r="C3" s="440"/>
      <c r="D3" s="328"/>
      <c r="E3" s="16" t="s">
        <v>4</v>
      </c>
      <c r="F3" s="16" t="s">
        <v>5</v>
      </c>
      <c r="G3" s="16" t="s">
        <v>6</v>
      </c>
      <c r="H3" s="16"/>
      <c r="I3" s="16"/>
      <c r="J3" s="16"/>
      <c r="L3" s="331"/>
      <c r="M3" s="444"/>
      <c r="N3" s="445"/>
      <c r="O3" s="447"/>
      <c r="P3" s="448"/>
      <c r="Q3" s="4" t="s">
        <v>8</v>
      </c>
      <c r="R3" s="3" t="s">
        <v>11</v>
      </c>
      <c r="S3" s="4" t="s">
        <v>8</v>
      </c>
      <c r="T3" s="3" t="s">
        <v>11</v>
      </c>
      <c r="U3" s="4" t="s">
        <v>8</v>
      </c>
      <c r="V3" s="3" t="s">
        <v>11</v>
      </c>
      <c r="W3" s="4" t="s">
        <v>8</v>
      </c>
      <c r="X3" s="3" t="s">
        <v>12</v>
      </c>
      <c r="Y3" s="450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27.95" customHeight="1" thickBot="1" x14ac:dyDescent="0.25">
      <c r="B4" s="106"/>
      <c r="C4" s="106"/>
      <c r="D4" s="106"/>
      <c r="E4" s="107"/>
      <c r="F4" s="107"/>
      <c r="G4" s="107"/>
      <c r="H4" s="107"/>
      <c r="I4" s="107"/>
      <c r="J4" s="107"/>
      <c r="K4" s="107"/>
      <c r="L4" s="108"/>
      <c r="M4" s="109"/>
      <c r="N4" s="110"/>
      <c r="O4" s="111"/>
      <c r="P4" s="112"/>
      <c r="Q4" s="113" t="s">
        <v>28</v>
      </c>
      <c r="R4" s="113">
        <v>0.2</v>
      </c>
      <c r="S4" s="113" t="s">
        <v>28</v>
      </c>
      <c r="T4" s="113">
        <v>0.4</v>
      </c>
      <c r="U4" s="113" t="s">
        <v>28</v>
      </c>
      <c r="V4" s="113">
        <v>0.1</v>
      </c>
      <c r="W4" s="113" t="s">
        <v>28</v>
      </c>
      <c r="X4" s="113">
        <v>0.3</v>
      </c>
      <c r="Y4" s="156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128" customFormat="1" ht="47.1" customHeight="1" thickTop="1" x14ac:dyDescent="0.2">
      <c r="A5" s="157"/>
      <c r="B5" s="158" t="s">
        <v>285</v>
      </c>
      <c r="C5" s="116" t="s">
        <v>286</v>
      </c>
      <c r="D5" s="116" t="s">
        <v>287</v>
      </c>
      <c r="E5" s="159" t="s">
        <v>13</v>
      </c>
      <c r="F5" s="159" t="s">
        <v>13</v>
      </c>
      <c r="G5" s="159" t="s">
        <v>13</v>
      </c>
      <c r="H5" s="159" t="s">
        <v>13</v>
      </c>
      <c r="I5" s="160"/>
      <c r="J5" s="160"/>
      <c r="K5" s="161"/>
      <c r="L5" s="162">
        <v>28.6</v>
      </c>
      <c r="M5" s="122">
        <v>100000</v>
      </c>
      <c r="N5" s="123">
        <f>M5</f>
        <v>100000</v>
      </c>
      <c r="O5" s="124">
        <v>80000</v>
      </c>
      <c r="P5" s="123">
        <f>O5</f>
        <v>80000</v>
      </c>
      <c r="Q5" s="125">
        <v>5</v>
      </c>
      <c r="R5" s="125">
        <f>Q5*_NN1</f>
        <v>1</v>
      </c>
      <c r="S5" s="125">
        <f>(5+5+5+5+3)/5</f>
        <v>4.5999999999999996</v>
      </c>
      <c r="T5" s="125">
        <f>S5*_NN2</f>
        <v>1.8399999999999999</v>
      </c>
      <c r="U5" s="125">
        <f>(5+5+4+5+3)/5</f>
        <v>4.4000000000000004</v>
      </c>
      <c r="V5" s="125">
        <f>U5*_NN3</f>
        <v>0.44000000000000006</v>
      </c>
      <c r="W5" s="125">
        <f>(5+5+5+5+3)/5</f>
        <v>4.5999999999999996</v>
      </c>
      <c r="X5" s="125">
        <f>W5*_NN4</f>
        <v>1.38</v>
      </c>
      <c r="Y5" s="126">
        <f>R5+T5+V5+X5</f>
        <v>4.66</v>
      </c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</row>
    <row r="6" spans="1:75" s="133" customFormat="1" ht="31.5" customHeight="1" x14ac:dyDescent="0.2">
      <c r="A6" s="157"/>
      <c r="B6" s="163" t="s">
        <v>288</v>
      </c>
      <c r="C6" s="164" t="s">
        <v>36</v>
      </c>
      <c r="D6" s="116" t="s">
        <v>289</v>
      </c>
      <c r="E6" s="159" t="s">
        <v>14</v>
      </c>
      <c r="F6" s="159" t="s">
        <v>14</v>
      </c>
      <c r="G6" s="159" t="s">
        <v>14</v>
      </c>
      <c r="H6" s="160"/>
      <c r="I6" s="160"/>
      <c r="J6" s="160"/>
      <c r="K6" s="140"/>
      <c r="L6" s="162">
        <v>0</v>
      </c>
      <c r="M6" s="165">
        <v>35000</v>
      </c>
      <c r="N6" s="132">
        <f>N5+M6</f>
        <v>135000</v>
      </c>
      <c r="O6" s="166">
        <v>35000</v>
      </c>
      <c r="P6" s="132">
        <f>P5+O6</f>
        <v>115000</v>
      </c>
      <c r="Q6" s="167">
        <v>4</v>
      </c>
      <c r="R6" s="125">
        <f>Q6*_NN1</f>
        <v>0.8</v>
      </c>
      <c r="S6" s="167">
        <f>(4+4+5+3+4)/5</f>
        <v>4</v>
      </c>
      <c r="T6" s="125">
        <f>S6*_NN2</f>
        <v>1.6</v>
      </c>
      <c r="U6" s="167">
        <f>(4+4+4+2+3)/5</f>
        <v>3.4</v>
      </c>
      <c r="V6" s="125">
        <f>U6*_NN3</f>
        <v>0.34</v>
      </c>
      <c r="W6" s="167">
        <f>(4+5+4+4+3)/5</f>
        <v>4</v>
      </c>
      <c r="X6" s="125">
        <f>W6*_NN4</f>
        <v>1.2</v>
      </c>
      <c r="Y6" s="126">
        <f>R6+T6+V6+X6</f>
        <v>3.9400000000000004</v>
      </c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</row>
    <row r="7" spans="1:75" s="2" customFormat="1" x14ac:dyDescent="0.2">
      <c r="B7" s="9"/>
      <c r="C7" s="11"/>
      <c r="D7" s="17"/>
      <c r="E7" s="20"/>
      <c r="F7" s="20"/>
      <c r="G7" s="20"/>
      <c r="H7" s="20"/>
      <c r="I7" s="20"/>
      <c r="J7" s="20"/>
      <c r="K7" s="20"/>
      <c r="L7" s="10"/>
      <c r="M7" s="19"/>
      <c r="N7" s="24"/>
      <c r="O7" s="28"/>
      <c r="P7" s="24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75" s="2" customFormat="1" x14ac:dyDescent="0.2">
      <c r="B8" s="9"/>
      <c r="C8" s="11"/>
      <c r="D8" s="17"/>
      <c r="E8" s="20"/>
      <c r="F8" s="20"/>
      <c r="G8" s="20"/>
      <c r="H8" s="20"/>
      <c r="I8" s="20"/>
      <c r="J8" s="20"/>
      <c r="K8" s="20"/>
      <c r="L8" s="10"/>
      <c r="M8" s="34"/>
      <c r="N8" s="24"/>
      <c r="O8" s="28"/>
      <c r="P8" s="24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75" s="2" customFormat="1" x14ac:dyDescent="0.2">
      <c r="B9" s="9"/>
      <c r="C9" s="11"/>
      <c r="D9" s="17"/>
      <c r="E9" s="20"/>
      <c r="F9" s="20"/>
      <c r="G9" s="20"/>
      <c r="H9" s="20"/>
      <c r="I9" s="20"/>
      <c r="J9" s="20"/>
      <c r="K9" s="20"/>
      <c r="L9" s="10"/>
      <c r="M9" s="19"/>
      <c r="N9" s="24"/>
      <c r="O9" s="28"/>
      <c r="P9" s="2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75" s="2" customFormat="1" x14ac:dyDescent="0.2">
      <c r="B10" s="9"/>
      <c r="C10" s="11"/>
      <c r="D10" s="17"/>
      <c r="E10" s="20"/>
      <c r="F10" s="20"/>
      <c r="G10" s="20"/>
      <c r="H10" s="20"/>
      <c r="I10" s="20"/>
      <c r="J10" s="20"/>
      <c r="K10" s="20"/>
      <c r="L10" s="10"/>
      <c r="M10" s="19"/>
      <c r="N10" s="24"/>
      <c r="O10" s="28"/>
      <c r="P10" s="24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75" s="2" customFormat="1" x14ac:dyDescent="0.2">
      <c r="B11" s="9"/>
      <c r="C11" s="11"/>
      <c r="D11" s="17"/>
      <c r="E11" s="20"/>
      <c r="F11" s="20"/>
      <c r="G11" s="20"/>
      <c r="H11" s="20"/>
      <c r="I11" s="20"/>
      <c r="J11" s="20"/>
      <c r="K11" s="20"/>
      <c r="L11" s="10"/>
      <c r="M11" s="19"/>
      <c r="N11" s="24"/>
      <c r="O11" s="28"/>
      <c r="P11" s="2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75" s="2" customFormat="1" x14ac:dyDescent="0.2">
      <c r="B12" s="9"/>
      <c r="C12" s="11"/>
      <c r="D12" s="17"/>
      <c r="E12" s="20"/>
      <c r="F12" s="20"/>
      <c r="G12" s="20"/>
      <c r="H12" s="20"/>
      <c r="I12" s="20"/>
      <c r="J12" s="20"/>
      <c r="K12" s="20"/>
      <c r="L12" s="10"/>
      <c r="M12" s="19"/>
      <c r="N12" s="24"/>
      <c r="O12" s="28"/>
      <c r="P12" s="2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75" s="2" customFormat="1" x14ac:dyDescent="0.2">
      <c r="B13" s="9"/>
      <c r="C13" s="11"/>
      <c r="D13" s="17"/>
      <c r="E13" s="21"/>
      <c r="F13" s="21"/>
      <c r="G13" s="21"/>
      <c r="H13" s="21"/>
      <c r="I13" s="21"/>
      <c r="J13" s="21"/>
      <c r="K13" s="21"/>
      <c r="L13" s="10"/>
      <c r="M13" s="19"/>
      <c r="N13" s="24"/>
      <c r="O13" s="28"/>
      <c r="P13" s="2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75" s="2" customFormat="1" x14ac:dyDescent="0.2">
      <c r="B14" s="9"/>
      <c r="C14" s="10"/>
      <c r="D14" s="50"/>
      <c r="E14" s="21"/>
      <c r="F14" s="21"/>
      <c r="G14" s="21"/>
      <c r="H14" s="21"/>
      <c r="I14" s="21"/>
      <c r="J14" s="21"/>
      <c r="K14" s="21"/>
      <c r="L14" s="10"/>
      <c r="M14" s="19"/>
      <c r="N14" s="24"/>
      <c r="O14" s="29"/>
      <c r="P14" s="32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75" s="2" customFormat="1" x14ac:dyDescent="0.2">
      <c r="B15" s="9"/>
      <c r="C15" s="10"/>
      <c r="D15" s="50"/>
      <c r="E15" s="21"/>
      <c r="F15" s="21"/>
      <c r="G15" s="21"/>
      <c r="H15" s="21"/>
      <c r="I15" s="21"/>
      <c r="J15" s="21"/>
      <c r="K15" s="21"/>
      <c r="L15" s="10"/>
      <c r="M15" s="19"/>
      <c r="N15" s="24"/>
      <c r="O15" s="29"/>
      <c r="P15" s="32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75" s="2" customFormat="1" x14ac:dyDescent="0.2">
      <c r="B16" s="9"/>
      <c r="C16" s="10"/>
      <c r="D16" s="50"/>
      <c r="E16" s="21"/>
      <c r="F16" s="21"/>
      <c r="G16" s="21"/>
      <c r="H16" s="21"/>
      <c r="I16" s="21"/>
      <c r="J16" s="21"/>
      <c r="K16" s="21"/>
      <c r="L16" s="10"/>
      <c r="M16" s="19"/>
      <c r="N16" s="24"/>
      <c r="O16" s="29"/>
      <c r="P16" s="32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2:43" s="2" customFormat="1" x14ac:dyDescent="0.2">
      <c r="B17" s="9"/>
      <c r="C17" s="10"/>
      <c r="D17" s="50"/>
      <c r="E17" s="21"/>
      <c r="F17" s="21"/>
      <c r="G17" s="21"/>
      <c r="H17" s="21"/>
      <c r="I17" s="21"/>
      <c r="J17" s="21"/>
      <c r="K17" s="21"/>
      <c r="L17" s="10"/>
      <c r="M17" s="19"/>
      <c r="N17" s="24"/>
      <c r="O17" s="29"/>
      <c r="P17" s="3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2:43" s="2" customFormat="1" x14ac:dyDescent="0.2">
      <c r="B18" s="9"/>
      <c r="C18" s="10"/>
      <c r="D18" s="50"/>
      <c r="E18" s="21"/>
      <c r="F18" s="21"/>
      <c r="G18" s="21"/>
      <c r="H18" s="21"/>
      <c r="I18" s="21"/>
      <c r="J18" s="21"/>
      <c r="K18" s="21"/>
      <c r="L18" s="10"/>
      <c r="M18" s="19"/>
      <c r="N18" s="24"/>
      <c r="O18" s="29"/>
      <c r="P18" s="32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2:43" s="2" customFormat="1" x14ac:dyDescent="0.2">
      <c r="B19" s="9"/>
      <c r="C19" s="10"/>
      <c r="D19" s="50"/>
      <c r="E19" s="21"/>
      <c r="F19" s="21"/>
      <c r="G19" s="21"/>
      <c r="H19" s="21"/>
      <c r="I19" s="21"/>
      <c r="J19" s="21"/>
      <c r="K19" s="21"/>
      <c r="L19" s="10"/>
      <c r="M19" s="19"/>
      <c r="N19" s="24"/>
      <c r="O19" s="29"/>
      <c r="P19" s="3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2:43" s="2" customFormat="1" x14ac:dyDescent="0.2">
      <c r="B20" s="9"/>
      <c r="C20" s="10"/>
      <c r="D20" s="50"/>
      <c r="E20" s="21"/>
      <c r="F20" s="21"/>
      <c r="G20" s="21"/>
      <c r="H20" s="21"/>
      <c r="I20" s="21"/>
      <c r="J20" s="21"/>
      <c r="K20" s="21"/>
      <c r="L20" s="10"/>
      <c r="M20" s="19"/>
      <c r="N20" s="24"/>
      <c r="O20" s="29"/>
      <c r="P20" s="32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2:43" s="2" customFormat="1" x14ac:dyDescent="0.2">
      <c r="B21" s="9"/>
      <c r="C21" s="10"/>
      <c r="D21" s="50"/>
      <c r="E21" s="21"/>
      <c r="F21" s="21"/>
      <c r="G21" s="21"/>
      <c r="H21" s="21"/>
      <c r="I21" s="21"/>
      <c r="J21" s="21"/>
      <c r="K21" s="21"/>
      <c r="L21" s="10"/>
      <c r="M21" s="19"/>
      <c r="N21" s="24"/>
      <c r="O21" s="29"/>
      <c r="P21" s="3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2:43" s="2" customFormat="1" x14ac:dyDescent="0.2">
      <c r="B22" s="9"/>
      <c r="C22" s="10"/>
      <c r="D22" s="50"/>
      <c r="E22" s="21"/>
      <c r="F22" s="21"/>
      <c r="G22" s="21"/>
      <c r="H22" s="21"/>
      <c r="I22" s="21"/>
      <c r="J22" s="21"/>
      <c r="K22" s="21"/>
      <c r="L22" s="10"/>
      <c r="M22" s="19"/>
      <c r="N22" s="24"/>
      <c r="O22" s="29"/>
      <c r="P22" s="32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2:43" s="2" customFormat="1" x14ac:dyDescent="0.2">
      <c r="B23" s="9"/>
      <c r="C23" s="10"/>
      <c r="D23" s="50"/>
      <c r="E23" s="21"/>
      <c r="F23" s="21"/>
      <c r="G23" s="21"/>
      <c r="H23" s="21"/>
      <c r="I23" s="21"/>
      <c r="J23" s="21"/>
      <c r="K23" s="21"/>
      <c r="L23" s="10"/>
      <c r="M23" s="19"/>
      <c r="N23" s="24"/>
      <c r="O23" s="29"/>
      <c r="P23" s="3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2:43" s="2" customFormat="1" x14ac:dyDescent="0.2">
      <c r="B24" s="9"/>
      <c r="C24" s="10"/>
      <c r="D24" s="50"/>
      <c r="E24" s="21"/>
      <c r="F24" s="21"/>
      <c r="G24" s="21"/>
      <c r="H24" s="21"/>
      <c r="I24" s="21"/>
      <c r="J24" s="21"/>
      <c r="K24" s="21"/>
      <c r="L24" s="10"/>
      <c r="M24" s="19"/>
      <c r="N24" s="24"/>
      <c r="O24" s="29"/>
      <c r="P24" s="32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2:43" s="2" customFormat="1" x14ac:dyDescent="0.2">
      <c r="B25" s="9"/>
      <c r="C25" s="10"/>
      <c r="D25" s="50"/>
      <c r="E25" s="21"/>
      <c r="F25" s="21"/>
      <c r="G25" s="21"/>
      <c r="H25" s="21"/>
      <c r="I25" s="21"/>
      <c r="J25" s="21"/>
      <c r="K25" s="21"/>
      <c r="L25" s="10"/>
      <c r="M25" s="19"/>
      <c r="N25" s="24"/>
      <c r="O25" s="29"/>
      <c r="P25" s="32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2:43" s="2" customFormat="1" x14ac:dyDescent="0.2">
      <c r="B26" s="9"/>
      <c r="C26" s="10"/>
      <c r="D26" s="50"/>
      <c r="E26" s="21"/>
      <c r="F26" s="21"/>
      <c r="G26" s="21"/>
      <c r="H26" s="21"/>
      <c r="I26" s="21"/>
      <c r="J26" s="21"/>
      <c r="K26" s="21"/>
      <c r="L26" s="10"/>
      <c r="M26" s="19"/>
      <c r="N26" s="24"/>
      <c r="O26" s="29"/>
      <c r="P26" s="32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2:43" s="2" customFormat="1" x14ac:dyDescent="0.2">
      <c r="B27" s="9"/>
      <c r="C27" s="10"/>
      <c r="D27" s="50"/>
      <c r="E27" s="21"/>
      <c r="F27" s="21"/>
      <c r="G27" s="21"/>
      <c r="H27" s="21"/>
      <c r="I27" s="21"/>
      <c r="J27" s="21"/>
      <c r="K27" s="21"/>
      <c r="L27" s="10"/>
      <c r="M27" s="19"/>
      <c r="N27" s="24"/>
      <c r="O27" s="29"/>
      <c r="P27" s="32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2:43" s="2" customFormat="1" x14ac:dyDescent="0.2">
      <c r="B28" s="9"/>
      <c r="C28" s="10"/>
      <c r="D28" s="50"/>
      <c r="E28" s="21"/>
      <c r="F28" s="21"/>
      <c r="G28" s="21"/>
      <c r="H28" s="21"/>
      <c r="I28" s="21"/>
      <c r="J28" s="21"/>
      <c r="K28" s="21"/>
      <c r="L28" s="10"/>
      <c r="M28" s="19"/>
      <c r="N28" s="24"/>
      <c r="O28" s="29"/>
      <c r="P28" s="32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2:43" s="2" customFormat="1" x14ac:dyDescent="0.2">
      <c r="B29" s="9"/>
      <c r="C29" s="10"/>
      <c r="D29" s="50"/>
      <c r="E29" s="21"/>
      <c r="F29" s="21"/>
      <c r="G29" s="21"/>
      <c r="H29" s="21"/>
      <c r="I29" s="21"/>
      <c r="J29" s="21"/>
      <c r="K29" s="21"/>
      <c r="L29" s="10"/>
      <c r="M29" s="19"/>
      <c r="N29" s="24"/>
      <c r="O29" s="29"/>
      <c r="P29" s="32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2:43" s="2" customFormat="1" x14ac:dyDescent="0.2">
      <c r="B30" s="9"/>
      <c r="C30" s="10"/>
      <c r="D30" s="50"/>
      <c r="E30" s="21"/>
      <c r="F30" s="21"/>
      <c r="G30" s="21"/>
      <c r="H30" s="21"/>
      <c r="I30" s="21"/>
      <c r="J30" s="21"/>
      <c r="K30" s="21"/>
      <c r="L30" s="10"/>
      <c r="M30" s="19"/>
      <c r="N30" s="24"/>
      <c r="O30" s="29"/>
      <c r="P30" s="32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2:43" s="2" customFormat="1" x14ac:dyDescent="0.2">
      <c r="B31" s="9"/>
      <c r="C31" s="10"/>
      <c r="D31" s="50"/>
      <c r="E31" s="21"/>
      <c r="F31" s="21"/>
      <c r="G31" s="21"/>
      <c r="H31" s="21"/>
      <c r="I31" s="21"/>
      <c r="J31" s="21"/>
      <c r="K31" s="21"/>
      <c r="L31" s="10"/>
      <c r="M31" s="19"/>
      <c r="N31" s="24"/>
      <c r="O31" s="29"/>
      <c r="P31" s="32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2:43" s="2" customFormat="1" x14ac:dyDescent="0.2">
      <c r="B32" s="9"/>
      <c r="C32" s="10"/>
      <c r="D32" s="50"/>
      <c r="E32" s="21"/>
      <c r="F32" s="21"/>
      <c r="G32" s="21"/>
      <c r="H32" s="21"/>
      <c r="I32" s="21"/>
      <c r="J32" s="21"/>
      <c r="K32" s="21"/>
      <c r="L32" s="10"/>
      <c r="M32" s="19"/>
      <c r="N32" s="24"/>
      <c r="O32" s="29"/>
      <c r="P32" s="32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2:43" s="2" customFormat="1" x14ac:dyDescent="0.2">
      <c r="B33" s="9"/>
      <c r="C33" s="10"/>
      <c r="D33" s="50"/>
      <c r="E33" s="21"/>
      <c r="F33" s="21"/>
      <c r="G33" s="21"/>
      <c r="H33" s="21"/>
      <c r="I33" s="21"/>
      <c r="J33" s="21"/>
      <c r="K33" s="21"/>
      <c r="L33" s="10"/>
      <c r="M33" s="19"/>
      <c r="N33" s="24"/>
      <c r="O33" s="29"/>
      <c r="P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2:43" s="2" customFormat="1" x14ac:dyDescent="0.2">
      <c r="B34" s="9"/>
      <c r="C34" s="10"/>
      <c r="D34" s="50"/>
      <c r="E34" s="21"/>
      <c r="F34" s="21"/>
      <c r="G34" s="21"/>
      <c r="H34" s="21"/>
      <c r="I34" s="21"/>
      <c r="J34" s="21"/>
      <c r="K34" s="21"/>
      <c r="L34" s="10"/>
      <c r="M34" s="19"/>
      <c r="N34" s="24"/>
      <c r="O34" s="29"/>
      <c r="P34" s="32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2:43" s="2" customFormat="1" x14ac:dyDescent="0.2">
      <c r="B35" s="9"/>
      <c r="C35" s="10"/>
      <c r="D35" s="50"/>
      <c r="E35" s="21"/>
      <c r="F35" s="21"/>
      <c r="G35" s="21"/>
      <c r="H35" s="21"/>
      <c r="I35" s="21"/>
      <c r="J35" s="21"/>
      <c r="K35" s="21"/>
      <c r="L35" s="10"/>
      <c r="M35" s="19"/>
      <c r="N35" s="24"/>
      <c r="O35" s="29"/>
      <c r="P35" s="32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2:43" s="2" customFormat="1" x14ac:dyDescent="0.2">
      <c r="B36" s="9"/>
      <c r="C36" s="10"/>
      <c r="D36" s="50"/>
      <c r="E36" s="21"/>
      <c r="F36" s="21"/>
      <c r="G36" s="21"/>
      <c r="H36" s="21"/>
      <c r="I36" s="21"/>
      <c r="J36" s="21"/>
      <c r="K36" s="21"/>
      <c r="L36" s="10"/>
      <c r="M36" s="19"/>
      <c r="N36" s="24"/>
      <c r="O36" s="29"/>
      <c r="P36" s="32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2:43" s="2" customFormat="1" x14ac:dyDescent="0.2">
      <c r="B37" s="9"/>
      <c r="C37" s="10"/>
      <c r="D37" s="50"/>
      <c r="E37" s="21"/>
      <c r="F37" s="21"/>
      <c r="G37" s="21"/>
      <c r="H37" s="21"/>
      <c r="I37" s="21"/>
      <c r="J37" s="21"/>
      <c r="K37" s="21"/>
      <c r="L37" s="10"/>
      <c r="M37" s="19"/>
      <c r="N37" s="24"/>
      <c r="O37" s="29"/>
      <c r="P37" s="32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2:43" s="2" customFormat="1" x14ac:dyDescent="0.2">
      <c r="B38" s="9"/>
      <c r="C38" s="10"/>
      <c r="D38" s="50"/>
      <c r="E38" s="21"/>
      <c r="F38" s="21"/>
      <c r="G38" s="21"/>
      <c r="H38" s="21"/>
      <c r="I38" s="21"/>
      <c r="J38" s="21"/>
      <c r="K38" s="21"/>
      <c r="L38" s="10"/>
      <c r="M38" s="19"/>
      <c r="N38" s="24"/>
      <c r="O38" s="29"/>
      <c r="P38" s="32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2:43" s="2" customFormat="1" x14ac:dyDescent="0.2">
      <c r="B39" s="9"/>
      <c r="C39" s="10"/>
      <c r="D39" s="50"/>
      <c r="E39" s="21"/>
      <c r="F39" s="21"/>
      <c r="G39" s="21"/>
      <c r="H39" s="21"/>
      <c r="I39" s="21"/>
      <c r="J39" s="21"/>
      <c r="K39" s="21"/>
      <c r="L39" s="10"/>
      <c r="M39" s="19"/>
      <c r="N39" s="24"/>
      <c r="O39" s="29"/>
      <c r="P39" s="32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2:43" s="2" customFormat="1" x14ac:dyDescent="0.2">
      <c r="B40" s="9"/>
      <c r="C40" s="10"/>
      <c r="D40" s="50"/>
      <c r="E40" s="21"/>
      <c r="F40" s="21"/>
      <c r="G40" s="21"/>
      <c r="H40" s="21"/>
      <c r="I40" s="21"/>
      <c r="J40" s="21"/>
      <c r="K40" s="21"/>
      <c r="L40" s="10"/>
      <c r="M40" s="19"/>
      <c r="N40" s="24"/>
      <c r="O40" s="29"/>
      <c r="P40" s="32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2:43" s="2" customFormat="1" x14ac:dyDescent="0.2">
      <c r="B41" s="9"/>
      <c r="C41" s="10"/>
      <c r="D41" s="50"/>
      <c r="E41" s="21"/>
      <c r="F41" s="21"/>
      <c r="G41" s="21"/>
      <c r="H41" s="21"/>
      <c r="I41" s="21"/>
      <c r="J41" s="21"/>
      <c r="K41" s="21"/>
      <c r="L41" s="10"/>
      <c r="M41" s="19"/>
      <c r="N41" s="24"/>
      <c r="O41" s="29"/>
      <c r="P41" s="32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2:43" s="2" customFormat="1" x14ac:dyDescent="0.2">
      <c r="B42" s="9"/>
      <c r="C42" s="10"/>
      <c r="D42" s="50"/>
      <c r="E42" s="21"/>
      <c r="F42" s="21"/>
      <c r="G42" s="21"/>
      <c r="H42" s="21"/>
      <c r="I42" s="21"/>
      <c r="J42" s="21"/>
      <c r="K42" s="21"/>
      <c r="L42" s="10"/>
      <c r="M42" s="19"/>
      <c r="N42" s="24"/>
      <c r="O42" s="29"/>
      <c r="P42" s="32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2:43" s="2" customFormat="1" x14ac:dyDescent="0.2">
      <c r="B43" s="9"/>
      <c r="C43" s="10"/>
      <c r="D43" s="50"/>
      <c r="E43" s="21"/>
      <c r="F43" s="21"/>
      <c r="G43" s="21"/>
      <c r="H43" s="21"/>
      <c r="I43" s="21"/>
      <c r="J43" s="21"/>
      <c r="K43" s="21"/>
      <c r="L43" s="10"/>
      <c r="M43" s="19"/>
      <c r="N43" s="24"/>
      <c r="O43" s="29"/>
      <c r="P43" s="32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2:43" s="2" customFormat="1" x14ac:dyDescent="0.2">
      <c r="B44" s="9"/>
      <c r="C44" s="10"/>
      <c r="D44" s="50"/>
      <c r="E44" s="21"/>
      <c r="F44" s="21"/>
      <c r="G44" s="21"/>
      <c r="H44" s="21"/>
      <c r="I44" s="21"/>
      <c r="J44" s="21"/>
      <c r="K44" s="21"/>
      <c r="L44" s="10"/>
      <c r="M44" s="19"/>
      <c r="N44" s="24"/>
      <c r="O44" s="29"/>
      <c r="P44" s="32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2:43" s="2" customFormat="1" x14ac:dyDescent="0.2">
      <c r="B45" s="9"/>
      <c r="C45" s="10"/>
      <c r="D45" s="50"/>
      <c r="E45" s="21"/>
      <c r="F45" s="21"/>
      <c r="G45" s="21"/>
      <c r="H45" s="21"/>
      <c r="I45" s="21"/>
      <c r="J45" s="21"/>
      <c r="K45" s="21"/>
      <c r="L45" s="10"/>
      <c r="M45" s="19"/>
      <c r="N45" s="24"/>
      <c r="O45" s="29"/>
      <c r="P45" s="32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2:43" s="2" customFormat="1" x14ac:dyDescent="0.2">
      <c r="B46" s="9"/>
      <c r="C46" s="10"/>
      <c r="D46" s="50"/>
      <c r="E46" s="21"/>
      <c r="F46" s="21"/>
      <c r="G46" s="21"/>
      <c r="H46" s="21"/>
      <c r="I46" s="21"/>
      <c r="J46" s="21"/>
      <c r="K46" s="21"/>
      <c r="L46" s="10"/>
      <c r="M46" s="19"/>
      <c r="N46" s="24"/>
      <c r="O46" s="29"/>
      <c r="P46" s="32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2:43" s="2" customFormat="1" x14ac:dyDescent="0.2">
      <c r="B47" s="9"/>
      <c r="C47" s="10"/>
      <c r="D47" s="50"/>
      <c r="E47" s="21"/>
      <c r="F47" s="21"/>
      <c r="G47" s="21"/>
      <c r="H47" s="21"/>
      <c r="I47" s="21"/>
      <c r="J47" s="21"/>
      <c r="K47" s="21"/>
      <c r="L47" s="10"/>
      <c r="M47" s="19"/>
      <c r="N47" s="24"/>
      <c r="O47" s="29"/>
      <c r="P47" s="32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2:43" s="2" customFormat="1" x14ac:dyDescent="0.2">
      <c r="B48" s="9"/>
      <c r="C48" s="10"/>
      <c r="D48" s="50"/>
      <c r="E48" s="21"/>
      <c r="F48" s="21"/>
      <c r="G48" s="21"/>
      <c r="H48" s="21"/>
      <c r="I48" s="21"/>
      <c r="J48" s="21"/>
      <c r="K48" s="21"/>
      <c r="L48" s="10"/>
      <c r="M48" s="19"/>
      <c r="N48" s="24"/>
      <c r="O48" s="29"/>
      <c r="P48" s="32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2:43" s="2" customFormat="1" x14ac:dyDescent="0.2">
      <c r="B49" s="9"/>
      <c r="C49" s="10"/>
      <c r="D49" s="50"/>
      <c r="E49" s="21"/>
      <c r="F49" s="21"/>
      <c r="G49" s="21"/>
      <c r="H49" s="21"/>
      <c r="I49" s="21"/>
      <c r="J49" s="21"/>
      <c r="K49" s="21"/>
      <c r="L49" s="10"/>
      <c r="M49" s="19"/>
      <c r="N49" s="24"/>
      <c r="O49" s="29"/>
      <c r="P49" s="32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2:43" s="2" customFormat="1" x14ac:dyDescent="0.2">
      <c r="B50" s="9"/>
      <c r="C50" s="10"/>
      <c r="D50" s="50"/>
      <c r="E50" s="21"/>
      <c r="F50" s="21"/>
      <c r="G50" s="21"/>
      <c r="H50" s="21"/>
      <c r="I50" s="21"/>
      <c r="J50" s="21"/>
      <c r="K50" s="21"/>
      <c r="L50" s="10"/>
      <c r="M50" s="19"/>
      <c r="N50" s="24"/>
      <c r="O50" s="29"/>
      <c r="P50" s="32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2:43" s="2" customFormat="1" x14ac:dyDescent="0.2">
      <c r="B51" s="9"/>
      <c r="C51" s="10"/>
      <c r="D51" s="50"/>
      <c r="E51" s="21"/>
      <c r="F51" s="21"/>
      <c r="G51" s="21"/>
      <c r="H51" s="21"/>
      <c r="I51" s="21"/>
      <c r="J51" s="21"/>
      <c r="K51" s="21"/>
      <c r="L51" s="10"/>
      <c r="M51" s="19"/>
      <c r="N51" s="24"/>
      <c r="O51" s="29"/>
      <c r="P51" s="32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2:43" s="2" customFormat="1" x14ac:dyDescent="0.2">
      <c r="B52" s="9"/>
      <c r="C52" s="10"/>
      <c r="D52" s="50"/>
      <c r="E52" s="21"/>
      <c r="F52" s="21"/>
      <c r="G52" s="21"/>
      <c r="H52" s="21"/>
      <c r="I52" s="21"/>
      <c r="J52" s="21"/>
      <c r="K52" s="21"/>
      <c r="L52" s="10"/>
      <c r="M52" s="19"/>
      <c r="N52" s="24"/>
      <c r="O52" s="29"/>
      <c r="P52" s="32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2:43" s="2" customFormat="1" x14ac:dyDescent="0.2">
      <c r="B53" s="9"/>
      <c r="C53" s="10"/>
      <c r="D53" s="50"/>
      <c r="E53" s="21"/>
      <c r="F53" s="21"/>
      <c r="G53" s="21"/>
      <c r="H53" s="21"/>
      <c r="I53" s="21"/>
      <c r="J53" s="21"/>
      <c r="K53" s="21"/>
      <c r="L53" s="10"/>
      <c r="M53" s="19"/>
      <c r="N53" s="24"/>
      <c r="O53" s="29"/>
      <c r="P53" s="32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2:43" s="2" customFormat="1" x14ac:dyDescent="0.2">
      <c r="B54" s="9"/>
      <c r="C54" s="10"/>
      <c r="D54" s="50"/>
      <c r="E54" s="21"/>
      <c r="F54" s="21"/>
      <c r="G54" s="21"/>
      <c r="H54" s="21"/>
      <c r="I54" s="21"/>
      <c r="J54" s="21"/>
      <c r="K54" s="21"/>
      <c r="L54" s="10"/>
      <c r="M54" s="19"/>
      <c r="N54" s="24"/>
      <c r="O54" s="29"/>
      <c r="P54" s="32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2:43" s="2" customFormat="1" x14ac:dyDescent="0.2">
      <c r="B55" s="9"/>
      <c r="C55" s="10"/>
      <c r="D55" s="50"/>
      <c r="E55" s="21"/>
      <c r="F55" s="21"/>
      <c r="G55" s="21"/>
      <c r="H55" s="21"/>
      <c r="I55" s="21"/>
      <c r="J55" s="21"/>
      <c r="K55" s="21"/>
      <c r="L55" s="10"/>
      <c r="M55" s="19"/>
      <c r="N55" s="24"/>
      <c r="O55" s="29"/>
      <c r="P55" s="32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2:43" s="2" customFormat="1" x14ac:dyDescent="0.2">
      <c r="B56" s="9"/>
      <c r="C56" s="10"/>
      <c r="D56" s="50"/>
      <c r="E56" s="21"/>
      <c r="F56" s="21"/>
      <c r="G56" s="21"/>
      <c r="H56" s="21"/>
      <c r="I56" s="21"/>
      <c r="J56" s="21"/>
      <c r="K56" s="21"/>
      <c r="L56" s="10"/>
      <c r="M56" s="19"/>
      <c r="N56" s="24"/>
      <c r="O56" s="29"/>
      <c r="P56" s="32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2:43" s="2" customFormat="1" x14ac:dyDescent="0.2">
      <c r="B57" s="9"/>
      <c r="C57" s="10"/>
      <c r="D57" s="50"/>
      <c r="E57" s="21"/>
      <c r="F57" s="21"/>
      <c r="G57" s="21"/>
      <c r="H57" s="21"/>
      <c r="I57" s="21"/>
      <c r="J57" s="21"/>
      <c r="K57" s="21"/>
      <c r="L57" s="10"/>
      <c r="M57" s="19"/>
      <c r="N57" s="24"/>
      <c r="O57" s="29"/>
      <c r="P57" s="32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2:43" s="2" customFormat="1" x14ac:dyDescent="0.2">
      <c r="B58" s="9"/>
      <c r="C58" s="10"/>
      <c r="D58" s="50"/>
      <c r="E58" s="21"/>
      <c r="F58" s="21"/>
      <c r="G58" s="21"/>
      <c r="H58" s="21"/>
      <c r="I58" s="21"/>
      <c r="J58" s="21"/>
      <c r="K58" s="21"/>
      <c r="L58" s="10"/>
      <c r="M58" s="19"/>
      <c r="N58" s="24"/>
      <c r="O58" s="29"/>
      <c r="P58" s="32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2:43" s="2" customFormat="1" x14ac:dyDescent="0.2">
      <c r="B59" s="9"/>
      <c r="C59" s="10"/>
      <c r="D59" s="50"/>
      <c r="E59" s="21"/>
      <c r="F59" s="21"/>
      <c r="G59" s="21"/>
      <c r="H59" s="21"/>
      <c r="I59" s="21"/>
      <c r="J59" s="21"/>
      <c r="K59" s="21"/>
      <c r="L59" s="10"/>
      <c r="M59" s="19"/>
      <c r="N59" s="24"/>
      <c r="O59" s="29"/>
      <c r="P59" s="32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2:43" s="2" customFormat="1" x14ac:dyDescent="0.2">
      <c r="B60" s="9"/>
      <c r="C60" s="10"/>
      <c r="D60" s="50"/>
      <c r="E60" s="21"/>
      <c r="F60" s="21"/>
      <c r="G60" s="21"/>
      <c r="H60" s="21"/>
      <c r="I60" s="21"/>
      <c r="J60" s="21"/>
      <c r="K60" s="21"/>
      <c r="L60" s="10"/>
      <c r="M60" s="19"/>
      <c r="N60" s="24"/>
      <c r="O60" s="29"/>
      <c r="P60" s="32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2:43" s="2" customFormat="1" x14ac:dyDescent="0.2">
      <c r="B61" s="9"/>
      <c r="C61" s="10"/>
      <c r="D61" s="50"/>
      <c r="E61" s="21"/>
      <c r="F61" s="21"/>
      <c r="G61" s="21"/>
      <c r="H61" s="21"/>
      <c r="I61" s="21"/>
      <c r="J61" s="21"/>
      <c r="K61" s="21"/>
      <c r="L61" s="10"/>
      <c r="M61" s="19"/>
      <c r="N61" s="24"/>
      <c r="O61" s="29"/>
      <c r="P61" s="32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2:43" s="2" customFormat="1" x14ac:dyDescent="0.2">
      <c r="B62" s="9"/>
      <c r="C62" s="10"/>
      <c r="D62" s="50"/>
      <c r="E62" s="21"/>
      <c r="F62" s="21"/>
      <c r="G62" s="21"/>
      <c r="H62" s="21"/>
      <c r="I62" s="21"/>
      <c r="J62" s="21"/>
      <c r="K62" s="21"/>
      <c r="L62" s="10"/>
      <c r="M62" s="19"/>
      <c r="N62" s="24"/>
      <c r="O62" s="29"/>
      <c r="P62" s="32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2:43" s="2" customFormat="1" x14ac:dyDescent="0.2">
      <c r="B63" s="9"/>
      <c r="C63" s="10"/>
      <c r="D63" s="50"/>
      <c r="E63" s="21"/>
      <c r="F63" s="21"/>
      <c r="G63" s="21"/>
      <c r="H63" s="21"/>
      <c r="I63" s="21"/>
      <c r="J63" s="21"/>
      <c r="K63" s="21"/>
      <c r="L63" s="10"/>
      <c r="M63" s="19"/>
      <c r="N63" s="24"/>
      <c r="O63" s="29"/>
      <c r="P63" s="32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2:43" s="2" customFormat="1" x14ac:dyDescent="0.2">
      <c r="B64" s="9"/>
      <c r="C64" s="10"/>
      <c r="D64" s="50"/>
      <c r="E64" s="21"/>
      <c r="F64" s="21"/>
      <c r="G64" s="21"/>
      <c r="H64" s="21"/>
      <c r="I64" s="21"/>
      <c r="J64" s="21"/>
      <c r="K64" s="21"/>
      <c r="L64" s="10"/>
      <c r="M64" s="19"/>
      <c r="N64" s="24"/>
      <c r="O64" s="29"/>
      <c r="P64" s="32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2:43" s="2" customFormat="1" x14ac:dyDescent="0.2">
      <c r="B65" s="9"/>
      <c r="C65" s="10"/>
      <c r="D65" s="50"/>
      <c r="E65" s="21"/>
      <c r="F65" s="21"/>
      <c r="G65" s="21"/>
      <c r="H65" s="21"/>
      <c r="I65" s="21"/>
      <c r="J65" s="21"/>
      <c r="K65" s="21"/>
      <c r="L65" s="10"/>
      <c r="M65" s="19"/>
      <c r="N65" s="24"/>
      <c r="O65" s="29"/>
      <c r="P65" s="32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2:43" s="2" customFormat="1" x14ac:dyDescent="0.2">
      <c r="B66" s="9"/>
      <c r="C66" s="10"/>
      <c r="D66" s="50"/>
      <c r="E66" s="21"/>
      <c r="F66" s="21"/>
      <c r="G66" s="21"/>
      <c r="H66" s="21"/>
      <c r="I66" s="21"/>
      <c r="J66" s="21"/>
      <c r="K66" s="21"/>
      <c r="L66" s="10"/>
      <c r="M66" s="19"/>
      <c r="N66" s="24"/>
      <c r="O66" s="29"/>
      <c r="P66" s="32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2:43" s="2" customFormat="1" x14ac:dyDescent="0.2">
      <c r="B67" s="9"/>
      <c r="C67" s="10"/>
      <c r="D67" s="50"/>
      <c r="E67" s="21"/>
      <c r="F67" s="21"/>
      <c r="G67" s="21"/>
      <c r="H67" s="21"/>
      <c r="I67" s="21"/>
      <c r="J67" s="21"/>
      <c r="K67" s="21"/>
      <c r="L67" s="10"/>
      <c r="M67" s="19"/>
      <c r="N67" s="24"/>
      <c r="O67" s="29"/>
      <c r="P67" s="32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2:43" s="2" customFormat="1" x14ac:dyDescent="0.2">
      <c r="B68" s="9"/>
      <c r="C68" s="10"/>
      <c r="D68" s="50"/>
      <c r="E68" s="21"/>
      <c r="F68" s="21"/>
      <c r="G68" s="21"/>
      <c r="H68" s="21"/>
      <c r="I68" s="21"/>
      <c r="J68" s="21"/>
      <c r="K68" s="21"/>
      <c r="L68" s="10"/>
      <c r="M68" s="19"/>
      <c r="N68" s="24"/>
      <c r="O68" s="29"/>
      <c r="P68" s="32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2:43" s="2" customFormat="1" x14ac:dyDescent="0.2">
      <c r="B69" s="9"/>
      <c r="C69" s="10"/>
      <c r="D69" s="50"/>
      <c r="E69" s="21"/>
      <c r="F69" s="21"/>
      <c r="G69" s="21"/>
      <c r="H69" s="21"/>
      <c r="I69" s="21"/>
      <c r="J69" s="21"/>
      <c r="K69" s="21"/>
      <c r="L69" s="10"/>
      <c r="M69" s="19"/>
      <c r="N69" s="24"/>
      <c r="O69" s="29"/>
      <c r="P69" s="32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2:43" s="2" customFormat="1" x14ac:dyDescent="0.2">
      <c r="B70" s="9"/>
      <c r="C70" s="10"/>
      <c r="D70" s="50"/>
      <c r="E70" s="21"/>
      <c r="F70" s="21"/>
      <c r="G70" s="21"/>
      <c r="H70" s="21"/>
      <c r="I70" s="21"/>
      <c r="J70" s="21"/>
      <c r="K70" s="21"/>
      <c r="L70" s="10"/>
      <c r="M70" s="19"/>
      <c r="N70" s="24"/>
      <c r="O70" s="29"/>
      <c r="P70" s="32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2:43" s="2" customFormat="1" x14ac:dyDescent="0.2">
      <c r="B71" s="9"/>
      <c r="C71" s="10"/>
      <c r="D71" s="50"/>
      <c r="E71" s="21"/>
      <c r="F71" s="21"/>
      <c r="G71" s="21"/>
      <c r="H71" s="21"/>
      <c r="I71" s="21"/>
      <c r="J71" s="21"/>
      <c r="K71" s="21"/>
      <c r="L71" s="10"/>
      <c r="M71" s="19"/>
      <c r="N71" s="24"/>
      <c r="O71" s="29"/>
      <c r="P71" s="32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2:43" s="2" customFormat="1" x14ac:dyDescent="0.2">
      <c r="B72" s="9"/>
      <c r="C72" s="10"/>
      <c r="D72" s="50"/>
      <c r="E72" s="21"/>
      <c r="F72" s="21"/>
      <c r="G72" s="21"/>
      <c r="H72" s="21"/>
      <c r="I72" s="21"/>
      <c r="J72" s="21"/>
      <c r="K72" s="21"/>
      <c r="L72" s="10"/>
      <c r="M72" s="19"/>
      <c r="N72" s="24"/>
      <c r="O72" s="29"/>
      <c r="P72" s="32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2:43" s="2" customFormat="1" x14ac:dyDescent="0.2">
      <c r="B73" s="9"/>
      <c r="C73" s="10"/>
      <c r="D73" s="50"/>
      <c r="E73" s="21"/>
      <c r="F73" s="21"/>
      <c r="G73" s="21"/>
      <c r="H73" s="21"/>
      <c r="I73" s="21"/>
      <c r="J73" s="21"/>
      <c r="K73" s="21"/>
      <c r="L73" s="10"/>
      <c r="M73" s="19"/>
      <c r="N73" s="24"/>
      <c r="O73" s="29"/>
      <c r="P73" s="32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2:43" s="2" customFormat="1" x14ac:dyDescent="0.2">
      <c r="B74" s="9"/>
      <c r="C74" s="10"/>
      <c r="D74" s="50"/>
      <c r="E74" s="21"/>
      <c r="F74" s="21"/>
      <c r="G74" s="21"/>
      <c r="H74" s="21"/>
      <c r="I74" s="21"/>
      <c r="J74" s="21"/>
      <c r="K74" s="21"/>
      <c r="L74" s="10"/>
      <c r="M74" s="19"/>
      <c r="N74" s="24"/>
      <c r="O74" s="29"/>
      <c r="P74" s="32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2:43" s="2" customFormat="1" x14ac:dyDescent="0.2">
      <c r="B75" s="9"/>
      <c r="C75" s="10"/>
      <c r="D75" s="50"/>
      <c r="E75" s="21"/>
      <c r="F75" s="21"/>
      <c r="G75" s="21"/>
      <c r="H75" s="21"/>
      <c r="I75" s="21"/>
      <c r="J75" s="21"/>
      <c r="K75" s="21"/>
      <c r="L75" s="10"/>
      <c r="M75" s="19"/>
      <c r="N75" s="24"/>
      <c r="O75" s="29"/>
      <c r="P75" s="32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2:43" s="2" customFormat="1" x14ac:dyDescent="0.2">
      <c r="B76" s="9"/>
      <c r="C76" s="10"/>
      <c r="D76" s="50"/>
      <c r="E76" s="21"/>
      <c r="F76" s="21"/>
      <c r="G76" s="21"/>
      <c r="H76" s="21"/>
      <c r="I76" s="21"/>
      <c r="J76" s="21"/>
      <c r="K76" s="21"/>
      <c r="L76" s="10"/>
      <c r="M76" s="19"/>
      <c r="N76" s="24"/>
      <c r="O76" s="29"/>
      <c r="P76" s="32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2:43" s="2" customFormat="1" x14ac:dyDescent="0.2">
      <c r="B77" s="9"/>
      <c r="C77" s="10"/>
      <c r="D77" s="50"/>
      <c r="E77" s="21"/>
      <c r="F77" s="21"/>
      <c r="G77" s="21"/>
      <c r="H77" s="21"/>
      <c r="I77" s="21"/>
      <c r="J77" s="21"/>
      <c r="K77" s="21"/>
      <c r="L77" s="10"/>
      <c r="M77" s="19"/>
      <c r="N77" s="24"/>
      <c r="O77" s="29"/>
      <c r="P77" s="32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2:43" s="2" customFormat="1" x14ac:dyDescent="0.2">
      <c r="B78" s="9"/>
      <c r="C78" s="10"/>
      <c r="D78" s="50"/>
      <c r="E78" s="21"/>
      <c r="F78" s="21"/>
      <c r="G78" s="21"/>
      <c r="H78" s="21"/>
      <c r="I78" s="21"/>
      <c r="J78" s="21"/>
      <c r="K78" s="21"/>
      <c r="L78" s="10"/>
      <c r="M78" s="19"/>
      <c r="N78" s="24"/>
      <c r="O78" s="29"/>
      <c r="P78" s="32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2:43" s="2" customFormat="1" x14ac:dyDescent="0.2">
      <c r="B79" s="9"/>
      <c r="C79" s="10"/>
      <c r="D79" s="50"/>
      <c r="E79" s="21"/>
      <c r="F79" s="21"/>
      <c r="G79" s="21"/>
      <c r="H79" s="21"/>
      <c r="I79" s="21"/>
      <c r="J79" s="21"/>
      <c r="K79" s="21"/>
      <c r="L79" s="10"/>
      <c r="M79" s="19"/>
      <c r="N79" s="24"/>
      <c r="O79" s="29"/>
      <c r="P79" s="32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2:43" s="2" customFormat="1" x14ac:dyDescent="0.2">
      <c r="B80" s="9"/>
      <c r="C80" s="10"/>
      <c r="D80" s="50"/>
      <c r="E80" s="21"/>
      <c r="F80" s="21"/>
      <c r="G80" s="21"/>
      <c r="H80" s="21"/>
      <c r="I80" s="21"/>
      <c r="J80" s="21"/>
      <c r="K80" s="21"/>
      <c r="L80" s="10"/>
      <c r="M80" s="19"/>
      <c r="N80" s="24"/>
      <c r="O80" s="29"/>
      <c r="P80" s="32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2:43" s="2" customFormat="1" x14ac:dyDescent="0.2">
      <c r="B81" s="9"/>
      <c r="C81" s="10"/>
      <c r="D81" s="50"/>
      <c r="E81" s="21"/>
      <c r="F81" s="21"/>
      <c r="G81" s="21"/>
      <c r="H81" s="21"/>
      <c r="I81" s="21"/>
      <c r="J81" s="21"/>
      <c r="K81" s="21"/>
      <c r="L81" s="10"/>
      <c r="M81" s="19"/>
      <c r="N81" s="24"/>
      <c r="O81" s="29"/>
      <c r="P81" s="32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2:43" s="2" customFormat="1" x14ac:dyDescent="0.2">
      <c r="B82" s="9"/>
      <c r="C82" s="10"/>
      <c r="D82" s="50"/>
      <c r="E82" s="21"/>
      <c r="F82" s="21"/>
      <c r="G82" s="21"/>
      <c r="H82" s="21"/>
      <c r="I82" s="21"/>
      <c r="J82" s="21"/>
      <c r="K82" s="21"/>
      <c r="L82" s="10"/>
      <c r="M82" s="19"/>
      <c r="N82" s="24"/>
      <c r="O82" s="29"/>
      <c r="P82" s="32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2:43" s="2" customFormat="1" x14ac:dyDescent="0.2">
      <c r="B83" s="9"/>
      <c r="C83" s="10"/>
      <c r="D83" s="50"/>
      <c r="E83" s="21"/>
      <c r="F83" s="21"/>
      <c r="G83" s="21"/>
      <c r="H83" s="21"/>
      <c r="I83" s="21"/>
      <c r="J83" s="21"/>
      <c r="K83" s="21"/>
      <c r="L83" s="10"/>
      <c r="M83" s="19"/>
      <c r="N83" s="24"/>
      <c r="O83" s="29"/>
      <c r="P83" s="32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2:43" s="2" customFormat="1" x14ac:dyDescent="0.2">
      <c r="B84" s="9"/>
      <c r="C84" s="10"/>
      <c r="D84" s="50"/>
      <c r="E84" s="21"/>
      <c r="F84" s="21"/>
      <c r="G84" s="21"/>
      <c r="H84" s="21"/>
      <c r="I84" s="21"/>
      <c r="J84" s="21"/>
      <c r="K84" s="21"/>
      <c r="L84" s="10"/>
      <c r="M84" s="19"/>
      <c r="N84" s="24"/>
      <c r="O84" s="29"/>
      <c r="P84" s="32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2:43" s="2" customFormat="1" x14ac:dyDescent="0.2">
      <c r="B85" s="9"/>
      <c r="C85" s="10"/>
      <c r="D85" s="50"/>
      <c r="E85" s="21"/>
      <c r="F85" s="21"/>
      <c r="G85" s="21"/>
      <c r="H85" s="21"/>
      <c r="I85" s="21"/>
      <c r="J85" s="21"/>
      <c r="K85" s="21"/>
      <c r="L85" s="10"/>
      <c r="M85" s="19"/>
      <c r="N85" s="24"/>
      <c r="O85" s="29"/>
      <c r="P85" s="32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2:43" s="2" customFormat="1" x14ac:dyDescent="0.2">
      <c r="B86" s="9"/>
      <c r="C86" s="10"/>
      <c r="D86" s="50"/>
      <c r="E86" s="21"/>
      <c r="F86" s="21"/>
      <c r="G86" s="21"/>
      <c r="H86" s="21"/>
      <c r="I86" s="21"/>
      <c r="J86" s="21"/>
      <c r="K86" s="21"/>
      <c r="L86" s="10"/>
      <c r="M86" s="19"/>
      <c r="N86" s="24"/>
      <c r="O86" s="29"/>
      <c r="P86" s="32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2:43" s="2" customFormat="1" x14ac:dyDescent="0.2">
      <c r="B87" s="9"/>
      <c r="C87" s="10"/>
      <c r="D87" s="50"/>
      <c r="E87" s="21"/>
      <c r="F87" s="21"/>
      <c r="G87" s="21"/>
      <c r="H87" s="21"/>
      <c r="I87" s="21"/>
      <c r="J87" s="21"/>
      <c r="K87" s="21"/>
      <c r="L87" s="10"/>
      <c r="M87" s="19"/>
      <c r="N87" s="24"/>
      <c r="O87" s="29"/>
      <c r="P87" s="32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2:43" s="2" customFormat="1" x14ac:dyDescent="0.2">
      <c r="B88" s="9"/>
      <c r="C88" s="10"/>
      <c r="D88" s="50"/>
      <c r="E88" s="21"/>
      <c r="F88" s="21"/>
      <c r="G88" s="21"/>
      <c r="H88" s="21"/>
      <c r="I88" s="21"/>
      <c r="J88" s="21"/>
      <c r="K88" s="21"/>
      <c r="L88" s="10"/>
      <c r="M88" s="19"/>
      <c r="N88" s="24"/>
      <c r="O88" s="29"/>
      <c r="P88" s="32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2:43" s="2" customFormat="1" x14ac:dyDescent="0.2">
      <c r="B89" s="9"/>
      <c r="C89" s="10"/>
      <c r="D89" s="50"/>
      <c r="E89" s="21"/>
      <c r="F89" s="21"/>
      <c r="G89" s="21"/>
      <c r="H89" s="21"/>
      <c r="I89" s="21"/>
      <c r="J89" s="21"/>
      <c r="K89" s="21"/>
      <c r="L89" s="10"/>
      <c r="M89" s="19"/>
      <c r="N89" s="24"/>
      <c r="O89" s="29"/>
      <c r="P89" s="32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2:43" s="2" customFormat="1" x14ac:dyDescent="0.2">
      <c r="B90" s="9"/>
      <c r="C90" s="10"/>
      <c r="D90" s="50"/>
      <c r="E90" s="21"/>
      <c r="F90" s="21"/>
      <c r="G90" s="21"/>
      <c r="H90" s="21"/>
      <c r="I90" s="21"/>
      <c r="J90" s="21"/>
      <c r="K90" s="21"/>
      <c r="L90" s="10"/>
      <c r="M90" s="19"/>
      <c r="N90" s="24"/>
      <c r="O90" s="29"/>
      <c r="P90" s="32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2:43" s="2" customFormat="1" x14ac:dyDescent="0.2">
      <c r="B91" s="9"/>
      <c r="C91" s="10"/>
      <c r="D91" s="50"/>
      <c r="E91" s="21"/>
      <c r="F91" s="21"/>
      <c r="G91" s="21"/>
      <c r="H91" s="21"/>
      <c r="I91" s="21"/>
      <c r="J91" s="21"/>
      <c r="K91" s="21"/>
      <c r="L91" s="10"/>
      <c r="M91" s="19"/>
      <c r="N91" s="24"/>
      <c r="O91" s="29"/>
      <c r="P91" s="32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2:43" s="2" customFormat="1" x14ac:dyDescent="0.2">
      <c r="B92" s="9"/>
      <c r="C92" s="10"/>
      <c r="D92" s="50"/>
      <c r="E92" s="21"/>
      <c r="F92" s="21"/>
      <c r="G92" s="21"/>
      <c r="H92" s="21"/>
      <c r="I92" s="21"/>
      <c r="J92" s="21"/>
      <c r="K92" s="21"/>
      <c r="L92" s="10"/>
      <c r="M92" s="19"/>
      <c r="N92" s="24"/>
      <c r="O92" s="29"/>
      <c r="P92" s="3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2:43" s="2" customFormat="1" x14ac:dyDescent="0.2">
      <c r="B93" s="9"/>
      <c r="C93" s="10"/>
      <c r="D93" s="50"/>
      <c r="E93" s="21"/>
      <c r="F93" s="21"/>
      <c r="G93" s="21"/>
      <c r="H93" s="21"/>
      <c r="I93" s="21"/>
      <c r="J93" s="21"/>
      <c r="K93" s="21"/>
      <c r="L93" s="10"/>
      <c r="M93" s="19"/>
      <c r="N93" s="24"/>
      <c r="O93" s="29"/>
      <c r="P93" s="32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2:43" s="2" customFormat="1" x14ac:dyDescent="0.2">
      <c r="B94" s="9"/>
      <c r="C94" s="10"/>
      <c r="D94" s="50"/>
      <c r="E94" s="21"/>
      <c r="F94" s="21"/>
      <c r="G94" s="21"/>
      <c r="H94" s="21"/>
      <c r="I94" s="21"/>
      <c r="J94" s="21"/>
      <c r="K94" s="21"/>
      <c r="L94" s="10"/>
      <c r="M94" s="19"/>
      <c r="N94" s="24"/>
      <c r="O94" s="29"/>
      <c r="P94" s="32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2:43" s="2" customFormat="1" x14ac:dyDescent="0.2">
      <c r="B95" s="9"/>
      <c r="C95" s="10"/>
      <c r="D95" s="50"/>
      <c r="E95" s="21"/>
      <c r="F95" s="21"/>
      <c r="G95" s="21"/>
      <c r="H95" s="21"/>
      <c r="I95" s="21"/>
      <c r="J95" s="21"/>
      <c r="K95" s="21"/>
      <c r="L95" s="10"/>
      <c r="M95" s="19"/>
      <c r="N95" s="24"/>
      <c r="O95" s="29"/>
      <c r="P95" s="32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2:43" s="2" customFormat="1" x14ac:dyDescent="0.2">
      <c r="B96" s="9"/>
      <c r="C96" s="10"/>
      <c r="D96" s="50"/>
      <c r="E96" s="21"/>
      <c r="F96" s="21"/>
      <c r="G96" s="21"/>
      <c r="H96" s="21"/>
      <c r="I96" s="21"/>
      <c r="J96" s="21"/>
      <c r="K96" s="21"/>
      <c r="L96" s="10"/>
      <c r="M96" s="19"/>
      <c r="N96" s="24"/>
      <c r="O96" s="29"/>
      <c r="P96" s="32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2:43" s="2" customFormat="1" x14ac:dyDescent="0.2">
      <c r="B97" s="9"/>
      <c r="C97" s="10"/>
      <c r="D97" s="50"/>
      <c r="E97" s="21"/>
      <c r="F97" s="21"/>
      <c r="G97" s="21"/>
      <c r="H97" s="21"/>
      <c r="I97" s="21"/>
      <c r="J97" s="21"/>
      <c r="K97" s="21"/>
      <c r="L97" s="10"/>
      <c r="M97" s="19"/>
      <c r="N97" s="24"/>
      <c r="O97" s="29"/>
      <c r="P97" s="32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2:43" s="2" customFormat="1" x14ac:dyDescent="0.2">
      <c r="B98" s="9"/>
      <c r="C98" s="10"/>
      <c r="D98" s="50"/>
      <c r="E98" s="21"/>
      <c r="F98" s="21"/>
      <c r="G98" s="21"/>
      <c r="H98" s="21"/>
      <c r="I98" s="21"/>
      <c r="J98" s="21"/>
      <c r="K98" s="21"/>
      <c r="L98" s="10"/>
      <c r="M98" s="19"/>
      <c r="N98" s="24"/>
      <c r="O98" s="29"/>
      <c r="P98" s="32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2:43" s="2" customFormat="1" x14ac:dyDescent="0.2">
      <c r="B99" s="9"/>
      <c r="C99" s="10"/>
      <c r="D99" s="50"/>
      <c r="E99" s="21"/>
      <c r="F99" s="21"/>
      <c r="G99" s="21"/>
      <c r="H99" s="21"/>
      <c r="I99" s="21"/>
      <c r="J99" s="21"/>
      <c r="K99" s="21"/>
      <c r="L99" s="10"/>
      <c r="M99" s="19"/>
      <c r="N99" s="24"/>
      <c r="O99" s="29"/>
      <c r="P99" s="32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2:43" s="2" customFormat="1" x14ac:dyDescent="0.2">
      <c r="B100" s="9"/>
      <c r="C100" s="10"/>
      <c r="D100" s="50"/>
      <c r="E100" s="21"/>
      <c r="F100" s="21"/>
      <c r="G100" s="21"/>
      <c r="H100" s="21"/>
      <c r="I100" s="21"/>
      <c r="J100" s="21"/>
      <c r="K100" s="21"/>
      <c r="L100" s="10"/>
      <c r="M100" s="19"/>
      <c r="N100" s="24"/>
      <c r="O100" s="29"/>
      <c r="P100" s="32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2:43" s="2" customFormat="1" x14ac:dyDescent="0.2">
      <c r="B101" s="9"/>
      <c r="C101" s="10"/>
      <c r="D101" s="50"/>
      <c r="E101" s="21"/>
      <c r="F101" s="21"/>
      <c r="G101" s="21"/>
      <c r="H101" s="21"/>
      <c r="I101" s="21"/>
      <c r="J101" s="21"/>
      <c r="K101" s="21"/>
      <c r="L101" s="10"/>
      <c r="M101" s="19"/>
      <c r="N101" s="24"/>
      <c r="O101" s="29"/>
      <c r="P101" s="32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2:43" s="2" customFormat="1" x14ac:dyDescent="0.2">
      <c r="B102" s="9"/>
      <c r="C102" s="10"/>
      <c r="D102" s="50"/>
      <c r="E102" s="21"/>
      <c r="F102" s="21"/>
      <c r="G102" s="21"/>
      <c r="H102" s="21"/>
      <c r="I102" s="21"/>
      <c r="J102" s="21"/>
      <c r="K102" s="21"/>
      <c r="L102" s="10"/>
      <c r="M102" s="19"/>
      <c r="N102" s="24"/>
      <c r="O102" s="29"/>
      <c r="P102" s="3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2:43" s="2" customFormat="1" x14ac:dyDescent="0.2">
      <c r="B103" s="9"/>
      <c r="C103" s="10"/>
      <c r="D103" s="50"/>
      <c r="E103" s="21"/>
      <c r="F103" s="21"/>
      <c r="G103" s="21"/>
      <c r="H103" s="21"/>
      <c r="I103" s="21"/>
      <c r="J103" s="21"/>
      <c r="K103" s="21"/>
      <c r="L103" s="10"/>
      <c r="M103" s="19"/>
      <c r="N103" s="24"/>
      <c r="O103" s="29"/>
      <c r="P103" s="32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2:43" s="2" customFormat="1" x14ac:dyDescent="0.2">
      <c r="B104" s="9"/>
      <c r="C104" s="10"/>
      <c r="D104" s="50"/>
      <c r="E104" s="21"/>
      <c r="F104" s="21"/>
      <c r="G104" s="21"/>
      <c r="H104" s="21"/>
      <c r="I104" s="21"/>
      <c r="J104" s="21"/>
      <c r="K104" s="21"/>
      <c r="L104" s="10"/>
      <c r="M104" s="19"/>
      <c r="N104" s="24"/>
      <c r="O104" s="29"/>
      <c r="P104" s="32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2:43" s="2" customFormat="1" x14ac:dyDescent="0.2">
      <c r="B105" s="9"/>
      <c r="C105" s="10"/>
      <c r="D105" s="50"/>
      <c r="E105" s="21"/>
      <c r="F105" s="21"/>
      <c r="G105" s="21"/>
      <c r="H105" s="21"/>
      <c r="I105" s="21"/>
      <c r="J105" s="21"/>
      <c r="K105" s="21"/>
      <c r="L105" s="10"/>
      <c r="M105" s="19"/>
      <c r="N105" s="24"/>
      <c r="O105" s="29"/>
      <c r="P105" s="32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2:43" s="2" customFormat="1" x14ac:dyDescent="0.2">
      <c r="B106" s="9"/>
      <c r="C106" s="10"/>
      <c r="D106" s="50"/>
      <c r="E106" s="21"/>
      <c r="F106" s="21"/>
      <c r="G106" s="21"/>
      <c r="H106" s="21"/>
      <c r="I106" s="21"/>
      <c r="J106" s="21"/>
      <c r="K106" s="21"/>
      <c r="L106" s="10"/>
      <c r="M106" s="19"/>
      <c r="N106" s="24"/>
      <c r="O106" s="29"/>
      <c r="P106" s="32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2:43" s="2" customFormat="1" x14ac:dyDescent="0.2">
      <c r="B107" s="9"/>
      <c r="C107" s="10"/>
      <c r="D107" s="50"/>
      <c r="E107" s="21"/>
      <c r="F107" s="21"/>
      <c r="G107" s="21"/>
      <c r="H107" s="21"/>
      <c r="I107" s="21"/>
      <c r="J107" s="21"/>
      <c r="K107" s="21"/>
      <c r="L107" s="10"/>
      <c r="M107" s="19"/>
      <c r="N107" s="24"/>
      <c r="O107" s="29"/>
      <c r="P107" s="32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2:43" s="2" customFormat="1" x14ac:dyDescent="0.2">
      <c r="B108" s="9"/>
      <c r="C108" s="10"/>
      <c r="D108" s="50"/>
      <c r="E108" s="21"/>
      <c r="F108" s="21"/>
      <c r="G108" s="21"/>
      <c r="H108" s="21"/>
      <c r="I108" s="21"/>
      <c r="J108" s="21"/>
      <c r="K108" s="21"/>
      <c r="L108" s="10"/>
      <c r="M108" s="19"/>
      <c r="N108" s="24"/>
      <c r="O108" s="29"/>
      <c r="P108" s="32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2:43" s="2" customFormat="1" x14ac:dyDescent="0.2">
      <c r="B109" s="9"/>
      <c r="C109" s="10"/>
      <c r="D109" s="50"/>
      <c r="E109" s="21"/>
      <c r="F109" s="21"/>
      <c r="G109" s="21"/>
      <c r="H109" s="21"/>
      <c r="I109" s="21"/>
      <c r="J109" s="21"/>
      <c r="K109" s="21"/>
      <c r="L109" s="10"/>
      <c r="M109" s="19"/>
      <c r="N109" s="24"/>
      <c r="O109" s="29"/>
      <c r="P109" s="32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2:43" s="2" customFormat="1" x14ac:dyDescent="0.2">
      <c r="B110" s="9"/>
      <c r="C110" s="10"/>
      <c r="D110" s="50"/>
      <c r="E110" s="21"/>
      <c r="F110" s="21"/>
      <c r="G110" s="21"/>
      <c r="H110" s="21"/>
      <c r="I110" s="21"/>
      <c r="J110" s="21"/>
      <c r="K110" s="21"/>
      <c r="L110" s="10"/>
      <c r="M110" s="19"/>
      <c r="N110" s="24"/>
      <c r="O110" s="29"/>
      <c r="P110" s="32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2:43" s="2" customFormat="1" x14ac:dyDescent="0.2">
      <c r="B111" s="9"/>
      <c r="C111" s="10"/>
      <c r="D111" s="50"/>
      <c r="E111" s="21"/>
      <c r="F111" s="21"/>
      <c r="G111" s="21"/>
      <c r="H111" s="21"/>
      <c r="I111" s="21"/>
      <c r="J111" s="21"/>
      <c r="K111" s="21"/>
      <c r="L111" s="10"/>
      <c r="M111" s="19"/>
      <c r="N111" s="24"/>
      <c r="O111" s="29"/>
      <c r="P111" s="32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2:43" s="2" customFormat="1" x14ac:dyDescent="0.2">
      <c r="B112" s="9"/>
      <c r="C112" s="10"/>
      <c r="D112" s="50"/>
      <c r="E112" s="21"/>
      <c r="F112" s="21"/>
      <c r="G112" s="21"/>
      <c r="H112" s="21"/>
      <c r="I112" s="21"/>
      <c r="J112" s="21"/>
      <c r="K112" s="21"/>
      <c r="L112" s="10"/>
      <c r="M112" s="19"/>
      <c r="N112" s="24"/>
      <c r="O112" s="29"/>
      <c r="P112" s="3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2:43" s="2" customFormat="1" x14ac:dyDescent="0.2">
      <c r="B113" s="9"/>
      <c r="C113" s="10"/>
      <c r="D113" s="50"/>
      <c r="E113" s="21"/>
      <c r="F113" s="21"/>
      <c r="G113" s="21"/>
      <c r="H113" s="21"/>
      <c r="I113" s="21"/>
      <c r="J113" s="21"/>
      <c r="K113" s="21"/>
      <c r="L113" s="10"/>
      <c r="M113" s="19"/>
      <c r="N113" s="24"/>
      <c r="O113" s="29"/>
      <c r="P113" s="32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2:43" s="2" customFormat="1" x14ac:dyDescent="0.2">
      <c r="B114" s="9"/>
      <c r="C114" s="10"/>
      <c r="D114" s="50"/>
      <c r="E114" s="21"/>
      <c r="F114" s="21"/>
      <c r="G114" s="21"/>
      <c r="H114" s="21"/>
      <c r="I114" s="21"/>
      <c r="J114" s="21"/>
      <c r="K114" s="21"/>
      <c r="L114" s="10"/>
      <c r="M114" s="19"/>
      <c r="N114" s="24"/>
      <c r="O114" s="29"/>
      <c r="P114" s="32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2:43" s="2" customFormat="1" x14ac:dyDescent="0.2">
      <c r="B115" s="9"/>
      <c r="C115" s="10"/>
      <c r="D115" s="50"/>
      <c r="E115" s="21"/>
      <c r="F115" s="21"/>
      <c r="G115" s="21"/>
      <c r="H115" s="21"/>
      <c r="I115" s="21"/>
      <c r="J115" s="21"/>
      <c r="K115" s="21"/>
      <c r="L115" s="10"/>
      <c r="M115" s="19"/>
      <c r="N115" s="24"/>
      <c r="O115" s="29"/>
      <c r="P115" s="32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2:43" s="2" customFormat="1" x14ac:dyDescent="0.2">
      <c r="B116" s="9"/>
      <c r="C116" s="10"/>
      <c r="D116" s="50"/>
      <c r="E116" s="21"/>
      <c r="F116" s="21"/>
      <c r="G116" s="21"/>
      <c r="H116" s="21"/>
      <c r="I116" s="21"/>
      <c r="J116" s="21"/>
      <c r="K116" s="21"/>
      <c r="L116" s="10"/>
      <c r="M116" s="19"/>
      <c r="N116" s="24"/>
      <c r="O116" s="29"/>
      <c r="P116" s="32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2:43" s="2" customFormat="1" x14ac:dyDescent="0.2">
      <c r="B117" s="9"/>
      <c r="C117" s="10"/>
      <c r="D117" s="50"/>
      <c r="E117" s="21"/>
      <c r="F117" s="21"/>
      <c r="G117" s="21"/>
      <c r="H117" s="21"/>
      <c r="I117" s="21"/>
      <c r="J117" s="21"/>
      <c r="K117" s="21"/>
      <c r="L117" s="10"/>
      <c r="M117" s="19"/>
      <c r="N117" s="24"/>
      <c r="O117" s="29"/>
      <c r="P117" s="32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2:43" s="2" customFormat="1" x14ac:dyDescent="0.2">
      <c r="B118" s="9"/>
      <c r="C118" s="10"/>
      <c r="D118" s="50"/>
      <c r="E118" s="21"/>
      <c r="F118" s="21"/>
      <c r="G118" s="21"/>
      <c r="H118" s="21"/>
      <c r="I118" s="21"/>
      <c r="J118" s="21"/>
      <c r="K118" s="21"/>
      <c r="L118" s="10"/>
      <c r="M118" s="19"/>
      <c r="N118" s="24"/>
      <c r="O118" s="29"/>
      <c r="P118" s="32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2:43" s="2" customFormat="1" x14ac:dyDescent="0.2">
      <c r="B119" s="9"/>
      <c r="C119" s="10"/>
      <c r="D119" s="50"/>
      <c r="E119" s="21"/>
      <c r="F119" s="21"/>
      <c r="G119" s="21"/>
      <c r="H119" s="21"/>
      <c r="I119" s="21"/>
      <c r="J119" s="21"/>
      <c r="K119" s="21"/>
      <c r="L119" s="10"/>
      <c r="M119" s="19"/>
      <c r="N119" s="24"/>
      <c r="O119" s="29"/>
      <c r="P119" s="32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2:43" s="2" customFormat="1" x14ac:dyDescent="0.2">
      <c r="B120" s="9"/>
      <c r="C120" s="10"/>
      <c r="D120" s="50"/>
      <c r="E120" s="21"/>
      <c r="F120" s="21"/>
      <c r="G120" s="21"/>
      <c r="H120" s="21"/>
      <c r="I120" s="21"/>
      <c r="J120" s="21"/>
      <c r="K120" s="21"/>
      <c r="L120" s="10"/>
      <c r="M120" s="19"/>
      <c r="N120" s="24"/>
      <c r="O120" s="29"/>
      <c r="P120" s="32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2:43" s="2" customFormat="1" x14ac:dyDescent="0.2">
      <c r="B121" s="9"/>
      <c r="C121" s="10"/>
      <c r="D121" s="50"/>
      <c r="E121" s="21"/>
      <c r="F121" s="21"/>
      <c r="G121" s="21"/>
      <c r="H121" s="21"/>
      <c r="I121" s="21"/>
      <c r="J121" s="21"/>
      <c r="K121" s="21"/>
      <c r="L121" s="10"/>
      <c r="M121" s="19"/>
      <c r="N121" s="24"/>
      <c r="O121" s="29"/>
      <c r="P121" s="32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2:43" s="2" customFormat="1" x14ac:dyDescent="0.2">
      <c r="B122" s="9"/>
      <c r="C122" s="10"/>
      <c r="D122" s="50"/>
      <c r="E122" s="21"/>
      <c r="F122" s="21"/>
      <c r="G122" s="21"/>
      <c r="H122" s="21"/>
      <c r="I122" s="21"/>
      <c r="J122" s="21"/>
      <c r="K122" s="21"/>
      <c r="L122" s="10"/>
      <c r="M122" s="19"/>
      <c r="N122" s="24"/>
      <c r="O122" s="29"/>
      <c r="P122" s="3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2:43" s="2" customFormat="1" x14ac:dyDescent="0.2">
      <c r="B123" s="9"/>
      <c r="C123" s="10"/>
      <c r="D123" s="50"/>
      <c r="E123" s="21"/>
      <c r="F123" s="21"/>
      <c r="G123" s="21"/>
      <c r="H123" s="21"/>
      <c r="I123" s="21"/>
      <c r="J123" s="21"/>
      <c r="K123" s="21"/>
      <c r="L123" s="10"/>
      <c r="M123" s="19"/>
      <c r="N123" s="24"/>
      <c r="O123" s="29"/>
      <c r="P123" s="32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2:43" s="2" customFormat="1" x14ac:dyDescent="0.2">
      <c r="B124" s="9"/>
      <c r="C124" s="10"/>
      <c r="D124" s="50"/>
      <c r="E124" s="21"/>
      <c r="F124" s="21"/>
      <c r="G124" s="21"/>
      <c r="H124" s="21"/>
      <c r="I124" s="21"/>
      <c r="J124" s="21"/>
      <c r="K124" s="21"/>
      <c r="L124" s="10"/>
      <c r="M124" s="19"/>
      <c r="N124" s="24"/>
      <c r="O124" s="29"/>
      <c r="P124" s="32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2:43" s="2" customFormat="1" x14ac:dyDescent="0.2">
      <c r="B125" s="9"/>
      <c r="C125" s="10"/>
      <c r="D125" s="50"/>
      <c r="E125" s="21"/>
      <c r="F125" s="21"/>
      <c r="G125" s="21"/>
      <c r="H125" s="21"/>
      <c r="I125" s="21"/>
      <c r="J125" s="21"/>
      <c r="K125" s="21"/>
      <c r="L125" s="10"/>
      <c r="M125" s="19"/>
      <c r="N125" s="24"/>
      <c r="O125" s="29"/>
      <c r="P125" s="32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2:43" s="2" customFormat="1" x14ac:dyDescent="0.2">
      <c r="B126" s="9"/>
      <c r="C126" s="10"/>
      <c r="D126" s="50"/>
      <c r="E126" s="21"/>
      <c r="F126" s="21"/>
      <c r="G126" s="21"/>
      <c r="H126" s="21"/>
      <c r="I126" s="21"/>
      <c r="J126" s="21"/>
      <c r="K126" s="21"/>
      <c r="L126" s="10"/>
      <c r="M126" s="19"/>
      <c r="N126" s="24"/>
      <c r="O126" s="29"/>
      <c r="P126" s="32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2:43" s="2" customFormat="1" x14ac:dyDescent="0.2">
      <c r="B127" s="9"/>
      <c r="C127" s="10"/>
      <c r="D127" s="50"/>
      <c r="E127" s="21"/>
      <c r="F127" s="21"/>
      <c r="G127" s="21"/>
      <c r="H127" s="21"/>
      <c r="I127" s="21"/>
      <c r="J127" s="21"/>
      <c r="K127" s="21"/>
      <c r="L127" s="10"/>
      <c r="M127" s="19"/>
      <c r="N127" s="24"/>
      <c r="O127" s="29"/>
      <c r="P127" s="32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2:43" s="2" customFormat="1" x14ac:dyDescent="0.2">
      <c r="B128" s="9"/>
      <c r="C128" s="10"/>
      <c r="D128" s="50"/>
      <c r="E128" s="21"/>
      <c r="F128" s="21"/>
      <c r="G128" s="21"/>
      <c r="H128" s="21"/>
      <c r="I128" s="21"/>
      <c r="J128" s="21"/>
      <c r="K128" s="21"/>
      <c r="L128" s="10"/>
      <c r="M128" s="19"/>
      <c r="N128" s="24"/>
      <c r="O128" s="29"/>
      <c r="P128" s="32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2:43" s="2" customFormat="1" x14ac:dyDescent="0.2">
      <c r="B129" s="9"/>
      <c r="C129" s="10"/>
      <c r="D129" s="50"/>
      <c r="E129" s="21"/>
      <c r="F129" s="21"/>
      <c r="G129" s="21"/>
      <c r="H129" s="21"/>
      <c r="I129" s="21"/>
      <c r="J129" s="21"/>
      <c r="K129" s="21"/>
      <c r="L129" s="10"/>
      <c r="M129" s="19"/>
      <c r="N129" s="24"/>
      <c r="O129" s="29"/>
      <c r="P129" s="32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2:43" s="2" customFormat="1" x14ac:dyDescent="0.2">
      <c r="B130" s="9"/>
      <c r="C130" s="10"/>
      <c r="D130" s="50"/>
      <c r="E130" s="21"/>
      <c r="F130" s="21"/>
      <c r="G130" s="21"/>
      <c r="H130" s="21"/>
      <c r="I130" s="21"/>
      <c r="J130" s="21"/>
      <c r="K130" s="21"/>
      <c r="L130" s="10"/>
      <c r="M130" s="19"/>
      <c r="N130" s="24"/>
      <c r="O130" s="29"/>
      <c r="P130" s="32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2:43" s="2" customFormat="1" x14ac:dyDescent="0.2">
      <c r="B131" s="9"/>
      <c r="C131" s="10"/>
      <c r="D131" s="50"/>
      <c r="E131" s="21"/>
      <c r="F131" s="21"/>
      <c r="G131" s="21"/>
      <c r="H131" s="21"/>
      <c r="I131" s="21"/>
      <c r="J131" s="21"/>
      <c r="K131" s="21"/>
      <c r="L131" s="10"/>
      <c r="M131" s="19"/>
      <c r="N131" s="24"/>
      <c r="O131" s="29"/>
      <c r="P131" s="32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2:43" s="2" customFormat="1" x14ac:dyDescent="0.2">
      <c r="B132" s="9"/>
      <c r="C132" s="10"/>
      <c r="D132" s="50"/>
      <c r="E132" s="21"/>
      <c r="F132" s="21"/>
      <c r="G132" s="21"/>
      <c r="H132" s="21"/>
      <c r="I132" s="21"/>
      <c r="J132" s="21"/>
      <c r="K132" s="21"/>
      <c r="L132" s="10"/>
      <c r="M132" s="19"/>
      <c r="N132" s="24"/>
      <c r="O132" s="29"/>
      <c r="P132" s="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2:43" s="2" customFormat="1" x14ac:dyDescent="0.2">
      <c r="B133" s="9"/>
      <c r="C133" s="10"/>
      <c r="D133" s="50"/>
      <c r="E133" s="21"/>
      <c r="F133" s="21"/>
      <c r="G133" s="21"/>
      <c r="H133" s="21"/>
      <c r="I133" s="21"/>
      <c r="J133" s="21"/>
      <c r="K133" s="21"/>
      <c r="L133" s="10"/>
      <c r="M133" s="19"/>
      <c r="N133" s="24"/>
      <c r="O133" s="29"/>
      <c r="P133" s="32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2:43" s="2" customFormat="1" x14ac:dyDescent="0.2">
      <c r="B134" s="9"/>
      <c r="C134" s="10"/>
      <c r="D134" s="50"/>
      <c r="E134" s="21"/>
      <c r="F134" s="21"/>
      <c r="G134" s="21"/>
      <c r="H134" s="21"/>
      <c r="I134" s="21"/>
      <c r="J134" s="21"/>
      <c r="K134" s="21"/>
      <c r="L134" s="10"/>
      <c r="M134" s="19"/>
      <c r="N134" s="24"/>
      <c r="O134" s="29"/>
      <c r="P134" s="32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2:43" s="2" customFormat="1" x14ac:dyDescent="0.2">
      <c r="B135" s="9"/>
      <c r="C135" s="10"/>
      <c r="D135" s="50"/>
      <c r="E135" s="21"/>
      <c r="F135" s="21"/>
      <c r="G135" s="21"/>
      <c r="H135" s="21"/>
      <c r="I135" s="21"/>
      <c r="J135" s="21"/>
      <c r="K135" s="21"/>
      <c r="L135" s="10"/>
      <c r="M135" s="19"/>
      <c r="N135" s="24"/>
      <c r="O135" s="29"/>
      <c r="P135" s="32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2:43" s="2" customFormat="1" x14ac:dyDescent="0.2">
      <c r="B136" s="9"/>
      <c r="C136" s="10"/>
      <c r="D136" s="50"/>
      <c r="E136" s="21"/>
      <c r="F136" s="21"/>
      <c r="G136" s="21"/>
      <c r="H136" s="21"/>
      <c r="I136" s="21"/>
      <c r="J136" s="21"/>
      <c r="K136" s="21"/>
      <c r="L136" s="10"/>
      <c r="M136" s="19"/>
      <c r="N136" s="24"/>
      <c r="O136" s="29"/>
      <c r="P136" s="32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2:43" s="2" customFormat="1" x14ac:dyDescent="0.2">
      <c r="B137" s="9"/>
      <c r="C137" s="10"/>
      <c r="D137" s="50"/>
      <c r="E137" s="21"/>
      <c r="F137" s="21"/>
      <c r="G137" s="21"/>
      <c r="H137" s="21"/>
      <c r="I137" s="21"/>
      <c r="J137" s="21"/>
      <c r="K137" s="21"/>
      <c r="L137" s="10"/>
      <c r="M137" s="19"/>
      <c r="N137" s="24"/>
      <c r="O137" s="29"/>
      <c r="P137" s="32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2:43" s="2" customFormat="1" x14ac:dyDescent="0.2">
      <c r="B138" s="9"/>
      <c r="C138" s="10"/>
      <c r="D138" s="50"/>
      <c r="E138" s="21"/>
      <c r="F138" s="21"/>
      <c r="G138" s="21"/>
      <c r="H138" s="21"/>
      <c r="I138" s="21"/>
      <c r="J138" s="21"/>
      <c r="K138" s="21"/>
      <c r="L138" s="10"/>
      <c r="M138" s="19"/>
      <c r="N138" s="24"/>
      <c r="O138" s="29"/>
      <c r="P138" s="32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2:43" s="2" customFormat="1" x14ac:dyDescent="0.2">
      <c r="B139" s="9"/>
      <c r="C139" s="10"/>
      <c r="D139" s="50"/>
      <c r="E139" s="21"/>
      <c r="F139" s="21"/>
      <c r="G139" s="21"/>
      <c r="H139" s="21"/>
      <c r="I139" s="21"/>
      <c r="J139" s="21"/>
      <c r="K139" s="21"/>
      <c r="L139" s="10"/>
      <c r="M139" s="19"/>
      <c r="N139" s="24"/>
      <c r="O139" s="29"/>
      <c r="P139" s="32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2:43" s="2" customFormat="1" x14ac:dyDescent="0.2">
      <c r="B140" s="9"/>
      <c r="C140" s="10"/>
      <c r="D140" s="50"/>
      <c r="E140" s="21"/>
      <c r="F140" s="21"/>
      <c r="G140" s="21"/>
      <c r="H140" s="21"/>
      <c r="I140" s="21"/>
      <c r="J140" s="21"/>
      <c r="K140" s="21"/>
      <c r="L140" s="10"/>
      <c r="M140" s="19"/>
      <c r="N140" s="24"/>
      <c r="O140" s="29"/>
      <c r="P140" s="32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2:43" s="2" customFormat="1" x14ac:dyDescent="0.2">
      <c r="B141" s="9"/>
      <c r="C141" s="10"/>
      <c r="D141" s="50"/>
      <c r="E141" s="21"/>
      <c r="F141" s="21"/>
      <c r="G141" s="21"/>
      <c r="H141" s="21"/>
      <c r="I141" s="21"/>
      <c r="J141" s="21"/>
      <c r="K141" s="21"/>
      <c r="L141" s="10"/>
      <c r="M141" s="19"/>
      <c r="N141" s="24"/>
      <c r="O141" s="29"/>
      <c r="P141" s="32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2:43" s="2" customFormat="1" x14ac:dyDescent="0.2">
      <c r="B142" s="9"/>
      <c r="C142" s="10"/>
      <c r="D142" s="50"/>
      <c r="E142" s="21"/>
      <c r="F142" s="21"/>
      <c r="G142" s="21"/>
      <c r="H142" s="21"/>
      <c r="I142" s="21"/>
      <c r="J142" s="21"/>
      <c r="K142" s="21"/>
      <c r="L142" s="10"/>
      <c r="M142" s="19"/>
      <c r="N142" s="24"/>
      <c r="O142" s="29"/>
      <c r="P142" s="3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2:43" s="2" customFormat="1" x14ac:dyDescent="0.2">
      <c r="B143" s="9"/>
      <c r="C143" s="10"/>
      <c r="D143" s="50"/>
      <c r="E143" s="21"/>
      <c r="F143" s="21"/>
      <c r="G143" s="21"/>
      <c r="H143" s="21"/>
      <c r="I143" s="21"/>
      <c r="J143" s="21"/>
      <c r="K143" s="21"/>
      <c r="L143" s="10"/>
      <c r="M143" s="19"/>
      <c r="N143" s="24"/>
      <c r="O143" s="29"/>
      <c r="P143" s="32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2:43" s="2" customFormat="1" x14ac:dyDescent="0.2">
      <c r="B144" s="9"/>
      <c r="C144" s="10"/>
      <c r="D144" s="50"/>
      <c r="E144" s="21"/>
      <c r="F144" s="21"/>
      <c r="G144" s="21"/>
      <c r="H144" s="21"/>
      <c r="I144" s="21"/>
      <c r="J144" s="21"/>
      <c r="K144" s="21"/>
      <c r="L144" s="10"/>
      <c r="M144" s="19"/>
      <c r="N144" s="24"/>
      <c r="O144" s="29"/>
      <c r="P144" s="32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2:43" s="2" customFormat="1" x14ac:dyDescent="0.2">
      <c r="B145" s="9"/>
      <c r="C145" s="10"/>
      <c r="D145" s="50"/>
      <c r="E145" s="21"/>
      <c r="F145" s="21"/>
      <c r="G145" s="21"/>
      <c r="H145" s="21"/>
      <c r="I145" s="21"/>
      <c r="J145" s="21"/>
      <c r="K145" s="21"/>
      <c r="L145" s="10"/>
      <c r="M145" s="19"/>
      <c r="N145" s="24"/>
      <c r="O145" s="29"/>
      <c r="P145" s="32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2:43" s="2" customFormat="1" x14ac:dyDescent="0.2">
      <c r="B146" s="9"/>
      <c r="C146" s="10"/>
      <c r="D146" s="50"/>
      <c r="E146" s="21"/>
      <c r="F146" s="21"/>
      <c r="G146" s="21"/>
      <c r="H146" s="21"/>
      <c r="I146" s="21"/>
      <c r="J146" s="21"/>
      <c r="K146" s="21"/>
      <c r="L146" s="10"/>
      <c r="M146" s="19"/>
      <c r="N146" s="24"/>
      <c r="O146" s="29"/>
      <c r="P146" s="32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2:43" s="2" customFormat="1" x14ac:dyDescent="0.2">
      <c r="B147" s="9"/>
      <c r="C147" s="10"/>
      <c r="D147" s="50"/>
      <c r="E147" s="21"/>
      <c r="F147" s="21"/>
      <c r="G147" s="21"/>
      <c r="H147" s="21"/>
      <c r="I147" s="21"/>
      <c r="J147" s="21"/>
      <c r="K147" s="21"/>
      <c r="L147" s="10"/>
      <c r="M147" s="19"/>
      <c r="N147" s="24"/>
      <c r="O147" s="29"/>
      <c r="P147" s="32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2:43" s="2" customFormat="1" x14ac:dyDescent="0.2">
      <c r="B148" s="9"/>
      <c r="C148" s="10"/>
      <c r="D148" s="50"/>
      <c r="E148" s="21"/>
      <c r="F148" s="21"/>
      <c r="G148" s="21"/>
      <c r="H148" s="21"/>
      <c r="I148" s="21"/>
      <c r="J148" s="21"/>
      <c r="K148" s="21"/>
      <c r="L148" s="10"/>
      <c r="M148" s="19"/>
      <c r="N148" s="24"/>
      <c r="O148" s="29"/>
      <c r="P148" s="32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2:43" s="2" customFormat="1" x14ac:dyDescent="0.2">
      <c r="B149" s="9"/>
      <c r="C149" s="10"/>
      <c r="D149" s="50"/>
      <c r="E149" s="21"/>
      <c r="F149" s="21"/>
      <c r="G149" s="21"/>
      <c r="H149" s="21"/>
      <c r="I149" s="21"/>
      <c r="J149" s="21"/>
      <c r="K149" s="21"/>
      <c r="L149" s="10"/>
      <c r="M149" s="19"/>
      <c r="N149" s="24"/>
      <c r="O149" s="29"/>
      <c r="P149" s="32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2:43" s="2" customFormat="1" x14ac:dyDescent="0.2">
      <c r="B150" s="9"/>
      <c r="C150" s="10"/>
      <c r="D150" s="50"/>
      <c r="E150" s="21"/>
      <c r="F150" s="21"/>
      <c r="G150" s="21"/>
      <c r="H150" s="21"/>
      <c r="I150" s="21"/>
      <c r="J150" s="21"/>
      <c r="K150" s="21"/>
      <c r="L150" s="10"/>
      <c r="M150" s="19"/>
      <c r="N150" s="24"/>
      <c r="O150" s="29"/>
      <c r="P150" s="32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2:43" s="2" customFormat="1" x14ac:dyDescent="0.2">
      <c r="B151" s="9"/>
      <c r="C151" s="10"/>
      <c r="D151" s="50"/>
      <c r="E151" s="21"/>
      <c r="F151" s="21"/>
      <c r="G151" s="21"/>
      <c r="H151" s="21"/>
      <c r="I151" s="21"/>
      <c r="J151" s="21"/>
      <c r="K151" s="21"/>
      <c r="L151" s="10"/>
      <c r="M151" s="19"/>
      <c r="N151" s="24"/>
      <c r="O151" s="29"/>
      <c r="P151" s="32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2:43" s="2" customFormat="1" x14ac:dyDescent="0.2">
      <c r="B152" s="9"/>
      <c r="C152" s="10"/>
      <c r="D152" s="50"/>
      <c r="E152" s="21"/>
      <c r="F152" s="21"/>
      <c r="G152" s="21"/>
      <c r="H152" s="21"/>
      <c r="I152" s="21"/>
      <c r="J152" s="21"/>
      <c r="K152" s="21"/>
      <c r="L152" s="10"/>
      <c r="M152" s="19"/>
      <c r="N152" s="24"/>
      <c r="O152" s="29"/>
      <c r="P152" s="3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2:43" s="2" customFormat="1" x14ac:dyDescent="0.2">
      <c r="B153" s="9"/>
      <c r="C153" s="10"/>
      <c r="D153" s="50"/>
      <c r="E153" s="21"/>
      <c r="F153" s="21"/>
      <c r="G153" s="21"/>
      <c r="H153" s="21"/>
      <c r="I153" s="21"/>
      <c r="J153" s="21"/>
      <c r="K153" s="21"/>
      <c r="L153" s="10"/>
      <c r="M153" s="19"/>
      <c r="N153" s="24"/>
      <c r="O153" s="29"/>
      <c r="P153" s="32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2:43" s="2" customFormat="1" x14ac:dyDescent="0.2">
      <c r="B154" s="9"/>
      <c r="C154" s="10"/>
      <c r="D154" s="50"/>
      <c r="E154" s="21"/>
      <c r="F154" s="21"/>
      <c r="G154" s="21"/>
      <c r="H154" s="21"/>
      <c r="I154" s="21"/>
      <c r="J154" s="21"/>
      <c r="K154" s="21"/>
      <c r="L154" s="10"/>
      <c r="M154" s="19"/>
      <c r="N154" s="24"/>
      <c r="O154" s="29"/>
      <c r="P154" s="32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2:43" s="2" customFormat="1" x14ac:dyDescent="0.2">
      <c r="B155" s="9"/>
      <c r="C155" s="10"/>
      <c r="D155" s="50"/>
      <c r="E155" s="21"/>
      <c r="F155" s="21"/>
      <c r="G155" s="21"/>
      <c r="H155" s="21"/>
      <c r="I155" s="21"/>
      <c r="J155" s="21"/>
      <c r="K155" s="21"/>
      <c r="L155" s="10"/>
      <c r="M155" s="19"/>
      <c r="N155" s="24"/>
      <c r="O155" s="29"/>
      <c r="P155" s="32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2:43" s="2" customFormat="1" x14ac:dyDescent="0.2">
      <c r="B156" s="9"/>
      <c r="C156" s="10"/>
      <c r="D156" s="50"/>
      <c r="E156" s="21"/>
      <c r="F156" s="21"/>
      <c r="G156" s="21"/>
      <c r="H156" s="21"/>
      <c r="I156" s="21"/>
      <c r="J156" s="21"/>
      <c r="K156" s="21"/>
      <c r="L156" s="10"/>
      <c r="M156" s="19"/>
      <c r="N156" s="24"/>
      <c r="O156" s="29"/>
      <c r="P156" s="32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2:43" s="2" customFormat="1" x14ac:dyDescent="0.2">
      <c r="B157" s="9"/>
      <c r="C157" s="10"/>
      <c r="D157" s="50"/>
      <c r="E157" s="21"/>
      <c r="F157" s="21"/>
      <c r="G157" s="21"/>
      <c r="H157" s="21"/>
      <c r="I157" s="21"/>
      <c r="J157" s="21"/>
      <c r="K157" s="21"/>
      <c r="L157" s="10"/>
      <c r="M157" s="19"/>
      <c r="N157" s="24"/>
      <c r="O157" s="29"/>
      <c r="P157" s="32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2:43" s="2" customFormat="1" x14ac:dyDescent="0.2">
      <c r="B158" s="9"/>
      <c r="C158" s="10"/>
      <c r="D158" s="50"/>
      <c r="E158" s="21"/>
      <c r="F158" s="21"/>
      <c r="G158" s="21"/>
      <c r="H158" s="21"/>
      <c r="I158" s="21"/>
      <c r="J158" s="21"/>
      <c r="K158" s="21"/>
      <c r="L158" s="10"/>
      <c r="M158" s="19"/>
      <c r="N158" s="24"/>
      <c r="O158" s="29"/>
      <c r="P158" s="32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2:43" s="2" customFormat="1" x14ac:dyDescent="0.2">
      <c r="B159" s="9"/>
      <c r="C159" s="10"/>
      <c r="D159" s="50"/>
      <c r="E159" s="21"/>
      <c r="F159" s="21"/>
      <c r="G159" s="21"/>
      <c r="H159" s="21"/>
      <c r="I159" s="21"/>
      <c r="J159" s="21"/>
      <c r="K159" s="21"/>
      <c r="L159" s="10"/>
      <c r="M159" s="19"/>
      <c r="N159" s="24"/>
      <c r="O159" s="29"/>
      <c r="P159" s="32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2:43" s="2" customFormat="1" x14ac:dyDescent="0.2">
      <c r="B160" s="9"/>
      <c r="C160" s="10"/>
      <c r="D160" s="50"/>
      <c r="E160" s="21"/>
      <c r="F160" s="21"/>
      <c r="G160" s="21"/>
      <c r="H160" s="21"/>
      <c r="I160" s="21"/>
      <c r="J160" s="21"/>
      <c r="K160" s="21"/>
      <c r="L160" s="10"/>
      <c r="M160" s="19"/>
      <c r="N160" s="24"/>
      <c r="O160" s="29"/>
      <c r="P160" s="32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2:43" s="2" customFormat="1" x14ac:dyDescent="0.2">
      <c r="B161" s="9"/>
      <c r="C161" s="10"/>
      <c r="D161" s="50"/>
      <c r="E161" s="21"/>
      <c r="F161" s="21"/>
      <c r="G161" s="21"/>
      <c r="H161" s="21"/>
      <c r="I161" s="21"/>
      <c r="J161" s="21"/>
      <c r="K161" s="21"/>
      <c r="L161" s="10"/>
      <c r="M161" s="19"/>
      <c r="N161" s="24"/>
      <c r="O161" s="29"/>
      <c r="P161" s="32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2:43" s="2" customFormat="1" x14ac:dyDescent="0.2">
      <c r="B162" s="9"/>
      <c r="C162" s="10"/>
      <c r="D162" s="50"/>
      <c r="E162" s="21"/>
      <c r="F162" s="21"/>
      <c r="G162" s="21"/>
      <c r="H162" s="21"/>
      <c r="I162" s="21"/>
      <c r="J162" s="21"/>
      <c r="K162" s="21"/>
      <c r="L162" s="10"/>
      <c r="M162" s="19"/>
      <c r="N162" s="24"/>
      <c r="O162" s="29"/>
      <c r="P162" s="3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2:43" s="2" customFormat="1" x14ac:dyDescent="0.2">
      <c r="B163" s="9"/>
      <c r="C163" s="10"/>
      <c r="D163" s="50"/>
      <c r="E163" s="21"/>
      <c r="F163" s="21"/>
      <c r="G163" s="21"/>
      <c r="H163" s="21"/>
      <c r="I163" s="21"/>
      <c r="J163" s="21"/>
      <c r="K163" s="21"/>
      <c r="L163" s="10"/>
      <c r="M163" s="19"/>
      <c r="N163" s="24"/>
      <c r="O163" s="29"/>
      <c r="P163" s="32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2:43" s="2" customFormat="1" x14ac:dyDescent="0.2">
      <c r="B164" s="9"/>
      <c r="C164" s="10"/>
      <c r="D164" s="50"/>
      <c r="E164" s="21"/>
      <c r="F164" s="21"/>
      <c r="G164" s="21"/>
      <c r="H164" s="21"/>
      <c r="I164" s="21"/>
      <c r="J164" s="21"/>
      <c r="K164" s="21"/>
      <c r="L164" s="10"/>
      <c r="M164" s="19"/>
      <c r="N164" s="24"/>
      <c r="O164" s="29"/>
      <c r="P164" s="32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2:43" s="2" customFormat="1" x14ac:dyDescent="0.2">
      <c r="B165" s="9"/>
      <c r="C165" s="10"/>
      <c r="D165" s="50"/>
      <c r="E165" s="21"/>
      <c r="F165" s="21"/>
      <c r="G165" s="21"/>
      <c r="H165" s="21"/>
      <c r="I165" s="21"/>
      <c r="J165" s="21"/>
      <c r="K165" s="21"/>
      <c r="L165" s="10"/>
      <c r="M165" s="19"/>
      <c r="N165" s="24"/>
      <c r="O165" s="29"/>
      <c r="P165" s="32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2:43" s="2" customFormat="1" x14ac:dyDescent="0.2">
      <c r="B166" s="9"/>
      <c r="C166" s="10"/>
      <c r="D166" s="50"/>
      <c r="E166" s="21"/>
      <c r="F166" s="21"/>
      <c r="G166" s="21"/>
      <c r="H166" s="21"/>
      <c r="I166" s="21"/>
      <c r="J166" s="21"/>
      <c r="K166" s="21"/>
      <c r="L166" s="10"/>
      <c r="M166" s="19"/>
      <c r="N166" s="24"/>
      <c r="O166" s="29"/>
      <c r="P166" s="32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2:43" s="2" customFormat="1" x14ac:dyDescent="0.2">
      <c r="B167" s="9"/>
      <c r="C167" s="10"/>
      <c r="D167" s="50"/>
      <c r="E167" s="21"/>
      <c r="F167" s="21"/>
      <c r="G167" s="21"/>
      <c r="H167" s="21"/>
      <c r="I167" s="21"/>
      <c r="J167" s="21"/>
      <c r="K167" s="21"/>
      <c r="L167" s="10"/>
      <c r="M167" s="19"/>
      <c r="N167" s="24"/>
      <c r="O167" s="29"/>
      <c r="P167" s="32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2:43" s="2" customFormat="1" x14ac:dyDescent="0.2">
      <c r="B168" s="9"/>
      <c r="C168" s="10"/>
      <c r="D168" s="50"/>
      <c r="E168" s="21"/>
      <c r="F168" s="21"/>
      <c r="G168" s="21"/>
      <c r="H168" s="21"/>
      <c r="I168" s="21"/>
      <c r="J168" s="21"/>
      <c r="K168" s="21"/>
      <c r="L168" s="10"/>
      <c r="M168" s="19"/>
      <c r="N168" s="24"/>
      <c r="O168" s="29"/>
      <c r="P168" s="32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2:43" s="2" customFormat="1" x14ac:dyDescent="0.2">
      <c r="B169" s="9"/>
      <c r="C169" s="10"/>
      <c r="D169" s="50"/>
      <c r="E169" s="21"/>
      <c r="F169" s="21"/>
      <c r="G169" s="21"/>
      <c r="H169" s="21"/>
      <c r="I169" s="21"/>
      <c r="J169" s="21"/>
      <c r="K169" s="21"/>
      <c r="L169" s="10"/>
      <c r="M169" s="19"/>
      <c r="N169" s="24"/>
      <c r="O169" s="29"/>
      <c r="P169" s="32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</sheetData>
  <mergeCells count="15">
    <mergeCell ref="W2:X2"/>
    <mergeCell ref="Y2:Y3"/>
    <mergeCell ref="A1:Y1"/>
    <mergeCell ref="B2:B3"/>
    <mergeCell ref="C2:C3"/>
    <mergeCell ref="D2:D3"/>
    <mergeCell ref="E2:K2"/>
    <mergeCell ref="L2:L3"/>
    <mergeCell ref="M2:M3"/>
    <mergeCell ref="N2:N3"/>
    <mergeCell ref="O2:O3"/>
    <mergeCell ref="P2:P3"/>
    <mergeCell ref="Q2:R2"/>
    <mergeCell ref="S2:T2"/>
    <mergeCell ref="U2:V2"/>
  </mergeCells>
  <hyperlinks>
    <hyperlink ref="E5" r:id="rId1"/>
    <hyperlink ref="F5" r:id="rId2"/>
    <hyperlink ref="G5" r:id="rId3"/>
    <hyperlink ref="H5" r:id="rId4"/>
    <hyperlink ref="E6" r:id="rId5"/>
    <hyperlink ref="F6" r:id="rId6"/>
    <hyperlink ref="G6" r:id="rId7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Z178"/>
  <sheetViews>
    <sheetView workbookViewId="0">
      <selection activeCell="C18" sqref="C18"/>
    </sheetView>
  </sheetViews>
  <sheetFormatPr defaultRowHeight="12.75" x14ac:dyDescent="0.2"/>
  <cols>
    <col min="1" max="1" width="4.140625" customWidth="1"/>
    <col min="2" max="2" width="13.140625" style="15" customWidth="1"/>
    <col min="3" max="3" width="26.42578125" style="12" customWidth="1"/>
    <col min="4" max="4" width="26.28515625" style="155" customWidth="1"/>
    <col min="5" max="5" width="6.28515625" style="22" customWidth="1"/>
    <col min="6" max="11" width="5.7109375" style="22" customWidth="1"/>
    <col min="12" max="12" width="10.28515625" style="12" customWidth="1"/>
    <col min="13" max="13" width="13.42578125" style="27" customWidth="1"/>
    <col min="14" max="14" width="10.140625" style="25" customWidth="1"/>
    <col min="15" max="15" width="10.7109375" style="29" customWidth="1"/>
    <col min="16" max="16" width="10.7109375" style="32" customWidth="1"/>
    <col min="17" max="17" width="13.5703125" style="12" customWidth="1"/>
    <col min="18" max="18" width="11.7109375" style="12" customWidth="1"/>
    <col min="19" max="19" width="12.7109375" style="12" customWidth="1"/>
    <col min="20" max="20" width="14.42578125" style="12" customWidth="1"/>
    <col min="21" max="21" width="12.7109375" style="12" customWidth="1"/>
    <col min="22" max="22" width="16.5703125" style="12" customWidth="1"/>
    <col min="23" max="23" width="13" style="12" customWidth="1"/>
    <col min="24" max="25" width="14.140625" style="12" customWidth="1"/>
    <col min="26" max="26" width="9.28515625" style="12" customWidth="1"/>
    <col min="27" max="27" width="14.140625" style="12" customWidth="1"/>
    <col min="28" max="28" width="6.42578125" style="12" customWidth="1"/>
    <col min="29" max="29" width="12.140625" style="12" customWidth="1"/>
    <col min="30" max="46" width="9.140625" style="12" customWidth="1"/>
  </cols>
  <sheetData>
    <row r="1" spans="1:78" ht="17.25" customHeight="1" x14ac:dyDescent="0.25">
      <c r="A1" s="439" t="s">
        <v>308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</row>
    <row r="2" spans="1:78" ht="66.2" customHeight="1" x14ac:dyDescent="0.2">
      <c r="B2" s="440" t="s">
        <v>0</v>
      </c>
      <c r="C2" s="440" t="s">
        <v>1</v>
      </c>
      <c r="D2" s="327" t="s">
        <v>2</v>
      </c>
      <c r="E2" s="451" t="s">
        <v>3</v>
      </c>
      <c r="F2" s="452"/>
      <c r="G2" s="452"/>
      <c r="H2" s="452"/>
      <c r="I2" s="452"/>
      <c r="J2" s="452"/>
      <c r="K2" s="453"/>
      <c r="L2" s="325" t="s">
        <v>9</v>
      </c>
      <c r="M2" s="443" t="s">
        <v>31</v>
      </c>
      <c r="N2" s="445" t="s">
        <v>34</v>
      </c>
      <c r="O2" s="454" t="s">
        <v>32</v>
      </c>
      <c r="P2" s="448" t="s">
        <v>7</v>
      </c>
      <c r="Q2" s="449" t="s">
        <v>290</v>
      </c>
      <c r="R2" s="449"/>
      <c r="S2" s="449" t="s">
        <v>291</v>
      </c>
      <c r="T2" s="449"/>
      <c r="U2" s="449" t="s">
        <v>292</v>
      </c>
      <c r="V2" s="449"/>
      <c r="W2" s="449" t="s">
        <v>293</v>
      </c>
      <c r="X2" s="449"/>
      <c r="Y2" s="325" t="s">
        <v>294</v>
      </c>
      <c r="Z2" s="325"/>
      <c r="AA2" s="325" t="s">
        <v>295</v>
      </c>
      <c r="AB2" s="325"/>
      <c r="AC2" s="437" t="s">
        <v>29</v>
      </c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36" x14ac:dyDescent="0.2">
      <c r="B3" s="440"/>
      <c r="C3" s="440"/>
      <c r="D3" s="328"/>
      <c r="E3" s="16" t="s">
        <v>4</v>
      </c>
      <c r="F3" s="16" t="s">
        <v>5</v>
      </c>
      <c r="G3" s="16" t="s">
        <v>6</v>
      </c>
      <c r="H3" s="16"/>
      <c r="I3" s="16"/>
      <c r="J3" s="16"/>
      <c r="K3" s="16"/>
      <c r="L3" s="331"/>
      <c r="M3" s="444"/>
      <c r="N3" s="445"/>
      <c r="O3" s="455"/>
      <c r="P3" s="448"/>
      <c r="Q3" s="4" t="s">
        <v>8</v>
      </c>
      <c r="R3" s="3" t="s">
        <v>11</v>
      </c>
      <c r="S3" s="4" t="s">
        <v>8</v>
      </c>
      <c r="T3" s="3" t="s">
        <v>11</v>
      </c>
      <c r="U3" s="4" t="s">
        <v>8</v>
      </c>
      <c r="V3" s="3" t="s">
        <v>11</v>
      </c>
      <c r="W3" s="4" t="s">
        <v>8</v>
      </c>
      <c r="X3" s="3" t="s">
        <v>11</v>
      </c>
      <c r="Y3" s="458"/>
      <c r="Z3" s="459"/>
      <c r="AA3" s="458"/>
      <c r="AB3" s="459"/>
      <c r="AC3" s="438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27.95" customHeight="1" thickBot="1" x14ac:dyDescent="0.25">
      <c r="B4" s="106"/>
      <c r="C4" s="106"/>
      <c r="D4" s="106"/>
      <c r="E4" s="107"/>
      <c r="F4" s="107"/>
      <c r="G4" s="107"/>
      <c r="H4" s="107"/>
      <c r="I4" s="107"/>
      <c r="J4" s="107"/>
      <c r="K4" s="107"/>
      <c r="L4" s="108"/>
      <c r="M4" s="109"/>
      <c r="N4" s="110"/>
      <c r="O4" s="111"/>
      <c r="P4" s="112"/>
      <c r="Q4" s="113" t="s">
        <v>28</v>
      </c>
      <c r="R4" s="113">
        <v>0.4</v>
      </c>
      <c r="S4" s="113" t="s">
        <v>28</v>
      </c>
      <c r="T4" s="113">
        <v>0.3</v>
      </c>
      <c r="U4" s="113" t="s">
        <v>28</v>
      </c>
      <c r="V4" s="113">
        <v>0.1</v>
      </c>
      <c r="W4" s="113" t="s">
        <v>28</v>
      </c>
      <c r="X4" s="113">
        <v>0.2</v>
      </c>
      <c r="Y4" s="460"/>
      <c r="Z4" s="461"/>
      <c r="AA4" s="460"/>
      <c r="AB4" s="461"/>
      <c r="AC4" s="11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s="128" customFormat="1" ht="45.2" customHeight="1" thickTop="1" x14ac:dyDescent="0.2">
      <c r="B5" s="158" t="s">
        <v>296</v>
      </c>
      <c r="C5" s="116" t="s">
        <v>36</v>
      </c>
      <c r="D5" s="168" t="s">
        <v>297</v>
      </c>
      <c r="E5" s="169" t="s">
        <v>13</v>
      </c>
      <c r="F5" s="169" t="s">
        <v>13</v>
      </c>
      <c r="G5" s="169" t="s">
        <v>13</v>
      </c>
      <c r="H5" s="169" t="s">
        <v>13</v>
      </c>
      <c r="I5" s="169" t="s">
        <v>13</v>
      </c>
      <c r="J5" s="169" t="s">
        <v>13</v>
      </c>
      <c r="K5" s="170" t="s">
        <v>13</v>
      </c>
      <c r="L5" s="121">
        <v>0</v>
      </c>
      <c r="M5" s="122">
        <v>29800</v>
      </c>
      <c r="N5" s="123">
        <f>M5</f>
        <v>29800</v>
      </c>
      <c r="O5" s="124">
        <v>29800</v>
      </c>
      <c r="P5" s="123">
        <v>29800</v>
      </c>
      <c r="Q5" s="125">
        <f>(3+5+5+5+5)/5</f>
        <v>4.5999999999999996</v>
      </c>
      <c r="R5" s="125">
        <f>Q5*ZPI1</f>
        <v>1.8399999999999999</v>
      </c>
      <c r="S5" s="125">
        <f>(4+5+5+5+5)/5</f>
        <v>4.8</v>
      </c>
      <c r="T5" s="125">
        <f>S5*ZPI2</f>
        <v>1.44</v>
      </c>
      <c r="U5" s="125">
        <f>(4+5+5+5+5)/5</f>
        <v>4.8</v>
      </c>
      <c r="V5" s="125">
        <f>U5*ZPI3</f>
        <v>0.48</v>
      </c>
      <c r="W5" s="125">
        <f>(2+4+3+5+4)/5</f>
        <v>3.6</v>
      </c>
      <c r="X5" s="125">
        <f>W5*ZPI4</f>
        <v>0.72000000000000008</v>
      </c>
      <c r="Y5" s="456" t="s">
        <v>298</v>
      </c>
      <c r="Z5" s="457"/>
      <c r="AA5" s="456" t="s">
        <v>299</v>
      </c>
      <c r="AB5" s="457"/>
      <c r="AC5" s="126">
        <f>R5+T5+V5+X5</f>
        <v>4.4799999999999995</v>
      </c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</row>
    <row r="6" spans="1:78" s="2" customFormat="1" x14ac:dyDescent="0.2">
      <c r="B6" s="9"/>
      <c r="C6" s="11"/>
      <c r="D6" s="17"/>
      <c r="E6"/>
      <c r="F6"/>
      <c r="G6"/>
      <c r="H6"/>
      <c r="I6"/>
      <c r="J6"/>
      <c r="K6"/>
      <c r="L6" s="10"/>
      <c r="M6" s="19"/>
      <c r="N6" s="24"/>
      <c r="O6" s="28"/>
      <c r="P6" s="2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78" s="2" customFormat="1" x14ac:dyDescent="0.2">
      <c r="B7" s="9"/>
      <c r="C7" s="11"/>
      <c r="D7" s="17"/>
      <c r="E7"/>
      <c r="F7"/>
      <c r="G7"/>
      <c r="H7"/>
      <c r="I7"/>
      <c r="J7"/>
      <c r="K7"/>
      <c r="L7" s="10"/>
      <c r="M7" s="19"/>
      <c r="N7" s="24"/>
      <c r="O7" s="28"/>
      <c r="P7" s="24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78" s="2" customFormat="1" x14ac:dyDescent="0.2">
      <c r="B8" s="9"/>
      <c r="C8" s="11"/>
      <c r="D8" s="17"/>
      <c r="E8"/>
      <c r="F8"/>
      <c r="G8"/>
      <c r="H8"/>
      <c r="I8"/>
      <c r="J8"/>
      <c r="K8"/>
      <c r="L8" s="10"/>
      <c r="M8" s="19"/>
      <c r="N8" s="24"/>
      <c r="O8" s="28"/>
      <c r="P8" s="24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78" s="2" customFormat="1" x14ac:dyDescent="0.2">
      <c r="B9" s="9"/>
      <c r="C9" s="11"/>
      <c r="D9" s="17"/>
      <c r="E9"/>
      <c r="F9"/>
      <c r="G9"/>
      <c r="H9"/>
      <c r="I9"/>
      <c r="J9"/>
      <c r="K9"/>
      <c r="L9" s="10"/>
      <c r="M9" s="19"/>
      <c r="N9" s="24"/>
      <c r="O9" s="28"/>
      <c r="P9" s="2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78" s="2" customFormat="1" x14ac:dyDescent="0.2">
      <c r="B10" s="9"/>
      <c r="C10" s="11"/>
      <c r="D10" s="17"/>
      <c r="E10"/>
      <c r="F10"/>
      <c r="G10"/>
      <c r="H10"/>
      <c r="I10"/>
      <c r="J10"/>
      <c r="K10"/>
      <c r="L10" s="10"/>
      <c r="M10" s="19"/>
      <c r="N10" s="24"/>
      <c r="O10" s="28"/>
      <c r="P10" s="24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78" s="2" customFormat="1" x14ac:dyDescent="0.2">
      <c r="B11" s="9"/>
      <c r="C11" s="11"/>
      <c r="D11" s="17"/>
      <c r="E11"/>
      <c r="F11"/>
      <c r="G11"/>
      <c r="H11"/>
      <c r="I11"/>
      <c r="J11"/>
      <c r="K11"/>
      <c r="L11" s="10"/>
      <c r="M11" s="19"/>
      <c r="N11" s="24"/>
      <c r="O11" s="28"/>
      <c r="P11" s="2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78" s="2" customFormat="1" x14ac:dyDescent="0.2">
      <c r="B12" s="9"/>
      <c r="C12" s="11"/>
      <c r="D12" s="17"/>
      <c r="E12"/>
      <c r="F12"/>
      <c r="G12"/>
      <c r="H12"/>
      <c r="I12"/>
      <c r="J12"/>
      <c r="K12"/>
      <c r="L12" s="10"/>
      <c r="M12" s="19"/>
      <c r="N12" s="24"/>
      <c r="O12" s="28"/>
      <c r="P12" s="2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78" s="2" customFormat="1" x14ac:dyDescent="0.2">
      <c r="B13" s="9"/>
      <c r="C13" s="11"/>
      <c r="D13" s="17"/>
      <c r="E13"/>
      <c r="F13"/>
      <c r="G13"/>
      <c r="H13"/>
      <c r="I13"/>
      <c r="J13"/>
      <c r="K13"/>
      <c r="L13" s="10"/>
      <c r="M13" s="19"/>
      <c r="N13" s="24"/>
      <c r="O13" s="28"/>
      <c r="P13" s="2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78" s="2" customFormat="1" x14ac:dyDescent="0.2">
      <c r="B14" s="9"/>
      <c r="C14" s="11"/>
      <c r="D14" s="17"/>
      <c r="E14" s="20"/>
      <c r="F14" s="20"/>
      <c r="G14" s="20"/>
      <c r="H14" s="20"/>
      <c r="I14" s="20"/>
      <c r="J14" s="20"/>
      <c r="K14" s="20"/>
      <c r="L14" s="10"/>
      <c r="M14" s="19"/>
      <c r="N14" s="24"/>
      <c r="O14" s="28"/>
      <c r="P14" s="2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78" s="2" customFormat="1" x14ac:dyDescent="0.2">
      <c r="B15" s="9"/>
      <c r="C15" s="11"/>
      <c r="D15" s="17"/>
      <c r="E15" s="20"/>
      <c r="F15" s="20"/>
      <c r="G15" s="20"/>
      <c r="H15" s="20"/>
      <c r="I15" s="20"/>
      <c r="J15" s="20"/>
      <c r="K15" s="20"/>
      <c r="L15" s="10"/>
      <c r="M15" s="19"/>
      <c r="N15" s="24"/>
      <c r="O15" s="28"/>
      <c r="P15" s="2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78" s="2" customFormat="1" x14ac:dyDescent="0.2">
      <c r="B16" s="9"/>
      <c r="C16" s="11"/>
      <c r="D16" s="17"/>
      <c r="E16" s="20"/>
      <c r="F16" s="20"/>
      <c r="G16" s="20"/>
      <c r="H16" s="20"/>
      <c r="I16" s="20"/>
      <c r="J16" s="20"/>
      <c r="K16" s="20"/>
      <c r="L16" s="10"/>
      <c r="M16" s="19"/>
      <c r="N16" s="24"/>
      <c r="O16" s="28"/>
      <c r="P16" s="2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2:46" s="2" customFormat="1" x14ac:dyDescent="0.2">
      <c r="B17" s="9"/>
      <c r="C17" s="11"/>
      <c r="D17" s="17"/>
      <c r="E17" s="20"/>
      <c r="F17" s="20"/>
      <c r="G17" s="20"/>
      <c r="H17" s="20"/>
      <c r="I17" s="20"/>
      <c r="J17" s="20"/>
      <c r="K17" s="20"/>
      <c r="L17" s="10"/>
      <c r="M17" s="19"/>
      <c r="N17" s="24"/>
      <c r="O17" s="28"/>
      <c r="P17" s="2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2:46" s="2" customFormat="1" x14ac:dyDescent="0.2">
      <c r="B18" s="9"/>
      <c r="C18" s="11"/>
      <c r="D18" s="17"/>
      <c r="E18" s="20"/>
      <c r="F18" s="20"/>
      <c r="G18" s="20"/>
      <c r="H18" s="20"/>
      <c r="I18" s="20"/>
      <c r="J18" s="20"/>
      <c r="K18" s="20"/>
      <c r="L18" s="10"/>
      <c r="M18" s="19"/>
      <c r="N18" s="24"/>
      <c r="O18" s="28"/>
      <c r="P18" s="2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2:46" s="2" customFormat="1" x14ac:dyDescent="0.2">
      <c r="B19" s="9"/>
      <c r="C19" s="11"/>
      <c r="D19" s="17"/>
      <c r="E19" s="20"/>
      <c r="F19" s="20"/>
      <c r="G19" s="20"/>
      <c r="H19" s="20"/>
      <c r="I19" s="20"/>
      <c r="J19" s="20"/>
      <c r="K19" s="20"/>
      <c r="L19" s="10"/>
      <c r="M19" s="19"/>
      <c r="N19" s="24"/>
      <c r="O19" s="28"/>
      <c r="P19" s="2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:46" s="2" customFormat="1" x14ac:dyDescent="0.2">
      <c r="B20" s="9"/>
      <c r="C20" s="11"/>
      <c r="D20" s="17"/>
      <c r="E20" s="20"/>
      <c r="F20" s="20"/>
      <c r="G20" s="20"/>
      <c r="H20" s="20"/>
      <c r="I20" s="20"/>
      <c r="J20" s="20"/>
      <c r="K20" s="20"/>
      <c r="L20" s="10"/>
      <c r="M20" s="19"/>
      <c r="N20" s="24"/>
      <c r="O20" s="28"/>
      <c r="P20" s="2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2:46" s="2" customFormat="1" x14ac:dyDescent="0.2">
      <c r="B21" s="9"/>
      <c r="C21" s="11"/>
      <c r="D21" s="17"/>
      <c r="E21" s="20"/>
      <c r="F21" s="20"/>
      <c r="G21" s="20"/>
      <c r="H21" s="20"/>
      <c r="I21" s="20"/>
      <c r="J21" s="20"/>
      <c r="K21" s="20"/>
      <c r="L21" s="10"/>
      <c r="M21" s="19"/>
      <c r="N21" s="24"/>
      <c r="O21" s="28"/>
      <c r="P21" s="2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2:46" s="2" customFormat="1" x14ac:dyDescent="0.2">
      <c r="B22" s="9"/>
      <c r="C22" s="11"/>
      <c r="D22" s="17"/>
      <c r="E22" s="21"/>
      <c r="F22" s="21"/>
      <c r="G22" s="21"/>
      <c r="H22" s="21"/>
      <c r="I22" s="21"/>
      <c r="J22" s="21"/>
      <c r="K22" s="21"/>
      <c r="L22" s="10"/>
      <c r="M22" s="19"/>
      <c r="N22" s="24"/>
      <c r="O22" s="28"/>
      <c r="P22" s="2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s="2" customFormat="1" x14ac:dyDescent="0.2">
      <c r="B23" s="9"/>
      <c r="C23" s="10"/>
      <c r="D23" s="50"/>
      <c r="E23" s="21"/>
      <c r="F23" s="21"/>
      <c r="G23" s="21"/>
      <c r="H23" s="21"/>
      <c r="I23" s="21"/>
      <c r="J23" s="21"/>
      <c r="K23" s="21"/>
      <c r="L23" s="10"/>
      <c r="M23" s="19"/>
      <c r="N23" s="24"/>
      <c r="O23" s="29"/>
      <c r="P23" s="3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2:46" s="2" customFormat="1" x14ac:dyDescent="0.2">
      <c r="B24" s="9"/>
      <c r="C24" s="10"/>
      <c r="D24" s="50"/>
      <c r="E24" s="21"/>
      <c r="F24" s="21"/>
      <c r="G24" s="21"/>
      <c r="H24" s="21"/>
      <c r="I24" s="21"/>
      <c r="J24" s="21"/>
      <c r="K24" s="21"/>
      <c r="L24" s="10"/>
      <c r="M24" s="19"/>
      <c r="N24" s="24"/>
      <c r="O24" s="29"/>
      <c r="P24" s="32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2:46" s="2" customFormat="1" x14ac:dyDescent="0.2">
      <c r="B25" s="9"/>
      <c r="C25" s="10"/>
      <c r="D25" s="50"/>
      <c r="E25" s="21"/>
      <c r="F25" s="21"/>
      <c r="G25" s="21"/>
      <c r="H25" s="21"/>
      <c r="I25" s="21"/>
      <c r="J25" s="21"/>
      <c r="K25" s="21"/>
      <c r="L25" s="10"/>
      <c r="M25" s="19"/>
      <c r="N25" s="24"/>
      <c r="O25" s="29"/>
      <c r="P25" s="32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2:46" s="2" customFormat="1" x14ac:dyDescent="0.2">
      <c r="B26" s="9"/>
      <c r="C26" s="10"/>
      <c r="D26" s="50"/>
      <c r="E26" s="21"/>
      <c r="F26" s="21"/>
      <c r="G26" s="21"/>
      <c r="H26" s="21"/>
      <c r="I26" s="21"/>
      <c r="J26" s="21"/>
      <c r="K26" s="21"/>
      <c r="L26" s="10"/>
      <c r="M26" s="19"/>
      <c r="N26" s="24"/>
      <c r="O26" s="29"/>
      <c r="P26" s="32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2:46" s="2" customFormat="1" x14ac:dyDescent="0.2">
      <c r="B27" s="9"/>
      <c r="C27" s="10"/>
      <c r="D27" s="50"/>
      <c r="E27" s="21"/>
      <c r="F27" s="21"/>
      <c r="G27" s="21"/>
      <c r="H27" s="21"/>
      <c r="I27" s="21"/>
      <c r="J27" s="21"/>
      <c r="K27" s="21"/>
      <c r="L27" s="10"/>
      <c r="M27" s="19"/>
      <c r="N27" s="24"/>
      <c r="O27" s="29"/>
      <c r="P27" s="32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2:46" s="2" customFormat="1" x14ac:dyDescent="0.2">
      <c r="B28" s="9"/>
      <c r="C28" s="10"/>
      <c r="D28" s="50"/>
      <c r="E28" s="21"/>
      <c r="F28" s="21"/>
      <c r="G28" s="21"/>
      <c r="H28" s="21"/>
      <c r="I28" s="21"/>
      <c r="J28" s="21"/>
      <c r="K28" s="21"/>
      <c r="L28" s="10"/>
      <c r="M28" s="19"/>
      <c r="N28" s="24"/>
      <c r="O28" s="29"/>
      <c r="P28" s="32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2:46" s="2" customFormat="1" x14ac:dyDescent="0.2">
      <c r="B29" s="9"/>
      <c r="C29" s="10"/>
      <c r="D29" s="50"/>
      <c r="E29" s="21"/>
      <c r="F29" s="21"/>
      <c r="G29" s="21"/>
      <c r="H29" s="21"/>
      <c r="I29" s="21"/>
      <c r="J29" s="21"/>
      <c r="K29" s="21"/>
      <c r="L29" s="10"/>
      <c r="M29" s="19"/>
      <c r="N29" s="24"/>
      <c r="O29" s="29"/>
      <c r="P29" s="32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2:46" s="2" customFormat="1" x14ac:dyDescent="0.2">
      <c r="B30" s="9"/>
      <c r="C30" s="10"/>
      <c r="D30" s="50"/>
      <c r="E30" s="21"/>
      <c r="F30" s="21"/>
      <c r="G30" s="21"/>
      <c r="H30" s="21"/>
      <c r="I30" s="21"/>
      <c r="J30" s="21"/>
      <c r="K30" s="21"/>
      <c r="L30" s="10"/>
      <c r="M30" s="19"/>
      <c r="N30" s="24"/>
      <c r="O30" s="29"/>
      <c r="P30" s="32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2:46" s="2" customFormat="1" x14ac:dyDescent="0.2">
      <c r="B31" s="9"/>
      <c r="C31" s="10"/>
      <c r="D31" s="50"/>
      <c r="E31" s="21"/>
      <c r="F31" s="21"/>
      <c r="G31" s="21"/>
      <c r="H31" s="21"/>
      <c r="I31" s="21"/>
      <c r="J31" s="21"/>
      <c r="K31" s="21"/>
      <c r="L31" s="10"/>
      <c r="M31" s="19"/>
      <c r="N31" s="24"/>
      <c r="O31" s="29"/>
      <c r="P31" s="32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2:46" s="2" customFormat="1" x14ac:dyDescent="0.2">
      <c r="B32" s="9"/>
      <c r="C32" s="10"/>
      <c r="D32" s="50"/>
      <c r="E32" s="21"/>
      <c r="F32" s="21"/>
      <c r="G32" s="21"/>
      <c r="H32" s="21"/>
      <c r="I32" s="21"/>
      <c r="J32" s="21"/>
      <c r="K32" s="21"/>
      <c r="L32" s="10"/>
      <c r="M32" s="19"/>
      <c r="N32" s="24"/>
      <c r="O32" s="29"/>
      <c r="P32" s="32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s="2" customFormat="1" x14ac:dyDescent="0.2">
      <c r="B33" s="9"/>
      <c r="C33" s="10"/>
      <c r="D33" s="50"/>
      <c r="E33" s="21"/>
      <c r="F33" s="21"/>
      <c r="G33" s="21"/>
      <c r="H33" s="21"/>
      <c r="I33" s="21"/>
      <c r="J33" s="21"/>
      <c r="K33" s="21"/>
      <c r="L33" s="10"/>
      <c r="M33" s="19"/>
      <c r="N33" s="24"/>
      <c r="O33" s="29"/>
      <c r="P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s="2" customFormat="1" x14ac:dyDescent="0.2">
      <c r="B34" s="9"/>
      <c r="C34" s="10"/>
      <c r="D34" s="50"/>
      <c r="E34" s="21"/>
      <c r="F34" s="21"/>
      <c r="G34" s="21"/>
      <c r="H34" s="21"/>
      <c r="I34" s="21"/>
      <c r="J34" s="21"/>
      <c r="K34" s="21"/>
      <c r="L34" s="10"/>
      <c r="M34" s="19"/>
      <c r="N34" s="24"/>
      <c r="O34" s="29"/>
      <c r="P34" s="32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s="2" customFormat="1" x14ac:dyDescent="0.2">
      <c r="B35" s="9"/>
      <c r="C35" s="10"/>
      <c r="D35" s="50"/>
      <c r="E35" s="21"/>
      <c r="F35" s="21"/>
      <c r="G35" s="21"/>
      <c r="H35" s="21"/>
      <c r="I35" s="21"/>
      <c r="J35" s="21"/>
      <c r="K35" s="21"/>
      <c r="L35" s="10"/>
      <c r="M35" s="19"/>
      <c r="N35" s="24"/>
      <c r="O35" s="29"/>
      <c r="P35" s="32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s="2" customFormat="1" x14ac:dyDescent="0.2">
      <c r="B36" s="9"/>
      <c r="C36" s="10"/>
      <c r="D36" s="50"/>
      <c r="E36" s="21"/>
      <c r="F36" s="21"/>
      <c r="G36" s="21"/>
      <c r="H36" s="21"/>
      <c r="I36" s="21"/>
      <c r="J36" s="21"/>
      <c r="K36" s="21"/>
      <c r="L36" s="10"/>
      <c r="M36" s="19"/>
      <c r="N36" s="24"/>
      <c r="O36" s="29"/>
      <c r="P36" s="32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s="2" customFormat="1" x14ac:dyDescent="0.2">
      <c r="B37" s="9"/>
      <c r="C37" s="10"/>
      <c r="D37" s="50"/>
      <c r="E37" s="21"/>
      <c r="F37" s="21"/>
      <c r="G37" s="21"/>
      <c r="H37" s="21"/>
      <c r="I37" s="21"/>
      <c r="J37" s="21"/>
      <c r="K37" s="21"/>
      <c r="L37" s="10"/>
      <c r="M37" s="19"/>
      <c r="N37" s="24"/>
      <c r="O37" s="29"/>
      <c r="P37" s="32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s="2" customFormat="1" x14ac:dyDescent="0.2">
      <c r="B38" s="9"/>
      <c r="C38" s="10"/>
      <c r="D38" s="50"/>
      <c r="E38" s="21"/>
      <c r="F38" s="21"/>
      <c r="G38" s="21"/>
      <c r="H38" s="21"/>
      <c r="I38" s="21"/>
      <c r="J38" s="21"/>
      <c r="K38" s="21"/>
      <c r="L38" s="10"/>
      <c r="M38" s="19"/>
      <c r="N38" s="24"/>
      <c r="O38" s="29"/>
      <c r="P38" s="32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s="2" customFormat="1" x14ac:dyDescent="0.2">
      <c r="B39" s="9"/>
      <c r="C39" s="10"/>
      <c r="D39" s="50"/>
      <c r="E39" s="21"/>
      <c r="F39" s="21"/>
      <c r="G39" s="21"/>
      <c r="H39" s="21"/>
      <c r="I39" s="21"/>
      <c r="J39" s="21"/>
      <c r="K39" s="21"/>
      <c r="L39" s="10"/>
      <c r="M39" s="19"/>
      <c r="N39" s="24"/>
      <c r="O39" s="29"/>
      <c r="P39" s="32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s="2" customFormat="1" x14ac:dyDescent="0.2">
      <c r="B40" s="9"/>
      <c r="C40" s="10"/>
      <c r="D40" s="50"/>
      <c r="E40" s="21"/>
      <c r="F40" s="21"/>
      <c r="G40" s="21"/>
      <c r="H40" s="21"/>
      <c r="I40" s="21"/>
      <c r="J40" s="21"/>
      <c r="K40" s="21"/>
      <c r="L40" s="10"/>
      <c r="M40" s="19"/>
      <c r="N40" s="24"/>
      <c r="O40" s="29"/>
      <c r="P40" s="32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s="2" customFormat="1" x14ac:dyDescent="0.2">
      <c r="B41" s="9"/>
      <c r="C41" s="10"/>
      <c r="D41" s="50"/>
      <c r="E41" s="21"/>
      <c r="F41" s="21"/>
      <c r="G41" s="21"/>
      <c r="H41" s="21"/>
      <c r="I41" s="21"/>
      <c r="J41" s="21"/>
      <c r="K41" s="21"/>
      <c r="L41" s="10"/>
      <c r="M41" s="19"/>
      <c r="N41" s="24"/>
      <c r="O41" s="29"/>
      <c r="P41" s="32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s="2" customFormat="1" x14ac:dyDescent="0.2">
      <c r="B42" s="9"/>
      <c r="C42" s="10"/>
      <c r="D42" s="50"/>
      <c r="E42" s="21"/>
      <c r="F42" s="21"/>
      <c r="G42" s="21"/>
      <c r="H42" s="21"/>
      <c r="I42" s="21"/>
      <c r="J42" s="21"/>
      <c r="K42" s="21"/>
      <c r="L42" s="10"/>
      <c r="M42" s="19"/>
      <c r="N42" s="24"/>
      <c r="O42" s="29"/>
      <c r="P42" s="32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s="2" customFormat="1" x14ac:dyDescent="0.2">
      <c r="B43" s="9"/>
      <c r="C43" s="10"/>
      <c r="D43" s="50"/>
      <c r="E43" s="21"/>
      <c r="F43" s="21"/>
      <c r="G43" s="21"/>
      <c r="H43" s="21"/>
      <c r="I43" s="21"/>
      <c r="J43" s="21"/>
      <c r="K43" s="21"/>
      <c r="L43" s="10"/>
      <c r="M43" s="19"/>
      <c r="N43" s="24"/>
      <c r="O43" s="29"/>
      <c r="P43" s="32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s="2" customFormat="1" x14ac:dyDescent="0.2">
      <c r="B44" s="9"/>
      <c r="C44" s="10"/>
      <c r="D44" s="50"/>
      <c r="E44" s="21"/>
      <c r="F44" s="21"/>
      <c r="G44" s="21"/>
      <c r="H44" s="21"/>
      <c r="I44" s="21"/>
      <c r="J44" s="21"/>
      <c r="K44" s="21"/>
      <c r="L44" s="10"/>
      <c r="M44" s="19"/>
      <c r="N44" s="24"/>
      <c r="O44" s="29"/>
      <c r="P44" s="32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s="2" customFormat="1" x14ac:dyDescent="0.2">
      <c r="B45" s="9"/>
      <c r="C45" s="10"/>
      <c r="D45" s="50"/>
      <c r="E45" s="21"/>
      <c r="F45" s="21"/>
      <c r="G45" s="21"/>
      <c r="H45" s="21"/>
      <c r="I45" s="21"/>
      <c r="J45" s="21"/>
      <c r="K45" s="21"/>
      <c r="L45" s="10"/>
      <c r="M45" s="19"/>
      <c r="N45" s="24"/>
      <c r="O45" s="29"/>
      <c r="P45" s="32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s="2" customFormat="1" x14ac:dyDescent="0.2">
      <c r="B46" s="9"/>
      <c r="C46" s="10"/>
      <c r="D46" s="50"/>
      <c r="E46" s="21"/>
      <c r="F46" s="21"/>
      <c r="G46" s="21"/>
      <c r="H46" s="21"/>
      <c r="I46" s="21"/>
      <c r="J46" s="21"/>
      <c r="K46" s="21"/>
      <c r="L46" s="10"/>
      <c r="M46" s="19"/>
      <c r="N46" s="24"/>
      <c r="O46" s="29"/>
      <c r="P46" s="32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s="2" customFormat="1" x14ac:dyDescent="0.2">
      <c r="B47" s="9"/>
      <c r="C47" s="10"/>
      <c r="D47" s="50"/>
      <c r="E47" s="21"/>
      <c r="F47" s="21"/>
      <c r="G47" s="21"/>
      <c r="H47" s="21"/>
      <c r="I47" s="21"/>
      <c r="J47" s="21"/>
      <c r="K47" s="21"/>
      <c r="L47" s="10"/>
      <c r="M47" s="19"/>
      <c r="N47" s="24"/>
      <c r="O47" s="29"/>
      <c r="P47" s="32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s="2" customFormat="1" x14ac:dyDescent="0.2">
      <c r="B48" s="9"/>
      <c r="C48" s="10"/>
      <c r="D48" s="50"/>
      <c r="E48" s="21"/>
      <c r="F48" s="21"/>
      <c r="G48" s="21"/>
      <c r="H48" s="21"/>
      <c r="I48" s="21"/>
      <c r="J48" s="21"/>
      <c r="K48" s="21"/>
      <c r="L48" s="10"/>
      <c r="M48" s="19"/>
      <c r="N48" s="24"/>
      <c r="O48" s="29"/>
      <c r="P48" s="32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s="2" customFormat="1" x14ac:dyDescent="0.2">
      <c r="B49" s="9"/>
      <c r="C49" s="10"/>
      <c r="D49" s="50"/>
      <c r="E49" s="21"/>
      <c r="F49" s="21"/>
      <c r="G49" s="21"/>
      <c r="H49" s="21"/>
      <c r="I49" s="21"/>
      <c r="J49" s="21"/>
      <c r="K49" s="21"/>
      <c r="L49" s="10"/>
      <c r="M49" s="19"/>
      <c r="N49" s="24"/>
      <c r="O49" s="29"/>
      <c r="P49" s="32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s="2" customFormat="1" x14ac:dyDescent="0.2">
      <c r="B50" s="9"/>
      <c r="C50" s="10"/>
      <c r="D50" s="50"/>
      <c r="E50" s="21"/>
      <c r="F50" s="21"/>
      <c r="G50" s="21"/>
      <c r="H50" s="21"/>
      <c r="I50" s="21"/>
      <c r="J50" s="21"/>
      <c r="K50" s="21"/>
      <c r="L50" s="10"/>
      <c r="M50" s="19"/>
      <c r="N50" s="24"/>
      <c r="O50" s="29"/>
      <c r="P50" s="32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s="2" customFormat="1" x14ac:dyDescent="0.2">
      <c r="B51" s="9"/>
      <c r="C51" s="10"/>
      <c r="D51" s="50"/>
      <c r="E51" s="21"/>
      <c r="F51" s="21"/>
      <c r="G51" s="21"/>
      <c r="H51" s="21"/>
      <c r="I51" s="21"/>
      <c r="J51" s="21"/>
      <c r="K51" s="21"/>
      <c r="L51" s="10"/>
      <c r="M51" s="19"/>
      <c r="N51" s="24"/>
      <c r="O51" s="29"/>
      <c r="P51" s="32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s="2" customFormat="1" x14ac:dyDescent="0.2">
      <c r="B52" s="9"/>
      <c r="C52" s="10"/>
      <c r="D52" s="50"/>
      <c r="E52" s="21"/>
      <c r="F52" s="21"/>
      <c r="G52" s="21"/>
      <c r="H52" s="21"/>
      <c r="I52" s="21"/>
      <c r="J52" s="21"/>
      <c r="K52" s="21"/>
      <c r="L52" s="10"/>
      <c r="M52" s="19"/>
      <c r="N52" s="24"/>
      <c r="O52" s="29"/>
      <c r="P52" s="32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s="2" customFormat="1" x14ac:dyDescent="0.2">
      <c r="B53" s="9"/>
      <c r="C53" s="10"/>
      <c r="D53" s="50"/>
      <c r="E53" s="21"/>
      <c r="F53" s="21"/>
      <c r="G53" s="21"/>
      <c r="H53" s="21"/>
      <c r="I53" s="21"/>
      <c r="J53" s="21"/>
      <c r="K53" s="21"/>
      <c r="L53" s="10"/>
      <c r="M53" s="19"/>
      <c r="N53" s="24"/>
      <c r="O53" s="29"/>
      <c r="P53" s="32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s="2" customFormat="1" x14ac:dyDescent="0.2">
      <c r="B54" s="9"/>
      <c r="C54" s="10"/>
      <c r="D54" s="50"/>
      <c r="E54" s="21"/>
      <c r="F54" s="21"/>
      <c r="G54" s="21"/>
      <c r="H54" s="21"/>
      <c r="I54" s="21"/>
      <c r="J54" s="21"/>
      <c r="K54" s="21"/>
      <c r="L54" s="10"/>
      <c r="M54" s="19"/>
      <c r="N54" s="24"/>
      <c r="O54" s="29"/>
      <c r="P54" s="32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s="2" customFormat="1" x14ac:dyDescent="0.2">
      <c r="B55" s="9"/>
      <c r="C55" s="10"/>
      <c r="D55" s="50"/>
      <c r="E55" s="21"/>
      <c r="F55" s="21"/>
      <c r="G55" s="21"/>
      <c r="H55" s="21"/>
      <c r="I55" s="21"/>
      <c r="J55" s="21"/>
      <c r="K55" s="21"/>
      <c r="L55" s="10"/>
      <c r="M55" s="19"/>
      <c r="N55" s="24"/>
      <c r="O55" s="29"/>
      <c r="P55" s="32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s="2" customFormat="1" x14ac:dyDescent="0.2">
      <c r="B56" s="9"/>
      <c r="C56" s="10"/>
      <c r="D56" s="50"/>
      <c r="E56" s="21"/>
      <c r="F56" s="21"/>
      <c r="G56" s="21"/>
      <c r="H56" s="21"/>
      <c r="I56" s="21"/>
      <c r="J56" s="21"/>
      <c r="K56" s="21"/>
      <c r="L56" s="10"/>
      <c r="M56" s="19"/>
      <c r="N56" s="24"/>
      <c r="O56" s="29"/>
      <c r="P56" s="32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s="2" customFormat="1" x14ac:dyDescent="0.2">
      <c r="B57" s="9"/>
      <c r="C57" s="10"/>
      <c r="D57" s="50"/>
      <c r="E57" s="21"/>
      <c r="F57" s="21"/>
      <c r="G57" s="21"/>
      <c r="H57" s="21"/>
      <c r="I57" s="21"/>
      <c r="J57" s="21"/>
      <c r="K57" s="21"/>
      <c r="L57" s="10"/>
      <c r="M57" s="19"/>
      <c r="N57" s="24"/>
      <c r="O57" s="29"/>
      <c r="P57" s="32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s="2" customFormat="1" x14ac:dyDescent="0.2">
      <c r="B58" s="9"/>
      <c r="C58" s="10"/>
      <c r="D58" s="50"/>
      <c r="E58" s="21"/>
      <c r="F58" s="21"/>
      <c r="G58" s="21"/>
      <c r="H58" s="21"/>
      <c r="I58" s="21"/>
      <c r="J58" s="21"/>
      <c r="K58" s="21"/>
      <c r="L58" s="10"/>
      <c r="M58" s="19"/>
      <c r="N58" s="24"/>
      <c r="O58" s="29"/>
      <c r="P58" s="32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s="2" customFormat="1" x14ac:dyDescent="0.2">
      <c r="B59" s="9"/>
      <c r="C59" s="10"/>
      <c r="D59" s="50"/>
      <c r="E59" s="21"/>
      <c r="F59" s="21"/>
      <c r="G59" s="21"/>
      <c r="H59" s="21"/>
      <c r="I59" s="21"/>
      <c r="J59" s="21"/>
      <c r="K59" s="21"/>
      <c r="L59" s="10"/>
      <c r="M59" s="19"/>
      <c r="N59" s="24"/>
      <c r="O59" s="29"/>
      <c r="P59" s="32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s="2" customFormat="1" x14ac:dyDescent="0.2">
      <c r="B60" s="9"/>
      <c r="C60" s="10"/>
      <c r="D60" s="50"/>
      <c r="E60" s="21"/>
      <c r="F60" s="21"/>
      <c r="G60" s="21"/>
      <c r="H60" s="21"/>
      <c r="I60" s="21"/>
      <c r="J60" s="21"/>
      <c r="K60" s="21"/>
      <c r="L60" s="10"/>
      <c r="M60" s="19"/>
      <c r="N60" s="24"/>
      <c r="O60" s="29"/>
      <c r="P60" s="32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s="2" customFormat="1" x14ac:dyDescent="0.2">
      <c r="B61" s="9"/>
      <c r="C61" s="10"/>
      <c r="D61" s="50"/>
      <c r="E61" s="21"/>
      <c r="F61" s="21"/>
      <c r="G61" s="21"/>
      <c r="H61" s="21"/>
      <c r="I61" s="21"/>
      <c r="J61" s="21"/>
      <c r="K61" s="21"/>
      <c r="L61" s="10"/>
      <c r="M61" s="19"/>
      <c r="N61" s="24"/>
      <c r="O61" s="29"/>
      <c r="P61" s="32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s="2" customFormat="1" x14ac:dyDescent="0.2">
      <c r="B62" s="9"/>
      <c r="C62" s="10"/>
      <c r="D62" s="50"/>
      <c r="E62" s="21"/>
      <c r="F62" s="21"/>
      <c r="G62" s="21"/>
      <c r="H62" s="21"/>
      <c r="I62" s="21"/>
      <c r="J62" s="21"/>
      <c r="K62" s="21"/>
      <c r="L62" s="10"/>
      <c r="M62" s="19"/>
      <c r="N62" s="24"/>
      <c r="O62" s="29"/>
      <c r="P62" s="32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s="2" customFormat="1" x14ac:dyDescent="0.2">
      <c r="B63" s="9"/>
      <c r="C63" s="10"/>
      <c r="D63" s="50"/>
      <c r="E63" s="21"/>
      <c r="F63" s="21"/>
      <c r="G63" s="21"/>
      <c r="H63" s="21"/>
      <c r="I63" s="21"/>
      <c r="J63" s="21"/>
      <c r="K63" s="21"/>
      <c r="L63" s="10"/>
      <c r="M63" s="19"/>
      <c r="N63" s="24"/>
      <c r="O63" s="29"/>
      <c r="P63" s="32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s="2" customFormat="1" x14ac:dyDescent="0.2">
      <c r="B64" s="9"/>
      <c r="C64" s="10"/>
      <c r="D64" s="50"/>
      <c r="E64" s="21"/>
      <c r="F64" s="21"/>
      <c r="G64" s="21"/>
      <c r="H64" s="21"/>
      <c r="I64" s="21"/>
      <c r="J64" s="21"/>
      <c r="K64" s="21"/>
      <c r="L64" s="10"/>
      <c r="M64" s="19"/>
      <c r="N64" s="24"/>
      <c r="O64" s="29"/>
      <c r="P64" s="32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s="2" customFormat="1" x14ac:dyDescent="0.2">
      <c r="B65" s="9"/>
      <c r="C65" s="10"/>
      <c r="D65" s="50"/>
      <c r="E65" s="21"/>
      <c r="F65" s="21"/>
      <c r="G65" s="21"/>
      <c r="H65" s="21"/>
      <c r="I65" s="21"/>
      <c r="J65" s="21"/>
      <c r="K65" s="21"/>
      <c r="L65" s="10"/>
      <c r="M65" s="19"/>
      <c r="N65" s="24"/>
      <c r="O65" s="29"/>
      <c r="P65" s="32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s="2" customFormat="1" x14ac:dyDescent="0.2">
      <c r="B66" s="9"/>
      <c r="C66" s="10"/>
      <c r="D66" s="50"/>
      <c r="E66" s="21"/>
      <c r="F66" s="21"/>
      <c r="G66" s="21"/>
      <c r="H66" s="21"/>
      <c r="I66" s="21"/>
      <c r="J66" s="21"/>
      <c r="K66" s="21"/>
      <c r="L66" s="10"/>
      <c r="M66" s="19"/>
      <c r="N66" s="24"/>
      <c r="O66" s="29"/>
      <c r="P66" s="32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s="2" customFormat="1" x14ac:dyDescent="0.2">
      <c r="B67" s="9"/>
      <c r="C67" s="10"/>
      <c r="D67" s="50"/>
      <c r="E67" s="21"/>
      <c r="F67" s="21"/>
      <c r="G67" s="21"/>
      <c r="H67" s="21"/>
      <c r="I67" s="21"/>
      <c r="J67" s="21"/>
      <c r="K67" s="21"/>
      <c r="L67" s="10"/>
      <c r="M67" s="19"/>
      <c r="N67" s="24"/>
      <c r="O67" s="29"/>
      <c r="P67" s="32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s="2" customFormat="1" x14ac:dyDescent="0.2">
      <c r="B68" s="9"/>
      <c r="C68" s="10"/>
      <c r="D68" s="50"/>
      <c r="E68" s="21"/>
      <c r="F68" s="21"/>
      <c r="G68" s="21"/>
      <c r="H68" s="21"/>
      <c r="I68" s="21"/>
      <c r="J68" s="21"/>
      <c r="K68" s="21"/>
      <c r="L68" s="10"/>
      <c r="M68" s="19"/>
      <c r="N68" s="24"/>
      <c r="O68" s="29"/>
      <c r="P68" s="32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s="2" customFormat="1" x14ac:dyDescent="0.2">
      <c r="B69" s="9"/>
      <c r="C69" s="10"/>
      <c r="D69" s="50"/>
      <c r="E69" s="21"/>
      <c r="F69" s="21"/>
      <c r="G69" s="21"/>
      <c r="H69" s="21"/>
      <c r="I69" s="21"/>
      <c r="J69" s="21"/>
      <c r="K69" s="21"/>
      <c r="L69" s="10"/>
      <c r="M69" s="19"/>
      <c r="N69" s="24"/>
      <c r="O69" s="29"/>
      <c r="P69" s="32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s="2" customFormat="1" x14ac:dyDescent="0.2">
      <c r="B70" s="9"/>
      <c r="C70" s="10"/>
      <c r="D70" s="50"/>
      <c r="E70" s="21"/>
      <c r="F70" s="21"/>
      <c r="G70" s="21"/>
      <c r="H70" s="21"/>
      <c r="I70" s="21"/>
      <c r="J70" s="21"/>
      <c r="K70" s="21"/>
      <c r="L70" s="10"/>
      <c r="M70" s="19"/>
      <c r="N70" s="24"/>
      <c r="O70" s="29"/>
      <c r="P70" s="32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s="2" customFormat="1" x14ac:dyDescent="0.2">
      <c r="B71" s="9"/>
      <c r="C71" s="10"/>
      <c r="D71" s="50"/>
      <c r="E71" s="21"/>
      <c r="F71" s="21"/>
      <c r="G71" s="21"/>
      <c r="H71" s="21"/>
      <c r="I71" s="21"/>
      <c r="J71" s="21"/>
      <c r="K71" s="21"/>
      <c r="L71" s="10"/>
      <c r="M71" s="19"/>
      <c r="N71" s="24"/>
      <c r="O71" s="29"/>
      <c r="P71" s="32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s="2" customFormat="1" x14ac:dyDescent="0.2">
      <c r="B72" s="9"/>
      <c r="C72" s="10"/>
      <c r="D72" s="50"/>
      <c r="E72" s="21"/>
      <c r="F72" s="21"/>
      <c r="G72" s="21"/>
      <c r="H72" s="21"/>
      <c r="I72" s="21"/>
      <c r="J72" s="21"/>
      <c r="K72" s="21"/>
      <c r="L72" s="10"/>
      <c r="M72" s="19"/>
      <c r="N72" s="24"/>
      <c r="O72" s="29"/>
      <c r="P72" s="32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s="2" customFormat="1" x14ac:dyDescent="0.2">
      <c r="B73" s="9"/>
      <c r="C73" s="10"/>
      <c r="D73" s="50"/>
      <c r="E73" s="21"/>
      <c r="F73" s="21"/>
      <c r="G73" s="21"/>
      <c r="H73" s="21"/>
      <c r="I73" s="21"/>
      <c r="J73" s="21"/>
      <c r="K73" s="21"/>
      <c r="L73" s="10"/>
      <c r="M73" s="19"/>
      <c r="N73" s="24"/>
      <c r="O73" s="29"/>
      <c r="P73" s="32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s="2" customFormat="1" x14ac:dyDescent="0.2">
      <c r="B74" s="9"/>
      <c r="C74" s="10"/>
      <c r="D74" s="50"/>
      <c r="E74" s="21"/>
      <c r="F74" s="21"/>
      <c r="G74" s="21"/>
      <c r="H74" s="21"/>
      <c r="I74" s="21"/>
      <c r="J74" s="21"/>
      <c r="K74" s="21"/>
      <c r="L74" s="10"/>
      <c r="M74" s="19"/>
      <c r="N74" s="24"/>
      <c r="O74" s="29"/>
      <c r="P74" s="32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s="2" customFormat="1" x14ac:dyDescent="0.2">
      <c r="B75" s="9"/>
      <c r="C75" s="10"/>
      <c r="D75" s="50"/>
      <c r="E75" s="21"/>
      <c r="F75" s="21"/>
      <c r="G75" s="21"/>
      <c r="H75" s="21"/>
      <c r="I75" s="21"/>
      <c r="J75" s="21"/>
      <c r="K75" s="21"/>
      <c r="L75" s="10"/>
      <c r="M75" s="19"/>
      <c r="N75" s="24"/>
      <c r="O75" s="29"/>
      <c r="P75" s="32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s="2" customFormat="1" x14ac:dyDescent="0.2">
      <c r="B76" s="9"/>
      <c r="C76" s="10"/>
      <c r="D76" s="50"/>
      <c r="E76" s="21"/>
      <c r="F76" s="21"/>
      <c r="G76" s="21"/>
      <c r="H76" s="21"/>
      <c r="I76" s="21"/>
      <c r="J76" s="21"/>
      <c r="K76" s="21"/>
      <c r="L76" s="10"/>
      <c r="M76" s="19"/>
      <c r="N76" s="24"/>
      <c r="O76" s="29"/>
      <c r="P76" s="32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s="2" customFormat="1" x14ac:dyDescent="0.2">
      <c r="B77" s="9"/>
      <c r="C77" s="10"/>
      <c r="D77" s="50"/>
      <c r="E77" s="21"/>
      <c r="F77" s="21"/>
      <c r="G77" s="21"/>
      <c r="H77" s="21"/>
      <c r="I77" s="21"/>
      <c r="J77" s="21"/>
      <c r="K77" s="21"/>
      <c r="L77" s="10"/>
      <c r="M77" s="19"/>
      <c r="N77" s="24"/>
      <c r="O77" s="29"/>
      <c r="P77" s="32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s="2" customFormat="1" x14ac:dyDescent="0.2">
      <c r="B78" s="9"/>
      <c r="C78" s="10"/>
      <c r="D78" s="50"/>
      <c r="E78" s="21"/>
      <c r="F78" s="21"/>
      <c r="G78" s="21"/>
      <c r="H78" s="21"/>
      <c r="I78" s="21"/>
      <c r="J78" s="21"/>
      <c r="K78" s="21"/>
      <c r="L78" s="10"/>
      <c r="M78" s="19"/>
      <c r="N78" s="24"/>
      <c r="O78" s="29"/>
      <c r="P78" s="32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s="2" customFormat="1" x14ac:dyDescent="0.2">
      <c r="B79" s="9"/>
      <c r="C79" s="10"/>
      <c r="D79" s="50"/>
      <c r="E79" s="21"/>
      <c r="F79" s="21"/>
      <c r="G79" s="21"/>
      <c r="H79" s="21"/>
      <c r="I79" s="21"/>
      <c r="J79" s="21"/>
      <c r="K79" s="21"/>
      <c r="L79" s="10"/>
      <c r="M79" s="19"/>
      <c r="N79" s="24"/>
      <c r="O79" s="29"/>
      <c r="P79" s="32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s="2" customFormat="1" x14ac:dyDescent="0.2">
      <c r="B80" s="9"/>
      <c r="C80" s="10"/>
      <c r="D80" s="50"/>
      <c r="E80" s="21"/>
      <c r="F80" s="21"/>
      <c r="G80" s="21"/>
      <c r="H80" s="21"/>
      <c r="I80" s="21"/>
      <c r="J80" s="21"/>
      <c r="K80" s="21"/>
      <c r="L80" s="10"/>
      <c r="M80" s="19"/>
      <c r="N80" s="24"/>
      <c r="O80" s="29"/>
      <c r="P80" s="32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s="2" customFormat="1" x14ac:dyDescent="0.2">
      <c r="B81" s="9"/>
      <c r="C81" s="10"/>
      <c r="D81" s="50"/>
      <c r="E81" s="21"/>
      <c r="F81" s="21"/>
      <c r="G81" s="21"/>
      <c r="H81" s="21"/>
      <c r="I81" s="21"/>
      <c r="J81" s="21"/>
      <c r="K81" s="21"/>
      <c r="L81" s="10"/>
      <c r="M81" s="19"/>
      <c r="N81" s="24"/>
      <c r="O81" s="29"/>
      <c r="P81" s="32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s="2" customFormat="1" x14ac:dyDescent="0.2">
      <c r="B82" s="9"/>
      <c r="C82" s="10"/>
      <c r="D82" s="50"/>
      <c r="E82" s="21"/>
      <c r="F82" s="21"/>
      <c r="G82" s="21"/>
      <c r="H82" s="21"/>
      <c r="I82" s="21"/>
      <c r="J82" s="21"/>
      <c r="K82" s="21"/>
      <c r="L82" s="10"/>
      <c r="M82" s="19"/>
      <c r="N82" s="24"/>
      <c r="O82" s="29"/>
      <c r="P82" s="32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s="2" customFormat="1" x14ac:dyDescent="0.2">
      <c r="B83" s="9"/>
      <c r="C83" s="10"/>
      <c r="D83" s="50"/>
      <c r="E83" s="21"/>
      <c r="F83" s="21"/>
      <c r="G83" s="21"/>
      <c r="H83" s="21"/>
      <c r="I83" s="21"/>
      <c r="J83" s="21"/>
      <c r="K83" s="21"/>
      <c r="L83" s="10"/>
      <c r="M83" s="19"/>
      <c r="N83" s="24"/>
      <c r="O83" s="29"/>
      <c r="P83" s="32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s="2" customFormat="1" x14ac:dyDescent="0.2">
      <c r="B84" s="9"/>
      <c r="C84" s="10"/>
      <c r="D84" s="50"/>
      <c r="E84" s="21"/>
      <c r="F84" s="21"/>
      <c r="G84" s="21"/>
      <c r="H84" s="21"/>
      <c r="I84" s="21"/>
      <c r="J84" s="21"/>
      <c r="K84" s="21"/>
      <c r="L84" s="10"/>
      <c r="M84" s="19"/>
      <c r="N84" s="24"/>
      <c r="O84" s="29"/>
      <c r="P84" s="32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s="2" customFormat="1" x14ac:dyDescent="0.2">
      <c r="B85" s="9"/>
      <c r="C85" s="10"/>
      <c r="D85" s="50"/>
      <c r="E85" s="21"/>
      <c r="F85" s="21"/>
      <c r="G85" s="21"/>
      <c r="H85" s="21"/>
      <c r="I85" s="21"/>
      <c r="J85" s="21"/>
      <c r="K85" s="21"/>
      <c r="L85" s="10"/>
      <c r="M85" s="19"/>
      <c r="N85" s="24"/>
      <c r="O85" s="29"/>
      <c r="P85" s="32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s="2" customFormat="1" x14ac:dyDescent="0.2">
      <c r="B86" s="9"/>
      <c r="C86" s="10"/>
      <c r="D86" s="50"/>
      <c r="E86" s="21"/>
      <c r="F86" s="21"/>
      <c r="G86" s="21"/>
      <c r="H86" s="21"/>
      <c r="I86" s="21"/>
      <c r="J86" s="21"/>
      <c r="K86" s="21"/>
      <c r="L86" s="10"/>
      <c r="M86" s="19"/>
      <c r="N86" s="24"/>
      <c r="O86" s="29"/>
      <c r="P86" s="32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s="2" customFormat="1" x14ac:dyDescent="0.2">
      <c r="B87" s="9"/>
      <c r="C87" s="10"/>
      <c r="D87" s="50"/>
      <c r="E87" s="21"/>
      <c r="F87" s="21"/>
      <c r="G87" s="21"/>
      <c r="H87" s="21"/>
      <c r="I87" s="21"/>
      <c r="J87" s="21"/>
      <c r="K87" s="21"/>
      <c r="L87" s="10"/>
      <c r="M87" s="19"/>
      <c r="N87" s="24"/>
      <c r="O87" s="29"/>
      <c r="P87" s="32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s="2" customFormat="1" x14ac:dyDescent="0.2">
      <c r="B88" s="9"/>
      <c r="C88" s="10"/>
      <c r="D88" s="50"/>
      <c r="E88" s="21"/>
      <c r="F88" s="21"/>
      <c r="G88" s="21"/>
      <c r="H88" s="21"/>
      <c r="I88" s="21"/>
      <c r="J88" s="21"/>
      <c r="K88" s="21"/>
      <c r="L88" s="10"/>
      <c r="M88" s="19"/>
      <c r="N88" s="24"/>
      <c r="O88" s="29"/>
      <c r="P88" s="32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s="2" customFormat="1" x14ac:dyDescent="0.2">
      <c r="B89" s="9"/>
      <c r="C89" s="10"/>
      <c r="D89" s="50"/>
      <c r="E89" s="21"/>
      <c r="F89" s="21"/>
      <c r="G89" s="21"/>
      <c r="H89" s="21"/>
      <c r="I89" s="21"/>
      <c r="J89" s="21"/>
      <c r="K89" s="21"/>
      <c r="L89" s="10"/>
      <c r="M89" s="19"/>
      <c r="N89" s="24"/>
      <c r="O89" s="29"/>
      <c r="P89" s="32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s="2" customFormat="1" x14ac:dyDescent="0.2">
      <c r="B90" s="9"/>
      <c r="C90" s="10"/>
      <c r="D90" s="50"/>
      <c r="E90" s="21"/>
      <c r="F90" s="21"/>
      <c r="G90" s="21"/>
      <c r="H90" s="21"/>
      <c r="I90" s="21"/>
      <c r="J90" s="21"/>
      <c r="K90" s="21"/>
      <c r="L90" s="10"/>
      <c r="M90" s="19"/>
      <c r="N90" s="24"/>
      <c r="O90" s="29"/>
      <c r="P90" s="32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s="2" customFormat="1" x14ac:dyDescent="0.2">
      <c r="B91" s="9"/>
      <c r="C91" s="10"/>
      <c r="D91" s="50"/>
      <c r="E91" s="21"/>
      <c r="F91" s="21"/>
      <c r="G91" s="21"/>
      <c r="H91" s="21"/>
      <c r="I91" s="21"/>
      <c r="J91" s="21"/>
      <c r="K91" s="21"/>
      <c r="L91" s="10"/>
      <c r="M91" s="19"/>
      <c r="N91" s="24"/>
      <c r="O91" s="29"/>
      <c r="P91" s="32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s="2" customFormat="1" x14ac:dyDescent="0.2">
      <c r="B92" s="9"/>
      <c r="C92" s="10"/>
      <c r="D92" s="50"/>
      <c r="E92" s="21"/>
      <c r="F92" s="21"/>
      <c r="G92" s="21"/>
      <c r="H92" s="21"/>
      <c r="I92" s="21"/>
      <c r="J92" s="21"/>
      <c r="K92" s="21"/>
      <c r="L92" s="10"/>
      <c r="M92" s="19"/>
      <c r="N92" s="24"/>
      <c r="O92" s="29"/>
      <c r="P92" s="3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s="2" customFormat="1" x14ac:dyDescent="0.2">
      <c r="B93" s="9"/>
      <c r="C93" s="10"/>
      <c r="D93" s="50"/>
      <c r="E93" s="21"/>
      <c r="F93" s="21"/>
      <c r="G93" s="21"/>
      <c r="H93" s="21"/>
      <c r="I93" s="21"/>
      <c r="J93" s="21"/>
      <c r="K93" s="21"/>
      <c r="L93" s="10"/>
      <c r="M93" s="19"/>
      <c r="N93" s="24"/>
      <c r="O93" s="29"/>
      <c r="P93" s="32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s="2" customFormat="1" x14ac:dyDescent="0.2">
      <c r="B94" s="9"/>
      <c r="C94" s="10"/>
      <c r="D94" s="50"/>
      <c r="E94" s="21"/>
      <c r="F94" s="21"/>
      <c r="G94" s="21"/>
      <c r="H94" s="21"/>
      <c r="I94" s="21"/>
      <c r="J94" s="21"/>
      <c r="K94" s="21"/>
      <c r="L94" s="10"/>
      <c r="M94" s="19"/>
      <c r="N94" s="24"/>
      <c r="O94" s="29"/>
      <c r="P94" s="32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2:46" s="2" customFormat="1" x14ac:dyDescent="0.2">
      <c r="B95" s="9"/>
      <c r="C95" s="10"/>
      <c r="D95" s="50"/>
      <c r="E95" s="21"/>
      <c r="F95" s="21"/>
      <c r="G95" s="21"/>
      <c r="H95" s="21"/>
      <c r="I95" s="21"/>
      <c r="J95" s="21"/>
      <c r="K95" s="21"/>
      <c r="L95" s="10"/>
      <c r="M95" s="19"/>
      <c r="N95" s="24"/>
      <c r="O95" s="29"/>
      <c r="P95" s="32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2:46" s="2" customFormat="1" x14ac:dyDescent="0.2">
      <c r="B96" s="9"/>
      <c r="C96" s="10"/>
      <c r="D96" s="50"/>
      <c r="E96" s="21"/>
      <c r="F96" s="21"/>
      <c r="G96" s="21"/>
      <c r="H96" s="21"/>
      <c r="I96" s="21"/>
      <c r="J96" s="21"/>
      <c r="K96" s="21"/>
      <c r="L96" s="10"/>
      <c r="M96" s="19"/>
      <c r="N96" s="24"/>
      <c r="O96" s="29"/>
      <c r="P96" s="32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2:46" s="2" customFormat="1" x14ac:dyDescent="0.2">
      <c r="B97" s="9"/>
      <c r="C97" s="10"/>
      <c r="D97" s="50"/>
      <c r="E97" s="21"/>
      <c r="F97" s="21"/>
      <c r="G97" s="21"/>
      <c r="H97" s="21"/>
      <c r="I97" s="21"/>
      <c r="J97" s="21"/>
      <c r="K97" s="21"/>
      <c r="L97" s="10"/>
      <c r="M97" s="19"/>
      <c r="N97" s="24"/>
      <c r="O97" s="29"/>
      <c r="P97" s="32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2:46" s="2" customFormat="1" x14ac:dyDescent="0.2">
      <c r="B98" s="9"/>
      <c r="C98" s="10"/>
      <c r="D98" s="50"/>
      <c r="E98" s="21"/>
      <c r="F98" s="21"/>
      <c r="G98" s="21"/>
      <c r="H98" s="21"/>
      <c r="I98" s="21"/>
      <c r="J98" s="21"/>
      <c r="K98" s="21"/>
      <c r="L98" s="10"/>
      <c r="M98" s="19"/>
      <c r="N98" s="24"/>
      <c r="O98" s="29"/>
      <c r="P98" s="32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2:46" s="2" customFormat="1" x14ac:dyDescent="0.2">
      <c r="B99" s="9"/>
      <c r="C99" s="10"/>
      <c r="D99" s="50"/>
      <c r="E99" s="21"/>
      <c r="F99" s="21"/>
      <c r="G99" s="21"/>
      <c r="H99" s="21"/>
      <c r="I99" s="21"/>
      <c r="J99" s="21"/>
      <c r="K99" s="21"/>
      <c r="L99" s="10"/>
      <c r="M99" s="19"/>
      <c r="N99" s="24"/>
      <c r="O99" s="29"/>
      <c r="P99" s="32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2:46" s="2" customFormat="1" x14ac:dyDescent="0.2">
      <c r="B100" s="9"/>
      <c r="C100" s="10"/>
      <c r="D100" s="50"/>
      <c r="E100" s="21"/>
      <c r="F100" s="21"/>
      <c r="G100" s="21"/>
      <c r="H100" s="21"/>
      <c r="I100" s="21"/>
      <c r="J100" s="21"/>
      <c r="K100" s="21"/>
      <c r="L100" s="10"/>
      <c r="M100" s="19"/>
      <c r="N100" s="24"/>
      <c r="O100" s="29"/>
      <c r="P100" s="32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2:46" s="2" customFormat="1" x14ac:dyDescent="0.2">
      <c r="B101" s="9"/>
      <c r="C101" s="10"/>
      <c r="D101" s="50"/>
      <c r="E101" s="21"/>
      <c r="F101" s="21"/>
      <c r="G101" s="21"/>
      <c r="H101" s="21"/>
      <c r="I101" s="21"/>
      <c r="J101" s="21"/>
      <c r="K101" s="21"/>
      <c r="L101" s="10"/>
      <c r="M101" s="19"/>
      <c r="N101" s="24"/>
      <c r="O101" s="29"/>
      <c r="P101" s="32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2:46" s="2" customFormat="1" x14ac:dyDescent="0.2">
      <c r="B102" s="9"/>
      <c r="C102" s="10"/>
      <c r="D102" s="50"/>
      <c r="E102" s="21"/>
      <c r="F102" s="21"/>
      <c r="G102" s="21"/>
      <c r="H102" s="21"/>
      <c r="I102" s="21"/>
      <c r="J102" s="21"/>
      <c r="K102" s="21"/>
      <c r="L102" s="10"/>
      <c r="M102" s="19"/>
      <c r="N102" s="24"/>
      <c r="O102" s="29"/>
      <c r="P102" s="3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2:46" s="2" customFormat="1" x14ac:dyDescent="0.2">
      <c r="B103" s="9"/>
      <c r="C103" s="10"/>
      <c r="D103" s="50"/>
      <c r="E103" s="21"/>
      <c r="F103" s="21"/>
      <c r="G103" s="21"/>
      <c r="H103" s="21"/>
      <c r="I103" s="21"/>
      <c r="J103" s="21"/>
      <c r="K103" s="21"/>
      <c r="L103" s="10"/>
      <c r="M103" s="19"/>
      <c r="N103" s="24"/>
      <c r="O103" s="29"/>
      <c r="P103" s="32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2:46" s="2" customFormat="1" x14ac:dyDescent="0.2">
      <c r="B104" s="9"/>
      <c r="C104" s="10"/>
      <c r="D104" s="50"/>
      <c r="E104" s="21"/>
      <c r="F104" s="21"/>
      <c r="G104" s="21"/>
      <c r="H104" s="21"/>
      <c r="I104" s="21"/>
      <c r="J104" s="21"/>
      <c r="K104" s="21"/>
      <c r="L104" s="10"/>
      <c r="M104" s="19"/>
      <c r="N104" s="24"/>
      <c r="O104" s="29"/>
      <c r="P104" s="32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2:46" s="2" customFormat="1" x14ac:dyDescent="0.2">
      <c r="B105" s="9"/>
      <c r="C105" s="10"/>
      <c r="D105" s="50"/>
      <c r="E105" s="21"/>
      <c r="F105" s="21"/>
      <c r="G105" s="21"/>
      <c r="H105" s="21"/>
      <c r="I105" s="21"/>
      <c r="J105" s="21"/>
      <c r="K105" s="21"/>
      <c r="L105" s="10"/>
      <c r="M105" s="19"/>
      <c r="N105" s="24"/>
      <c r="O105" s="29"/>
      <c r="P105" s="32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2:46" s="2" customFormat="1" x14ac:dyDescent="0.2">
      <c r="B106" s="9"/>
      <c r="C106" s="10"/>
      <c r="D106" s="50"/>
      <c r="E106" s="21"/>
      <c r="F106" s="21"/>
      <c r="G106" s="21"/>
      <c r="H106" s="21"/>
      <c r="I106" s="21"/>
      <c r="J106" s="21"/>
      <c r="K106" s="21"/>
      <c r="L106" s="10"/>
      <c r="M106" s="19"/>
      <c r="N106" s="24"/>
      <c r="O106" s="29"/>
      <c r="P106" s="32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2:46" s="2" customFormat="1" x14ac:dyDescent="0.2">
      <c r="B107" s="9"/>
      <c r="C107" s="10"/>
      <c r="D107" s="50"/>
      <c r="E107" s="21"/>
      <c r="F107" s="21"/>
      <c r="G107" s="21"/>
      <c r="H107" s="21"/>
      <c r="I107" s="21"/>
      <c r="J107" s="21"/>
      <c r="K107" s="21"/>
      <c r="L107" s="10"/>
      <c r="M107" s="19"/>
      <c r="N107" s="24"/>
      <c r="O107" s="29"/>
      <c r="P107" s="32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2:46" s="2" customFormat="1" x14ac:dyDescent="0.2">
      <c r="B108" s="9"/>
      <c r="C108" s="10"/>
      <c r="D108" s="50"/>
      <c r="E108" s="21"/>
      <c r="F108" s="21"/>
      <c r="G108" s="21"/>
      <c r="H108" s="21"/>
      <c r="I108" s="21"/>
      <c r="J108" s="21"/>
      <c r="K108" s="21"/>
      <c r="L108" s="10"/>
      <c r="M108" s="19"/>
      <c r="N108" s="24"/>
      <c r="O108" s="29"/>
      <c r="P108" s="32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2:46" s="2" customFormat="1" x14ac:dyDescent="0.2">
      <c r="B109" s="9"/>
      <c r="C109" s="10"/>
      <c r="D109" s="50"/>
      <c r="E109" s="21"/>
      <c r="F109" s="21"/>
      <c r="G109" s="21"/>
      <c r="H109" s="21"/>
      <c r="I109" s="21"/>
      <c r="J109" s="21"/>
      <c r="K109" s="21"/>
      <c r="L109" s="10"/>
      <c r="M109" s="19"/>
      <c r="N109" s="24"/>
      <c r="O109" s="29"/>
      <c r="P109" s="32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2:46" s="2" customFormat="1" x14ac:dyDescent="0.2">
      <c r="B110" s="9"/>
      <c r="C110" s="10"/>
      <c r="D110" s="50"/>
      <c r="E110" s="21"/>
      <c r="F110" s="21"/>
      <c r="G110" s="21"/>
      <c r="H110" s="21"/>
      <c r="I110" s="21"/>
      <c r="J110" s="21"/>
      <c r="K110" s="21"/>
      <c r="L110" s="10"/>
      <c r="M110" s="19"/>
      <c r="N110" s="24"/>
      <c r="O110" s="29"/>
      <c r="P110" s="32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2:46" s="2" customFormat="1" x14ac:dyDescent="0.2">
      <c r="B111" s="9"/>
      <c r="C111" s="10"/>
      <c r="D111" s="50"/>
      <c r="E111" s="21"/>
      <c r="F111" s="21"/>
      <c r="G111" s="21"/>
      <c r="H111" s="21"/>
      <c r="I111" s="21"/>
      <c r="J111" s="21"/>
      <c r="K111" s="21"/>
      <c r="L111" s="10"/>
      <c r="M111" s="19"/>
      <c r="N111" s="24"/>
      <c r="O111" s="29"/>
      <c r="P111" s="32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2:46" s="2" customFormat="1" x14ac:dyDescent="0.2">
      <c r="B112" s="9"/>
      <c r="C112" s="10"/>
      <c r="D112" s="50"/>
      <c r="E112" s="21"/>
      <c r="F112" s="21"/>
      <c r="G112" s="21"/>
      <c r="H112" s="21"/>
      <c r="I112" s="21"/>
      <c r="J112" s="21"/>
      <c r="K112" s="21"/>
      <c r="L112" s="10"/>
      <c r="M112" s="19"/>
      <c r="N112" s="24"/>
      <c r="O112" s="29"/>
      <c r="P112" s="3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2:46" s="2" customFormat="1" x14ac:dyDescent="0.2">
      <c r="B113" s="9"/>
      <c r="C113" s="10"/>
      <c r="D113" s="50"/>
      <c r="E113" s="21"/>
      <c r="F113" s="21"/>
      <c r="G113" s="21"/>
      <c r="H113" s="21"/>
      <c r="I113" s="21"/>
      <c r="J113" s="21"/>
      <c r="K113" s="21"/>
      <c r="L113" s="10"/>
      <c r="M113" s="19"/>
      <c r="N113" s="24"/>
      <c r="O113" s="29"/>
      <c r="P113" s="32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2:46" s="2" customFormat="1" x14ac:dyDescent="0.2">
      <c r="B114" s="9"/>
      <c r="C114" s="10"/>
      <c r="D114" s="50"/>
      <c r="E114" s="21"/>
      <c r="F114" s="21"/>
      <c r="G114" s="21"/>
      <c r="H114" s="21"/>
      <c r="I114" s="21"/>
      <c r="J114" s="21"/>
      <c r="K114" s="21"/>
      <c r="L114" s="10"/>
      <c r="M114" s="19"/>
      <c r="N114" s="24"/>
      <c r="O114" s="29"/>
      <c r="P114" s="32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2:46" s="2" customFormat="1" x14ac:dyDescent="0.2">
      <c r="B115" s="9"/>
      <c r="C115" s="10"/>
      <c r="D115" s="50"/>
      <c r="E115" s="21"/>
      <c r="F115" s="21"/>
      <c r="G115" s="21"/>
      <c r="H115" s="21"/>
      <c r="I115" s="21"/>
      <c r="J115" s="21"/>
      <c r="K115" s="21"/>
      <c r="L115" s="10"/>
      <c r="M115" s="19"/>
      <c r="N115" s="24"/>
      <c r="O115" s="29"/>
      <c r="P115" s="32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2:46" s="2" customFormat="1" x14ac:dyDescent="0.2">
      <c r="B116" s="9"/>
      <c r="C116" s="10"/>
      <c r="D116" s="50"/>
      <c r="E116" s="21"/>
      <c r="F116" s="21"/>
      <c r="G116" s="21"/>
      <c r="H116" s="21"/>
      <c r="I116" s="21"/>
      <c r="J116" s="21"/>
      <c r="K116" s="21"/>
      <c r="L116" s="10"/>
      <c r="M116" s="19"/>
      <c r="N116" s="24"/>
      <c r="O116" s="29"/>
      <c r="P116" s="32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2:46" s="2" customFormat="1" x14ac:dyDescent="0.2">
      <c r="B117" s="9"/>
      <c r="C117" s="10"/>
      <c r="D117" s="50"/>
      <c r="E117" s="21"/>
      <c r="F117" s="21"/>
      <c r="G117" s="21"/>
      <c r="H117" s="21"/>
      <c r="I117" s="21"/>
      <c r="J117" s="21"/>
      <c r="K117" s="21"/>
      <c r="L117" s="10"/>
      <c r="M117" s="19"/>
      <c r="N117" s="24"/>
      <c r="O117" s="29"/>
      <c r="P117" s="32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2:46" s="2" customFormat="1" x14ac:dyDescent="0.2">
      <c r="B118" s="9"/>
      <c r="C118" s="10"/>
      <c r="D118" s="50"/>
      <c r="E118" s="21"/>
      <c r="F118" s="21"/>
      <c r="G118" s="21"/>
      <c r="H118" s="21"/>
      <c r="I118" s="21"/>
      <c r="J118" s="21"/>
      <c r="K118" s="21"/>
      <c r="L118" s="10"/>
      <c r="M118" s="19"/>
      <c r="N118" s="24"/>
      <c r="O118" s="29"/>
      <c r="P118" s="32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2:46" s="2" customFormat="1" x14ac:dyDescent="0.2">
      <c r="B119" s="9"/>
      <c r="C119" s="10"/>
      <c r="D119" s="50"/>
      <c r="E119" s="21"/>
      <c r="F119" s="21"/>
      <c r="G119" s="21"/>
      <c r="H119" s="21"/>
      <c r="I119" s="21"/>
      <c r="J119" s="21"/>
      <c r="K119" s="21"/>
      <c r="L119" s="10"/>
      <c r="M119" s="19"/>
      <c r="N119" s="24"/>
      <c r="O119" s="29"/>
      <c r="P119" s="32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2:46" s="2" customFormat="1" x14ac:dyDescent="0.2">
      <c r="B120" s="9"/>
      <c r="C120" s="10"/>
      <c r="D120" s="50"/>
      <c r="E120" s="21"/>
      <c r="F120" s="21"/>
      <c r="G120" s="21"/>
      <c r="H120" s="21"/>
      <c r="I120" s="21"/>
      <c r="J120" s="21"/>
      <c r="K120" s="21"/>
      <c r="L120" s="10"/>
      <c r="M120" s="19"/>
      <c r="N120" s="24"/>
      <c r="O120" s="29"/>
      <c r="P120" s="32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2:46" s="2" customFormat="1" x14ac:dyDescent="0.2">
      <c r="B121" s="9"/>
      <c r="C121" s="10"/>
      <c r="D121" s="50"/>
      <c r="E121" s="21"/>
      <c r="F121" s="21"/>
      <c r="G121" s="21"/>
      <c r="H121" s="21"/>
      <c r="I121" s="21"/>
      <c r="J121" s="21"/>
      <c r="K121" s="21"/>
      <c r="L121" s="10"/>
      <c r="M121" s="19"/>
      <c r="N121" s="24"/>
      <c r="O121" s="29"/>
      <c r="P121" s="32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2:46" s="2" customFormat="1" x14ac:dyDescent="0.2">
      <c r="B122" s="9"/>
      <c r="C122" s="10"/>
      <c r="D122" s="50"/>
      <c r="E122" s="21"/>
      <c r="F122" s="21"/>
      <c r="G122" s="21"/>
      <c r="H122" s="21"/>
      <c r="I122" s="21"/>
      <c r="J122" s="21"/>
      <c r="K122" s="21"/>
      <c r="L122" s="10"/>
      <c r="M122" s="19"/>
      <c r="N122" s="24"/>
      <c r="O122" s="29"/>
      <c r="P122" s="3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2:46" s="2" customFormat="1" x14ac:dyDescent="0.2">
      <c r="B123" s="9"/>
      <c r="C123" s="10"/>
      <c r="D123" s="50"/>
      <c r="E123" s="21"/>
      <c r="F123" s="21"/>
      <c r="G123" s="21"/>
      <c r="H123" s="21"/>
      <c r="I123" s="21"/>
      <c r="J123" s="21"/>
      <c r="K123" s="21"/>
      <c r="L123" s="10"/>
      <c r="M123" s="19"/>
      <c r="N123" s="24"/>
      <c r="O123" s="29"/>
      <c r="P123" s="32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2:46" s="2" customFormat="1" x14ac:dyDescent="0.2">
      <c r="B124" s="9"/>
      <c r="C124" s="10"/>
      <c r="D124" s="50"/>
      <c r="E124" s="21"/>
      <c r="F124" s="21"/>
      <c r="G124" s="21"/>
      <c r="H124" s="21"/>
      <c r="I124" s="21"/>
      <c r="J124" s="21"/>
      <c r="K124" s="21"/>
      <c r="L124" s="10"/>
      <c r="M124" s="19"/>
      <c r="N124" s="24"/>
      <c r="O124" s="29"/>
      <c r="P124" s="32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2:46" s="2" customFormat="1" x14ac:dyDescent="0.2">
      <c r="B125" s="9"/>
      <c r="C125" s="10"/>
      <c r="D125" s="50"/>
      <c r="E125" s="21"/>
      <c r="F125" s="21"/>
      <c r="G125" s="21"/>
      <c r="H125" s="21"/>
      <c r="I125" s="21"/>
      <c r="J125" s="21"/>
      <c r="K125" s="21"/>
      <c r="L125" s="10"/>
      <c r="M125" s="19"/>
      <c r="N125" s="24"/>
      <c r="O125" s="29"/>
      <c r="P125" s="32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2:46" s="2" customFormat="1" x14ac:dyDescent="0.2">
      <c r="B126" s="9"/>
      <c r="C126" s="10"/>
      <c r="D126" s="50"/>
      <c r="E126" s="21"/>
      <c r="F126" s="21"/>
      <c r="G126" s="21"/>
      <c r="H126" s="21"/>
      <c r="I126" s="21"/>
      <c r="J126" s="21"/>
      <c r="K126" s="21"/>
      <c r="L126" s="10"/>
      <c r="M126" s="19"/>
      <c r="N126" s="24"/>
      <c r="O126" s="29"/>
      <c r="P126" s="32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2:46" s="2" customFormat="1" x14ac:dyDescent="0.2">
      <c r="B127" s="9"/>
      <c r="C127" s="10"/>
      <c r="D127" s="50"/>
      <c r="E127" s="21"/>
      <c r="F127" s="21"/>
      <c r="G127" s="21"/>
      <c r="H127" s="21"/>
      <c r="I127" s="21"/>
      <c r="J127" s="21"/>
      <c r="K127" s="21"/>
      <c r="L127" s="10"/>
      <c r="M127" s="19"/>
      <c r="N127" s="24"/>
      <c r="O127" s="29"/>
      <c r="P127" s="32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2:46" s="2" customFormat="1" x14ac:dyDescent="0.2">
      <c r="B128" s="9"/>
      <c r="C128" s="10"/>
      <c r="D128" s="50"/>
      <c r="E128" s="21"/>
      <c r="F128" s="21"/>
      <c r="G128" s="21"/>
      <c r="H128" s="21"/>
      <c r="I128" s="21"/>
      <c r="J128" s="21"/>
      <c r="K128" s="21"/>
      <c r="L128" s="10"/>
      <c r="M128" s="19"/>
      <c r="N128" s="24"/>
      <c r="O128" s="29"/>
      <c r="P128" s="32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2:46" s="2" customFormat="1" x14ac:dyDescent="0.2">
      <c r="B129" s="9"/>
      <c r="C129" s="10"/>
      <c r="D129" s="50"/>
      <c r="E129" s="21"/>
      <c r="F129" s="21"/>
      <c r="G129" s="21"/>
      <c r="H129" s="21"/>
      <c r="I129" s="21"/>
      <c r="J129" s="21"/>
      <c r="K129" s="21"/>
      <c r="L129" s="10"/>
      <c r="M129" s="19"/>
      <c r="N129" s="24"/>
      <c r="O129" s="29"/>
      <c r="P129" s="32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2:46" s="2" customFormat="1" x14ac:dyDescent="0.2">
      <c r="B130" s="9"/>
      <c r="C130" s="10"/>
      <c r="D130" s="50"/>
      <c r="E130" s="21"/>
      <c r="F130" s="21"/>
      <c r="G130" s="21"/>
      <c r="H130" s="21"/>
      <c r="I130" s="21"/>
      <c r="J130" s="21"/>
      <c r="K130" s="21"/>
      <c r="L130" s="10"/>
      <c r="M130" s="19"/>
      <c r="N130" s="24"/>
      <c r="O130" s="29"/>
      <c r="P130" s="32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2:46" s="2" customFormat="1" x14ac:dyDescent="0.2">
      <c r="B131" s="9"/>
      <c r="C131" s="10"/>
      <c r="D131" s="50"/>
      <c r="E131" s="21"/>
      <c r="F131" s="21"/>
      <c r="G131" s="21"/>
      <c r="H131" s="21"/>
      <c r="I131" s="21"/>
      <c r="J131" s="21"/>
      <c r="K131" s="21"/>
      <c r="L131" s="10"/>
      <c r="M131" s="19"/>
      <c r="N131" s="24"/>
      <c r="O131" s="29"/>
      <c r="P131" s="32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2:46" s="2" customFormat="1" x14ac:dyDescent="0.2">
      <c r="B132" s="9"/>
      <c r="C132" s="10"/>
      <c r="D132" s="50"/>
      <c r="E132" s="21"/>
      <c r="F132" s="21"/>
      <c r="G132" s="21"/>
      <c r="H132" s="21"/>
      <c r="I132" s="21"/>
      <c r="J132" s="21"/>
      <c r="K132" s="21"/>
      <c r="L132" s="10"/>
      <c r="M132" s="19"/>
      <c r="N132" s="24"/>
      <c r="O132" s="29"/>
      <c r="P132" s="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2:46" s="2" customFormat="1" x14ac:dyDescent="0.2">
      <c r="B133" s="9"/>
      <c r="C133" s="10"/>
      <c r="D133" s="50"/>
      <c r="E133" s="21"/>
      <c r="F133" s="21"/>
      <c r="G133" s="21"/>
      <c r="H133" s="21"/>
      <c r="I133" s="21"/>
      <c r="J133" s="21"/>
      <c r="K133" s="21"/>
      <c r="L133" s="10"/>
      <c r="M133" s="19"/>
      <c r="N133" s="24"/>
      <c r="O133" s="29"/>
      <c r="P133" s="32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2:46" s="2" customFormat="1" x14ac:dyDescent="0.2">
      <c r="B134" s="9"/>
      <c r="C134" s="10"/>
      <c r="D134" s="50"/>
      <c r="E134" s="21"/>
      <c r="F134" s="21"/>
      <c r="G134" s="21"/>
      <c r="H134" s="21"/>
      <c r="I134" s="21"/>
      <c r="J134" s="21"/>
      <c r="K134" s="21"/>
      <c r="L134" s="10"/>
      <c r="M134" s="19"/>
      <c r="N134" s="24"/>
      <c r="O134" s="29"/>
      <c r="P134" s="32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2:46" s="2" customFormat="1" x14ac:dyDescent="0.2">
      <c r="B135" s="9"/>
      <c r="C135" s="10"/>
      <c r="D135" s="50"/>
      <c r="E135" s="21"/>
      <c r="F135" s="21"/>
      <c r="G135" s="21"/>
      <c r="H135" s="21"/>
      <c r="I135" s="21"/>
      <c r="J135" s="21"/>
      <c r="K135" s="21"/>
      <c r="L135" s="10"/>
      <c r="M135" s="19"/>
      <c r="N135" s="24"/>
      <c r="O135" s="29"/>
      <c r="P135" s="32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2:46" s="2" customFormat="1" x14ac:dyDescent="0.2">
      <c r="B136" s="9"/>
      <c r="C136" s="10"/>
      <c r="D136" s="50"/>
      <c r="E136" s="21"/>
      <c r="F136" s="21"/>
      <c r="G136" s="21"/>
      <c r="H136" s="21"/>
      <c r="I136" s="21"/>
      <c r="J136" s="21"/>
      <c r="K136" s="21"/>
      <c r="L136" s="10"/>
      <c r="M136" s="19"/>
      <c r="N136" s="24"/>
      <c r="O136" s="29"/>
      <c r="P136" s="32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2:46" s="2" customFormat="1" x14ac:dyDescent="0.2">
      <c r="B137" s="9"/>
      <c r="C137" s="10"/>
      <c r="D137" s="50"/>
      <c r="E137" s="21"/>
      <c r="F137" s="21"/>
      <c r="G137" s="21"/>
      <c r="H137" s="21"/>
      <c r="I137" s="21"/>
      <c r="J137" s="21"/>
      <c r="K137" s="21"/>
      <c r="L137" s="10"/>
      <c r="M137" s="19"/>
      <c r="N137" s="24"/>
      <c r="O137" s="29"/>
      <c r="P137" s="32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2:46" s="2" customFormat="1" x14ac:dyDescent="0.2">
      <c r="B138" s="9"/>
      <c r="C138" s="10"/>
      <c r="D138" s="50"/>
      <c r="E138" s="21"/>
      <c r="F138" s="21"/>
      <c r="G138" s="21"/>
      <c r="H138" s="21"/>
      <c r="I138" s="21"/>
      <c r="J138" s="21"/>
      <c r="K138" s="21"/>
      <c r="L138" s="10"/>
      <c r="M138" s="19"/>
      <c r="N138" s="24"/>
      <c r="O138" s="29"/>
      <c r="P138" s="32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2:46" s="2" customFormat="1" x14ac:dyDescent="0.2">
      <c r="B139" s="9"/>
      <c r="C139" s="10"/>
      <c r="D139" s="50"/>
      <c r="E139" s="21"/>
      <c r="F139" s="21"/>
      <c r="G139" s="21"/>
      <c r="H139" s="21"/>
      <c r="I139" s="21"/>
      <c r="J139" s="21"/>
      <c r="K139" s="21"/>
      <c r="L139" s="10"/>
      <c r="M139" s="19"/>
      <c r="N139" s="24"/>
      <c r="O139" s="29"/>
      <c r="P139" s="32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2:46" s="2" customFormat="1" x14ac:dyDescent="0.2">
      <c r="B140" s="9"/>
      <c r="C140" s="10"/>
      <c r="D140" s="50"/>
      <c r="E140" s="21"/>
      <c r="F140" s="21"/>
      <c r="G140" s="21"/>
      <c r="H140" s="21"/>
      <c r="I140" s="21"/>
      <c r="J140" s="21"/>
      <c r="K140" s="21"/>
      <c r="L140" s="10"/>
      <c r="M140" s="19"/>
      <c r="N140" s="24"/>
      <c r="O140" s="29"/>
      <c r="P140" s="32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2:46" s="2" customFormat="1" x14ac:dyDescent="0.2">
      <c r="B141" s="9"/>
      <c r="C141" s="10"/>
      <c r="D141" s="50"/>
      <c r="E141" s="21"/>
      <c r="F141" s="21"/>
      <c r="G141" s="21"/>
      <c r="H141" s="21"/>
      <c r="I141" s="21"/>
      <c r="J141" s="21"/>
      <c r="K141" s="21"/>
      <c r="L141" s="10"/>
      <c r="M141" s="19"/>
      <c r="N141" s="24"/>
      <c r="O141" s="29"/>
      <c r="P141" s="32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</row>
    <row r="142" spans="2:46" s="2" customFormat="1" x14ac:dyDescent="0.2">
      <c r="B142" s="9"/>
      <c r="C142" s="10"/>
      <c r="D142" s="50"/>
      <c r="E142" s="21"/>
      <c r="F142" s="21"/>
      <c r="G142" s="21"/>
      <c r="H142" s="21"/>
      <c r="I142" s="21"/>
      <c r="J142" s="21"/>
      <c r="K142" s="21"/>
      <c r="L142" s="10"/>
      <c r="M142" s="19"/>
      <c r="N142" s="24"/>
      <c r="O142" s="29"/>
      <c r="P142" s="3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2:46" s="2" customFormat="1" x14ac:dyDescent="0.2">
      <c r="B143" s="9"/>
      <c r="C143" s="10"/>
      <c r="D143" s="50"/>
      <c r="E143" s="21"/>
      <c r="F143" s="21"/>
      <c r="G143" s="21"/>
      <c r="H143" s="21"/>
      <c r="I143" s="21"/>
      <c r="J143" s="21"/>
      <c r="K143" s="21"/>
      <c r="L143" s="10"/>
      <c r="M143" s="19"/>
      <c r="N143" s="24"/>
      <c r="O143" s="29"/>
      <c r="P143" s="32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2:46" s="2" customFormat="1" x14ac:dyDescent="0.2">
      <c r="B144" s="9"/>
      <c r="C144" s="10"/>
      <c r="D144" s="50"/>
      <c r="E144" s="21"/>
      <c r="F144" s="21"/>
      <c r="G144" s="21"/>
      <c r="H144" s="21"/>
      <c r="I144" s="21"/>
      <c r="J144" s="21"/>
      <c r="K144" s="21"/>
      <c r="L144" s="10"/>
      <c r="M144" s="19"/>
      <c r="N144" s="24"/>
      <c r="O144" s="29"/>
      <c r="P144" s="32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</row>
    <row r="145" spans="2:46" s="2" customFormat="1" x14ac:dyDescent="0.2">
      <c r="B145" s="9"/>
      <c r="C145" s="10"/>
      <c r="D145" s="50"/>
      <c r="E145" s="21"/>
      <c r="F145" s="21"/>
      <c r="G145" s="21"/>
      <c r="H145" s="21"/>
      <c r="I145" s="21"/>
      <c r="J145" s="21"/>
      <c r="K145" s="21"/>
      <c r="L145" s="10"/>
      <c r="M145" s="19"/>
      <c r="N145" s="24"/>
      <c r="O145" s="29"/>
      <c r="P145" s="32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</row>
    <row r="146" spans="2:46" s="2" customFormat="1" x14ac:dyDescent="0.2">
      <c r="B146" s="9"/>
      <c r="C146" s="10"/>
      <c r="D146" s="50"/>
      <c r="E146" s="21"/>
      <c r="F146" s="21"/>
      <c r="G146" s="21"/>
      <c r="H146" s="21"/>
      <c r="I146" s="21"/>
      <c r="J146" s="21"/>
      <c r="K146" s="21"/>
      <c r="L146" s="10"/>
      <c r="M146" s="19"/>
      <c r="N146" s="24"/>
      <c r="O146" s="29"/>
      <c r="P146" s="32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</row>
    <row r="147" spans="2:46" s="2" customFormat="1" x14ac:dyDescent="0.2">
      <c r="B147" s="9"/>
      <c r="C147" s="10"/>
      <c r="D147" s="50"/>
      <c r="E147" s="21"/>
      <c r="F147" s="21"/>
      <c r="G147" s="21"/>
      <c r="H147" s="21"/>
      <c r="I147" s="21"/>
      <c r="J147" s="21"/>
      <c r="K147" s="21"/>
      <c r="L147" s="10"/>
      <c r="M147" s="19"/>
      <c r="N147" s="24"/>
      <c r="O147" s="29"/>
      <c r="P147" s="32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</row>
    <row r="148" spans="2:46" s="2" customFormat="1" x14ac:dyDescent="0.2">
      <c r="B148" s="9"/>
      <c r="C148" s="10"/>
      <c r="D148" s="50"/>
      <c r="E148" s="21"/>
      <c r="F148" s="21"/>
      <c r="G148" s="21"/>
      <c r="H148" s="21"/>
      <c r="I148" s="21"/>
      <c r="J148" s="21"/>
      <c r="K148" s="21"/>
      <c r="L148" s="10"/>
      <c r="M148" s="19"/>
      <c r="N148" s="24"/>
      <c r="O148" s="29"/>
      <c r="P148" s="32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</row>
    <row r="149" spans="2:46" s="2" customFormat="1" x14ac:dyDescent="0.2">
      <c r="B149" s="9"/>
      <c r="C149" s="10"/>
      <c r="D149" s="50"/>
      <c r="E149" s="21"/>
      <c r="F149" s="21"/>
      <c r="G149" s="21"/>
      <c r="H149" s="21"/>
      <c r="I149" s="21"/>
      <c r="J149" s="21"/>
      <c r="K149" s="21"/>
      <c r="L149" s="10"/>
      <c r="M149" s="19"/>
      <c r="N149" s="24"/>
      <c r="O149" s="29"/>
      <c r="P149" s="32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</row>
    <row r="150" spans="2:46" s="2" customFormat="1" x14ac:dyDescent="0.2">
      <c r="B150" s="9"/>
      <c r="C150" s="10"/>
      <c r="D150" s="50"/>
      <c r="E150" s="21"/>
      <c r="F150" s="21"/>
      <c r="G150" s="21"/>
      <c r="H150" s="21"/>
      <c r="I150" s="21"/>
      <c r="J150" s="21"/>
      <c r="K150" s="21"/>
      <c r="L150" s="10"/>
      <c r="M150" s="19"/>
      <c r="N150" s="24"/>
      <c r="O150" s="29"/>
      <c r="P150" s="32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</row>
    <row r="151" spans="2:46" s="2" customFormat="1" x14ac:dyDescent="0.2">
      <c r="B151" s="9"/>
      <c r="C151" s="10"/>
      <c r="D151" s="50"/>
      <c r="E151" s="21"/>
      <c r="F151" s="21"/>
      <c r="G151" s="21"/>
      <c r="H151" s="21"/>
      <c r="I151" s="21"/>
      <c r="J151" s="21"/>
      <c r="K151" s="21"/>
      <c r="L151" s="10"/>
      <c r="M151" s="19"/>
      <c r="N151" s="24"/>
      <c r="O151" s="29"/>
      <c r="P151" s="32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</row>
    <row r="152" spans="2:46" s="2" customFormat="1" x14ac:dyDescent="0.2">
      <c r="B152" s="9"/>
      <c r="C152" s="10"/>
      <c r="D152" s="50"/>
      <c r="E152" s="21"/>
      <c r="F152" s="21"/>
      <c r="G152" s="21"/>
      <c r="H152" s="21"/>
      <c r="I152" s="21"/>
      <c r="J152" s="21"/>
      <c r="K152" s="21"/>
      <c r="L152" s="10"/>
      <c r="M152" s="19"/>
      <c r="N152" s="24"/>
      <c r="O152" s="29"/>
      <c r="P152" s="3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</row>
    <row r="153" spans="2:46" s="2" customFormat="1" x14ac:dyDescent="0.2">
      <c r="B153" s="9"/>
      <c r="C153" s="10"/>
      <c r="D153" s="50"/>
      <c r="E153" s="21"/>
      <c r="F153" s="21"/>
      <c r="G153" s="21"/>
      <c r="H153" s="21"/>
      <c r="I153" s="21"/>
      <c r="J153" s="21"/>
      <c r="K153" s="21"/>
      <c r="L153" s="10"/>
      <c r="M153" s="19"/>
      <c r="N153" s="24"/>
      <c r="O153" s="29"/>
      <c r="P153" s="32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</row>
    <row r="154" spans="2:46" s="2" customFormat="1" x14ac:dyDescent="0.2">
      <c r="B154" s="9"/>
      <c r="C154" s="10"/>
      <c r="D154" s="50"/>
      <c r="E154" s="21"/>
      <c r="F154" s="21"/>
      <c r="G154" s="21"/>
      <c r="H154" s="21"/>
      <c r="I154" s="21"/>
      <c r="J154" s="21"/>
      <c r="K154" s="21"/>
      <c r="L154" s="10"/>
      <c r="M154" s="19"/>
      <c r="N154" s="24"/>
      <c r="O154" s="29"/>
      <c r="P154" s="32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</row>
    <row r="155" spans="2:46" s="2" customFormat="1" x14ac:dyDescent="0.2">
      <c r="B155" s="9"/>
      <c r="C155" s="10"/>
      <c r="D155" s="50"/>
      <c r="E155" s="21"/>
      <c r="F155" s="21"/>
      <c r="G155" s="21"/>
      <c r="H155" s="21"/>
      <c r="I155" s="21"/>
      <c r="J155" s="21"/>
      <c r="K155" s="21"/>
      <c r="L155" s="10"/>
      <c r="M155" s="19"/>
      <c r="N155" s="24"/>
      <c r="O155" s="29"/>
      <c r="P155" s="32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</row>
    <row r="156" spans="2:46" s="2" customFormat="1" x14ac:dyDescent="0.2">
      <c r="B156" s="9"/>
      <c r="C156" s="10"/>
      <c r="D156" s="50"/>
      <c r="E156" s="21"/>
      <c r="F156" s="21"/>
      <c r="G156" s="21"/>
      <c r="H156" s="21"/>
      <c r="I156" s="21"/>
      <c r="J156" s="21"/>
      <c r="K156" s="21"/>
      <c r="L156" s="10"/>
      <c r="M156" s="19"/>
      <c r="N156" s="24"/>
      <c r="O156" s="29"/>
      <c r="P156" s="32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</row>
    <row r="157" spans="2:46" s="2" customFormat="1" x14ac:dyDescent="0.2">
      <c r="B157" s="9"/>
      <c r="C157" s="10"/>
      <c r="D157" s="50"/>
      <c r="E157" s="21"/>
      <c r="F157" s="21"/>
      <c r="G157" s="21"/>
      <c r="H157" s="21"/>
      <c r="I157" s="21"/>
      <c r="J157" s="21"/>
      <c r="K157" s="21"/>
      <c r="L157" s="10"/>
      <c r="M157" s="19"/>
      <c r="N157" s="24"/>
      <c r="O157" s="29"/>
      <c r="P157" s="32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</row>
    <row r="158" spans="2:46" s="2" customFormat="1" x14ac:dyDescent="0.2">
      <c r="B158" s="9"/>
      <c r="C158" s="10"/>
      <c r="D158" s="50"/>
      <c r="E158" s="21"/>
      <c r="F158" s="21"/>
      <c r="G158" s="21"/>
      <c r="H158" s="21"/>
      <c r="I158" s="21"/>
      <c r="J158" s="21"/>
      <c r="K158" s="21"/>
      <c r="L158" s="10"/>
      <c r="M158" s="19"/>
      <c r="N158" s="24"/>
      <c r="O158" s="29"/>
      <c r="P158" s="32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</row>
    <row r="159" spans="2:46" s="2" customFormat="1" x14ac:dyDescent="0.2">
      <c r="B159" s="9"/>
      <c r="C159" s="10"/>
      <c r="D159" s="50"/>
      <c r="E159" s="21"/>
      <c r="F159" s="21"/>
      <c r="G159" s="21"/>
      <c r="H159" s="21"/>
      <c r="I159" s="21"/>
      <c r="J159" s="21"/>
      <c r="K159" s="21"/>
      <c r="L159" s="10"/>
      <c r="M159" s="19"/>
      <c r="N159" s="24"/>
      <c r="O159" s="29"/>
      <c r="P159" s="32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</row>
    <row r="160" spans="2:46" s="2" customFormat="1" x14ac:dyDescent="0.2">
      <c r="B160" s="9"/>
      <c r="C160" s="10"/>
      <c r="D160" s="50"/>
      <c r="E160" s="21"/>
      <c r="F160" s="21"/>
      <c r="G160" s="21"/>
      <c r="H160" s="21"/>
      <c r="I160" s="21"/>
      <c r="J160" s="21"/>
      <c r="K160" s="21"/>
      <c r="L160" s="10"/>
      <c r="M160" s="19"/>
      <c r="N160" s="24"/>
      <c r="O160" s="29"/>
      <c r="P160" s="32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</row>
    <row r="161" spans="2:46" s="2" customFormat="1" x14ac:dyDescent="0.2">
      <c r="B161" s="9"/>
      <c r="C161" s="10"/>
      <c r="D161" s="50"/>
      <c r="E161" s="21"/>
      <c r="F161" s="21"/>
      <c r="G161" s="21"/>
      <c r="H161" s="21"/>
      <c r="I161" s="21"/>
      <c r="J161" s="21"/>
      <c r="K161" s="21"/>
      <c r="L161" s="10"/>
      <c r="M161" s="19"/>
      <c r="N161" s="24"/>
      <c r="O161" s="29"/>
      <c r="P161" s="32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</row>
    <row r="162" spans="2:46" s="2" customFormat="1" x14ac:dyDescent="0.2">
      <c r="B162" s="9"/>
      <c r="C162" s="10"/>
      <c r="D162" s="50"/>
      <c r="E162" s="21"/>
      <c r="F162" s="21"/>
      <c r="G162" s="21"/>
      <c r="H162" s="21"/>
      <c r="I162" s="21"/>
      <c r="J162" s="21"/>
      <c r="K162" s="21"/>
      <c r="L162" s="10"/>
      <c r="M162" s="19"/>
      <c r="N162" s="24"/>
      <c r="O162" s="29"/>
      <c r="P162" s="3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</row>
    <row r="163" spans="2:46" s="2" customFormat="1" x14ac:dyDescent="0.2">
      <c r="B163" s="9"/>
      <c r="C163" s="10"/>
      <c r="D163" s="50"/>
      <c r="E163" s="21"/>
      <c r="F163" s="21"/>
      <c r="G163" s="21"/>
      <c r="H163" s="21"/>
      <c r="I163" s="21"/>
      <c r="J163" s="21"/>
      <c r="K163" s="21"/>
      <c r="L163" s="10"/>
      <c r="M163" s="19"/>
      <c r="N163" s="24"/>
      <c r="O163" s="29"/>
      <c r="P163" s="32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</row>
    <row r="164" spans="2:46" s="2" customFormat="1" x14ac:dyDescent="0.2">
      <c r="B164" s="9"/>
      <c r="C164" s="10"/>
      <c r="D164" s="50"/>
      <c r="E164" s="21"/>
      <c r="F164" s="21"/>
      <c r="G164" s="21"/>
      <c r="H164" s="21"/>
      <c r="I164" s="21"/>
      <c r="J164" s="21"/>
      <c r="K164" s="21"/>
      <c r="L164" s="10"/>
      <c r="M164" s="19"/>
      <c r="N164" s="24"/>
      <c r="O164" s="29"/>
      <c r="P164" s="32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</row>
    <row r="165" spans="2:46" s="2" customFormat="1" x14ac:dyDescent="0.2">
      <c r="B165" s="9"/>
      <c r="C165" s="10"/>
      <c r="D165" s="50"/>
      <c r="E165" s="21"/>
      <c r="F165" s="21"/>
      <c r="G165" s="21"/>
      <c r="H165" s="21"/>
      <c r="I165" s="21"/>
      <c r="J165" s="21"/>
      <c r="K165" s="21"/>
      <c r="L165" s="10"/>
      <c r="M165" s="19"/>
      <c r="N165" s="24"/>
      <c r="O165" s="29"/>
      <c r="P165" s="32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</row>
    <row r="166" spans="2:46" s="2" customFormat="1" x14ac:dyDescent="0.2">
      <c r="B166" s="9"/>
      <c r="C166" s="10"/>
      <c r="D166" s="50"/>
      <c r="E166" s="21"/>
      <c r="F166" s="21"/>
      <c r="G166" s="21"/>
      <c r="H166" s="21"/>
      <c r="I166" s="21"/>
      <c r="J166" s="21"/>
      <c r="K166" s="21"/>
      <c r="L166" s="10"/>
      <c r="M166" s="19"/>
      <c r="N166" s="24"/>
      <c r="O166" s="29"/>
      <c r="P166" s="32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</row>
    <row r="167" spans="2:46" s="2" customFormat="1" x14ac:dyDescent="0.2">
      <c r="B167" s="9"/>
      <c r="C167" s="10"/>
      <c r="D167" s="50"/>
      <c r="E167" s="21"/>
      <c r="F167" s="21"/>
      <c r="G167" s="21"/>
      <c r="H167" s="21"/>
      <c r="I167" s="21"/>
      <c r="J167" s="21"/>
      <c r="K167" s="21"/>
      <c r="L167" s="10"/>
      <c r="M167" s="19"/>
      <c r="N167" s="24"/>
      <c r="O167" s="29"/>
      <c r="P167" s="32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</row>
    <row r="168" spans="2:46" s="2" customFormat="1" x14ac:dyDescent="0.2">
      <c r="B168" s="9"/>
      <c r="C168" s="10"/>
      <c r="D168" s="50"/>
      <c r="E168" s="21"/>
      <c r="F168" s="21"/>
      <c r="G168" s="21"/>
      <c r="H168" s="21"/>
      <c r="I168" s="21"/>
      <c r="J168" s="21"/>
      <c r="K168" s="21"/>
      <c r="L168" s="10"/>
      <c r="M168" s="19"/>
      <c r="N168" s="24"/>
      <c r="O168" s="29"/>
      <c r="P168" s="32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</row>
    <row r="169" spans="2:46" s="2" customFormat="1" x14ac:dyDescent="0.2">
      <c r="B169" s="9"/>
      <c r="C169" s="10"/>
      <c r="D169" s="50"/>
      <c r="E169" s="21"/>
      <c r="F169" s="21"/>
      <c r="G169" s="21"/>
      <c r="H169" s="21"/>
      <c r="I169" s="21"/>
      <c r="J169" s="21"/>
      <c r="K169" s="21"/>
      <c r="L169" s="10"/>
      <c r="M169" s="19"/>
      <c r="N169" s="24"/>
      <c r="O169" s="29"/>
      <c r="P169" s="32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</row>
    <row r="170" spans="2:46" s="2" customFormat="1" x14ac:dyDescent="0.2">
      <c r="B170" s="9"/>
      <c r="C170" s="10"/>
      <c r="D170" s="50"/>
      <c r="E170" s="21"/>
      <c r="F170" s="21"/>
      <c r="G170" s="21"/>
      <c r="H170" s="21"/>
      <c r="I170" s="21"/>
      <c r="J170" s="21"/>
      <c r="K170" s="21"/>
      <c r="L170" s="10"/>
      <c r="M170" s="19"/>
      <c r="N170" s="24"/>
      <c r="O170" s="29"/>
      <c r="P170" s="32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</row>
    <row r="171" spans="2:46" s="2" customFormat="1" x14ac:dyDescent="0.2">
      <c r="B171" s="9"/>
      <c r="C171" s="10"/>
      <c r="D171" s="50"/>
      <c r="E171" s="21"/>
      <c r="F171" s="21"/>
      <c r="G171" s="21"/>
      <c r="H171" s="21"/>
      <c r="I171" s="21"/>
      <c r="J171" s="21"/>
      <c r="K171" s="21"/>
      <c r="L171" s="10"/>
      <c r="M171" s="19"/>
      <c r="N171" s="24"/>
      <c r="O171" s="29"/>
      <c r="P171" s="32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</row>
    <row r="172" spans="2:46" s="2" customFormat="1" x14ac:dyDescent="0.2">
      <c r="B172" s="9"/>
      <c r="C172" s="10"/>
      <c r="D172" s="50"/>
      <c r="E172" s="21"/>
      <c r="F172" s="21"/>
      <c r="G172" s="21"/>
      <c r="H172" s="21"/>
      <c r="I172" s="21"/>
      <c r="J172" s="21"/>
      <c r="K172" s="21"/>
      <c r="L172" s="10"/>
      <c r="M172" s="19"/>
      <c r="N172" s="24"/>
      <c r="O172" s="29"/>
      <c r="P172" s="3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</row>
    <row r="173" spans="2:46" s="2" customFormat="1" x14ac:dyDescent="0.2">
      <c r="B173" s="9"/>
      <c r="C173" s="10"/>
      <c r="D173" s="50"/>
      <c r="E173" s="21"/>
      <c r="F173" s="21"/>
      <c r="G173" s="21"/>
      <c r="H173" s="21"/>
      <c r="I173" s="21"/>
      <c r="J173" s="21"/>
      <c r="K173" s="21"/>
      <c r="L173" s="10"/>
      <c r="M173" s="19"/>
      <c r="N173" s="24"/>
      <c r="O173" s="29"/>
      <c r="P173" s="32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</row>
    <row r="174" spans="2:46" s="2" customFormat="1" x14ac:dyDescent="0.2">
      <c r="B174" s="9"/>
      <c r="C174" s="10"/>
      <c r="D174" s="50"/>
      <c r="E174" s="21"/>
      <c r="F174" s="21"/>
      <c r="G174" s="21"/>
      <c r="H174" s="21"/>
      <c r="I174" s="21"/>
      <c r="J174" s="21"/>
      <c r="K174" s="21"/>
      <c r="L174" s="10"/>
      <c r="M174" s="19"/>
      <c r="N174" s="24"/>
      <c r="O174" s="29"/>
      <c r="P174" s="32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</row>
    <row r="175" spans="2:46" s="2" customFormat="1" x14ac:dyDescent="0.2">
      <c r="B175" s="9"/>
      <c r="C175" s="10"/>
      <c r="D175" s="50"/>
      <c r="E175" s="21"/>
      <c r="F175" s="21"/>
      <c r="G175" s="21"/>
      <c r="H175" s="21"/>
      <c r="I175" s="21"/>
      <c r="J175" s="21"/>
      <c r="K175" s="21"/>
      <c r="L175" s="10"/>
      <c r="M175" s="19"/>
      <c r="N175" s="24"/>
      <c r="O175" s="29"/>
      <c r="P175" s="32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</row>
    <row r="176" spans="2:46" s="2" customFormat="1" x14ac:dyDescent="0.2">
      <c r="B176" s="9"/>
      <c r="C176" s="10"/>
      <c r="D176" s="50"/>
      <c r="E176" s="21"/>
      <c r="F176" s="21"/>
      <c r="G176" s="21"/>
      <c r="H176" s="21"/>
      <c r="I176" s="21"/>
      <c r="J176" s="21"/>
      <c r="K176" s="21"/>
      <c r="L176" s="10"/>
      <c r="M176" s="19"/>
      <c r="N176" s="24"/>
      <c r="O176" s="29"/>
      <c r="P176" s="32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</row>
    <row r="177" spans="2:46" s="2" customFormat="1" x14ac:dyDescent="0.2">
      <c r="B177" s="9"/>
      <c r="C177" s="10"/>
      <c r="D177" s="50"/>
      <c r="E177" s="21"/>
      <c r="F177" s="21"/>
      <c r="G177" s="21"/>
      <c r="H177" s="21"/>
      <c r="I177" s="21"/>
      <c r="J177" s="21"/>
      <c r="K177" s="21"/>
      <c r="L177" s="10"/>
      <c r="M177" s="19"/>
      <c r="N177" s="24"/>
      <c r="O177" s="29"/>
      <c r="P177" s="32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</row>
    <row r="178" spans="2:46" s="2" customFormat="1" x14ac:dyDescent="0.2">
      <c r="B178" s="9"/>
      <c r="C178" s="10"/>
      <c r="D178" s="50"/>
      <c r="E178" s="21"/>
      <c r="F178" s="21"/>
      <c r="G178" s="21"/>
      <c r="H178" s="21"/>
      <c r="I178" s="21"/>
      <c r="J178" s="21"/>
      <c r="K178" s="21"/>
      <c r="L178" s="10"/>
      <c r="M178" s="19"/>
      <c r="N178" s="24"/>
      <c r="O178" s="29"/>
      <c r="P178" s="32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</row>
  </sheetData>
  <mergeCells count="23">
    <mergeCell ref="AC2:AC3"/>
    <mergeCell ref="Y3:Z3"/>
    <mergeCell ref="AA3:AB3"/>
    <mergeCell ref="Y4:Z4"/>
    <mergeCell ref="AA4:AB4"/>
    <mergeCell ref="Y5:Z5"/>
    <mergeCell ref="AA5:AB5"/>
    <mergeCell ref="Q2:R2"/>
    <mergeCell ref="S2:T2"/>
    <mergeCell ref="U2:V2"/>
    <mergeCell ref="W2:X2"/>
    <mergeCell ref="Y2:Z2"/>
    <mergeCell ref="AA2:AB2"/>
    <mergeCell ref="A1:AB1"/>
    <mergeCell ref="B2:B3"/>
    <mergeCell ref="C2:C3"/>
    <mergeCell ref="D2:D3"/>
    <mergeCell ref="E2:K2"/>
    <mergeCell ref="L2:L3"/>
    <mergeCell ref="M2:M3"/>
    <mergeCell ref="N2:N3"/>
    <mergeCell ref="O2:O3"/>
    <mergeCell ref="P2:P3"/>
  </mergeCells>
  <hyperlinks>
    <hyperlink ref="E5" r:id="rId1"/>
    <hyperlink ref="F5" r:id="rId2"/>
    <hyperlink ref="G5" r:id="rId3"/>
    <hyperlink ref="H5" r:id="rId4"/>
    <hyperlink ref="I5" r:id="rId5"/>
    <hyperlink ref="J5" r:id="rId6"/>
    <hyperlink ref="K5" r:id="rId7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22</vt:i4>
      </vt:variant>
    </vt:vector>
  </HeadingPairs>
  <TitlesOfParts>
    <vt:vector size="31" baseType="lpstr">
      <vt:lpstr>1.1 SPORT</vt:lpstr>
      <vt:lpstr>K 1 KULTURA</vt:lpstr>
      <vt:lpstr>K 2 KULTURA </vt:lpstr>
      <vt:lpstr>K 3 KULTURA</vt:lpstr>
      <vt:lpstr>K 4 KULTURA</vt:lpstr>
      <vt:lpstr>3.1. ŽP a EVVO</vt:lpstr>
      <vt:lpstr>3.2. ŽP a EVVO</vt:lpstr>
      <vt:lpstr>3.3. ŽP a EVVO</vt:lpstr>
      <vt:lpstr>List1</vt:lpstr>
      <vt:lpstr>_003_K1_20_2a_rozpocet</vt:lpstr>
      <vt:lpstr>_evv1</vt:lpstr>
      <vt:lpstr>_EVV3</vt:lpstr>
      <vt:lpstr>_EVV4</vt:lpstr>
      <vt:lpstr>_EVV6</vt:lpstr>
      <vt:lpstr>_MU2</vt:lpstr>
      <vt:lpstr>_NN1</vt:lpstr>
      <vt:lpstr>_NN2</vt:lpstr>
      <vt:lpstr>_NN3</vt:lpstr>
      <vt:lpstr>_NN4</vt:lpstr>
      <vt:lpstr>_PRI1</vt:lpstr>
      <vt:lpstr>_PRI2</vt:lpstr>
      <vt:lpstr>_PRI3</vt:lpstr>
      <vt:lpstr>ADEKV1</vt:lpstr>
      <vt:lpstr>evv</vt:lpstr>
      <vt:lpstr>'K 1 KULTURA'!Oblast_tisku</vt:lpstr>
      <vt:lpstr>'K 2 KULTURA '!Oblast_tisku</vt:lpstr>
      <vt:lpstr>'K 4 KULTURA'!Oblast_tisku</vt:lpstr>
      <vt:lpstr>ZPI1</vt:lpstr>
      <vt:lpstr>ZPI2</vt:lpstr>
      <vt:lpstr>ZPI3</vt:lpstr>
      <vt:lpstr>ZPI4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Zahradník</dc:creator>
  <cp:lastModifiedBy>Jiskrová Lenka</cp:lastModifiedBy>
  <cp:lastPrinted>2019-09-25T08:00:15Z</cp:lastPrinted>
  <dcterms:created xsi:type="dcterms:W3CDTF">2005-01-13T20:15:08Z</dcterms:created>
  <dcterms:modified xsi:type="dcterms:W3CDTF">2020-11-25T14:49:06Z</dcterms:modified>
</cp:coreProperties>
</file>