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Ma\Documents\Zaslané dotace\Podané dotace\Moravskoslezský kraj\Dotační programy kraje 2007\Program na podporu přípravy PD 2007\PD_cyklo_Hradec_Opava\"/>
    </mc:Choice>
  </mc:AlternateContent>
  <bookViews>
    <workbookView xWindow="0" yWindow="0" windowWidth="28800" windowHeight="11835" activeTab="2"/>
  </bookViews>
  <sheets>
    <sheet name="náklady - podíly" sheetId="3" r:id="rId1"/>
    <sheet name="náklady - rozpis" sheetId="2" r:id="rId2"/>
    <sheet name="SILNICE MORAVA s.r.o." sheetId="1" r:id="rId3"/>
  </sheets>
  <calcPr calcId="152511"/>
</workbook>
</file>

<file path=xl/calcChain.xml><?xml version="1.0" encoding="utf-8"?>
<calcChain xmlns="http://schemas.openxmlformats.org/spreadsheetml/2006/main">
  <c r="C2" i="3" l="1"/>
  <c r="D43" i="2"/>
  <c r="D38" i="2"/>
  <c r="C36" i="2"/>
  <c r="E35" i="2"/>
  <c r="D34" i="2"/>
  <c r="E34" i="2" s="1"/>
  <c r="D33" i="2"/>
  <c r="E33" i="2" s="1"/>
  <c r="D32" i="2"/>
  <c r="E32" i="2" s="1"/>
  <c r="D31" i="2"/>
  <c r="E31" i="2" s="1"/>
  <c r="D30" i="2"/>
  <c r="E30" i="2" s="1"/>
  <c r="C26" i="2"/>
  <c r="D25" i="2"/>
  <c r="E25" i="2" s="1"/>
  <c r="D24" i="2"/>
  <c r="E24" i="2" s="1"/>
  <c r="D23" i="2"/>
  <c r="E23" i="2" s="1"/>
  <c r="D22" i="2"/>
  <c r="E22" i="2" s="1"/>
  <c r="D21" i="2"/>
  <c r="E21" i="2" s="1"/>
  <c r="C17" i="2"/>
  <c r="D16" i="2"/>
  <c r="E16" i="2" s="1"/>
  <c r="D15" i="2"/>
  <c r="E15" i="2" s="1"/>
  <c r="D14" i="2"/>
  <c r="E14" i="2" s="1"/>
  <c r="D13" i="2"/>
  <c r="E13" i="2" s="1"/>
  <c r="D12" i="2"/>
  <c r="E12" i="2" s="1"/>
  <c r="C8" i="2"/>
  <c r="D7" i="2"/>
  <c r="E7" i="2" s="1"/>
  <c r="D6" i="2"/>
  <c r="E6" i="2" s="1"/>
  <c r="D5" i="2"/>
  <c r="E5" i="2" s="1"/>
  <c r="D4" i="2"/>
  <c r="E4" i="2" s="1"/>
  <c r="D3" i="2"/>
  <c r="E3" i="2" s="1"/>
  <c r="C21" i="1"/>
  <c r="D21" i="1"/>
  <c r="B21" i="1"/>
  <c r="C3" i="3" s="1"/>
  <c r="E17" i="1"/>
  <c r="E18" i="1"/>
  <c r="E19" i="1"/>
  <c r="E20" i="1"/>
  <c r="E16" i="1"/>
  <c r="C9" i="1"/>
  <c r="C4" i="3" l="1"/>
  <c r="C7" i="3" s="1"/>
  <c r="C8" i="3" s="1"/>
  <c r="D44" i="2"/>
  <c r="E21" i="1"/>
  <c r="D36" i="2"/>
  <c r="E36" i="2" s="1"/>
  <c r="D8" i="2"/>
  <c r="E8" i="2" s="1"/>
  <c r="D26" i="2"/>
  <c r="E26" i="2" s="1"/>
  <c r="D17" i="2"/>
  <c r="C9" i="3" l="1"/>
  <c r="C10" i="3" s="1"/>
  <c r="E46" i="2"/>
  <c r="E17" i="2"/>
  <c r="C11" i="3" l="1"/>
</calcChain>
</file>

<file path=xl/sharedStrings.xml><?xml version="1.0" encoding="utf-8"?>
<sst xmlns="http://schemas.openxmlformats.org/spreadsheetml/2006/main" count="105" uniqueCount="72">
  <si>
    <t>Poskytovatel dotace: SFDI</t>
  </si>
  <si>
    <t xml:space="preserve">Uznatelné náklady jsou pouze náklady na stavební práce. </t>
  </si>
  <si>
    <t xml:space="preserve">Dodavatel stavebních prací: SILNICE MORAVA s.r.o. </t>
  </si>
  <si>
    <t xml:space="preserve">SoD: </t>
  </si>
  <si>
    <t>dod. č. 1</t>
  </si>
  <si>
    <t>dod. č. 2</t>
  </si>
  <si>
    <t>dod. č. 3</t>
  </si>
  <si>
    <t>dod. č. 4</t>
  </si>
  <si>
    <t xml:space="preserve">faktury </t>
  </si>
  <si>
    <t>VS 2021018</t>
  </si>
  <si>
    <t xml:space="preserve">Celkem </t>
  </si>
  <si>
    <t>VS 2021030</t>
  </si>
  <si>
    <t>VS 2021042</t>
  </si>
  <si>
    <t>VS 2021041</t>
  </si>
  <si>
    <t>VS 2021054</t>
  </si>
  <si>
    <t xml:space="preserve">celkem v Kč vč. DPH </t>
  </si>
  <si>
    <t>Cyklistická stezka Hradec nad Moravicí - Branka u Opavy - Otice - Opava - 1. etapa</t>
  </si>
  <si>
    <t>v Kč bez DPH</t>
  </si>
  <si>
    <t>v Kč vč. DPH</t>
  </si>
  <si>
    <t>Poznámka</t>
  </si>
  <si>
    <t>Dodatek č. 1</t>
  </si>
  <si>
    <t>Dodatek č. 2</t>
  </si>
  <si>
    <t>Dodatek č. 3</t>
  </si>
  <si>
    <t>Dodatek č. 4</t>
  </si>
  <si>
    <t>Celkem</t>
  </si>
  <si>
    <t>Fakturace - již fakturováno</t>
  </si>
  <si>
    <t>Zhotovitel</t>
  </si>
  <si>
    <t>Předmět faktury</t>
  </si>
  <si>
    <t>SILNICE MORAVA s.r.o.</t>
  </si>
  <si>
    <t>07/2021</t>
  </si>
  <si>
    <t>08/2021</t>
  </si>
  <si>
    <t>09/2021</t>
  </si>
  <si>
    <t>10/2021</t>
  </si>
  <si>
    <t>11/2021</t>
  </si>
  <si>
    <t>Domovina s.r.o.</t>
  </si>
  <si>
    <t>Slezské muzeum Opava</t>
  </si>
  <si>
    <t>Správní poplatek za změnu stavby před dokončením</t>
  </si>
  <si>
    <t>Plán BOZP</t>
  </si>
  <si>
    <t>David Hutník</t>
  </si>
  <si>
    <t>Video</t>
  </si>
  <si>
    <t>Dokumentace skutečného provedení</t>
  </si>
  <si>
    <t>Geometrický plán</t>
  </si>
  <si>
    <t>Záchranný archeologický výzkum</t>
  </si>
  <si>
    <t>Celkem za celou stavbu</t>
  </si>
  <si>
    <t>není plátce DPH</t>
  </si>
  <si>
    <t>GEOS SILESIA</t>
  </si>
  <si>
    <t>rok 2020</t>
  </si>
  <si>
    <t>rok 2019</t>
  </si>
  <si>
    <t>SILNICE MORAVA s.r.o. - cena dle SoD</t>
  </si>
  <si>
    <t>Bezpečněnastavbě s.r.o. (BOZP)</t>
  </si>
  <si>
    <t>Domovina s.r.o. (autorský dozor)</t>
  </si>
  <si>
    <t xml:space="preserve">Rozdělení nákladů dle Smouvy o spolupráci </t>
  </si>
  <si>
    <t>DPH 21 %</t>
  </si>
  <si>
    <t>Úvodní jednání před zahájením stavby</t>
  </si>
  <si>
    <t>AD 5.200 Kč, PD dopravní značení 17.000 Kč</t>
  </si>
  <si>
    <t>pozn.: statutární město Opava již uhradilo v roce 2020 částku ve výši 653.836,19 Kč (zbývá 475.699,78 Kč)</t>
  </si>
  <si>
    <t>Bezpečněnastavbě s.r.o.</t>
  </si>
  <si>
    <t>statutární město Opava</t>
  </si>
  <si>
    <t>Cyklistická stezka Hradec nad Moravicí - Branka u Opavy - Otice - Opava, 1. etapa, ISPROFOND 581851045</t>
  </si>
  <si>
    <t xml:space="preserve">v Kč bez DPH </t>
  </si>
  <si>
    <t>dotace v Kč</t>
  </si>
  <si>
    <t xml:space="preserve">v Kč vč. DPH </t>
  </si>
  <si>
    <t>vlastní podíl v Kč</t>
  </si>
  <si>
    <t>neuznatelné náklady v Kč</t>
  </si>
  <si>
    <t>Celkové náklady projektu (v Kč)</t>
  </si>
  <si>
    <t>Dotace (v Kč)</t>
  </si>
  <si>
    <t>K rozdělení  (v Kč)</t>
  </si>
  <si>
    <t>statutární město Opava (v Kč)</t>
  </si>
  <si>
    <t>město Hradec nad Moravicí (v Kč)</t>
  </si>
  <si>
    <t>obec Branka u Opavy (v Kč)</t>
  </si>
  <si>
    <t>obec Otice (v Kč)</t>
  </si>
  <si>
    <t>Celkem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</si>
</sst>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99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/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49" fontId="3" fillId="0" borderId="4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43" fontId="6" fillId="0" borderId="24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3" fontId="6" fillId="0" borderId="13" xfId="0" applyNumberFormat="1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43" fontId="7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43" fontId="6" fillId="3" borderId="5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3" fontId="6" fillId="0" borderId="9" xfId="0" applyNumberFormat="1" applyFont="1" applyBorder="1" applyAlignment="1">
      <alignment horizontal="righ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1" xfId="0" applyNumberFormat="1" applyFont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43" fontId="3" fillId="0" borderId="3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43" fontId="3" fillId="0" borderId="19" xfId="1" applyFont="1" applyBorder="1" applyAlignment="1">
      <alignment horizontal="right" vertical="center" wrapText="1"/>
    </xf>
    <xf numFmtId="43" fontId="3" fillId="0" borderId="33" xfId="1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right" vertical="center" wrapText="1"/>
    </xf>
    <xf numFmtId="43" fontId="2" fillId="6" borderId="27" xfId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3" fontId="3" fillId="0" borderId="26" xfId="1" applyFont="1" applyBorder="1" applyAlignment="1">
      <alignment horizontal="right" vertical="center" wrapText="1"/>
    </xf>
    <xf numFmtId="43" fontId="3" fillId="0" borderId="41" xfId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3" fontId="3" fillId="0" borderId="32" xfId="1" applyFont="1" applyFill="1" applyBorder="1" applyAlignment="1">
      <alignment horizontal="righ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3" fontId="3" fillId="0" borderId="20" xfId="1" applyFont="1" applyBorder="1" applyAlignment="1">
      <alignment horizontal="right" vertical="center" wrapText="1"/>
    </xf>
    <xf numFmtId="43" fontId="3" fillId="0" borderId="29" xfId="1" applyFont="1" applyFill="1" applyBorder="1" applyAlignment="1">
      <alignment horizontal="righ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right" vertical="center" wrapText="1"/>
    </xf>
    <xf numFmtId="43" fontId="2" fillId="4" borderId="27" xfId="1" applyFont="1" applyFill="1" applyBorder="1" applyAlignment="1">
      <alignment horizontal="right" vertical="center" wrapText="1"/>
    </xf>
    <xf numFmtId="43" fontId="3" fillId="0" borderId="2" xfId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36" xfId="1" applyFont="1" applyFill="1" applyBorder="1" applyAlignment="1">
      <alignment horizontal="right" vertical="center" wrapText="1"/>
    </xf>
    <xf numFmtId="43" fontId="3" fillId="0" borderId="26" xfId="1" applyFont="1" applyFill="1" applyBorder="1" applyAlignment="1">
      <alignment horizontal="right" vertical="center" wrapText="1"/>
    </xf>
    <xf numFmtId="43" fontId="3" fillId="0" borderId="37" xfId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43" fontId="3" fillId="0" borderId="19" xfId="1" applyFont="1" applyFill="1" applyBorder="1" applyAlignment="1">
      <alignment horizontal="right" vertical="center" wrapText="1"/>
    </xf>
    <xf numFmtId="43" fontId="3" fillId="0" borderId="34" xfId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43" fontId="3" fillId="0" borderId="30" xfId="1" applyFont="1" applyFill="1" applyBorder="1" applyAlignment="1">
      <alignment horizontal="right" vertical="center" wrapText="1"/>
    </xf>
    <xf numFmtId="43" fontId="3" fillId="0" borderId="31" xfId="1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43" fontId="3" fillId="0" borderId="32" xfId="1" applyFont="1" applyBorder="1" applyAlignment="1">
      <alignment horizontal="right" vertical="center" wrapText="1"/>
    </xf>
    <xf numFmtId="43" fontId="3" fillId="0" borderId="29" xfId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3" fontId="3" fillId="0" borderId="36" xfId="1" applyFont="1" applyBorder="1" applyAlignment="1">
      <alignment horizontal="righ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43" fontId="3" fillId="0" borderId="25" xfId="1" applyFont="1" applyBorder="1" applyAlignment="1">
      <alignment horizontal="right" vertical="center" wrapText="1"/>
    </xf>
    <xf numFmtId="43" fontId="3" fillId="0" borderId="20" xfId="1" applyFont="1" applyFill="1" applyBorder="1" applyAlignment="1">
      <alignment horizontal="right" vertical="center" wrapText="1"/>
    </xf>
    <xf numFmtId="43" fontId="3" fillId="0" borderId="46" xfId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3" fontId="2" fillId="4" borderId="14" xfId="1" applyFont="1" applyFill="1" applyBorder="1" applyAlignment="1">
      <alignment horizontal="right" vertical="center" wrapText="1"/>
    </xf>
    <xf numFmtId="0" fontId="2" fillId="0" borderId="42" xfId="0" applyFont="1" applyBorder="1" applyAlignment="1">
      <alignment vertical="center" wrapText="1"/>
    </xf>
    <xf numFmtId="43" fontId="3" fillId="0" borderId="42" xfId="1" applyFont="1" applyBorder="1" applyAlignment="1">
      <alignment horizontal="right" vertical="center" wrapText="1"/>
    </xf>
    <xf numFmtId="43" fontId="3" fillId="0" borderId="42" xfId="1" applyFont="1" applyFill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3" fillId="0" borderId="30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1" fontId="3" fillId="0" borderId="30" xfId="0" applyNumberFormat="1" applyFont="1" applyBorder="1" applyAlignment="1">
      <alignment horizontal="right" vertical="center" wrapText="1"/>
    </xf>
    <xf numFmtId="0" fontId="3" fillId="0" borderId="34" xfId="0" applyFont="1" applyBorder="1" applyAlignment="1">
      <alignment horizontal="lef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0" fontId="3" fillId="0" borderId="40" xfId="0" applyFont="1" applyBorder="1" applyAlignment="1">
      <alignment horizontal="left" vertical="center" wrapText="1"/>
    </xf>
    <xf numFmtId="43" fontId="3" fillId="0" borderId="0" xfId="1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7" borderId="2" xfId="1" applyFont="1" applyFill="1" applyBorder="1" applyAlignment="1">
      <alignment horizontal="right" vertical="center" wrapText="1"/>
    </xf>
    <xf numFmtId="43" fontId="3" fillId="0" borderId="28" xfId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43" fontId="0" fillId="0" borderId="7" xfId="0" applyNumberFormat="1" applyFont="1" applyBorder="1" applyAlignment="1">
      <alignment horizontal="right" vertical="center" wrapText="1"/>
    </xf>
    <xf numFmtId="43" fontId="0" fillId="0" borderId="9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vertical="center" wrapText="1"/>
    </xf>
    <xf numFmtId="43" fontId="0" fillId="0" borderId="1" xfId="0" applyNumberFormat="1" applyFont="1" applyBorder="1" applyAlignment="1">
      <alignment horizontal="right" vertical="center" wrapText="1"/>
    </xf>
    <xf numFmtId="43" fontId="0" fillId="0" borderId="11" xfId="0" applyNumberFormat="1" applyFont="1" applyBorder="1" applyAlignment="1">
      <alignment horizontal="right" vertical="center" wrapText="1"/>
    </xf>
    <xf numFmtId="0" fontId="0" fillId="0" borderId="12" xfId="0" applyFont="1" applyBorder="1" applyAlignment="1">
      <alignment vertical="center" wrapText="1"/>
    </xf>
    <xf numFmtId="43" fontId="0" fillId="0" borderId="3" xfId="0" applyNumberFormat="1" applyFont="1" applyBorder="1" applyAlignment="1">
      <alignment horizontal="right" vertical="center" wrapText="1"/>
    </xf>
    <xf numFmtId="43" fontId="0" fillId="0" borderId="13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43" fontId="1" fillId="2" borderId="5" xfId="0" applyNumberFormat="1" applyFont="1" applyFill="1" applyBorder="1" applyAlignment="1">
      <alignment horizontal="right" vertical="center" wrapText="1"/>
    </xf>
    <xf numFmtId="43" fontId="1" fillId="2" borderId="6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43" fontId="0" fillId="0" borderId="7" xfId="0" applyNumberFormat="1" applyFont="1" applyBorder="1" applyAlignment="1">
      <alignment vertical="center" wrapText="1"/>
    </xf>
    <xf numFmtId="43" fontId="0" fillId="0" borderId="15" xfId="0" applyNumberFormat="1" applyFont="1" applyBorder="1" applyAlignment="1">
      <alignment vertical="center" wrapText="1"/>
    </xf>
    <xf numFmtId="43" fontId="0" fillId="3" borderId="18" xfId="0" applyNumberFormat="1" applyFont="1" applyFill="1" applyBorder="1" applyAlignment="1">
      <alignment vertical="center" wrapText="1"/>
    </xf>
    <xf numFmtId="43" fontId="0" fillId="0" borderId="1" xfId="0" applyNumberFormat="1" applyFont="1" applyBorder="1" applyAlignment="1">
      <alignment vertical="center" wrapText="1"/>
    </xf>
    <xf numFmtId="43" fontId="0" fillId="0" borderId="16" xfId="0" applyNumberFormat="1" applyFont="1" applyBorder="1" applyAlignment="1">
      <alignment vertical="center" wrapText="1"/>
    </xf>
    <xf numFmtId="43" fontId="0" fillId="3" borderId="19" xfId="0" applyNumberFormat="1" applyFont="1" applyFill="1" applyBorder="1" applyAlignment="1">
      <alignment vertical="center" wrapText="1"/>
    </xf>
    <xf numFmtId="43" fontId="0" fillId="0" borderId="3" xfId="0" applyNumberFormat="1" applyFont="1" applyBorder="1" applyAlignment="1">
      <alignment vertical="center" wrapText="1"/>
    </xf>
    <xf numFmtId="43" fontId="0" fillId="0" borderId="17" xfId="0" applyNumberFormat="1" applyFont="1" applyBorder="1" applyAlignment="1">
      <alignment vertical="center" wrapText="1"/>
    </xf>
    <xf numFmtId="43" fontId="0" fillId="3" borderId="20" xfId="0" applyNumberFormat="1" applyFont="1" applyFill="1" applyBorder="1" applyAlignment="1">
      <alignment vertical="center" wrapText="1"/>
    </xf>
    <xf numFmtId="43" fontId="1" fillId="2" borderId="5" xfId="0" applyNumberFormat="1" applyFont="1" applyFill="1" applyBorder="1" applyAlignment="1">
      <alignment vertical="center" wrapText="1"/>
    </xf>
    <xf numFmtId="43" fontId="1" fillId="2" borderId="14" xfId="0" applyNumberFormat="1" applyFont="1" applyFill="1" applyBorder="1" applyAlignment="1">
      <alignment vertical="center" wrapText="1"/>
    </xf>
    <xf numFmtId="43" fontId="1" fillId="2" borderId="2" xfId="0" applyNumberFormat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C9" sqref="C9"/>
    </sheetView>
  </sheetViews>
  <sheetFormatPr defaultRowHeight="15" x14ac:dyDescent="0.25"/>
  <cols>
    <col min="1" max="1" width="53.42578125" style="17" customWidth="1"/>
    <col min="2" max="2" width="9.140625" style="17" customWidth="1"/>
    <col min="3" max="3" width="28.85546875" style="17" customWidth="1"/>
  </cols>
  <sheetData>
    <row r="1" spans="1:12" ht="30" customHeight="1" thickBot="1" x14ac:dyDescent="0.3">
      <c r="A1" s="35" t="s">
        <v>16</v>
      </c>
      <c r="B1" s="36"/>
      <c r="C1" s="36"/>
      <c r="D1" s="18"/>
      <c r="E1" s="18"/>
      <c r="F1" s="18"/>
      <c r="G1" s="1"/>
      <c r="H1" s="1"/>
      <c r="I1" s="1"/>
      <c r="J1" s="1"/>
      <c r="K1" s="1"/>
      <c r="L1" s="1"/>
    </row>
    <row r="2" spans="1:12" s="17" customFormat="1" ht="15" customHeight="1" x14ac:dyDescent="0.25">
      <c r="A2" s="37" t="s">
        <v>64</v>
      </c>
      <c r="B2" s="38"/>
      <c r="C2" s="39">
        <f>'náklady - rozpis'!D46</f>
        <v>12931934.9</v>
      </c>
    </row>
    <row r="3" spans="1:12" s="17" customFormat="1" ht="15" customHeight="1" thickBot="1" x14ac:dyDescent="0.3">
      <c r="A3" s="40" t="s">
        <v>65</v>
      </c>
      <c r="B3" s="41"/>
      <c r="C3" s="42">
        <f>'SILNICE MORAVA s.r.o.'!B21</f>
        <v>9543327</v>
      </c>
    </row>
    <row r="4" spans="1:12" s="17" customFormat="1" ht="15" customHeight="1" thickBot="1" x14ac:dyDescent="0.3">
      <c r="A4" s="43" t="s">
        <v>66</v>
      </c>
      <c r="B4" s="44"/>
      <c r="C4" s="45">
        <f>C2-C3</f>
        <v>3388607.9000000004</v>
      </c>
    </row>
    <row r="5" spans="1:12" s="17" customFormat="1" ht="15" customHeight="1" thickBot="1" x14ac:dyDescent="0.3">
      <c r="A5" s="46"/>
      <c r="B5" s="46"/>
      <c r="C5" s="47"/>
    </row>
    <row r="6" spans="1:12" s="17" customFormat="1" ht="15" customHeight="1" thickBot="1" x14ac:dyDescent="0.3">
      <c r="A6" s="48" t="s">
        <v>51</v>
      </c>
      <c r="B6" s="49"/>
      <c r="C6" s="50"/>
    </row>
    <row r="7" spans="1:12" s="17" customFormat="1" ht="15" customHeight="1" x14ac:dyDescent="0.25">
      <c r="A7" s="51" t="s">
        <v>67</v>
      </c>
      <c r="B7" s="52">
        <v>2</v>
      </c>
      <c r="C7" s="53">
        <f>C4/6*2</f>
        <v>1129535.9666666668</v>
      </c>
    </row>
    <row r="8" spans="1:12" s="17" customFormat="1" ht="15" customHeight="1" x14ac:dyDescent="0.25">
      <c r="A8" s="54" t="s">
        <v>68</v>
      </c>
      <c r="B8" s="55">
        <v>2</v>
      </c>
      <c r="C8" s="56">
        <f>C7</f>
        <v>1129535.9666666668</v>
      </c>
    </row>
    <row r="9" spans="1:12" s="17" customFormat="1" ht="15" customHeight="1" x14ac:dyDescent="0.25">
      <c r="A9" s="57" t="s">
        <v>69</v>
      </c>
      <c r="B9" s="55">
        <v>1</v>
      </c>
      <c r="C9" s="56">
        <f>C4/6*1</f>
        <v>564767.9833333334</v>
      </c>
    </row>
    <row r="10" spans="1:12" s="17" customFormat="1" ht="15" customHeight="1" thickBot="1" x14ac:dyDescent="0.3">
      <c r="A10" s="58" t="s">
        <v>70</v>
      </c>
      <c r="B10" s="59">
        <v>1</v>
      </c>
      <c r="C10" s="42">
        <f>C9</f>
        <v>564767.9833333334</v>
      </c>
    </row>
    <row r="11" spans="1:12" s="17" customFormat="1" ht="15" customHeight="1" thickBot="1" x14ac:dyDescent="0.3">
      <c r="A11" s="60" t="s">
        <v>71</v>
      </c>
      <c r="B11" s="61"/>
      <c r="C11" s="45">
        <f>SUM(C7:C10)</f>
        <v>3388607.9000000004</v>
      </c>
    </row>
    <row r="12" spans="1:12" ht="22.5" customHeight="1" x14ac:dyDescent="0.25">
      <c r="A12" s="30" t="s">
        <v>55</v>
      </c>
      <c r="B12" s="30"/>
      <c r="C12" s="30"/>
    </row>
    <row r="13" spans="1:12" ht="15" customHeight="1" x14ac:dyDescent="0.25"/>
    <row r="14" spans="1:12" ht="15" customHeight="1" x14ac:dyDescent="0.25">
      <c r="C14" s="24"/>
    </row>
    <row r="15" spans="1:12" ht="15" customHeight="1" x14ac:dyDescent="0.25"/>
    <row r="16" spans="1:1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31" spans="1:3" x14ac:dyDescent="0.25">
      <c r="A31" s="25"/>
      <c r="B31" s="25"/>
      <c r="C31" s="25"/>
    </row>
    <row r="32" spans="1:3" x14ac:dyDescent="0.25">
      <c r="A32" s="25"/>
      <c r="B32" s="25"/>
      <c r="C32" s="25"/>
    </row>
    <row r="33" spans="1:3" x14ac:dyDescent="0.25">
      <c r="A33" s="25"/>
      <c r="B33" s="25"/>
      <c r="C33" s="25"/>
    </row>
    <row r="34" spans="1:3" x14ac:dyDescent="0.25">
      <c r="A34" s="25"/>
      <c r="B34" s="25"/>
      <c r="C34" s="25"/>
    </row>
    <row r="35" spans="1:3" x14ac:dyDescent="0.25">
      <c r="A35" s="25"/>
      <c r="B35" s="25"/>
      <c r="C35" s="25"/>
    </row>
    <row r="36" spans="1:3" x14ac:dyDescent="0.25">
      <c r="A36" s="25"/>
      <c r="B36" s="25"/>
      <c r="C36" s="25"/>
    </row>
    <row r="37" spans="1:3" x14ac:dyDescent="0.25">
      <c r="A37" s="25"/>
      <c r="B37" s="25"/>
      <c r="C37" s="25"/>
    </row>
    <row r="38" spans="1:3" x14ac:dyDescent="0.25">
      <c r="A38" s="25"/>
      <c r="B38" s="25"/>
      <c r="C38" s="25"/>
    </row>
    <row r="39" spans="1:3" x14ac:dyDescent="0.25">
      <c r="A39" s="25"/>
      <c r="B39" s="25"/>
      <c r="C39" s="25"/>
    </row>
    <row r="40" spans="1:3" x14ac:dyDescent="0.25">
      <c r="A40" s="25"/>
      <c r="B40" s="25"/>
      <c r="C40" s="25"/>
    </row>
    <row r="41" spans="1:3" x14ac:dyDescent="0.25">
      <c r="A41" s="25"/>
      <c r="B41" s="25"/>
      <c r="C41" s="25"/>
    </row>
    <row r="42" spans="1:3" x14ac:dyDescent="0.25">
      <c r="A42" s="25"/>
      <c r="B42" s="25"/>
      <c r="C42" s="25"/>
    </row>
    <row r="43" spans="1:3" x14ac:dyDescent="0.25">
      <c r="A43" s="25"/>
      <c r="B43" s="25"/>
      <c r="C43" s="25"/>
    </row>
    <row r="44" spans="1:3" x14ac:dyDescent="0.25">
      <c r="A44" s="25"/>
      <c r="B44" s="25"/>
      <c r="C44" s="25"/>
    </row>
    <row r="45" spans="1:3" x14ac:dyDescent="0.25">
      <c r="A45" s="25"/>
      <c r="B45" s="25"/>
      <c r="C45" s="25"/>
    </row>
    <row r="46" spans="1:3" x14ac:dyDescent="0.25">
      <c r="A46" s="25"/>
      <c r="B46" s="25"/>
      <c r="C46" s="25"/>
    </row>
    <row r="47" spans="1:3" x14ac:dyDescent="0.25">
      <c r="A47" s="25"/>
      <c r="B47" s="25"/>
      <c r="C47" s="25"/>
    </row>
    <row r="48" spans="1:3" x14ac:dyDescent="0.25">
      <c r="A48" s="25"/>
      <c r="B48" s="25"/>
      <c r="C48" s="25"/>
    </row>
    <row r="49" spans="1:3" x14ac:dyDescent="0.25">
      <c r="A49" s="25"/>
      <c r="B49" s="25"/>
      <c r="C49" s="25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25"/>
    </row>
    <row r="52" spans="1:3" x14ac:dyDescent="0.25">
      <c r="A52" s="25"/>
      <c r="B52" s="25"/>
      <c r="C52" s="25"/>
    </row>
    <row r="53" spans="1:3" x14ac:dyDescent="0.25">
      <c r="A53" s="25"/>
      <c r="B53" s="25"/>
      <c r="C53" s="25"/>
    </row>
    <row r="54" spans="1:3" x14ac:dyDescent="0.25">
      <c r="A54" s="25"/>
      <c r="B54" s="25"/>
      <c r="C54" s="25"/>
    </row>
    <row r="55" spans="1:3" x14ac:dyDescent="0.25">
      <c r="A55" s="25"/>
      <c r="B55" s="25"/>
      <c r="C55" s="25"/>
    </row>
    <row r="56" spans="1:3" x14ac:dyDescent="0.25">
      <c r="A56" s="25"/>
      <c r="B56" s="25"/>
      <c r="C56" s="25"/>
    </row>
    <row r="57" spans="1:3" x14ac:dyDescent="0.25">
      <c r="A57" s="25"/>
      <c r="B57" s="25"/>
      <c r="C57" s="25"/>
    </row>
    <row r="58" spans="1:3" x14ac:dyDescent="0.25">
      <c r="A58" s="25"/>
      <c r="B58" s="25"/>
      <c r="C58" s="25"/>
    </row>
    <row r="59" spans="1:3" x14ac:dyDescent="0.25">
      <c r="A59" s="25"/>
      <c r="B59" s="25"/>
      <c r="C59" s="25"/>
    </row>
    <row r="60" spans="1:3" x14ac:dyDescent="0.25">
      <c r="A60" s="25"/>
      <c r="B60" s="25"/>
      <c r="C60" s="25"/>
    </row>
    <row r="61" spans="1:3" x14ac:dyDescent="0.25">
      <c r="A61" s="25"/>
      <c r="B61" s="25"/>
      <c r="C61" s="25"/>
    </row>
    <row r="62" spans="1:3" x14ac:dyDescent="0.25">
      <c r="A62" s="25"/>
      <c r="B62" s="25"/>
      <c r="C62" s="25"/>
    </row>
    <row r="63" spans="1:3" x14ac:dyDescent="0.25">
      <c r="A63" s="25"/>
      <c r="B63" s="25"/>
      <c r="C63" s="25"/>
    </row>
    <row r="64" spans="1:3" x14ac:dyDescent="0.25">
      <c r="A64" s="25"/>
      <c r="B64" s="25"/>
      <c r="C64" s="25"/>
    </row>
    <row r="65" spans="1:3" x14ac:dyDescent="0.25">
      <c r="A65" s="25"/>
      <c r="B65" s="25"/>
      <c r="C65" s="25"/>
    </row>
    <row r="66" spans="1:3" x14ac:dyDescent="0.25">
      <c r="A66" s="25"/>
      <c r="B66" s="25"/>
      <c r="C66" s="25"/>
    </row>
    <row r="67" spans="1:3" x14ac:dyDescent="0.25">
      <c r="A67" s="25"/>
      <c r="B67" s="25"/>
      <c r="C67" s="25"/>
    </row>
    <row r="68" spans="1:3" x14ac:dyDescent="0.25">
      <c r="A68" s="25"/>
      <c r="B68" s="25"/>
      <c r="C68" s="25"/>
    </row>
    <row r="69" spans="1:3" x14ac:dyDescent="0.25">
      <c r="A69" s="25"/>
      <c r="B69" s="25"/>
      <c r="C69" s="25"/>
    </row>
    <row r="70" spans="1:3" x14ac:dyDescent="0.25">
      <c r="A70" s="25"/>
      <c r="B70" s="25"/>
      <c r="C70" s="25"/>
    </row>
    <row r="71" spans="1:3" x14ac:dyDescent="0.25">
      <c r="A71" s="25"/>
      <c r="B71" s="25"/>
      <c r="C71" s="25"/>
    </row>
    <row r="72" spans="1:3" x14ac:dyDescent="0.25">
      <c r="A72" s="25"/>
      <c r="B72" s="25"/>
      <c r="C72" s="25"/>
    </row>
    <row r="73" spans="1:3" x14ac:dyDescent="0.25">
      <c r="A73" s="25"/>
      <c r="B73" s="25"/>
      <c r="C73" s="25"/>
    </row>
    <row r="74" spans="1:3" x14ac:dyDescent="0.25">
      <c r="A74" s="25"/>
      <c r="B74" s="25"/>
      <c r="C74" s="25"/>
    </row>
    <row r="75" spans="1:3" x14ac:dyDescent="0.25">
      <c r="A75" s="25"/>
      <c r="B75" s="25"/>
      <c r="C75" s="25"/>
    </row>
    <row r="76" spans="1:3" x14ac:dyDescent="0.25">
      <c r="A76" s="25"/>
      <c r="B76" s="25"/>
      <c r="C76" s="25"/>
    </row>
    <row r="77" spans="1:3" x14ac:dyDescent="0.25">
      <c r="A77" s="25"/>
      <c r="B77" s="25"/>
      <c r="C77" s="25"/>
    </row>
    <row r="78" spans="1:3" x14ac:dyDescent="0.25">
      <c r="A78" s="25"/>
      <c r="B78" s="25"/>
      <c r="C78" s="25"/>
    </row>
    <row r="79" spans="1:3" x14ac:dyDescent="0.25">
      <c r="A79" s="25"/>
      <c r="B79" s="25"/>
      <c r="C79" s="25"/>
    </row>
    <row r="80" spans="1:3" x14ac:dyDescent="0.25">
      <c r="A80" s="25"/>
      <c r="B80" s="25"/>
      <c r="C80" s="25"/>
    </row>
    <row r="81" spans="1:3" x14ac:dyDescent="0.25">
      <c r="A81" s="25"/>
      <c r="B81" s="25"/>
      <c r="C81" s="25"/>
    </row>
    <row r="82" spans="1:3" x14ac:dyDescent="0.25">
      <c r="A82" s="25"/>
      <c r="B82" s="25"/>
      <c r="C82" s="25"/>
    </row>
    <row r="83" spans="1:3" x14ac:dyDescent="0.25">
      <c r="A83" s="25"/>
      <c r="B83" s="25"/>
      <c r="C83" s="25"/>
    </row>
    <row r="84" spans="1:3" x14ac:dyDescent="0.25">
      <c r="A84" s="25"/>
      <c r="B84" s="25"/>
      <c r="C84" s="25"/>
    </row>
    <row r="85" spans="1:3" x14ac:dyDescent="0.25">
      <c r="A85" s="25"/>
      <c r="B85" s="25"/>
      <c r="C85" s="25"/>
    </row>
    <row r="86" spans="1:3" x14ac:dyDescent="0.25">
      <c r="A86" s="25"/>
      <c r="B86" s="25"/>
      <c r="C86" s="25"/>
    </row>
    <row r="87" spans="1:3" x14ac:dyDescent="0.25">
      <c r="A87" s="25"/>
      <c r="B87" s="25"/>
      <c r="C87" s="25"/>
    </row>
    <row r="88" spans="1:3" x14ac:dyDescent="0.25">
      <c r="A88" s="25"/>
      <c r="B88" s="25"/>
      <c r="C88" s="25"/>
    </row>
    <row r="89" spans="1:3" x14ac:dyDescent="0.25">
      <c r="A89" s="25"/>
      <c r="B89" s="25"/>
      <c r="C89" s="25"/>
    </row>
    <row r="90" spans="1:3" x14ac:dyDescent="0.25">
      <c r="A90" s="25"/>
      <c r="B90" s="25"/>
      <c r="C90" s="25"/>
    </row>
    <row r="91" spans="1:3" x14ac:dyDescent="0.25">
      <c r="A91" s="25"/>
      <c r="B91" s="25"/>
      <c r="C91" s="25"/>
    </row>
    <row r="92" spans="1:3" x14ac:dyDescent="0.25">
      <c r="A92" s="25"/>
      <c r="B92" s="25"/>
      <c r="C92" s="25"/>
    </row>
    <row r="93" spans="1:3" x14ac:dyDescent="0.25">
      <c r="A93" s="25"/>
      <c r="B93" s="25"/>
      <c r="C93" s="25"/>
    </row>
    <row r="94" spans="1:3" x14ac:dyDescent="0.25">
      <c r="A94" s="25"/>
      <c r="B94" s="25"/>
      <c r="C94" s="25"/>
    </row>
    <row r="95" spans="1:3" x14ac:dyDescent="0.25">
      <c r="A95" s="25"/>
      <c r="B95" s="25"/>
      <c r="C95" s="25"/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  <row r="98" spans="1:3" x14ac:dyDescent="0.25">
      <c r="A98" s="25"/>
      <c r="B98" s="25"/>
      <c r="C98" s="25"/>
    </row>
    <row r="99" spans="1:3" x14ac:dyDescent="0.25">
      <c r="A99" s="25"/>
      <c r="B99" s="25"/>
      <c r="C99" s="25"/>
    </row>
    <row r="100" spans="1:3" x14ac:dyDescent="0.25">
      <c r="A100" s="25"/>
      <c r="B100" s="25"/>
      <c r="C100" s="25"/>
    </row>
    <row r="101" spans="1:3" x14ac:dyDescent="0.25">
      <c r="A101" s="25"/>
      <c r="B101" s="25"/>
      <c r="C101" s="25"/>
    </row>
    <row r="102" spans="1:3" x14ac:dyDescent="0.25">
      <c r="A102" s="25"/>
      <c r="B102" s="25"/>
      <c r="C102" s="25"/>
    </row>
    <row r="103" spans="1:3" x14ac:dyDescent="0.25">
      <c r="A103" s="25"/>
      <c r="B103" s="25"/>
      <c r="C103" s="25"/>
    </row>
    <row r="104" spans="1:3" x14ac:dyDescent="0.25">
      <c r="A104" s="25"/>
      <c r="B104" s="25"/>
      <c r="C104" s="25"/>
    </row>
    <row r="105" spans="1:3" x14ac:dyDescent="0.25">
      <c r="A105" s="25"/>
      <c r="B105" s="25"/>
      <c r="C105" s="25"/>
    </row>
    <row r="106" spans="1:3" x14ac:dyDescent="0.25">
      <c r="A106" s="25"/>
      <c r="B106" s="25"/>
      <c r="C106" s="25"/>
    </row>
    <row r="107" spans="1:3" x14ac:dyDescent="0.25">
      <c r="A107" s="25"/>
      <c r="B107" s="25"/>
      <c r="C107" s="25"/>
    </row>
    <row r="108" spans="1:3" x14ac:dyDescent="0.25">
      <c r="A108" s="25"/>
      <c r="B108" s="25"/>
      <c r="C108" s="25"/>
    </row>
    <row r="109" spans="1:3" x14ac:dyDescent="0.25">
      <c r="A109" s="25"/>
      <c r="B109" s="25"/>
      <c r="C109" s="25"/>
    </row>
    <row r="110" spans="1:3" x14ac:dyDescent="0.25">
      <c r="A110" s="25"/>
      <c r="B110" s="25"/>
      <c r="C110" s="25"/>
    </row>
    <row r="111" spans="1:3" x14ac:dyDescent="0.25">
      <c r="A111" s="25"/>
      <c r="B111" s="25"/>
      <c r="C111" s="25"/>
    </row>
    <row r="112" spans="1:3" x14ac:dyDescent="0.25">
      <c r="A112" s="25"/>
      <c r="B112" s="25"/>
      <c r="C112" s="25"/>
    </row>
    <row r="113" spans="1:3" x14ac:dyDescent="0.25">
      <c r="A113" s="25"/>
      <c r="B113" s="25"/>
      <c r="C113" s="25"/>
    </row>
    <row r="114" spans="1:3" x14ac:dyDescent="0.25">
      <c r="A114" s="25"/>
      <c r="B114" s="25"/>
      <c r="C114" s="25"/>
    </row>
    <row r="115" spans="1:3" x14ac:dyDescent="0.25">
      <c r="A115" s="25"/>
      <c r="B115" s="25"/>
      <c r="C115" s="25"/>
    </row>
    <row r="116" spans="1:3" x14ac:dyDescent="0.25">
      <c r="A116" s="25"/>
      <c r="B116" s="25"/>
      <c r="C116" s="25"/>
    </row>
    <row r="117" spans="1:3" x14ac:dyDescent="0.25">
      <c r="A117" s="25"/>
      <c r="B117" s="25"/>
      <c r="C117" s="25"/>
    </row>
    <row r="118" spans="1:3" x14ac:dyDescent="0.25">
      <c r="A118" s="25"/>
      <c r="B118" s="25"/>
      <c r="C118" s="25"/>
    </row>
    <row r="119" spans="1:3" x14ac:dyDescent="0.25">
      <c r="A119" s="25"/>
      <c r="B119" s="25"/>
      <c r="C119" s="25"/>
    </row>
    <row r="120" spans="1:3" x14ac:dyDescent="0.25">
      <c r="A120" s="25"/>
      <c r="B120" s="25"/>
      <c r="C120" s="25"/>
    </row>
    <row r="121" spans="1:3" x14ac:dyDescent="0.25">
      <c r="A121" s="25"/>
      <c r="B121" s="25"/>
      <c r="C121" s="25"/>
    </row>
    <row r="122" spans="1:3" x14ac:dyDescent="0.25">
      <c r="A122" s="25"/>
      <c r="B122" s="25"/>
      <c r="C122" s="25"/>
    </row>
    <row r="123" spans="1:3" x14ac:dyDescent="0.25">
      <c r="A123" s="25"/>
      <c r="B123" s="25"/>
      <c r="C123" s="25"/>
    </row>
    <row r="124" spans="1:3" x14ac:dyDescent="0.25">
      <c r="A124" s="25"/>
      <c r="B124" s="25"/>
      <c r="C124" s="25"/>
    </row>
  </sheetData>
  <mergeCells count="5">
    <mergeCell ref="A3:B3"/>
    <mergeCell ref="A4:B4"/>
    <mergeCell ref="A2:B2"/>
    <mergeCell ref="A1:C1"/>
    <mergeCell ref="A12:C12"/>
  </mergeCells>
  <pageMargins left="0.7" right="0.7" top="0.78740157499999996" bottom="0.78740157499999996" header="0.3" footer="0.3"/>
  <pageSetup paperSize="9" orientation="portrait" r:id="rId1"/>
  <ignoredErrors>
    <ignoredError sqref="C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66"/>
  <sheetViews>
    <sheetView topLeftCell="A4" workbookViewId="0">
      <selection activeCell="H20" sqref="H20"/>
    </sheetView>
  </sheetViews>
  <sheetFormatPr defaultColWidth="9.140625" defaultRowHeight="15" x14ac:dyDescent="0.25"/>
  <cols>
    <col min="1" max="1" width="21.5703125" style="14" customWidth="1"/>
    <col min="2" max="2" width="32.28515625" style="14" customWidth="1"/>
    <col min="3" max="5" width="16.7109375" style="14" customWidth="1"/>
    <col min="6" max="6" width="36.7109375" style="14" customWidth="1"/>
    <col min="7" max="7" width="21" style="2" customWidth="1"/>
    <col min="8" max="8" width="17.85546875" style="2" customWidth="1"/>
    <col min="9" max="1019" width="9.140625" style="2"/>
    <col min="1020" max="16384" width="9.140625" style="3"/>
  </cols>
  <sheetData>
    <row r="1" spans="1:1019" s="15" customFormat="1" ht="30" customHeight="1" thickBot="1" x14ac:dyDescent="0.3">
      <c r="A1" s="35" t="s">
        <v>16</v>
      </c>
      <c r="B1" s="35"/>
      <c r="C1" s="35"/>
      <c r="D1" s="35"/>
      <c r="E1" s="35"/>
      <c r="F1" s="35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</row>
    <row r="2" spans="1:1019" ht="15" customHeight="1" thickBot="1" x14ac:dyDescent="0.3">
      <c r="A2" s="62"/>
      <c r="B2" s="63"/>
      <c r="C2" s="64" t="s">
        <v>17</v>
      </c>
      <c r="D2" s="63" t="s">
        <v>18</v>
      </c>
      <c r="E2" s="64" t="s">
        <v>52</v>
      </c>
      <c r="F2" s="65" t="s">
        <v>19</v>
      </c>
      <c r="G2" s="4"/>
    </row>
    <row r="3" spans="1:1019" ht="15" customHeight="1" x14ac:dyDescent="0.25">
      <c r="A3" s="66" t="s">
        <v>48</v>
      </c>
      <c r="B3" s="66"/>
      <c r="C3" s="67">
        <v>8333816</v>
      </c>
      <c r="D3" s="68">
        <f t="shared" ref="D3:D7" si="0">C3*1.21</f>
        <v>10083917.359999999</v>
      </c>
      <c r="E3" s="67">
        <f t="shared" ref="E3:E7" si="1">D3-C3</f>
        <v>1750101.3599999994</v>
      </c>
      <c r="F3" s="69"/>
      <c r="G3" s="6"/>
    </row>
    <row r="4" spans="1:1019" ht="15" customHeight="1" x14ac:dyDescent="0.25">
      <c r="A4" s="70" t="s">
        <v>20</v>
      </c>
      <c r="B4" s="70"/>
      <c r="C4" s="71">
        <v>1572952</v>
      </c>
      <c r="D4" s="72">
        <f t="shared" si="0"/>
        <v>1903271.92</v>
      </c>
      <c r="E4" s="71">
        <f t="shared" si="1"/>
        <v>330319.91999999993</v>
      </c>
      <c r="F4" s="73"/>
    </row>
    <row r="5" spans="1:1019" ht="15" customHeight="1" x14ac:dyDescent="0.25">
      <c r="A5" s="66" t="s">
        <v>21</v>
      </c>
      <c r="B5" s="66"/>
      <c r="C5" s="67">
        <v>-340546</v>
      </c>
      <c r="D5" s="72">
        <f t="shared" si="0"/>
        <v>-412060.66</v>
      </c>
      <c r="E5" s="67">
        <f t="shared" si="1"/>
        <v>-71514.659999999974</v>
      </c>
      <c r="F5" s="69"/>
      <c r="G5" s="7"/>
    </row>
    <row r="6" spans="1:1019" ht="15" customHeight="1" x14ac:dyDescent="0.25">
      <c r="A6" s="74" t="s">
        <v>22</v>
      </c>
      <c r="B6" s="74"/>
      <c r="C6" s="71">
        <v>450078</v>
      </c>
      <c r="D6" s="72">
        <f t="shared" si="0"/>
        <v>544594.38</v>
      </c>
      <c r="E6" s="71">
        <f t="shared" si="1"/>
        <v>94516.38</v>
      </c>
      <c r="F6" s="73"/>
    </row>
    <row r="7" spans="1:1019" ht="15" customHeight="1" thickBot="1" x14ac:dyDescent="0.3">
      <c r="A7" s="74" t="s">
        <v>23</v>
      </c>
      <c r="B7" s="74"/>
      <c r="C7" s="67">
        <v>370315.87</v>
      </c>
      <c r="D7" s="72">
        <f t="shared" si="0"/>
        <v>448082.20269999997</v>
      </c>
      <c r="E7" s="71">
        <f t="shared" si="1"/>
        <v>77766.33269999997</v>
      </c>
      <c r="F7" s="69"/>
    </row>
    <row r="8" spans="1:1019" ht="15" customHeight="1" thickBot="1" x14ac:dyDescent="0.3">
      <c r="A8" s="75" t="s">
        <v>24</v>
      </c>
      <c r="B8" s="75"/>
      <c r="C8" s="76">
        <f>SUM(C3:C7)</f>
        <v>10386615.869999999</v>
      </c>
      <c r="D8" s="77">
        <f>SUM(D3:D7)</f>
        <v>12567805.2027</v>
      </c>
      <c r="E8" s="76">
        <f>D8-C8</f>
        <v>2181189.3327000011</v>
      </c>
      <c r="F8" s="78"/>
    </row>
    <row r="9" spans="1:1019" ht="15" customHeight="1" thickBot="1" x14ac:dyDescent="0.3">
      <c r="A9" s="79"/>
      <c r="B9" s="79"/>
      <c r="C9" s="79"/>
      <c r="D9" s="79"/>
      <c r="E9" s="79"/>
      <c r="F9" s="79"/>
      <c r="G9" s="8"/>
    </row>
    <row r="10" spans="1:1019" ht="15" customHeight="1" thickBot="1" x14ac:dyDescent="0.3">
      <c r="A10" s="80" t="s">
        <v>25</v>
      </c>
      <c r="B10" s="80"/>
      <c r="C10" s="80"/>
      <c r="D10" s="80"/>
      <c r="E10" s="80"/>
      <c r="F10" s="80"/>
      <c r="G10" s="9"/>
    </row>
    <row r="11" spans="1:1019" ht="15" customHeight="1" thickBot="1" x14ac:dyDescent="0.3">
      <c r="A11" s="64" t="s">
        <v>26</v>
      </c>
      <c r="B11" s="63" t="s">
        <v>27</v>
      </c>
      <c r="C11" s="64" t="s">
        <v>17</v>
      </c>
      <c r="D11" s="64" t="s">
        <v>18</v>
      </c>
      <c r="E11" s="65" t="s">
        <v>52</v>
      </c>
      <c r="F11" s="81" t="s">
        <v>19</v>
      </c>
      <c r="G11" s="5"/>
    </row>
    <row r="12" spans="1:1019" ht="15" customHeight="1" x14ac:dyDescent="0.25">
      <c r="A12" s="31" t="s">
        <v>28</v>
      </c>
      <c r="B12" s="82" t="s">
        <v>29</v>
      </c>
      <c r="C12" s="83">
        <v>906087.95</v>
      </c>
      <c r="D12" s="84">
        <f t="shared" ref="D12:D16" si="2">C12*1.21</f>
        <v>1096366.4194999998</v>
      </c>
      <c r="E12" s="83">
        <f t="shared" ref="E12:E17" si="3">D12-C12</f>
        <v>190278.46949999989</v>
      </c>
      <c r="F12" s="85"/>
      <c r="G12" s="10"/>
    </row>
    <row r="13" spans="1:1019" ht="15" customHeight="1" x14ac:dyDescent="0.25">
      <c r="A13" s="32"/>
      <c r="B13" s="86" t="s">
        <v>30</v>
      </c>
      <c r="C13" s="71">
        <v>1357246.94</v>
      </c>
      <c r="D13" s="87">
        <f t="shared" si="2"/>
        <v>1642268.7973999998</v>
      </c>
      <c r="E13" s="71">
        <f t="shared" si="3"/>
        <v>285021.85739999986</v>
      </c>
      <c r="F13" s="73"/>
      <c r="G13" s="5"/>
    </row>
    <row r="14" spans="1:1019" ht="15" customHeight="1" x14ac:dyDescent="0.25">
      <c r="A14" s="32"/>
      <c r="B14" s="88" t="s">
        <v>31</v>
      </c>
      <c r="C14" s="89">
        <v>346264</v>
      </c>
      <c r="D14" s="90">
        <f t="shared" si="2"/>
        <v>418979.44</v>
      </c>
      <c r="E14" s="67">
        <f t="shared" si="3"/>
        <v>72715.44</v>
      </c>
      <c r="F14" s="69"/>
    </row>
    <row r="15" spans="1:1019" ht="15" customHeight="1" x14ac:dyDescent="0.25">
      <c r="A15" s="32"/>
      <c r="B15" s="86" t="s">
        <v>32</v>
      </c>
      <c r="C15" s="71">
        <v>0</v>
      </c>
      <c r="D15" s="87">
        <f t="shared" si="2"/>
        <v>0</v>
      </c>
      <c r="E15" s="71">
        <f t="shared" si="3"/>
        <v>0</v>
      </c>
      <c r="F15" s="73"/>
    </row>
    <row r="16" spans="1:1019" ht="15" customHeight="1" thickBot="1" x14ac:dyDescent="0.3">
      <c r="A16" s="32"/>
      <c r="B16" s="88" t="s">
        <v>33</v>
      </c>
      <c r="C16" s="67">
        <v>7777016.9800000004</v>
      </c>
      <c r="D16" s="90">
        <f t="shared" si="2"/>
        <v>9410190.5458000004</v>
      </c>
      <c r="E16" s="67">
        <f t="shared" si="3"/>
        <v>1633173.5658</v>
      </c>
      <c r="F16" s="69"/>
    </row>
    <row r="17" spans="1:6" ht="15" customHeight="1" thickBot="1" x14ac:dyDescent="0.3">
      <c r="A17" s="33"/>
      <c r="B17" s="91" t="s">
        <v>24</v>
      </c>
      <c r="C17" s="92">
        <f>SUM(C12:C16)</f>
        <v>10386615.870000001</v>
      </c>
      <c r="D17" s="93">
        <f>SUM(D12:D16)</f>
        <v>12567805.2027</v>
      </c>
      <c r="E17" s="94">
        <f t="shared" si="3"/>
        <v>2181189.3326999992</v>
      </c>
      <c r="F17" s="22"/>
    </row>
    <row r="18" spans="1:6" ht="15" customHeight="1" thickBot="1" x14ac:dyDescent="0.3">
      <c r="A18" s="95"/>
      <c r="B18" s="95"/>
      <c r="C18" s="96"/>
      <c r="D18" s="96"/>
      <c r="E18" s="96"/>
      <c r="F18" s="97"/>
    </row>
    <row r="19" spans="1:6" ht="15" customHeight="1" thickBot="1" x14ac:dyDescent="0.3">
      <c r="A19" s="80" t="s">
        <v>25</v>
      </c>
      <c r="B19" s="80"/>
      <c r="C19" s="80"/>
      <c r="D19" s="80"/>
      <c r="E19" s="80"/>
      <c r="F19" s="80"/>
    </row>
    <row r="20" spans="1:6" ht="15" customHeight="1" thickBot="1" x14ac:dyDescent="0.3">
      <c r="A20" s="64" t="s">
        <v>26</v>
      </c>
      <c r="B20" s="63" t="s">
        <v>27</v>
      </c>
      <c r="C20" s="64" t="s">
        <v>17</v>
      </c>
      <c r="D20" s="64" t="s">
        <v>18</v>
      </c>
      <c r="E20" s="65" t="s">
        <v>52</v>
      </c>
      <c r="F20" s="81" t="s">
        <v>19</v>
      </c>
    </row>
    <row r="21" spans="1:6" ht="15" customHeight="1" x14ac:dyDescent="0.25">
      <c r="A21" s="31" t="s">
        <v>49</v>
      </c>
      <c r="B21" s="82" t="s">
        <v>29</v>
      </c>
      <c r="C21" s="98">
        <v>4250</v>
      </c>
      <c r="D21" s="99">
        <f t="shared" ref="D21:D25" si="4">C21*1.21</f>
        <v>5142.5</v>
      </c>
      <c r="E21" s="100">
        <f t="shared" ref="E21:E26" si="5">D21-C21</f>
        <v>892.5</v>
      </c>
      <c r="F21" s="101"/>
    </row>
    <row r="22" spans="1:6" ht="15" customHeight="1" x14ac:dyDescent="0.25">
      <c r="A22" s="32"/>
      <c r="B22" s="86" t="s">
        <v>30</v>
      </c>
      <c r="C22" s="87">
        <v>4250</v>
      </c>
      <c r="D22" s="102">
        <f t="shared" si="4"/>
        <v>5142.5</v>
      </c>
      <c r="E22" s="103">
        <f t="shared" si="5"/>
        <v>892.5</v>
      </c>
      <c r="F22" s="104"/>
    </row>
    <row r="23" spans="1:6" ht="15" customHeight="1" x14ac:dyDescent="0.25">
      <c r="A23" s="32"/>
      <c r="B23" s="88" t="s">
        <v>31</v>
      </c>
      <c r="C23" s="90">
        <v>4250</v>
      </c>
      <c r="D23" s="105">
        <f t="shared" si="4"/>
        <v>5142.5</v>
      </c>
      <c r="E23" s="106">
        <f t="shared" si="5"/>
        <v>892.5</v>
      </c>
      <c r="F23" s="107"/>
    </row>
    <row r="24" spans="1:6" ht="15" customHeight="1" x14ac:dyDescent="0.25">
      <c r="A24" s="32"/>
      <c r="B24" s="86" t="s">
        <v>32</v>
      </c>
      <c r="C24" s="108">
        <v>4250</v>
      </c>
      <c r="D24" s="102">
        <f t="shared" si="4"/>
        <v>5142.5</v>
      </c>
      <c r="E24" s="103">
        <f t="shared" si="5"/>
        <v>892.5</v>
      </c>
      <c r="F24" s="104"/>
    </row>
    <row r="25" spans="1:6" ht="15" customHeight="1" thickBot="1" x14ac:dyDescent="0.3">
      <c r="A25" s="32"/>
      <c r="B25" s="88" t="s">
        <v>33</v>
      </c>
      <c r="C25" s="109">
        <v>3718.75</v>
      </c>
      <c r="D25" s="105">
        <f t="shared" si="4"/>
        <v>4499.6875</v>
      </c>
      <c r="E25" s="106">
        <f t="shared" si="5"/>
        <v>780.9375</v>
      </c>
      <c r="F25" s="107"/>
    </row>
    <row r="26" spans="1:6" ht="15" customHeight="1" thickBot="1" x14ac:dyDescent="0.3">
      <c r="A26" s="33"/>
      <c r="B26" s="91" t="s">
        <v>24</v>
      </c>
      <c r="C26" s="92">
        <f>SUM(C21:C25)</f>
        <v>20718.75</v>
      </c>
      <c r="D26" s="92">
        <f>SUM(D21:D25)</f>
        <v>25069.6875</v>
      </c>
      <c r="E26" s="94">
        <f t="shared" si="5"/>
        <v>4350.9375</v>
      </c>
      <c r="F26" s="22"/>
    </row>
    <row r="27" spans="1:6" ht="15" customHeight="1" thickBot="1" x14ac:dyDescent="0.3">
      <c r="A27" s="79"/>
      <c r="B27" s="110"/>
      <c r="C27" s="111"/>
      <c r="D27" s="111"/>
      <c r="E27" s="112"/>
      <c r="F27" s="97"/>
    </row>
    <row r="28" spans="1:6" ht="15" customHeight="1" thickBot="1" x14ac:dyDescent="0.3">
      <c r="A28" s="80" t="s">
        <v>25</v>
      </c>
      <c r="B28" s="80"/>
      <c r="C28" s="80"/>
      <c r="D28" s="80"/>
      <c r="E28" s="80"/>
      <c r="F28" s="80"/>
    </row>
    <row r="29" spans="1:6" ht="15" customHeight="1" thickBot="1" x14ac:dyDescent="0.3">
      <c r="A29" s="64" t="s">
        <v>26</v>
      </c>
      <c r="B29" s="63" t="s">
        <v>27</v>
      </c>
      <c r="C29" s="64" t="s">
        <v>17</v>
      </c>
      <c r="D29" s="64" t="s">
        <v>18</v>
      </c>
      <c r="E29" s="65" t="s">
        <v>52</v>
      </c>
      <c r="F29" s="81" t="s">
        <v>19</v>
      </c>
    </row>
    <row r="30" spans="1:6" ht="15" customHeight="1" x14ac:dyDescent="0.25">
      <c r="A30" s="31" t="s">
        <v>50</v>
      </c>
      <c r="B30" s="113" t="s">
        <v>29</v>
      </c>
      <c r="C30" s="114">
        <v>4400</v>
      </c>
      <c r="D30" s="99">
        <f t="shared" ref="D30:D34" si="6">C30*1.21</f>
        <v>5324</v>
      </c>
      <c r="E30" s="100">
        <f t="shared" ref="E30:E36" si="7">D30-C30</f>
        <v>924</v>
      </c>
      <c r="F30" s="101"/>
    </row>
    <row r="31" spans="1:6" ht="15" customHeight="1" x14ac:dyDescent="0.25">
      <c r="A31" s="32"/>
      <c r="B31" s="115" t="s">
        <v>30</v>
      </c>
      <c r="C31" s="108">
        <v>2400</v>
      </c>
      <c r="D31" s="102">
        <f t="shared" si="6"/>
        <v>2904</v>
      </c>
      <c r="E31" s="103">
        <f t="shared" si="7"/>
        <v>504</v>
      </c>
      <c r="F31" s="104"/>
    </row>
    <row r="32" spans="1:6" ht="15" customHeight="1" x14ac:dyDescent="0.25">
      <c r="A32" s="32"/>
      <c r="B32" s="110" t="s">
        <v>31</v>
      </c>
      <c r="C32" s="109">
        <v>2800</v>
      </c>
      <c r="D32" s="105">
        <f t="shared" si="6"/>
        <v>3388</v>
      </c>
      <c r="E32" s="106">
        <f t="shared" si="7"/>
        <v>588</v>
      </c>
      <c r="F32" s="107"/>
    </row>
    <row r="33" spans="1:7" ht="15" customHeight="1" x14ac:dyDescent="0.25">
      <c r="A33" s="32"/>
      <c r="B33" s="115" t="s">
        <v>32</v>
      </c>
      <c r="C33" s="108">
        <v>2400</v>
      </c>
      <c r="D33" s="102">
        <f t="shared" si="6"/>
        <v>2904</v>
      </c>
      <c r="E33" s="103">
        <f t="shared" si="7"/>
        <v>504</v>
      </c>
      <c r="F33" s="104"/>
    </row>
    <row r="34" spans="1:7" ht="15" customHeight="1" x14ac:dyDescent="0.25">
      <c r="A34" s="32"/>
      <c r="B34" s="110" t="s">
        <v>33</v>
      </c>
      <c r="C34" s="109">
        <v>22200</v>
      </c>
      <c r="D34" s="105">
        <f t="shared" si="6"/>
        <v>26862</v>
      </c>
      <c r="E34" s="106">
        <f t="shared" si="7"/>
        <v>4662</v>
      </c>
      <c r="F34" s="116" t="s">
        <v>54</v>
      </c>
    </row>
    <row r="35" spans="1:7" ht="15" customHeight="1" thickBot="1" x14ac:dyDescent="0.3">
      <c r="A35" s="32"/>
      <c r="B35" s="26" t="s">
        <v>53</v>
      </c>
      <c r="C35" s="117"/>
      <c r="D35" s="118">
        <v>1600</v>
      </c>
      <c r="E35" s="119">
        <f t="shared" si="7"/>
        <v>1600</v>
      </c>
      <c r="F35" s="120"/>
    </row>
    <row r="36" spans="1:7" ht="15" customHeight="1" thickBot="1" x14ac:dyDescent="0.3">
      <c r="A36" s="33"/>
      <c r="B36" s="121" t="s">
        <v>24</v>
      </c>
      <c r="C36" s="122">
        <f>SUM(C30:C35)</f>
        <v>34200</v>
      </c>
      <c r="D36" s="92">
        <f>SUM(D30:D35)</f>
        <v>42982</v>
      </c>
      <c r="E36" s="94">
        <f t="shared" si="7"/>
        <v>8782</v>
      </c>
      <c r="F36" s="22"/>
    </row>
    <row r="37" spans="1:7" ht="15" customHeight="1" thickBot="1" x14ac:dyDescent="0.3">
      <c r="A37" s="95"/>
      <c r="B37" s="95"/>
      <c r="C37" s="96"/>
      <c r="D37" s="96"/>
      <c r="E37" s="96"/>
      <c r="F37" s="97"/>
    </row>
    <row r="38" spans="1:7" ht="15" customHeight="1" x14ac:dyDescent="0.25">
      <c r="A38" s="123" t="s">
        <v>34</v>
      </c>
      <c r="B38" s="19" t="s">
        <v>40</v>
      </c>
      <c r="C38" s="124">
        <v>18800</v>
      </c>
      <c r="D38" s="125">
        <f t="shared" ref="D38" si="8">C38*1.21</f>
        <v>22748</v>
      </c>
      <c r="E38" s="126"/>
      <c r="F38" s="127"/>
    </row>
    <row r="39" spans="1:7" ht="15" customHeight="1" x14ac:dyDescent="0.25">
      <c r="A39" s="128" t="s">
        <v>35</v>
      </c>
      <c r="B39" s="20" t="s">
        <v>42</v>
      </c>
      <c r="C39" s="67"/>
      <c r="D39" s="102">
        <v>180000</v>
      </c>
      <c r="E39" s="129" t="s">
        <v>44</v>
      </c>
      <c r="F39" s="73"/>
    </row>
    <row r="40" spans="1:7" ht="30" customHeight="1" x14ac:dyDescent="0.25">
      <c r="A40" s="130" t="s">
        <v>57</v>
      </c>
      <c r="B40" s="12" t="s">
        <v>36</v>
      </c>
      <c r="C40" s="71"/>
      <c r="D40" s="102">
        <v>1000</v>
      </c>
      <c r="E40" s="131"/>
      <c r="F40" s="132"/>
    </row>
    <row r="41" spans="1:7" ht="15" customHeight="1" x14ac:dyDescent="0.25">
      <c r="A41" s="133" t="s">
        <v>56</v>
      </c>
      <c r="B41" s="13" t="s">
        <v>37</v>
      </c>
      <c r="C41" s="67"/>
      <c r="D41" s="102">
        <v>8470</v>
      </c>
      <c r="E41" s="134"/>
      <c r="F41" s="135" t="s">
        <v>46</v>
      </c>
      <c r="G41" s="7"/>
    </row>
    <row r="42" spans="1:7" ht="15" customHeight="1" x14ac:dyDescent="0.25">
      <c r="A42" s="130" t="s">
        <v>38</v>
      </c>
      <c r="B42" s="21" t="s">
        <v>39</v>
      </c>
      <c r="C42" s="71"/>
      <c r="D42" s="102">
        <v>4000</v>
      </c>
      <c r="E42" s="136"/>
      <c r="F42" s="137" t="s">
        <v>47</v>
      </c>
    </row>
    <row r="43" spans="1:7" ht="15" customHeight="1" thickBot="1" x14ac:dyDescent="0.3">
      <c r="A43" s="128" t="s">
        <v>45</v>
      </c>
      <c r="B43" s="20" t="s">
        <v>41</v>
      </c>
      <c r="C43" s="67">
        <v>66000</v>
      </c>
      <c r="D43" s="138">
        <f>C43*1.21</f>
        <v>79860</v>
      </c>
      <c r="E43" s="134"/>
      <c r="F43" s="139"/>
    </row>
    <row r="44" spans="1:7" ht="15" customHeight="1" thickBot="1" x14ac:dyDescent="0.3">
      <c r="A44" s="75" t="s">
        <v>24</v>
      </c>
      <c r="B44" s="75"/>
      <c r="C44" s="75"/>
      <c r="D44" s="93">
        <f>SUM(D38:D43)</f>
        <v>296078</v>
      </c>
      <c r="E44" s="140"/>
      <c r="F44" s="22"/>
    </row>
    <row r="45" spans="1:7" ht="15" customHeight="1" thickBot="1" x14ac:dyDescent="0.3">
      <c r="A45" s="141"/>
      <c r="B45" s="142"/>
      <c r="C45" s="143"/>
      <c r="D45" s="143"/>
      <c r="E45" s="143"/>
      <c r="F45" s="144"/>
    </row>
    <row r="46" spans="1:7" ht="15" customHeight="1" thickBot="1" x14ac:dyDescent="0.3">
      <c r="A46" s="145" t="s">
        <v>43</v>
      </c>
      <c r="B46" s="142"/>
      <c r="C46" s="143"/>
      <c r="D46" s="146">
        <v>12931934.9</v>
      </c>
      <c r="E46" s="147">
        <f>D17+D26+D36+D44</f>
        <v>12931934.8902</v>
      </c>
      <c r="F46" s="148"/>
    </row>
    <row r="47" spans="1:7" x14ac:dyDescent="0.25">
      <c r="A47" s="149"/>
      <c r="B47" s="149"/>
      <c r="C47" s="150"/>
      <c r="D47" s="150"/>
      <c r="E47" s="150"/>
      <c r="F47" s="151"/>
    </row>
    <row r="48" spans="1:7" x14ac:dyDescent="0.25">
      <c r="A48" s="149"/>
      <c r="B48" s="149"/>
      <c r="C48" s="152"/>
      <c r="D48" s="151"/>
      <c r="E48" s="152"/>
      <c r="F48" s="149"/>
    </row>
    <row r="49" spans="1:8" x14ac:dyDescent="0.25">
      <c r="A49" s="149"/>
      <c r="B49" s="149"/>
      <c r="C49" s="152"/>
      <c r="D49" s="153"/>
      <c r="E49" s="152"/>
      <c r="F49" s="149"/>
    </row>
    <row r="50" spans="1:8" x14ac:dyDescent="0.25">
      <c r="A50" s="149"/>
      <c r="B50" s="149"/>
      <c r="C50" s="152"/>
      <c r="D50" s="153"/>
      <c r="E50" s="152"/>
      <c r="F50" s="149"/>
    </row>
    <row r="51" spans="1:8" x14ac:dyDescent="0.25">
      <c r="A51" s="149"/>
      <c r="B51" s="149"/>
      <c r="C51" s="152"/>
      <c r="D51" s="153"/>
      <c r="E51" s="152"/>
      <c r="F51" s="149"/>
    </row>
    <row r="52" spans="1:8" x14ac:dyDescent="0.25">
      <c r="A52" s="149"/>
      <c r="B52" s="149"/>
      <c r="C52" s="152"/>
      <c r="D52" s="152"/>
      <c r="E52" s="152"/>
      <c r="F52" s="149"/>
      <c r="H52" s="11"/>
    </row>
    <row r="53" spans="1:8" x14ac:dyDescent="0.25">
      <c r="C53" s="23"/>
      <c r="D53" s="23"/>
      <c r="E53" s="23"/>
    </row>
    <row r="54" spans="1:8" x14ac:dyDescent="0.25">
      <c r="C54" s="23"/>
      <c r="D54" s="23"/>
      <c r="E54" s="23"/>
    </row>
    <row r="55" spans="1:8" x14ac:dyDescent="0.25">
      <c r="C55" s="23"/>
      <c r="D55" s="23"/>
      <c r="E55" s="23"/>
    </row>
    <row r="56" spans="1:8" x14ac:dyDescent="0.25">
      <c r="C56" s="23"/>
      <c r="D56" s="23"/>
      <c r="E56" s="23"/>
    </row>
    <row r="57" spans="1:8" x14ac:dyDescent="0.25">
      <c r="C57" s="23"/>
      <c r="D57" s="23"/>
      <c r="E57" s="23"/>
    </row>
    <row r="58" spans="1:8" x14ac:dyDescent="0.25">
      <c r="C58" s="23"/>
      <c r="D58" s="23"/>
      <c r="E58" s="23"/>
    </row>
    <row r="59" spans="1:8" x14ac:dyDescent="0.25">
      <c r="C59" s="23"/>
      <c r="D59" s="23"/>
      <c r="E59" s="23"/>
    </row>
    <row r="60" spans="1:8" x14ac:dyDescent="0.25">
      <c r="C60" s="23"/>
      <c r="D60" s="23"/>
      <c r="E60" s="23"/>
    </row>
    <row r="61" spans="1:8" x14ac:dyDescent="0.25">
      <c r="C61" s="23"/>
      <c r="D61" s="23"/>
      <c r="E61" s="23"/>
    </row>
    <row r="62" spans="1:8" x14ac:dyDescent="0.25">
      <c r="C62" s="23"/>
      <c r="D62" s="23"/>
      <c r="E62" s="23"/>
    </row>
    <row r="63" spans="1:8" x14ac:dyDescent="0.25">
      <c r="C63" s="23"/>
      <c r="D63" s="23"/>
      <c r="E63" s="23"/>
    </row>
    <row r="64" spans="1:8" x14ac:dyDescent="0.25">
      <c r="C64" s="23"/>
      <c r="D64" s="23"/>
      <c r="E64" s="23"/>
    </row>
    <row r="65" spans="3:5" x14ac:dyDescent="0.25">
      <c r="C65" s="23"/>
      <c r="D65" s="23"/>
      <c r="E65" s="23"/>
    </row>
    <row r="66" spans="3:5" x14ac:dyDescent="0.25">
      <c r="C66" s="23"/>
      <c r="D66" s="23"/>
      <c r="E66" s="23"/>
    </row>
  </sheetData>
  <mergeCells count="14">
    <mergeCell ref="A8:B8"/>
    <mergeCell ref="A1:F1"/>
    <mergeCell ref="A3:B3"/>
    <mergeCell ref="A4:B4"/>
    <mergeCell ref="A5:B5"/>
    <mergeCell ref="A6:B6"/>
    <mergeCell ref="A7:B7"/>
    <mergeCell ref="A44:C44"/>
    <mergeCell ref="A10:F10"/>
    <mergeCell ref="A19:F19"/>
    <mergeCell ref="A28:F28"/>
    <mergeCell ref="A30:A36"/>
    <mergeCell ref="A21:A26"/>
    <mergeCell ref="A12:A17"/>
  </mergeCells>
  <pageMargins left="0.11811023622047245" right="0.11811023622047245" top="0.78740157480314965" bottom="0.78740157480314965" header="0.31496062992125984" footer="0.31496062992125984"/>
  <pageSetup paperSize="9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11" sqref="H11"/>
    </sheetView>
  </sheetViews>
  <sheetFormatPr defaultRowHeight="15" x14ac:dyDescent="0.25"/>
  <cols>
    <col min="1" max="1" width="24.42578125" customWidth="1"/>
    <col min="2" max="4" width="16.7109375" customWidth="1"/>
    <col min="5" max="5" width="18.7109375" customWidth="1"/>
  </cols>
  <sheetData>
    <row r="1" spans="1:12" s="28" customFormat="1" ht="30" customHeight="1" x14ac:dyDescent="0.25">
      <c r="A1" s="34" t="s">
        <v>58</v>
      </c>
      <c r="B1" s="34"/>
      <c r="C1" s="34"/>
      <c r="D1" s="34"/>
      <c r="E1" s="34"/>
      <c r="F1" s="154"/>
      <c r="G1" s="27"/>
      <c r="H1" s="27"/>
      <c r="I1" s="27"/>
      <c r="J1" s="27"/>
      <c r="K1" s="27"/>
      <c r="L1" s="27"/>
    </row>
    <row r="2" spans="1:12" s="17" customFormat="1" ht="15" customHeight="1" x14ac:dyDescent="0.25">
      <c r="A2" s="155"/>
      <c r="B2" s="155"/>
      <c r="C2" s="155"/>
      <c r="D2" s="155"/>
      <c r="E2" s="155"/>
      <c r="F2" s="155"/>
      <c r="G2" s="16"/>
      <c r="H2" s="16"/>
      <c r="I2" s="16"/>
      <c r="J2" s="16"/>
      <c r="K2" s="16"/>
      <c r="L2" s="16"/>
    </row>
    <row r="3" spans="1:12" s="17" customFormat="1" ht="15" customHeight="1" x14ac:dyDescent="0.25">
      <c r="A3" s="156" t="s">
        <v>0</v>
      </c>
      <c r="B3" s="156"/>
      <c r="C3" s="156"/>
      <c r="D3" s="156"/>
      <c r="E3" s="156"/>
      <c r="F3" s="157"/>
    </row>
    <row r="4" spans="1:12" s="17" customFormat="1" ht="15" customHeight="1" x14ac:dyDescent="0.25">
      <c r="A4" s="156"/>
      <c r="B4" s="156"/>
      <c r="C4" s="156"/>
      <c r="D4" s="156"/>
      <c r="E4" s="156"/>
      <c r="F4" s="157"/>
    </row>
    <row r="5" spans="1:12" s="17" customFormat="1" ht="15" customHeight="1" x14ac:dyDescent="0.25">
      <c r="A5" s="187" t="s">
        <v>1</v>
      </c>
      <c r="B5" s="187"/>
      <c r="C5" s="187"/>
      <c r="D5" s="187"/>
      <c r="E5" s="187"/>
      <c r="F5" s="157"/>
    </row>
    <row r="6" spans="1:12" s="17" customFormat="1" ht="15.75" customHeight="1" x14ac:dyDescent="0.25">
      <c r="A6" s="187" t="s">
        <v>2</v>
      </c>
      <c r="B6" s="187"/>
      <c r="C6" s="187"/>
      <c r="D6" s="187"/>
      <c r="E6" s="187"/>
      <c r="F6" s="157"/>
    </row>
    <row r="7" spans="1:12" s="17" customFormat="1" ht="15" customHeight="1" thickBot="1" x14ac:dyDescent="0.3">
      <c r="A7" s="156"/>
      <c r="B7" s="156"/>
      <c r="C7" s="156"/>
      <c r="D7" s="156"/>
      <c r="E7" s="156"/>
      <c r="F7" s="157"/>
    </row>
    <row r="8" spans="1:12" s="17" customFormat="1" ht="15" customHeight="1" thickBot="1" x14ac:dyDescent="0.3">
      <c r="A8" s="158"/>
      <c r="B8" s="159" t="s">
        <v>59</v>
      </c>
      <c r="C8" s="160" t="s">
        <v>61</v>
      </c>
      <c r="D8" s="156"/>
      <c r="E8" s="156"/>
      <c r="F8" s="157"/>
    </row>
    <row r="9" spans="1:12" s="17" customFormat="1" ht="15" customHeight="1" x14ac:dyDescent="0.25">
      <c r="A9" s="161" t="s">
        <v>3</v>
      </c>
      <c r="B9" s="162">
        <v>8333816</v>
      </c>
      <c r="C9" s="163">
        <f>SUM(B9*121)/100</f>
        <v>10083917.359999999</v>
      </c>
      <c r="D9" s="156"/>
      <c r="E9" s="156"/>
      <c r="F9" s="157"/>
    </row>
    <row r="10" spans="1:12" s="17" customFormat="1" ht="15" customHeight="1" x14ac:dyDescent="0.25">
      <c r="A10" s="164" t="s">
        <v>4</v>
      </c>
      <c r="B10" s="165">
        <v>9906768</v>
      </c>
      <c r="C10" s="166">
        <v>11987189</v>
      </c>
      <c r="D10" s="156"/>
      <c r="E10" s="156"/>
      <c r="F10" s="157"/>
    </row>
    <row r="11" spans="1:12" s="17" customFormat="1" ht="15" customHeight="1" x14ac:dyDescent="0.25">
      <c r="A11" s="164" t="s">
        <v>5</v>
      </c>
      <c r="B11" s="165">
        <v>9566222</v>
      </c>
      <c r="C11" s="166">
        <v>11575129</v>
      </c>
      <c r="D11" s="156"/>
      <c r="E11" s="156"/>
      <c r="F11" s="157"/>
    </row>
    <row r="12" spans="1:12" s="17" customFormat="1" ht="15" customHeight="1" thickBot="1" x14ac:dyDescent="0.3">
      <c r="A12" s="167" t="s">
        <v>6</v>
      </c>
      <c r="B12" s="168">
        <v>10016300</v>
      </c>
      <c r="C12" s="169">
        <v>12119723</v>
      </c>
      <c r="D12" s="156"/>
      <c r="E12" s="156"/>
      <c r="F12" s="157"/>
    </row>
    <row r="13" spans="1:12" s="17" customFormat="1" ht="15" customHeight="1" thickBot="1" x14ac:dyDescent="0.3">
      <c r="A13" s="170" t="s">
        <v>7</v>
      </c>
      <c r="B13" s="171">
        <v>10386615.869999999</v>
      </c>
      <c r="C13" s="172">
        <v>12567805.199999999</v>
      </c>
      <c r="D13" s="156"/>
      <c r="E13" s="156"/>
      <c r="F13" s="157"/>
    </row>
    <row r="14" spans="1:12" s="17" customFormat="1" ht="15" customHeight="1" thickBot="1" x14ac:dyDescent="0.3">
      <c r="A14" s="156"/>
      <c r="B14" s="156"/>
      <c r="C14" s="156"/>
      <c r="D14" s="156"/>
      <c r="E14" s="156"/>
      <c r="F14" s="157"/>
    </row>
    <row r="15" spans="1:12" s="17" customFormat="1" ht="30" customHeight="1" thickBot="1" x14ac:dyDescent="0.3">
      <c r="A15" s="158" t="s">
        <v>8</v>
      </c>
      <c r="B15" s="159" t="s">
        <v>60</v>
      </c>
      <c r="C15" s="159" t="s">
        <v>62</v>
      </c>
      <c r="D15" s="29" t="s">
        <v>63</v>
      </c>
      <c r="E15" s="173" t="s">
        <v>15</v>
      </c>
      <c r="F15" s="157"/>
    </row>
    <row r="16" spans="1:12" s="17" customFormat="1" ht="15" customHeight="1" x14ac:dyDescent="0.25">
      <c r="A16" s="161" t="s">
        <v>9</v>
      </c>
      <c r="B16" s="174">
        <v>0</v>
      </c>
      <c r="C16" s="174">
        <v>1096366.42</v>
      </c>
      <c r="D16" s="175"/>
      <c r="E16" s="176">
        <f>+B16+C16+D16</f>
        <v>1096366.42</v>
      </c>
      <c r="F16" s="157"/>
    </row>
    <row r="17" spans="1:9" s="17" customFormat="1" ht="15" customHeight="1" x14ac:dyDescent="0.25">
      <c r="A17" s="164" t="s">
        <v>11</v>
      </c>
      <c r="B17" s="177">
        <v>1002730.65</v>
      </c>
      <c r="C17" s="177">
        <v>587751.18999999994</v>
      </c>
      <c r="D17" s="178">
        <v>51786.96</v>
      </c>
      <c r="E17" s="179">
        <f t="shared" ref="E17:E20" si="0">+B17+C17+D17</f>
        <v>1642268.7999999998</v>
      </c>
      <c r="F17" s="157"/>
    </row>
    <row r="18" spans="1:9" s="17" customFormat="1" ht="15" customHeight="1" x14ac:dyDescent="0.25">
      <c r="A18" s="164" t="s">
        <v>12</v>
      </c>
      <c r="B18" s="177">
        <v>0</v>
      </c>
      <c r="C18" s="177">
        <v>0</v>
      </c>
      <c r="D18" s="178">
        <v>71148</v>
      </c>
      <c r="E18" s="179">
        <f t="shared" si="0"/>
        <v>71148</v>
      </c>
      <c r="F18" s="157"/>
    </row>
    <row r="19" spans="1:9" s="17" customFormat="1" ht="15" customHeight="1" x14ac:dyDescent="0.25">
      <c r="A19" s="164" t="s">
        <v>13</v>
      </c>
      <c r="B19" s="177">
        <v>347831.44</v>
      </c>
      <c r="C19" s="177">
        <v>0</v>
      </c>
      <c r="D19" s="178">
        <v>0</v>
      </c>
      <c r="E19" s="179">
        <f t="shared" si="0"/>
        <v>347831.44</v>
      </c>
      <c r="F19" s="157"/>
    </row>
    <row r="20" spans="1:9" s="17" customFormat="1" ht="15" customHeight="1" thickBot="1" x14ac:dyDescent="0.3">
      <c r="A20" s="167" t="s">
        <v>14</v>
      </c>
      <c r="B20" s="180">
        <v>8192764.9100000001</v>
      </c>
      <c r="C20" s="180">
        <v>465025.33</v>
      </c>
      <c r="D20" s="181">
        <v>752400.31</v>
      </c>
      <c r="E20" s="182">
        <f t="shared" si="0"/>
        <v>9410190.5500000007</v>
      </c>
      <c r="F20" s="157"/>
    </row>
    <row r="21" spans="1:9" s="17" customFormat="1" ht="15" customHeight="1" thickBot="1" x14ac:dyDescent="0.3">
      <c r="A21" s="170" t="s">
        <v>10</v>
      </c>
      <c r="B21" s="183">
        <f>SUM(B16:B20)</f>
        <v>9543327</v>
      </c>
      <c r="C21" s="183">
        <f t="shared" ref="C21:D21" si="1">SUM(C16:C20)</f>
        <v>2149142.94</v>
      </c>
      <c r="D21" s="184">
        <f t="shared" si="1"/>
        <v>875335.27</v>
      </c>
      <c r="E21" s="185">
        <f>SUM(E16:E20)</f>
        <v>12567805.210000001</v>
      </c>
      <c r="F21" s="186"/>
      <c r="I21" s="25"/>
    </row>
    <row r="22" spans="1:9" x14ac:dyDescent="0.25">
      <c r="A22" s="157"/>
      <c r="B22" s="157"/>
      <c r="C22" s="157"/>
      <c r="D22" s="157"/>
      <c r="E22" s="157"/>
      <c r="F22" s="157"/>
    </row>
  </sheetData>
  <mergeCells count="3">
    <mergeCell ref="A1:E1"/>
    <mergeCell ref="A6:E6"/>
    <mergeCell ref="A5:E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náklady - podíly</vt:lpstr>
      <vt:lpstr>náklady - rozpis</vt:lpstr>
      <vt:lpstr>SILNICE MORAVA s.r.o.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Hyklová</dc:creator>
  <cp:lastModifiedBy>Dostál Martin</cp:lastModifiedBy>
  <cp:lastPrinted>2022-02-07T13:21:53Z</cp:lastPrinted>
  <dcterms:created xsi:type="dcterms:W3CDTF">2022-01-05T12:45:38Z</dcterms:created>
  <dcterms:modified xsi:type="dcterms:W3CDTF">2022-02-09T10:44:48Z</dcterms:modified>
</cp:coreProperties>
</file>