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O:\Dotace\PROGRAMY_2024\01_KULTURA 2024\ZMO_11_12_2023_schvalování_dotací\"/>
    </mc:Choice>
  </mc:AlternateContent>
  <bookViews>
    <workbookView xWindow="0" yWindow="0" windowWidth="23625" windowHeight="9810" tabRatio="811"/>
  </bookViews>
  <sheets>
    <sheet name="K1_24" sheetId="1" r:id="rId1"/>
    <sheet name="K2_24" sheetId="2" r:id="rId2"/>
    <sheet name="K3_24" sheetId="3" r:id="rId3"/>
    <sheet name="K4_24" sheetId="4" r:id="rId4"/>
    <sheet name="K5_24" sheetId="9" r:id="rId5"/>
    <sheet name="K1_24_Hodnotitelé" sheetId="5" state="hidden" r:id="rId6"/>
    <sheet name="K2_24_Hodnotitelé" sheetId="6" state="hidden" r:id="rId7"/>
    <sheet name="K3_24_Hodnotitelé" sheetId="7" state="hidden" r:id="rId8"/>
    <sheet name="K4_24_Hodnotitelé" sheetId="8" state="hidden" r:id="rId9"/>
    <sheet name="K5_24_Hodnotitelé" sheetId="10" state="hidden" r:id="rId10"/>
    <sheet name="List1" sheetId="11" r:id="rId11"/>
  </sheets>
  <definedNames>
    <definedName name="_xlnm.Print_Area" localSheetId="0">K1_24!$A$1:$AE$27</definedName>
    <definedName name="_xlnm.Print_Area" localSheetId="1">K2_24!$A$1:$AD$43</definedName>
    <definedName name="Print_Area" localSheetId="0">K1_24!$B$2:$Z$8</definedName>
    <definedName name="Print_Area" localSheetId="5">K1_24_Hodnotitelé!$A$1:$S$8</definedName>
  </definedNames>
  <calcPr calcId="152511"/>
</workbook>
</file>

<file path=xl/calcChain.xml><?xml version="1.0" encoding="utf-8"?>
<calcChain xmlns="http://schemas.openxmlformats.org/spreadsheetml/2006/main">
  <c r="T8" i="9" l="1"/>
  <c r="U7" i="4" l="1"/>
  <c r="V7" i="4" s="1"/>
  <c r="S7" i="4"/>
  <c r="T7" i="4" s="1"/>
  <c r="P7" i="4"/>
  <c r="Q7" i="4"/>
  <c r="R7" i="4" s="1"/>
  <c r="I7" i="4"/>
  <c r="W7" i="4" l="1"/>
  <c r="Y7" i="4" s="1"/>
  <c r="Z7" i="4" s="1"/>
  <c r="Z42" i="2"/>
  <c r="AB42" i="2" s="1"/>
  <c r="AC42" i="2" s="1"/>
  <c r="Q42" i="2"/>
  <c r="AA42" i="2" l="1"/>
  <c r="X7" i="4"/>
  <c r="Z17" i="1"/>
  <c r="X13" i="1"/>
  <c r="Y13" i="1" s="1"/>
  <c r="V13" i="1"/>
  <c r="W13" i="1" s="1"/>
  <c r="T13" i="1"/>
  <c r="U13" i="1" s="1"/>
  <c r="S13" i="1"/>
  <c r="Q13" i="1"/>
  <c r="I13" i="1"/>
  <c r="Q14" i="1"/>
  <c r="S14" i="1"/>
  <c r="Q15" i="1"/>
  <c r="S15" i="1"/>
  <c r="Q16" i="1"/>
  <c r="S16" i="1"/>
  <c r="Q17" i="1"/>
  <c r="S17" i="1"/>
  <c r="X14" i="1"/>
  <c r="Y14" i="1" s="1"/>
  <c r="X15" i="1"/>
  <c r="Y15" i="1" s="1"/>
  <c r="X16" i="1"/>
  <c r="Y16" i="1" s="1"/>
  <c r="X17" i="1"/>
  <c r="Y17" i="1" s="1"/>
  <c r="V14" i="1"/>
  <c r="W14" i="1" s="1"/>
  <c r="V15" i="1"/>
  <c r="W15" i="1" s="1"/>
  <c r="V16" i="1"/>
  <c r="W16" i="1" s="1"/>
  <c r="V17" i="1"/>
  <c r="W17" i="1" s="1"/>
  <c r="T14" i="1"/>
  <c r="U14" i="1" s="1"/>
  <c r="T15" i="1"/>
  <c r="U15" i="1" s="1"/>
  <c r="T16" i="1"/>
  <c r="U16" i="1" s="1"/>
  <c r="T17" i="1"/>
  <c r="U17" i="1" s="1"/>
  <c r="Y9" i="9"/>
  <c r="Z9" i="9" s="1"/>
  <c r="W9" i="9"/>
  <c r="X9" i="9" s="1"/>
  <c r="U9" i="9"/>
  <c r="V9" i="9" s="1"/>
  <c r="T9" i="9"/>
  <c r="R9" i="9"/>
  <c r="J9" i="9"/>
  <c r="Y8" i="9"/>
  <c r="W8" i="9"/>
  <c r="X8" i="9" s="1"/>
  <c r="U8" i="9"/>
  <c r="V8" i="9" s="1"/>
  <c r="R8" i="9"/>
  <c r="J8" i="9"/>
  <c r="AA9" i="9" l="1"/>
  <c r="AC9" i="9" s="1"/>
  <c r="AD9" i="9" s="1"/>
  <c r="AE9" i="9" s="1"/>
  <c r="Z13" i="1"/>
  <c r="AB17" i="1"/>
  <c r="AC17" i="1" s="1"/>
  <c r="AD17" i="1" s="1"/>
  <c r="Z15" i="1"/>
  <c r="AA15" i="1" s="1"/>
  <c r="Z16" i="1"/>
  <c r="Z14" i="1"/>
  <c r="AA14" i="1" s="1"/>
  <c r="AB16" i="1"/>
  <c r="AC16" i="1" s="1"/>
  <c r="AD16" i="1" s="1"/>
  <c r="AA16" i="1"/>
  <c r="AA8" i="9"/>
  <c r="AB15" i="1" l="1"/>
  <c r="AC15" i="1" s="1"/>
  <c r="AD15" i="1" s="1"/>
  <c r="AB14" i="1"/>
  <c r="AC14" i="1" s="1"/>
  <c r="AD14" i="1" s="1"/>
  <c r="AB9" i="9"/>
  <c r="AA17" i="1"/>
  <c r="AA13" i="1"/>
  <c r="AB13" i="1"/>
  <c r="AC13" i="1" s="1"/>
  <c r="AC8" i="9"/>
  <c r="AD8" i="9" s="1"/>
  <c r="AE8" i="9" s="1"/>
  <c r="AB8" i="9"/>
  <c r="V6" i="1" l="1"/>
  <c r="W6" i="1" s="1"/>
  <c r="X6" i="1"/>
  <c r="Y6" i="1" s="1"/>
  <c r="T6" i="1"/>
  <c r="U6" i="1" s="1"/>
  <c r="S6" i="8"/>
  <c r="AQ6" i="8" l="1"/>
  <c r="AQ7" i="8"/>
  <c r="I17" i="2" l="1"/>
  <c r="I11" i="2"/>
  <c r="I19" i="2"/>
  <c r="I14" i="2"/>
  <c r="I26" i="2"/>
  <c r="I29" i="2"/>
  <c r="I39" i="2"/>
  <c r="I6" i="2"/>
  <c r="I8" i="2"/>
  <c r="I30" i="2"/>
  <c r="I10" i="2"/>
  <c r="I16" i="2"/>
  <c r="I9" i="2"/>
  <c r="I7" i="2"/>
  <c r="I18" i="2"/>
  <c r="I13" i="2"/>
  <c r="I23" i="2"/>
  <c r="I20" i="2"/>
  <c r="I21" i="2"/>
  <c r="I15" i="2"/>
  <c r="I12" i="2"/>
  <c r="I27" i="2"/>
  <c r="I34" i="2"/>
  <c r="I40" i="2"/>
  <c r="I33" i="2"/>
  <c r="I36" i="2"/>
  <c r="I41" i="2"/>
  <c r="I32" i="2"/>
  <c r="I22" i="2"/>
  <c r="I28" i="2"/>
  <c r="I38" i="2"/>
  <c r="I35" i="2"/>
  <c r="I24" i="2"/>
  <c r="I25" i="2"/>
  <c r="I37" i="2"/>
  <c r="I31" i="2"/>
  <c r="G18" i="1"/>
  <c r="AQ6" i="6" l="1"/>
  <c r="X17" i="2" s="1"/>
  <c r="AE41" i="6"/>
  <c r="V31" i="2" s="1"/>
  <c r="S6" i="10" l="1"/>
  <c r="U13" i="9" s="1"/>
  <c r="AQ5" i="5"/>
  <c r="AQ6" i="5"/>
  <c r="AQ7" i="5"/>
  <c r="X9" i="1" s="1"/>
  <c r="AQ8" i="5"/>
  <c r="X10" i="1" s="1"/>
  <c r="AQ9" i="5"/>
  <c r="X8" i="1" s="1"/>
  <c r="AQ10" i="5"/>
  <c r="X11" i="1" s="1"/>
  <c r="AQ11" i="5"/>
  <c r="X7" i="1" s="1"/>
  <c r="AQ12" i="5"/>
  <c r="X12" i="1" s="1"/>
  <c r="AE5" i="5"/>
  <c r="AE6" i="5"/>
  <c r="AE7" i="5"/>
  <c r="V9" i="1" s="1"/>
  <c r="AE8" i="5"/>
  <c r="V10" i="1" s="1"/>
  <c r="AE9" i="5"/>
  <c r="V8" i="1" s="1"/>
  <c r="AE10" i="5"/>
  <c r="V11" i="1" s="1"/>
  <c r="AE11" i="5"/>
  <c r="V7" i="1" s="1"/>
  <c r="AE12" i="5"/>
  <c r="V12" i="1" s="1"/>
  <c r="S9" i="5"/>
  <c r="T8" i="1" s="1"/>
  <c r="S10" i="5"/>
  <c r="T11" i="1" s="1"/>
  <c r="S11" i="5"/>
  <c r="T7" i="1" s="1"/>
  <c r="S12" i="5"/>
  <c r="T12" i="1" s="1"/>
  <c r="S8" i="5"/>
  <c r="T10" i="1" s="1"/>
  <c r="S7" i="5"/>
  <c r="T9" i="1" s="1"/>
  <c r="S6" i="5"/>
  <c r="S5" i="5"/>
  <c r="T13" i="9" l="1"/>
  <c r="W9" i="1"/>
  <c r="AQ14" i="10" l="1"/>
  <c r="AQ13" i="10"/>
  <c r="Y14" i="9" s="1"/>
  <c r="AE14" i="10"/>
  <c r="AE13" i="10"/>
  <c r="W14" i="9" s="1"/>
  <c r="S14" i="10"/>
  <c r="S13" i="10"/>
  <c r="U14" i="9" s="1"/>
  <c r="AQ16" i="7"/>
  <c r="U14" i="3" s="1"/>
  <c r="AE16" i="7"/>
  <c r="S14" i="3" s="1"/>
  <c r="AQ21" i="6"/>
  <c r="X13" i="2" s="1"/>
  <c r="AQ20" i="6"/>
  <c r="X18" i="2" s="1"/>
  <c r="AE21" i="6"/>
  <c r="V13" i="2" s="1"/>
  <c r="AE20" i="6"/>
  <c r="V18" i="2" s="1"/>
  <c r="S20" i="6"/>
  <c r="T18" i="2" s="1"/>
  <c r="S21" i="6"/>
  <c r="T13" i="2" s="1"/>
  <c r="S16" i="7"/>
  <c r="Q14" i="3" s="1"/>
  <c r="J15" i="9"/>
  <c r="J23" i="9"/>
  <c r="J7" i="9"/>
  <c r="J6" i="9"/>
  <c r="J12" i="9"/>
  <c r="J16" i="9"/>
  <c r="J14" i="9"/>
  <c r="J17" i="9"/>
  <c r="J22" i="9"/>
  <c r="J18" i="9"/>
  <c r="J11" i="9"/>
  <c r="J20" i="9"/>
  <c r="J24" i="9"/>
  <c r="J19" i="9"/>
  <c r="J10" i="9"/>
  <c r="J21" i="9"/>
  <c r="J13" i="9"/>
  <c r="I6" i="4"/>
  <c r="I21" i="3"/>
  <c r="I15" i="3"/>
  <c r="I20" i="3"/>
  <c r="I6" i="3"/>
  <c r="I9" i="3"/>
  <c r="I13" i="3"/>
  <c r="I17" i="3"/>
  <c r="I18" i="3"/>
  <c r="I16" i="3"/>
  <c r="I14" i="3"/>
  <c r="I22" i="3"/>
  <c r="I7" i="3"/>
  <c r="I12" i="3"/>
  <c r="I11" i="3"/>
  <c r="I19" i="3"/>
  <c r="I10" i="3"/>
  <c r="I8" i="3"/>
  <c r="I6" i="1"/>
  <c r="I9" i="1"/>
  <c r="I10" i="1"/>
  <c r="I8" i="1"/>
  <c r="I11" i="1"/>
  <c r="I7" i="1"/>
  <c r="I12" i="1"/>
  <c r="G13" i="5" l="1"/>
  <c r="F13" i="5"/>
  <c r="G25" i="10"/>
  <c r="F25" i="10"/>
  <c r="I25" i="9"/>
  <c r="H25" i="9"/>
  <c r="G8" i="8"/>
  <c r="F8" i="8"/>
  <c r="H23" i="3"/>
  <c r="G23" i="3"/>
  <c r="G23" i="7"/>
  <c r="F23" i="7"/>
  <c r="S18" i="7"/>
  <c r="Q7" i="3" s="1"/>
  <c r="R7" i="3" s="1"/>
  <c r="AE18" i="7"/>
  <c r="S7" i="3" s="1"/>
  <c r="T7" i="3" s="1"/>
  <c r="AQ18" i="7"/>
  <c r="U7" i="3" s="1"/>
  <c r="V7" i="3" s="1"/>
  <c r="S19" i="7"/>
  <c r="Q12" i="3" s="1"/>
  <c r="R12" i="3" s="1"/>
  <c r="AE19" i="7"/>
  <c r="S12" i="3" s="1"/>
  <c r="T12" i="3" s="1"/>
  <c r="AQ19" i="7"/>
  <c r="U12" i="3" s="1"/>
  <c r="S20" i="7"/>
  <c r="Q11" i="3" s="1"/>
  <c r="R11" i="3" s="1"/>
  <c r="AE20" i="7"/>
  <c r="S11" i="3" s="1"/>
  <c r="T11" i="3" s="1"/>
  <c r="AQ20" i="7"/>
  <c r="U11" i="3" s="1"/>
  <c r="V11" i="3" s="1"/>
  <c r="S21" i="7"/>
  <c r="Q19" i="3" s="1"/>
  <c r="R19" i="3" s="1"/>
  <c r="AE21" i="7"/>
  <c r="S19" i="3" s="1"/>
  <c r="T19" i="3" s="1"/>
  <c r="AQ21" i="7"/>
  <c r="U19" i="3" s="1"/>
  <c r="V19" i="3" s="1"/>
  <c r="S22" i="7"/>
  <c r="Q10" i="3" s="1"/>
  <c r="R10" i="3" s="1"/>
  <c r="AE22" i="7"/>
  <c r="S10" i="3" s="1"/>
  <c r="T10" i="3" s="1"/>
  <c r="AQ22" i="7"/>
  <c r="U10" i="3" s="1"/>
  <c r="V10" i="3" s="1"/>
  <c r="P7" i="3"/>
  <c r="P12" i="3"/>
  <c r="V12" i="3"/>
  <c r="P11" i="3"/>
  <c r="P19" i="3"/>
  <c r="P10" i="3"/>
  <c r="Q32" i="2"/>
  <c r="S32" i="2"/>
  <c r="Q22" i="2"/>
  <c r="S22" i="2"/>
  <c r="Q28" i="2"/>
  <c r="S28" i="2"/>
  <c r="Q38" i="2"/>
  <c r="S38" i="2"/>
  <c r="Q35" i="2"/>
  <c r="S35" i="2"/>
  <c r="Q24" i="2"/>
  <c r="S24" i="2"/>
  <c r="Q25" i="2"/>
  <c r="S25" i="2"/>
  <c r="Q37" i="2"/>
  <c r="S37" i="2"/>
  <c r="Q31" i="2"/>
  <c r="S31" i="2"/>
  <c r="W31" i="2"/>
  <c r="G42" i="6"/>
  <c r="F42" i="6"/>
  <c r="S41" i="6"/>
  <c r="T31" i="2" s="1"/>
  <c r="U31" i="2" s="1"/>
  <c r="AQ41" i="6"/>
  <c r="X31" i="2" s="1"/>
  <c r="Y31" i="2" s="1"/>
  <c r="S34" i="6"/>
  <c r="T22" i="2" s="1"/>
  <c r="U22" i="2" s="1"/>
  <c r="AE34" i="6"/>
  <c r="V22" i="2" s="1"/>
  <c r="W22" i="2" s="1"/>
  <c r="AQ34" i="6"/>
  <c r="X22" i="2" s="1"/>
  <c r="Y22" i="2" s="1"/>
  <c r="S35" i="6"/>
  <c r="T28" i="2" s="1"/>
  <c r="U28" i="2" s="1"/>
  <c r="AE35" i="6"/>
  <c r="V28" i="2" s="1"/>
  <c r="W28" i="2" s="1"/>
  <c r="AQ35" i="6"/>
  <c r="X28" i="2" s="1"/>
  <c r="Y28" i="2" s="1"/>
  <c r="S36" i="6"/>
  <c r="T38" i="2" s="1"/>
  <c r="U38" i="2" s="1"/>
  <c r="AE36" i="6"/>
  <c r="V38" i="2" s="1"/>
  <c r="W38" i="2" s="1"/>
  <c r="AQ36" i="6"/>
  <c r="X38" i="2" s="1"/>
  <c r="Y38" i="2" s="1"/>
  <c r="S37" i="6"/>
  <c r="T35" i="2" s="1"/>
  <c r="U35" i="2" s="1"/>
  <c r="AE37" i="6"/>
  <c r="V35" i="2" s="1"/>
  <c r="W35" i="2" s="1"/>
  <c r="AQ37" i="6"/>
  <c r="X35" i="2" s="1"/>
  <c r="Y35" i="2" s="1"/>
  <c r="S38" i="6"/>
  <c r="T24" i="2" s="1"/>
  <c r="U24" i="2" s="1"/>
  <c r="AE38" i="6"/>
  <c r="V24" i="2" s="1"/>
  <c r="W24" i="2" s="1"/>
  <c r="AQ38" i="6"/>
  <c r="X24" i="2" s="1"/>
  <c r="Y24" i="2" s="1"/>
  <c r="S39" i="6"/>
  <c r="T25" i="2" s="1"/>
  <c r="U25" i="2" s="1"/>
  <c r="AE39" i="6"/>
  <c r="V25" i="2" s="1"/>
  <c r="W25" i="2" s="1"/>
  <c r="AQ39" i="6"/>
  <c r="X25" i="2" s="1"/>
  <c r="Y25" i="2" s="1"/>
  <c r="S40" i="6"/>
  <c r="T37" i="2" s="1"/>
  <c r="U37" i="2" s="1"/>
  <c r="AE40" i="6"/>
  <c r="V37" i="2" s="1"/>
  <c r="W37" i="2" s="1"/>
  <c r="AQ40" i="6"/>
  <c r="X37" i="2" s="1"/>
  <c r="Y37" i="2" s="1"/>
  <c r="AQ24" i="10"/>
  <c r="Y21" i="9" s="1"/>
  <c r="Z21" i="9" s="1"/>
  <c r="AE24" i="10"/>
  <c r="W21" i="9" s="1"/>
  <c r="S24" i="10"/>
  <c r="U21" i="9" s="1"/>
  <c r="V21" i="9" s="1"/>
  <c r="AQ23" i="10"/>
  <c r="Y10" i="9" s="1"/>
  <c r="Z10" i="9" s="1"/>
  <c r="AE23" i="10"/>
  <c r="W10" i="9" s="1"/>
  <c r="X10" i="9" s="1"/>
  <c r="S23" i="10"/>
  <c r="U10" i="9" s="1"/>
  <c r="V10" i="9" s="1"/>
  <c r="AQ22" i="10"/>
  <c r="Y19" i="9" s="1"/>
  <c r="Z19" i="9" s="1"/>
  <c r="AE22" i="10"/>
  <c r="W19" i="9" s="1"/>
  <c r="S22" i="10"/>
  <c r="U19" i="9" s="1"/>
  <c r="V19" i="9" s="1"/>
  <c r="AQ21" i="10"/>
  <c r="Y24" i="9" s="1"/>
  <c r="Z24" i="9" s="1"/>
  <c r="AE21" i="10"/>
  <c r="W24" i="9" s="1"/>
  <c r="X24" i="9" s="1"/>
  <c r="S21" i="10"/>
  <c r="U24" i="9" s="1"/>
  <c r="V24" i="9" s="1"/>
  <c r="AQ20" i="10"/>
  <c r="AE20" i="10"/>
  <c r="S20" i="10"/>
  <c r="AQ19" i="10"/>
  <c r="Y20" i="9" s="1"/>
  <c r="Z20" i="9" s="1"/>
  <c r="AE19" i="10"/>
  <c r="W20" i="9" s="1"/>
  <c r="X20" i="9" s="1"/>
  <c r="S19" i="10"/>
  <c r="U20" i="9" s="1"/>
  <c r="V20" i="9" s="1"/>
  <c r="AQ18" i="10"/>
  <c r="Y11" i="9" s="1"/>
  <c r="Z11" i="9" s="1"/>
  <c r="AE18" i="10"/>
  <c r="W11" i="9" s="1"/>
  <c r="X11" i="9" s="1"/>
  <c r="S18" i="10"/>
  <c r="U11" i="9" s="1"/>
  <c r="V11" i="9" s="1"/>
  <c r="AQ17" i="10"/>
  <c r="Y18" i="9" s="1"/>
  <c r="Z18" i="9" s="1"/>
  <c r="AE17" i="10"/>
  <c r="W18" i="9" s="1"/>
  <c r="X18" i="9" s="1"/>
  <c r="S17" i="10"/>
  <c r="U18" i="9" s="1"/>
  <c r="V18" i="9" s="1"/>
  <c r="AQ16" i="10"/>
  <c r="Y22" i="9" s="1"/>
  <c r="Z22" i="9" s="1"/>
  <c r="AE16" i="10"/>
  <c r="W22" i="9" s="1"/>
  <c r="X22" i="9" s="1"/>
  <c r="S16" i="10"/>
  <c r="U22" i="9" s="1"/>
  <c r="V22" i="9" s="1"/>
  <c r="AQ15" i="10"/>
  <c r="Y17" i="9" s="1"/>
  <c r="Z17" i="9" s="1"/>
  <c r="AE15" i="10"/>
  <c r="W17" i="9" s="1"/>
  <c r="X17" i="9" s="1"/>
  <c r="S15" i="10"/>
  <c r="U17" i="9" s="1"/>
  <c r="V17" i="9" s="1"/>
  <c r="AQ12" i="10"/>
  <c r="Y16" i="9" s="1"/>
  <c r="Z16" i="9" s="1"/>
  <c r="AE12" i="10"/>
  <c r="W16" i="9" s="1"/>
  <c r="X16" i="9" s="1"/>
  <c r="S12" i="10"/>
  <c r="U16" i="9" s="1"/>
  <c r="V16" i="9" s="1"/>
  <c r="AQ11" i="10"/>
  <c r="Y12" i="9" s="1"/>
  <c r="Z12" i="9" s="1"/>
  <c r="AE11" i="10"/>
  <c r="W12" i="9" s="1"/>
  <c r="X12" i="9" s="1"/>
  <c r="S11" i="10"/>
  <c r="U12" i="9" s="1"/>
  <c r="V12" i="9" s="1"/>
  <c r="AQ10" i="10"/>
  <c r="Y6" i="9" s="1"/>
  <c r="Z6" i="9" s="1"/>
  <c r="AE10" i="10"/>
  <c r="W6" i="9" s="1"/>
  <c r="X6" i="9" s="1"/>
  <c r="S10" i="10"/>
  <c r="U6" i="9" s="1"/>
  <c r="V6" i="9" s="1"/>
  <c r="AQ9" i="10"/>
  <c r="Y7" i="9" s="1"/>
  <c r="Z7" i="9" s="1"/>
  <c r="AE9" i="10"/>
  <c r="W7" i="9" s="1"/>
  <c r="X7" i="9" s="1"/>
  <c r="S9" i="10"/>
  <c r="U7" i="9" s="1"/>
  <c r="V7" i="9" s="1"/>
  <c r="AQ8" i="10"/>
  <c r="Y23" i="9" s="1"/>
  <c r="Z23" i="9" s="1"/>
  <c r="AE8" i="10"/>
  <c r="W23" i="9" s="1"/>
  <c r="X23" i="9" s="1"/>
  <c r="S8" i="10"/>
  <c r="U23" i="9" s="1"/>
  <c r="V23" i="9" s="1"/>
  <c r="AQ7" i="10"/>
  <c r="Y15" i="9" s="1"/>
  <c r="Z15" i="9" s="1"/>
  <c r="AE7" i="10"/>
  <c r="W15" i="9" s="1"/>
  <c r="X15" i="9" s="1"/>
  <c r="S7" i="10"/>
  <c r="U15" i="9" s="1"/>
  <c r="V15" i="9" s="1"/>
  <c r="AQ6" i="10"/>
  <c r="Y13" i="9" s="1"/>
  <c r="Z13" i="9" s="1"/>
  <c r="AE6" i="10"/>
  <c r="W13" i="9" s="1"/>
  <c r="X13" i="9" s="1"/>
  <c r="T21" i="9"/>
  <c r="R21" i="9"/>
  <c r="T10" i="9"/>
  <c r="R10" i="9"/>
  <c r="T19" i="9"/>
  <c r="R19" i="9"/>
  <c r="T24" i="9"/>
  <c r="R24" i="9"/>
  <c r="T20" i="9"/>
  <c r="R20" i="9"/>
  <c r="T11" i="9"/>
  <c r="R11" i="9"/>
  <c r="T18" i="9"/>
  <c r="R18" i="9"/>
  <c r="T22" i="9"/>
  <c r="R22" i="9"/>
  <c r="T17" i="9"/>
  <c r="R17" i="9"/>
  <c r="Z14" i="9"/>
  <c r="X14" i="9"/>
  <c r="V14" i="9"/>
  <c r="T14" i="9"/>
  <c r="R14" i="9"/>
  <c r="T16" i="9"/>
  <c r="R16" i="9"/>
  <c r="T12" i="9"/>
  <c r="R12" i="9"/>
  <c r="T6" i="9"/>
  <c r="R6" i="9"/>
  <c r="T7" i="9"/>
  <c r="R7" i="9"/>
  <c r="T23" i="9"/>
  <c r="R23" i="9"/>
  <c r="T15" i="9"/>
  <c r="R15" i="9"/>
  <c r="V13" i="9"/>
  <c r="R13" i="9"/>
  <c r="Y12" i="1"/>
  <c r="Q11" i="1"/>
  <c r="S11" i="1"/>
  <c r="U11" i="1"/>
  <c r="W11" i="1"/>
  <c r="Y11" i="1"/>
  <c r="Q7" i="1"/>
  <c r="S7" i="1"/>
  <c r="U7" i="1"/>
  <c r="W7" i="1"/>
  <c r="Y7" i="1"/>
  <c r="Q12" i="1"/>
  <c r="S12" i="1"/>
  <c r="U12" i="1"/>
  <c r="W12" i="1"/>
  <c r="X19" i="9" l="1"/>
  <c r="AA19" i="9" s="1"/>
  <c r="AC19" i="9" s="1"/>
  <c r="X21" i="9"/>
  <c r="AA21" i="9" s="1"/>
  <c r="AC21" i="9" s="1"/>
  <c r="Z11" i="1"/>
  <c r="AB11" i="1" s="1"/>
  <c r="AC11" i="1" s="1"/>
  <c r="AD11" i="1" s="1"/>
  <c r="Z35" i="2"/>
  <c r="Z24" i="2"/>
  <c r="Z25" i="2"/>
  <c r="Z28" i="2"/>
  <c r="AA14" i="9"/>
  <c r="AC14" i="9" s="1"/>
  <c r="AA20" i="9"/>
  <c r="AC20" i="9" s="1"/>
  <c r="AA12" i="9"/>
  <c r="AC12" i="9" s="1"/>
  <c r="AD12" i="9" s="1"/>
  <c r="AA24" i="9"/>
  <c r="AC24" i="9" s="1"/>
  <c r="AA6" i="9"/>
  <c r="AA11" i="9"/>
  <c r="AC11" i="9" s="1"/>
  <c r="AD11" i="9" s="1"/>
  <c r="AA18" i="9"/>
  <c r="AC18" i="9" s="1"/>
  <c r="AA13" i="9"/>
  <c r="AC13" i="9" s="1"/>
  <c r="AA23" i="9"/>
  <c r="AC23" i="9" s="1"/>
  <c r="AA7" i="9"/>
  <c r="AA22" i="9"/>
  <c r="AC22" i="9" s="1"/>
  <c r="AA15" i="9"/>
  <c r="AC15" i="9" s="1"/>
  <c r="AA17" i="9"/>
  <c r="AC17" i="9" s="1"/>
  <c r="AA10" i="9"/>
  <c r="AC10" i="9" s="1"/>
  <c r="AD10" i="9" s="1"/>
  <c r="AA16" i="9"/>
  <c r="AC16" i="9" s="1"/>
  <c r="W12" i="3"/>
  <c r="W7" i="3"/>
  <c r="W10" i="3"/>
  <c r="W11" i="3"/>
  <c r="W19" i="3"/>
  <c r="Y19" i="3" s="1"/>
  <c r="Z31" i="2"/>
  <c r="Z38" i="2"/>
  <c r="AB38" i="2" s="1"/>
  <c r="Z37" i="2"/>
  <c r="AB37" i="2" s="1"/>
  <c r="Z22" i="2"/>
  <c r="Z12" i="1"/>
  <c r="AB12" i="1" s="1"/>
  <c r="AC12" i="1" s="1"/>
  <c r="AD12" i="1" s="1"/>
  <c r="Z7" i="1"/>
  <c r="AB7" i="1" s="1"/>
  <c r="AC7" i="1" s="1"/>
  <c r="AD7" i="1" s="1"/>
  <c r="AB31" i="2" l="1"/>
  <c r="AC31" i="2" s="1"/>
  <c r="AD31" i="2" s="1"/>
  <c r="AA31" i="2"/>
  <c r="AB25" i="2"/>
  <c r="AC25" i="2" s="1"/>
  <c r="AD25" i="2" s="1"/>
  <c r="AA25" i="2"/>
  <c r="AA28" i="2"/>
  <c r="AB28" i="2"/>
  <c r="AC28" i="2" s="1"/>
  <c r="AD28" i="2" s="1"/>
  <c r="AB35" i="2"/>
  <c r="AC35" i="2" s="1"/>
  <c r="AD35" i="2" s="1"/>
  <c r="AA35" i="2"/>
  <c r="AC38" i="2"/>
  <c r="AA38" i="2"/>
  <c r="AB24" i="2"/>
  <c r="AC24" i="2" s="1"/>
  <c r="AD24" i="2" s="1"/>
  <c r="AA24" i="2"/>
  <c r="AB22" i="2"/>
  <c r="AC22" i="2" s="1"/>
  <c r="AD22" i="2" s="1"/>
  <c r="AA22" i="2"/>
  <c r="AC37" i="2"/>
  <c r="AA37" i="2"/>
  <c r="AD20" i="9"/>
  <c r="AB20" i="9"/>
  <c r="AD21" i="9"/>
  <c r="AB21" i="9"/>
  <c r="AD18" i="9"/>
  <c r="AB18" i="9"/>
  <c r="AB16" i="9"/>
  <c r="AD16" i="9"/>
  <c r="AB17" i="9"/>
  <c r="AD17" i="9"/>
  <c r="AC6" i="9"/>
  <c r="AD6" i="9" s="1"/>
  <c r="AE6" i="9" s="1"/>
  <c r="AB6" i="9"/>
  <c r="AD19" i="9"/>
  <c r="AB19" i="9"/>
  <c r="AB10" i="9"/>
  <c r="AB11" i="9"/>
  <c r="AD24" i="9"/>
  <c r="AB24" i="9"/>
  <c r="AB14" i="9"/>
  <c r="AD14" i="9"/>
  <c r="AD22" i="9"/>
  <c r="AB22" i="9"/>
  <c r="AC7" i="9"/>
  <c r="AD7" i="9" s="1"/>
  <c r="AE7" i="9" s="1"/>
  <c r="AB7" i="9"/>
  <c r="AD23" i="9"/>
  <c r="AB23" i="9"/>
  <c r="AB12" i="9"/>
  <c r="AD15" i="9"/>
  <c r="AB15" i="9"/>
  <c r="AB13" i="9"/>
  <c r="AD13" i="9"/>
  <c r="X19" i="3"/>
  <c r="Z19" i="3"/>
  <c r="X11" i="3"/>
  <c r="Y11" i="3"/>
  <c r="Z11" i="3" s="1"/>
  <c r="AA11" i="3" s="1"/>
  <c r="X10" i="3"/>
  <c r="Y10" i="3"/>
  <c r="Z10" i="3" s="1"/>
  <c r="AA10" i="3" s="1"/>
  <c r="Y7" i="3"/>
  <c r="Z7" i="3" s="1"/>
  <c r="AA7" i="3" s="1"/>
  <c r="X7" i="3"/>
  <c r="X12" i="3"/>
  <c r="Y12" i="3"/>
  <c r="Z12" i="3" s="1"/>
  <c r="AA12" i="3" s="1"/>
  <c r="AA12" i="1"/>
  <c r="AA7" i="1"/>
  <c r="AA11" i="1"/>
  <c r="U6" i="4"/>
  <c r="AE7" i="8"/>
  <c r="AE6" i="8"/>
  <c r="S6" i="4" s="1"/>
  <c r="S7" i="8"/>
  <c r="Q6" i="4"/>
  <c r="AQ7" i="7"/>
  <c r="U21" i="3" s="1"/>
  <c r="AQ8" i="7"/>
  <c r="U15" i="3" s="1"/>
  <c r="AQ9" i="7"/>
  <c r="U20" i="3" s="1"/>
  <c r="AQ10" i="7"/>
  <c r="U6" i="3" s="1"/>
  <c r="AQ11" i="7"/>
  <c r="U9" i="3" s="1"/>
  <c r="AQ12" i="7"/>
  <c r="U13" i="3" s="1"/>
  <c r="AQ13" i="7"/>
  <c r="U17" i="3" s="1"/>
  <c r="AQ14" i="7"/>
  <c r="U18" i="3" s="1"/>
  <c r="AQ15" i="7"/>
  <c r="U16" i="3" s="1"/>
  <c r="AQ17" i="7"/>
  <c r="U22" i="3" s="1"/>
  <c r="AQ6" i="7"/>
  <c r="U8" i="3" s="1"/>
  <c r="AE7" i="7"/>
  <c r="S21" i="3" s="1"/>
  <c r="AE8" i="7"/>
  <c r="S15" i="3" s="1"/>
  <c r="AE9" i="7"/>
  <c r="S20" i="3" s="1"/>
  <c r="AE10" i="7"/>
  <c r="S6" i="3" s="1"/>
  <c r="AE11" i="7"/>
  <c r="S9" i="3" s="1"/>
  <c r="AE12" i="7"/>
  <c r="S13" i="3" s="1"/>
  <c r="AE13" i="7"/>
  <c r="S17" i="3" s="1"/>
  <c r="AE14" i="7"/>
  <c r="S18" i="3" s="1"/>
  <c r="AE15" i="7"/>
  <c r="S16" i="3" s="1"/>
  <c r="AE17" i="7"/>
  <c r="S22" i="3" s="1"/>
  <c r="AE6" i="7"/>
  <c r="S8" i="3" s="1"/>
  <c r="S7" i="7"/>
  <c r="Q21" i="3" s="1"/>
  <c r="S8" i="7"/>
  <c r="Q15" i="3" s="1"/>
  <c r="S9" i="7"/>
  <c r="Q20" i="3" s="1"/>
  <c r="S10" i="7"/>
  <c r="Q6" i="3" s="1"/>
  <c r="S11" i="7"/>
  <c r="Q9" i="3" s="1"/>
  <c r="S12" i="7"/>
  <c r="Q13" i="3" s="1"/>
  <c r="S13" i="7"/>
  <c r="Q17" i="3" s="1"/>
  <c r="S14" i="7"/>
  <c r="Q18" i="3" s="1"/>
  <c r="S15" i="7"/>
  <c r="Q16" i="3" s="1"/>
  <c r="S17" i="7"/>
  <c r="Q22" i="3" s="1"/>
  <c r="S6" i="7"/>
  <c r="Q8" i="3" s="1"/>
  <c r="AQ7" i="6"/>
  <c r="X11" i="2" s="1"/>
  <c r="AQ8" i="6"/>
  <c r="X19" i="2" s="1"/>
  <c r="AQ9" i="6"/>
  <c r="X14" i="2" s="1"/>
  <c r="AQ10" i="6"/>
  <c r="X26" i="2" s="1"/>
  <c r="AQ11" i="6"/>
  <c r="X29" i="2" s="1"/>
  <c r="AQ12" i="6"/>
  <c r="X39" i="2" s="1"/>
  <c r="AQ13" i="6"/>
  <c r="X6" i="2" s="1"/>
  <c r="AQ14" i="6"/>
  <c r="X8" i="2" s="1"/>
  <c r="AQ15" i="6"/>
  <c r="X30" i="2" s="1"/>
  <c r="AQ16" i="6"/>
  <c r="X10" i="2" s="1"/>
  <c r="AQ17" i="6"/>
  <c r="X16" i="2" s="1"/>
  <c r="AQ18" i="6"/>
  <c r="X9" i="2" s="1"/>
  <c r="AQ19" i="6"/>
  <c r="X7" i="2" s="1"/>
  <c r="AQ22" i="6"/>
  <c r="X23" i="2" s="1"/>
  <c r="AQ23" i="6"/>
  <c r="X20" i="2" s="1"/>
  <c r="AQ24" i="6"/>
  <c r="X21" i="2" s="1"/>
  <c r="AQ25" i="6"/>
  <c r="X15" i="2" s="1"/>
  <c r="AQ26" i="6"/>
  <c r="X12" i="2" s="1"/>
  <c r="AQ27" i="6"/>
  <c r="X27" i="2" s="1"/>
  <c r="AQ28" i="6"/>
  <c r="X34" i="2" s="1"/>
  <c r="AQ29" i="6"/>
  <c r="X40" i="2" s="1"/>
  <c r="AQ30" i="6"/>
  <c r="X33" i="2" s="1"/>
  <c r="AQ31" i="6"/>
  <c r="X36" i="2" s="1"/>
  <c r="AQ32" i="6"/>
  <c r="X41" i="2" s="1"/>
  <c r="AQ33" i="6"/>
  <c r="X32" i="2" s="1"/>
  <c r="Y32" i="2" s="1"/>
  <c r="AE7" i="6"/>
  <c r="V11" i="2" s="1"/>
  <c r="AE8" i="6"/>
  <c r="V19" i="2" s="1"/>
  <c r="AE9" i="6"/>
  <c r="V14" i="2" s="1"/>
  <c r="AE10" i="6"/>
  <c r="V26" i="2" s="1"/>
  <c r="AE11" i="6"/>
  <c r="V29" i="2" s="1"/>
  <c r="AE12" i="6"/>
  <c r="V39" i="2" s="1"/>
  <c r="AE13" i="6"/>
  <c r="V6" i="2" s="1"/>
  <c r="AE14" i="6"/>
  <c r="V8" i="2" s="1"/>
  <c r="AE15" i="6"/>
  <c r="V30" i="2" s="1"/>
  <c r="AE16" i="6"/>
  <c r="V10" i="2" s="1"/>
  <c r="AE17" i="6"/>
  <c r="V16" i="2" s="1"/>
  <c r="AE18" i="6"/>
  <c r="V9" i="2" s="1"/>
  <c r="AE19" i="6"/>
  <c r="V7" i="2" s="1"/>
  <c r="AE22" i="6"/>
  <c r="V23" i="2" s="1"/>
  <c r="AE23" i="6"/>
  <c r="V20" i="2" s="1"/>
  <c r="AE24" i="6"/>
  <c r="V21" i="2" s="1"/>
  <c r="AE25" i="6"/>
  <c r="V15" i="2" s="1"/>
  <c r="AE26" i="6"/>
  <c r="V12" i="2" s="1"/>
  <c r="AE27" i="6"/>
  <c r="V27" i="2" s="1"/>
  <c r="AE28" i="6"/>
  <c r="V34" i="2" s="1"/>
  <c r="AE29" i="6"/>
  <c r="V40" i="2" s="1"/>
  <c r="AE30" i="6"/>
  <c r="V33" i="2" s="1"/>
  <c r="AE31" i="6"/>
  <c r="V36" i="2" s="1"/>
  <c r="AE32" i="6"/>
  <c r="V41" i="2" s="1"/>
  <c r="AE33" i="6"/>
  <c r="V32" i="2" s="1"/>
  <c r="W32" i="2" s="1"/>
  <c r="AE6" i="6"/>
  <c r="V17" i="2" s="1"/>
  <c r="S7" i="6"/>
  <c r="T11" i="2" s="1"/>
  <c r="S8" i="6"/>
  <c r="T19" i="2" s="1"/>
  <c r="S9" i="6"/>
  <c r="T14" i="2" s="1"/>
  <c r="S10" i="6"/>
  <c r="T26" i="2" s="1"/>
  <c r="S11" i="6"/>
  <c r="T29" i="2" s="1"/>
  <c r="S12" i="6"/>
  <c r="T39" i="2" s="1"/>
  <c r="S13" i="6"/>
  <c r="T6" i="2" s="1"/>
  <c r="S14" i="6"/>
  <c r="T8" i="2" s="1"/>
  <c r="S15" i="6"/>
  <c r="T30" i="2" s="1"/>
  <c r="S16" i="6"/>
  <c r="T10" i="2" s="1"/>
  <c r="S17" i="6"/>
  <c r="T16" i="2" s="1"/>
  <c r="S18" i="6"/>
  <c r="T9" i="2" s="1"/>
  <c r="S19" i="6"/>
  <c r="T7" i="2" s="1"/>
  <c r="S22" i="6"/>
  <c r="T23" i="2" s="1"/>
  <c r="S23" i="6"/>
  <c r="T20" i="2" s="1"/>
  <c r="S24" i="6"/>
  <c r="T21" i="2" s="1"/>
  <c r="S25" i="6"/>
  <c r="T15" i="2" s="1"/>
  <c r="S26" i="6"/>
  <c r="T12" i="2" s="1"/>
  <c r="S27" i="6"/>
  <c r="T27" i="2" s="1"/>
  <c r="S28" i="6"/>
  <c r="T34" i="2" s="1"/>
  <c r="S29" i="6"/>
  <c r="T40" i="2" s="1"/>
  <c r="S30" i="6"/>
  <c r="T33" i="2" s="1"/>
  <c r="S31" i="6"/>
  <c r="T36" i="2" s="1"/>
  <c r="S32" i="6"/>
  <c r="T41" i="2" s="1"/>
  <c r="S33" i="6"/>
  <c r="T32" i="2" s="1"/>
  <c r="U32" i="2" s="1"/>
  <c r="S6" i="6"/>
  <c r="T17" i="2" s="1"/>
  <c r="AE25" i="9" l="1"/>
  <c r="C25" i="1" s="1"/>
  <c r="Z32" i="2"/>
  <c r="AB32" i="2" s="1"/>
  <c r="AC32" i="2" s="1"/>
  <c r="AD32" i="2" s="1"/>
  <c r="AD25" i="9"/>
  <c r="AC25" i="9"/>
  <c r="P18" i="3"/>
  <c r="R18" i="3"/>
  <c r="T18" i="3"/>
  <c r="V18" i="3"/>
  <c r="P16" i="3"/>
  <c r="R16" i="3"/>
  <c r="T16" i="3"/>
  <c r="V16" i="3"/>
  <c r="P14" i="3"/>
  <c r="R14" i="3"/>
  <c r="T14" i="3"/>
  <c r="V14" i="3"/>
  <c r="P22" i="3"/>
  <c r="R22" i="3"/>
  <c r="T22" i="3"/>
  <c r="V22" i="3"/>
  <c r="W20" i="2"/>
  <c r="Q8" i="1"/>
  <c r="S8" i="1"/>
  <c r="U8" i="1"/>
  <c r="W8" i="1"/>
  <c r="Y8" i="1"/>
  <c r="AA32" i="2" l="1"/>
  <c r="W16" i="3"/>
  <c r="W18" i="3"/>
  <c r="Y18" i="3" s="1"/>
  <c r="W14" i="3"/>
  <c r="W22" i="3"/>
  <c r="Y22" i="3" s="1"/>
  <c r="Z8" i="1"/>
  <c r="AB8" i="1" s="1"/>
  <c r="AC8" i="1" s="1"/>
  <c r="AD8" i="1" s="1"/>
  <c r="X16" i="3" l="1"/>
  <c r="Y16" i="3"/>
  <c r="Z16" i="3" s="1"/>
  <c r="AA16" i="3" s="1"/>
  <c r="X22" i="3"/>
  <c r="Z22" i="3"/>
  <c r="X14" i="3"/>
  <c r="Y14" i="3"/>
  <c r="Z14" i="3" s="1"/>
  <c r="AA14" i="3" s="1"/>
  <c r="X18" i="3"/>
  <c r="Z18" i="3"/>
  <c r="AA18" i="3" s="1"/>
  <c r="AA8" i="1"/>
  <c r="S6" i="2"/>
  <c r="Q8" i="2"/>
  <c r="V21" i="3" l="1"/>
  <c r="T21" i="3"/>
  <c r="R21" i="3"/>
  <c r="P21" i="3"/>
  <c r="Y40" i="2"/>
  <c r="Y33" i="2"/>
  <c r="Y34" i="2"/>
  <c r="Y36" i="2"/>
  <c r="Y18" i="2"/>
  <c r="W40" i="2"/>
  <c r="W33" i="2"/>
  <c r="W34" i="2"/>
  <c r="W36" i="2"/>
  <c r="W18" i="2"/>
  <c r="U40" i="2"/>
  <c r="U33" i="2"/>
  <c r="U34" i="2"/>
  <c r="U36" i="2"/>
  <c r="U18" i="2"/>
  <c r="S40" i="2"/>
  <c r="S33" i="2"/>
  <c r="S34" i="2"/>
  <c r="S36" i="2"/>
  <c r="S18" i="2"/>
  <c r="Q40" i="2"/>
  <c r="Q33" i="2"/>
  <c r="Q34" i="2"/>
  <c r="Q36" i="2"/>
  <c r="Q18" i="2"/>
  <c r="Z36" i="2" l="1"/>
  <c r="AB36" i="2" s="1"/>
  <c r="W21" i="3"/>
  <c r="Y21" i="3" s="1"/>
  <c r="Z34" i="2"/>
  <c r="Z18" i="2"/>
  <c r="Z33" i="2"/>
  <c r="Z40" i="2"/>
  <c r="AB40" i="2" s="1"/>
  <c r="V6" i="4"/>
  <c r="T6" i="4"/>
  <c r="R6" i="4"/>
  <c r="P6" i="4"/>
  <c r="V9" i="3"/>
  <c r="T9" i="3"/>
  <c r="R9" i="3"/>
  <c r="P9" i="3"/>
  <c r="V20" i="3"/>
  <c r="T20" i="3"/>
  <c r="R20" i="3"/>
  <c r="P20" i="3"/>
  <c r="V8" i="3"/>
  <c r="T8" i="3"/>
  <c r="R8" i="3"/>
  <c r="P8" i="3"/>
  <c r="V15" i="3"/>
  <c r="T15" i="3"/>
  <c r="R15" i="3"/>
  <c r="P15" i="3"/>
  <c r="V13" i="3"/>
  <c r="T13" i="3"/>
  <c r="R13" i="3"/>
  <c r="P13" i="3"/>
  <c r="V17" i="3"/>
  <c r="T17" i="3"/>
  <c r="R17" i="3"/>
  <c r="P17" i="3"/>
  <c r="V6" i="3"/>
  <c r="T6" i="3"/>
  <c r="R6" i="3"/>
  <c r="P6" i="3"/>
  <c r="Y12" i="2"/>
  <c r="Y15" i="2"/>
  <c r="Y27" i="2"/>
  <c r="Y39" i="2"/>
  <c r="Y41" i="2"/>
  <c r="Y17" i="2"/>
  <c r="Y11" i="2"/>
  <c r="Y19" i="2"/>
  <c r="Y7" i="2"/>
  <c r="Y16" i="2"/>
  <c r="Y13" i="2"/>
  <c r="Y30" i="2"/>
  <c r="Y10" i="2"/>
  <c r="Y20" i="2"/>
  <c r="Y23" i="2"/>
  <c r="Y8" i="2"/>
  <c r="Y6" i="2"/>
  <c r="Y21" i="2"/>
  <c r="Y26" i="2"/>
  <c r="Y9" i="2"/>
  <c r="Y29" i="2"/>
  <c r="Y14" i="2"/>
  <c r="U12" i="2"/>
  <c r="U15" i="2"/>
  <c r="U27" i="2"/>
  <c r="U39" i="2"/>
  <c r="U41" i="2"/>
  <c r="U17" i="2"/>
  <c r="U11" i="2"/>
  <c r="U19" i="2"/>
  <c r="U7" i="2"/>
  <c r="U16" i="2"/>
  <c r="U13" i="2"/>
  <c r="U30" i="2"/>
  <c r="U10" i="2"/>
  <c r="U20" i="2"/>
  <c r="U23" i="2"/>
  <c r="U8" i="2"/>
  <c r="U6" i="2"/>
  <c r="U21" i="2"/>
  <c r="U26" i="2"/>
  <c r="U9" i="2"/>
  <c r="U29" i="2"/>
  <c r="W12" i="2"/>
  <c r="W15" i="2"/>
  <c r="W27" i="2"/>
  <c r="W39" i="2"/>
  <c r="W41" i="2"/>
  <c r="W17" i="2"/>
  <c r="W11" i="2"/>
  <c r="W19" i="2"/>
  <c r="W7" i="2"/>
  <c r="W16" i="2"/>
  <c r="W13" i="2"/>
  <c r="W30" i="2"/>
  <c r="W10" i="2"/>
  <c r="W23" i="2"/>
  <c r="W8" i="2"/>
  <c r="W6" i="2"/>
  <c r="W21" i="2"/>
  <c r="W26" i="2"/>
  <c r="W9" i="2"/>
  <c r="W29" i="2"/>
  <c r="W14" i="2"/>
  <c r="S12" i="2"/>
  <c r="S15" i="2"/>
  <c r="S27" i="2"/>
  <c r="S39" i="2"/>
  <c r="S41" i="2"/>
  <c r="S17" i="2"/>
  <c r="S11" i="2"/>
  <c r="S19" i="2"/>
  <c r="S7" i="2"/>
  <c r="S16" i="2"/>
  <c r="S13" i="2"/>
  <c r="S30" i="2"/>
  <c r="S10" i="2"/>
  <c r="S20" i="2"/>
  <c r="S23" i="2"/>
  <c r="S8" i="2"/>
  <c r="S21" i="2"/>
  <c r="S26" i="2"/>
  <c r="S9" i="2"/>
  <c r="S29" i="2"/>
  <c r="S14" i="2"/>
  <c r="Q26" i="2"/>
  <c r="Q9" i="2"/>
  <c r="Q29" i="2"/>
  <c r="Q12" i="2"/>
  <c r="Q15" i="2"/>
  <c r="Q27" i="2"/>
  <c r="Q39" i="2"/>
  <c r="Q41" i="2"/>
  <c r="Q17" i="2"/>
  <c r="Q11" i="2"/>
  <c r="Q19" i="2"/>
  <c r="Q7" i="2"/>
  <c r="Q16" i="2"/>
  <c r="Q13" i="2"/>
  <c r="Q30" i="2"/>
  <c r="Q10" i="2"/>
  <c r="Q20" i="2"/>
  <c r="Q23" i="2"/>
  <c r="Q6" i="2"/>
  <c r="Q21" i="2"/>
  <c r="Q14" i="2"/>
  <c r="U10" i="1"/>
  <c r="Y9" i="1"/>
  <c r="U9" i="1"/>
  <c r="S9" i="1"/>
  <c r="S6" i="1"/>
  <c r="Y10" i="1"/>
  <c r="W10" i="1"/>
  <c r="S10" i="1"/>
  <c r="Q9" i="1"/>
  <c r="Q6" i="1"/>
  <c r="Q10" i="1"/>
  <c r="Z41" i="2" l="1"/>
  <c r="AB33" i="2"/>
  <c r="AC33" i="2" s="1"/>
  <c r="AD33" i="2" s="1"/>
  <c r="AA33" i="2"/>
  <c r="AA18" i="2"/>
  <c r="AB18" i="2"/>
  <c r="AC18" i="2" s="1"/>
  <c r="AD18" i="2" s="1"/>
  <c r="AA34" i="2"/>
  <c r="AB34" i="2"/>
  <c r="AC34" i="2" s="1"/>
  <c r="AD34" i="2" s="1"/>
  <c r="AC40" i="2"/>
  <c r="AA40" i="2"/>
  <c r="AC36" i="2"/>
  <c r="AA36" i="2"/>
  <c r="Z21" i="3"/>
  <c r="X21" i="3"/>
  <c r="W6" i="4"/>
  <c r="W13" i="3"/>
  <c r="Z30" i="2"/>
  <c r="Z13" i="2"/>
  <c r="Z8" i="2"/>
  <c r="Z7" i="2"/>
  <c r="AB41" i="2"/>
  <c r="Z15" i="2"/>
  <c r="Z6" i="2"/>
  <c r="Z16" i="2"/>
  <c r="Z27" i="2"/>
  <c r="Z29" i="2"/>
  <c r="Z23" i="2"/>
  <c r="Z19" i="2"/>
  <c r="Z12" i="2"/>
  <c r="Z20" i="2"/>
  <c r="Z11" i="2"/>
  <c r="AB11" i="2" s="1"/>
  <c r="AC11" i="2" s="1"/>
  <c r="AD11" i="2" s="1"/>
  <c r="Z21" i="2"/>
  <c r="Z39" i="2"/>
  <c r="AB39" i="2" s="1"/>
  <c r="Z9" i="2"/>
  <c r="Z10" i="2"/>
  <c r="Z17" i="2"/>
  <c r="AB17" i="2" s="1"/>
  <c r="AC17" i="2" s="1"/>
  <c r="AD17" i="2" s="1"/>
  <c r="Z26" i="2"/>
  <c r="Z9" i="1"/>
  <c r="AB9" i="1" s="1"/>
  <c r="AC9" i="1" s="1"/>
  <c r="AD9" i="1" s="1"/>
  <c r="Z6" i="1"/>
  <c r="AB6" i="1" s="1"/>
  <c r="AC6" i="1" s="1"/>
  <c r="W15" i="3"/>
  <c r="W20" i="3"/>
  <c r="Y20" i="3" s="1"/>
  <c r="W17" i="3"/>
  <c r="W9" i="3"/>
  <c r="W6" i="3"/>
  <c r="W8" i="3"/>
  <c r="Z10" i="1"/>
  <c r="AB10" i="1" s="1"/>
  <c r="AC10" i="1" s="1"/>
  <c r="AD10" i="1" s="1"/>
  <c r="U14" i="2"/>
  <c r="Z14" i="2" s="1"/>
  <c r="AD6" i="1" l="1"/>
  <c r="AD18" i="1" s="1"/>
  <c r="C21" i="1" s="1"/>
  <c r="AC18" i="1"/>
  <c r="AB20" i="2"/>
  <c r="AC20" i="2" s="1"/>
  <c r="AD20" i="2" s="1"/>
  <c r="AA20" i="2"/>
  <c r="AA13" i="2"/>
  <c r="AB13" i="2"/>
  <c r="AC13" i="2" s="1"/>
  <c r="AD13" i="2" s="1"/>
  <c r="AB7" i="2"/>
  <c r="AC7" i="2" s="1"/>
  <c r="AD7" i="2" s="1"/>
  <c r="AA7" i="2"/>
  <c r="AB27" i="2"/>
  <c r="AC27" i="2" s="1"/>
  <c r="AD27" i="2" s="1"/>
  <c r="AA27" i="2"/>
  <c r="AC41" i="2"/>
  <c r="AA41" i="2"/>
  <c r="AB21" i="2"/>
  <c r="AC21" i="2" s="1"/>
  <c r="AD21" i="2" s="1"/>
  <c r="AA21" i="2"/>
  <c r="AB15" i="2"/>
  <c r="AC15" i="2" s="1"/>
  <c r="AD15" i="2" s="1"/>
  <c r="AA15" i="2"/>
  <c r="AA12" i="2"/>
  <c r="AB12" i="2"/>
  <c r="AC12" i="2" s="1"/>
  <c r="AD12" i="2" s="1"/>
  <c r="AB23" i="2"/>
  <c r="AC23" i="2" s="1"/>
  <c r="AD23" i="2" s="1"/>
  <c r="AA23" i="2"/>
  <c r="AA9" i="2"/>
  <c r="AB9" i="2"/>
  <c r="AC9" i="2" s="1"/>
  <c r="AD9" i="2" s="1"/>
  <c r="Y6" i="4"/>
  <c r="Z6" i="4" s="1"/>
  <c r="AA6" i="4" s="1"/>
  <c r="AA8" i="4" s="1"/>
  <c r="C24" i="1" s="1"/>
  <c r="X6" i="4"/>
  <c r="X20" i="3"/>
  <c r="Z20" i="3"/>
  <c r="X13" i="3"/>
  <c r="Y13" i="3"/>
  <c r="Z13" i="3" s="1"/>
  <c r="AA13" i="3" s="1"/>
  <c r="X9" i="3"/>
  <c r="Y9" i="3"/>
  <c r="Z9" i="3" s="1"/>
  <c r="AA9" i="3" s="1"/>
  <c r="X15" i="3"/>
  <c r="Y15" i="3"/>
  <c r="Z15" i="3" s="1"/>
  <c r="AA15" i="3" s="1"/>
  <c r="X6" i="3"/>
  <c r="Y6" i="3"/>
  <c r="Z6" i="3" s="1"/>
  <c r="AA6" i="3" s="1"/>
  <c r="X17" i="3"/>
  <c r="Y17" i="3"/>
  <c r="Z17" i="3" s="1"/>
  <c r="AA17" i="3" s="1"/>
  <c r="Y8" i="3"/>
  <c r="Z8" i="3" s="1"/>
  <c r="AA8" i="3" s="1"/>
  <c r="X8" i="3"/>
  <c r="AB26" i="2"/>
  <c r="AC26" i="2" s="1"/>
  <c r="AD26" i="2" s="1"/>
  <c r="AA26" i="2"/>
  <c r="AB19" i="2"/>
  <c r="AC19" i="2" s="1"/>
  <c r="AD19" i="2" s="1"/>
  <c r="AA19" i="2"/>
  <c r="AB29" i="2"/>
  <c r="AC29" i="2" s="1"/>
  <c r="AD29" i="2" s="1"/>
  <c r="AA29" i="2"/>
  <c r="AB8" i="2"/>
  <c r="AC8" i="2" s="1"/>
  <c r="AD8" i="2" s="1"/>
  <c r="AA8" i="2"/>
  <c r="AB6" i="2"/>
  <c r="AC6" i="2" s="1"/>
  <c r="AD6" i="2" s="1"/>
  <c r="AD43" i="2" s="1"/>
  <c r="C22" i="1" s="1"/>
  <c r="AA6" i="2"/>
  <c r="AB10" i="2"/>
  <c r="AC10" i="2" s="1"/>
  <c r="AD10" i="2" s="1"/>
  <c r="AA10" i="2"/>
  <c r="AB14" i="2"/>
  <c r="AC14" i="2" s="1"/>
  <c r="AD14" i="2" s="1"/>
  <c r="AA14" i="2"/>
  <c r="AC39" i="2"/>
  <c r="AA39" i="2"/>
  <c r="AB16" i="2"/>
  <c r="AC16" i="2" s="1"/>
  <c r="AD16" i="2" s="1"/>
  <c r="AA16" i="2"/>
  <c r="AB30" i="2"/>
  <c r="AC30" i="2" s="1"/>
  <c r="AD30" i="2" s="1"/>
  <c r="AA30" i="2"/>
  <c r="AA11" i="2"/>
  <c r="AA17" i="2"/>
  <c r="AA10" i="1"/>
  <c r="AA9" i="1"/>
  <c r="AA6" i="1"/>
  <c r="AA23" i="3" l="1"/>
  <c r="C23" i="1" s="1"/>
  <c r="C27" i="1"/>
  <c r="Z23" i="3"/>
  <c r="Y23" i="3"/>
</calcChain>
</file>

<file path=xl/sharedStrings.xml><?xml version="1.0" encoding="utf-8"?>
<sst xmlns="http://schemas.openxmlformats.org/spreadsheetml/2006/main" count="1714" uniqueCount="536">
  <si>
    <t>Číslo projektu</t>
  </si>
  <si>
    <t>Název</t>
  </si>
  <si>
    <t>Žadatel</t>
  </si>
  <si>
    <t>Identifikační číslo žadatele</t>
  </si>
  <si>
    <t>Adresa žadatele</t>
  </si>
  <si>
    <t>Požadovaná částka</t>
  </si>
  <si>
    <t>Celková částka</t>
  </si>
  <si>
    <t>Kikstart, z.s.</t>
  </si>
  <si>
    <t>04296176</t>
  </si>
  <si>
    <t>Swing Opava, z. s.</t>
  </si>
  <si>
    <t>08384789</t>
  </si>
  <si>
    <t>Dostojevského 1567/39, Opava, Jaktař (část), 74601</t>
  </si>
  <si>
    <t>Kulturně-umělecký provoz KUPE</t>
  </si>
  <si>
    <t>Vodárenská věž Opava o.p.s.</t>
  </si>
  <si>
    <t>Hradecká 646/4, Opava, Jaktař (část), 74601</t>
  </si>
  <si>
    <t>Za Opavu, z.s.</t>
  </si>
  <si>
    <t>Ovocná 1970/43, Opava, Jaktař (část), 74601</t>
  </si>
  <si>
    <t>Studentská unie Slezské univerzity, z.s.</t>
  </si>
  <si>
    <t>Bezručovo náměstí 1150/13, Opava, Předměstí (část), 74601</t>
  </si>
  <si>
    <t>Nepravidelné programy v KUPE</t>
  </si>
  <si>
    <t>Pravidelné programy v KUPE</t>
  </si>
  <si>
    <t>Církevní konzervatoř Německého řádu</t>
  </si>
  <si>
    <t>Beethovenova 235/1, Opava, Město, 74601</t>
  </si>
  <si>
    <t>Základní umělecká škola, Opava, příspěvková organizace</t>
  </si>
  <si>
    <t>Nádražní okruh 674/11, Opava, Město, 74601</t>
  </si>
  <si>
    <t>Spolek rodičů a přátel při Základní umělecké škole v Opavě</t>
  </si>
  <si>
    <t>Nádražní okruh 674/11, Opava, Předměstí (část), 74601</t>
  </si>
  <si>
    <t>Jindřiška Tyranová</t>
  </si>
  <si>
    <t>Pěvecký sbor Křížkovský v Opavě, zapsaný spolek</t>
  </si>
  <si>
    <t>Matiční 456/2a, Opava, Město, 74601</t>
  </si>
  <si>
    <t>Kostel sv. Janů z. s.</t>
  </si>
  <si>
    <t>Opavská 397, Hradec nad Moravicí, Hradec nad Moravicí, 74741</t>
  </si>
  <si>
    <t>Opavský filmový klub</t>
  </si>
  <si>
    <t>Holos, z.ú.</t>
  </si>
  <si>
    <t>Marie Dolanské 8/12, Opava, Vlaštovičky, 74601</t>
  </si>
  <si>
    <t>Reprezentace města Opavy v debatování</t>
  </si>
  <si>
    <t>SDRUŽENÍ PŘÁTEL MENDELOVA GYMNÁZIA, z. s.</t>
  </si>
  <si>
    <t>Komenského 397/5, Opava, Město, 74601</t>
  </si>
  <si>
    <t>Kritérium 1
Počet členů</t>
  </si>
  <si>
    <t>Kritérium 2
Výše finanční spoluúčasti žadatele</t>
  </si>
  <si>
    <t>Kritérium 3 
Doložené dosavadní výstupy činnosti</t>
  </si>
  <si>
    <t>Kritérium 4
Významnost, tradice, inovativnost, přínos</t>
  </si>
  <si>
    <t>Kritérium 5
Nezbytnost požadovaných nákladů, adekvátnost položek rozpočtu</t>
  </si>
  <si>
    <t>Součet  bodů</t>
  </si>
  <si>
    <t>Důvod krácení/vyřazení dotace</t>
  </si>
  <si>
    <t>Body přidělené MMO</t>
  </si>
  <si>
    <t>Přepočtené body dle váhy kritéria</t>
  </si>
  <si>
    <t>váha 0,1</t>
  </si>
  <si>
    <t>váha 0,2</t>
  </si>
  <si>
    <t>váha 0,4</t>
  </si>
  <si>
    <t>váha 0,3</t>
  </si>
  <si>
    <t>Kritérium 1
Velikost cílové skupiny</t>
  </si>
  <si>
    <t>Kritérium 1
Výše finanční spoluúčasti žadatele</t>
  </si>
  <si>
    <t>Kritérium 2
Doložené dosavadní výstupy činnosti</t>
  </si>
  <si>
    <t>Kritérium 3
Významnost, tradice, inovativnost, přínos</t>
  </si>
  <si>
    <t>Kritérium 4
Nezbytnost požadovaných nákladů, adekvátnost položek rozpočtu</t>
  </si>
  <si>
    <t>Kritérium 2
Shrnutí činnosti s důrazem na poslední období</t>
  </si>
  <si>
    <t>Kritérium 3
Významnost, přínos</t>
  </si>
  <si>
    <t>Petr Urbánek</t>
  </si>
  <si>
    <t>Mendlova 24, Opava, Předměstí (část), 74601</t>
  </si>
  <si>
    <t>Bekus art style, s.r.o.</t>
  </si>
  <si>
    <t>Nákladní 32/18, Opava, Město, 74601</t>
  </si>
  <si>
    <t>KAFRAZYL z. s.</t>
  </si>
  <si>
    <t>09743791</t>
  </si>
  <si>
    <t>Pavlovského 653/21, Opava, Jaktař (část), 74707</t>
  </si>
  <si>
    <t>OUTDOOR FILMS s.r.o.</t>
  </si>
  <si>
    <t>Smetanovo náměstí 1180/7, Ostrava, Mariánské Hory (část), 70200</t>
  </si>
  <si>
    <t>Silesia Art, z.ú.</t>
  </si>
  <si>
    <t>03587631</t>
  </si>
  <si>
    <t>Holečkova 562/11, Opava, Kylešovice, 74706</t>
  </si>
  <si>
    <t>Kritérium č. 5</t>
  </si>
  <si>
    <t>Kritérium č. 4</t>
  </si>
  <si>
    <t>Kritérium č. 3</t>
  </si>
  <si>
    <t>Pfefferová</t>
  </si>
  <si>
    <t>Feik</t>
  </si>
  <si>
    <t>Volný</t>
  </si>
  <si>
    <t>Aritmetický průměr (kritérium č. 5)</t>
  </si>
  <si>
    <t>Aritmetický průměr (kritérium č. 4)</t>
  </si>
  <si>
    <t>Aritmetický průměr (kritérium č. 3)</t>
  </si>
  <si>
    <t>Kritérium č. 2</t>
  </si>
  <si>
    <t>Aritmetický průměr (kritérium č. 2)</t>
  </si>
  <si>
    <t>Návrh výše dotace SMO</t>
  </si>
  <si>
    <t>Galerie Hřivnáč</t>
  </si>
  <si>
    <t>Spolek umělců. Na jedné lodi. Na jednom břehu.</t>
  </si>
  <si>
    <t>Mírová 612/23, Opava, Předměstí (část), 74601</t>
  </si>
  <si>
    <t>Slezská univerzita v Opavě</t>
  </si>
  <si>
    <t>Na Rybníčku 626/1, Opava, Předměstí (část), 74601</t>
  </si>
  <si>
    <t>Kino Odboj - celoroční provoz</t>
  </si>
  <si>
    <t>Postřeh z.s.</t>
  </si>
  <si>
    <t>Opavská 680, Hradec nad Moravicí, Hradec nad Moravicí, 74741</t>
  </si>
  <si>
    <t>Antonína Sovy 1487/29, Opava, Kateřinky, 74705</t>
  </si>
  <si>
    <t>Letní swingové tančírny v Opavě</t>
  </si>
  <si>
    <t>ADVENT NA ZEMĚDĚLSKÉ ŠKOLE</t>
  </si>
  <si>
    <t>Purkyňova 1654/12, Opava, Jaktař (část), 74601</t>
  </si>
  <si>
    <t>Simona Husárová</t>
  </si>
  <si>
    <t>Pekařská 358/85, Opava, Kateřinky, 74705</t>
  </si>
  <si>
    <t>MEZINÁRODNÍ FESTIVAL OUTDOOROVÝCH FILMŮ - 21. ROČNÍK</t>
  </si>
  <si>
    <t>Mendelovo gymnázium, Opava, příspěvková organizace</t>
  </si>
  <si>
    <t>Živý kostel sv. Janů</t>
  </si>
  <si>
    <t>Opavská 89, Velké Heraltice, Velké Heraltice, 74775</t>
  </si>
  <si>
    <t>Kino Odboj - filmové delegace a doprovodné akce k českým předpremiérám</t>
  </si>
  <si>
    <t>Kino Odboj - Koncertní činnost</t>
  </si>
  <si>
    <t>Martin Kubík - Perplex</t>
  </si>
  <si>
    <t>Školní 216, Velké Heraltice, Velké Heraltice, 74775</t>
  </si>
  <si>
    <t>Režim "de minimis" (ANO/NE)</t>
  </si>
  <si>
    <t>Hudební scéna Evžen jazz café clubu</t>
  </si>
  <si>
    <t>Vnitroblok Gottfrei</t>
  </si>
  <si>
    <t>ID - KARTA s.r.o.</t>
  </si>
  <si>
    <t>Hlavní 21/3, Opava, Komárov, 74770</t>
  </si>
  <si>
    <t>MgA. Václav Minařík</t>
  </si>
  <si>
    <t>Krnovská 14/13, Opava, Předměstí (část), 74601</t>
  </si>
  <si>
    <t>JAZZíček do ouška</t>
  </si>
  <si>
    <t>Vyřazené žádosti (na základě nesplnění formálních náležitosí žádosti):</t>
  </si>
  <si>
    <t>Horáková</t>
  </si>
  <si>
    <t>Stalmach</t>
  </si>
  <si>
    <t>Poledna</t>
  </si>
  <si>
    <t>Kořistka</t>
  </si>
  <si>
    <t>Poštolka</t>
  </si>
  <si>
    <t>Stejskal</t>
  </si>
  <si>
    <t>Říčná</t>
  </si>
  <si>
    <t>Projekty  KULTURA 2024 - K1/24</t>
  </si>
  <si>
    <t>Projekty KULTURA 2024 - K2/24</t>
  </si>
  <si>
    <t>Kontrola formálních náležitostí (ANO/NE)</t>
  </si>
  <si>
    <t>POZNÁMKA k projektu (na základě kontroly formálních náležitostí projektu)</t>
  </si>
  <si>
    <t>2024-K1-001</t>
  </si>
  <si>
    <t>2024-K1-002</t>
  </si>
  <si>
    <t>Podpora činnosti a provozu kina Mír Opava</t>
  </si>
  <si>
    <t>Martin Žižlavský</t>
  </si>
  <si>
    <t>Krnovská 28/45, Opava, Jaktař (část), 74601</t>
  </si>
  <si>
    <t>2024-K1-003</t>
  </si>
  <si>
    <t>2024-K1-004</t>
  </si>
  <si>
    <t>2024-K1-005</t>
  </si>
  <si>
    <t>Hudební zkušebny pro děti a mládež</t>
  </si>
  <si>
    <t>Bílovecká 1580/94, Opava, Kylešovice, 74706</t>
  </si>
  <si>
    <t>2024-K1-006</t>
  </si>
  <si>
    <t>Cyklus Abonentních koncertů 2024</t>
  </si>
  <si>
    <t>2024-K1-007</t>
  </si>
  <si>
    <t>2024-K1-008</t>
  </si>
  <si>
    <t>Tady i jinde - nové výzvy</t>
  </si>
  <si>
    <t>2024-K1-009</t>
  </si>
  <si>
    <t>Celoroční provoz kulturního a společenského centra Holos</t>
  </si>
  <si>
    <t>2024-K1-010</t>
  </si>
  <si>
    <t>2024-K1-011</t>
  </si>
  <si>
    <t>Podpora činnosti Opavského filmového klubu v roce 2024</t>
  </si>
  <si>
    <t>2024-K1-012</t>
  </si>
  <si>
    <t>Cella 2024</t>
  </si>
  <si>
    <t>Bludný kámen, z.s.</t>
  </si>
  <si>
    <t>Gudrichova 1332/6, Opava, Jaktař (část), 74601</t>
  </si>
  <si>
    <t>Projekty KULTURA 2024 - K3/24</t>
  </si>
  <si>
    <t>Projekty KULTURA 2024 - K4/24</t>
  </si>
  <si>
    <t>2024-K2-002</t>
  </si>
  <si>
    <t>Vánoční koncert České mše vánoční Jakuba Jana Ryby (Zima 2024)</t>
  </si>
  <si>
    <t>2024-K2-003</t>
  </si>
  <si>
    <t>Opavský country širák 2024</t>
  </si>
  <si>
    <t>2024-K2-004</t>
  </si>
  <si>
    <t>2024-K2-005</t>
  </si>
  <si>
    <t>Romský festival - 3. ročník</t>
  </si>
  <si>
    <t>2024-K2-006</t>
  </si>
  <si>
    <t>Tattoo Session Silesia 2024</t>
  </si>
  <si>
    <t>2024-K2-007</t>
  </si>
  <si>
    <t>2024-K2-008</t>
  </si>
  <si>
    <t>Swing Troppau - Swingový ples v Opavě</t>
  </si>
  <si>
    <t>2024-K2-009</t>
  </si>
  <si>
    <t>Festival Slunovrat 2024</t>
  </si>
  <si>
    <t>2024-K2-010</t>
  </si>
  <si>
    <t>Festival Slunovrat Winter Edition 2024</t>
  </si>
  <si>
    <t>2024-K2-011</t>
  </si>
  <si>
    <t>Dosečný věnec 2024</t>
  </si>
  <si>
    <t>Masarykova střední škola zemědělská a přírodovědná, Opava, příspěvková organizace</t>
  </si>
  <si>
    <t>2024-K2-012</t>
  </si>
  <si>
    <t>2024-K2-013</t>
  </si>
  <si>
    <t>Opavská růže 2024</t>
  </si>
  <si>
    <t>2024-K2-014</t>
  </si>
  <si>
    <t>2024-K2-015</t>
  </si>
  <si>
    <t>2024-K2-016</t>
  </si>
  <si>
    <t>Tanec pro školy</t>
  </si>
  <si>
    <t>2024-K2-017</t>
  </si>
  <si>
    <t>ZUŠ Open Opava 2024</t>
  </si>
  <si>
    <t>2024-K2-018</t>
  </si>
  <si>
    <t>Série koncertů k Roku české hudby a 200. výročí narození B. Smetany a A. Brucknera</t>
  </si>
  <si>
    <t>2024-K2-019</t>
  </si>
  <si>
    <t>XII. MEZINÁRODNÍ OPAVSKÝ KLAVÍRNÍ FESTIVAL „Magický klavír v proměnách času“</t>
  </si>
  <si>
    <t>2024-K2-020</t>
  </si>
  <si>
    <t>Opavský festival Kytarová smršť 2024</t>
  </si>
  <si>
    <t>2024-K2-021</t>
  </si>
  <si>
    <t>2024-K2-022</t>
  </si>
  <si>
    <t>Opavský Majáles 2024</t>
  </si>
  <si>
    <t>Hedvika</t>
  </si>
  <si>
    <t>Jiříkov 28, Dolní Újezd, Jiříkov, 57001</t>
  </si>
  <si>
    <t>2024-K2-023</t>
  </si>
  <si>
    <t>2024-K2-024</t>
  </si>
  <si>
    <t>Den architektury 2024</t>
  </si>
  <si>
    <t>Spolek architektury města</t>
  </si>
  <si>
    <t>09241264</t>
  </si>
  <si>
    <t>Jasmínová 554/19, Opava, Jaktař (část), 74601</t>
  </si>
  <si>
    <t>2024-K2-025</t>
  </si>
  <si>
    <t>Archi-květen 2024</t>
  </si>
  <si>
    <t>2024-K2-026</t>
  </si>
  <si>
    <t>Setkání s duší</t>
  </si>
  <si>
    <t>Gabriela Onderková</t>
  </si>
  <si>
    <t>Bezručovo nám.2, Opava, Město, 74601</t>
  </si>
  <si>
    <t>2024-K2-027</t>
  </si>
  <si>
    <t>21. Adventní koncert Opava</t>
  </si>
  <si>
    <t>2024-K2-028</t>
  </si>
  <si>
    <t>Bible 24 v Opavě</t>
  </si>
  <si>
    <t>Římskokatolická farnost Panny Marie Opava</t>
  </si>
  <si>
    <t>Almužnická 182/2, Opava, Město, 74601</t>
  </si>
  <si>
    <t>2024-K2-029</t>
  </si>
  <si>
    <t>Performance Festival - Uskupení _ Pilot</t>
  </si>
  <si>
    <t>Sara Wollasch</t>
  </si>
  <si>
    <t>náměstí Rebubliky 346/7, Opava, Předměstí (část), 74601</t>
  </si>
  <si>
    <t>2024-K2-030</t>
  </si>
  <si>
    <t>2024-K2-031</t>
  </si>
  <si>
    <t>Festival KUK</t>
  </si>
  <si>
    <t>Studio Damúza, o.p.s.</t>
  </si>
  <si>
    <t>Karlova 223/26, Praha, Staré Město, 11000</t>
  </si>
  <si>
    <t>2024-K2-032</t>
  </si>
  <si>
    <t>Talentová soutěž UKAŽ,CO UMÍŠ! 2024</t>
  </si>
  <si>
    <t>EUROTOPIA.CZ, o.p.s.</t>
  </si>
  <si>
    <t>Zacpalova 379/27, Opava, Jaktař (část), 74601</t>
  </si>
  <si>
    <t>2024-K2-033</t>
  </si>
  <si>
    <t>Dny brazilské kultury - Karneval v Riu 2024</t>
  </si>
  <si>
    <t>2024-K2-034</t>
  </si>
  <si>
    <t>Hudební festival Vlaštovské schody 2024</t>
  </si>
  <si>
    <t>2024-K2-035</t>
  </si>
  <si>
    <t>2024-K2-036</t>
  </si>
  <si>
    <t>2024-K2-037</t>
  </si>
  <si>
    <t>Opavská hůlka</t>
  </si>
  <si>
    <t>2024-K2-038</t>
  </si>
  <si>
    <t>Pohyb – Zvuk – Prostor 2024</t>
  </si>
  <si>
    <t>Identifikační číslo žadatele/datum narození</t>
  </si>
  <si>
    <t>2024-K3-001</t>
  </si>
  <si>
    <t>Josef Richter - Něžná vina</t>
  </si>
  <si>
    <t>PhDr. Libor Martinek, Ph.D.</t>
  </si>
  <si>
    <t>Antonína Sovy 1511/17, Opava, Kateřinky, 74705</t>
  </si>
  <si>
    <t>2024-K3-002</t>
  </si>
  <si>
    <t>V pokoji s Bohem a jiné básně</t>
  </si>
  <si>
    <t>2024-K3-003</t>
  </si>
  <si>
    <t>Nad Opavou - hudební videoklip skupiny Osolto</t>
  </si>
  <si>
    <t>Libor Horák</t>
  </si>
  <si>
    <t>Vodní 1064/8, Opava, Předměstí (část), 74601</t>
  </si>
  <si>
    <t>2024-K3-004</t>
  </si>
  <si>
    <t>Básnická sbírka Luna</t>
  </si>
  <si>
    <t>Miroslava Šumníková</t>
  </si>
  <si>
    <t>Novosvětská 13a, Opava, Vávrovice (část), 74773</t>
  </si>
  <si>
    <t>2024-K3-005</t>
  </si>
  <si>
    <t>Vytvoření videoklipu k písni Zatmění kapely KOFE-IN</t>
  </si>
  <si>
    <t>Petr Kunze</t>
  </si>
  <si>
    <t>Solná 17, Opava, Město, 74601</t>
  </si>
  <si>
    <t>2024-K3-006</t>
  </si>
  <si>
    <t>Gratulační studiové album Dobrozdání 2024</t>
  </si>
  <si>
    <t>Jiří Bosák</t>
  </si>
  <si>
    <t>Čajkovského 2360/9, Opava, Předměstí (část), 74601</t>
  </si>
  <si>
    <t>2024-K3-007</t>
  </si>
  <si>
    <t>Studiové album Expedice Apaluchy 2024</t>
  </si>
  <si>
    <t>Jiří Pater</t>
  </si>
  <si>
    <t>Nám. Sv. Hedviky 2227/13, Opava, Předměstí (část), 74601</t>
  </si>
  <si>
    <t>2024-K3-008</t>
  </si>
  <si>
    <t>Poezie - sbírka opavského básníka</t>
  </si>
  <si>
    <t>Redgear Solutions s.r.o.</t>
  </si>
  <si>
    <t>06440223</t>
  </si>
  <si>
    <t>Slunečná 241, Babice, Babice, 25101</t>
  </si>
  <si>
    <t>2024-K3-009</t>
  </si>
  <si>
    <t>OverAll debutove CD 2024</t>
  </si>
  <si>
    <t>Josef Pácha</t>
  </si>
  <si>
    <t>Kylešovská 102, Otice, Otice, 74781</t>
  </si>
  <si>
    <t>2024-K3-010</t>
  </si>
  <si>
    <t>Komerční Duo Kyklop -  nahrání studiového alba</t>
  </si>
  <si>
    <t>Jan Podmol</t>
  </si>
  <si>
    <t>Olomoucká 30a, Opava, Předměstí (část), 74601</t>
  </si>
  <si>
    <t>2024-K3-011</t>
  </si>
  <si>
    <t>Nahrávka dechového orchestru ZUŠ Opava</t>
  </si>
  <si>
    <t>2024-K3-012</t>
  </si>
  <si>
    <t>Rozšiř své umění o třetí prostor!</t>
  </si>
  <si>
    <t>Ondřej Vajda</t>
  </si>
  <si>
    <t>Ruská 48, Opava, Kylešovice, 74706</t>
  </si>
  <si>
    <t>2024-K3-013</t>
  </si>
  <si>
    <t>P.E.T.R – nahrávání se skupinou Čechomor</t>
  </si>
  <si>
    <t>Petr Cieplý</t>
  </si>
  <si>
    <t>04345720</t>
  </si>
  <si>
    <t>Růžová 269/2, Opava, Město, 74601</t>
  </si>
  <si>
    <t>2024-K3-014</t>
  </si>
  <si>
    <t>Vydání nové knihy Jana Kunzeho</t>
  </si>
  <si>
    <t>2024-K3-015</t>
  </si>
  <si>
    <t>Studentský film o aktivních zálohách ČR</t>
  </si>
  <si>
    <t>2024-K3-016</t>
  </si>
  <si>
    <t>Plovoucí objekt - Amaron</t>
  </si>
  <si>
    <t>2024-K3-017</t>
  </si>
  <si>
    <t>ÚŽASNÁ SFÉRA - Welcome to the fulldome</t>
  </si>
  <si>
    <t>Jonáš Jirovský</t>
  </si>
  <si>
    <t>Čáslavská 1162, Chrudim, Chrudim (část), 53701</t>
  </si>
  <si>
    <t>2024-K4-001</t>
  </si>
  <si>
    <t>Roses za Opavu 2024</t>
  </si>
  <si>
    <t>2024-K4-002</t>
  </si>
  <si>
    <t>Domov Bílá Opava, příspěvková organizace</t>
  </si>
  <si>
    <t>00016772</t>
  </si>
  <si>
    <t>Rybářská 545/27, Opava, Předměstí (část), 74601</t>
  </si>
  <si>
    <t>GAUDE z.s.</t>
  </si>
  <si>
    <t>03007219</t>
  </si>
  <si>
    <t>Hasičská 573, Šenov, Šenov, 73934</t>
  </si>
  <si>
    <t>Mgr. Zuzana Beranová, PhD</t>
  </si>
  <si>
    <t>08610533</t>
  </si>
  <si>
    <t>Na břehu 492/17, Praha, Hloubětín (část), 19000</t>
  </si>
  <si>
    <t>2024-K5-001</t>
  </si>
  <si>
    <t>120 let Domova Bílá Opava a 800 let města Opavy</t>
  </si>
  <si>
    <t>2024-K5-002</t>
  </si>
  <si>
    <t>Marie Fiedorová, Breda &amp; Weinstein</t>
  </si>
  <si>
    <t>2024-K5-003</t>
  </si>
  <si>
    <t>Audiokniha - Bílé punčochy od Ludmily Hořké</t>
  </si>
  <si>
    <t>2024-K5-004</t>
  </si>
  <si>
    <t>5. opavské historické sympozium: 800 let města Opavy – společnost, kultura, politika</t>
  </si>
  <si>
    <t>2024-K5-005</t>
  </si>
  <si>
    <t>Opava 800 let - doprovodný program</t>
  </si>
  <si>
    <t>2024-K5-006</t>
  </si>
  <si>
    <t>Opava železniční - obnovení venkovní výstavy</t>
  </si>
  <si>
    <t>2024-K5-007</t>
  </si>
  <si>
    <t>Oslava 140. let českého gymnázia v Opavě</t>
  </si>
  <si>
    <t>2024-K5-008</t>
  </si>
  <si>
    <t>100 let ZUŠ Opava</t>
  </si>
  <si>
    <t>2024-K5-009</t>
  </si>
  <si>
    <t>Genius loci Opavy - výstava ZUŠ Opava</t>
  </si>
  <si>
    <t>2024-K5-010</t>
  </si>
  <si>
    <t>Obloha nad Opavou v průběhu staletí</t>
  </si>
  <si>
    <t>2024-K5-011</t>
  </si>
  <si>
    <t>Křest klavíru pro Opavu</t>
  </si>
  <si>
    <t>2024-K5-012</t>
  </si>
  <si>
    <t>Opava a její 4 významná výročí v roce 2024</t>
  </si>
  <si>
    <t>2024-K5-013</t>
  </si>
  <si>
    <t>Novoroční koncert k oslavě 800 let založení města Opavy a 25 let Konzervatoře</t>
  </si>
  <si>
    <t>2024-K5-014</t>
  </si>
  <si>
    <t>Humanitní soutěž MGO k 800. výročí založení města Opavy</t>
  </si>
  <si>
    <t>2024-K5-015</t>
  </si>
  <si>
    <t>Řád Maltézských rytířů a jeho role v opavské historii</t>
  </si>
  <si>
    <t>2024-K5-016</t>
  </si>
  <si>
    <t>Schiller zpět - aspoň na chvíli</t>
  </si>
  <si>
    <t>2024-K5-017</t>
  </si>
  <si>
    <t>Opava v čase: Studentský ples Slezské univerzity 2024</t>
  </si>
  <si>
    <t>2024-K5-018</t>
  </si>
  <si>
    <t>KINOKOMIKS JOY ADAMSON</t>
  </si>
  <si>
    <t>2024-K5-019</t>
  </si>
  <si>
    <t>110 let Kina Odboj, 120 let od prvního promítání bratří Oeserů v Opavě</t>
  </si>
  <si>
    <t>ANO</t>
  </si>
  <si>
    <t>Plátce DPH
(ANO/NE)</t>
  </si>
  <si>
    <t>FO</t>
  </si>
  <si>
    <t>NE</t>
  </si>
  <si>
    <t xml:space="preserve">NE </t>
  </si>
  <si>
    <t>KULTURA 2024 - K5</t>
  </si>
  <si>
    <t>KULTURA 2024 - K4</t>
  </si>
  <si>
    <t>KULTURA 2024 - K3</t>
  </si>
  <si>
    <t>KULTURA 2024 - K1</t>
  </si>
  <si>
    <t>KULTURA 2024 - K2</t>
  </si>
  <si>
    <t>Hedvika Dosedělová</t>
  </si>
  <si>
    <t>Podobný projekt je podaný Slezskou univerzitou v titulu K5 - "Obloha nad Opavou v průhěhu staletí"</t>
  </si>
  <si>
    <t>Jedná se o další "projekt" Unisféry (podobnost s projektem č. 2024-K3-017)</t>
  </si>
  <si>
    <t>Pochybnost nad uznatelností položky v rozpočtu_1.1 plastický 3D model (v programu není uznatelný DDHM)</t>
  </si>
  <si>
    <t>Pochybnost nad uznatelností položky v rozpočtu _1.4 Výroba dobového neonového poutače (v programu není uznatelný DDHM)</t>
  </si>
  <si>
    <t>xxx</t>
  </si>
  <si>
    <t>jedná se o totožný projekt jako č. 2024-K2-023, projekt stažen žadatelem</t>
  </si>
  <si>
    <t>Pochybnost nad uznatelností položky v rozpočtu_1.1 dřevěná konstrukce vysoká 5,6 m (v programu není uznatelný DDHM), navíc pro umístění bude nutný souhlas oddělení památkové péče</t>
  </si>
  <si>
    <t>Procentuální spoluúčast žadatele na projektu (v %)</t>
  </si>
  <si>
    <t>Pobořilová</t>
  </si>
  <si>
    <t>x</t>
  </si>
  <si>
    <t>Projekty KULTURA 2024 - K5/24</t>
  </si>
  <si>
    <t>Velikost cílové skupiny</t>
  </si>
  <si>
    <t>Cílová skupina Evžen jazz café clubu je velmi široká veřejnost, na své si přijdou příznivci jazzu, swingu, blues, ale i tvrdších či alternativnějších žánrů, také i příznivci příjemné atmosféry živé hudby.</t>
  </si>
  <si>
    <t>Cílovou skupinu představují primárně obyvatelé města Opavy, okresu Opava a návštěvníci města s kladným vztahem ke všem druhům živého a výtvarného umění, dále také milovníci historie železnice. Z hlediska věku cílíme jak na střední a starší generaci tak i na studenty středních a vysokých škol. Věříme, že naše plánované aktivity mohou oslovit ročně až 10 tisíc návštěvníků.</t>
  </si>
  <si>
    <t>Znalci a milovníci umění nejen Opavska. Studenti uměleckých škol. Výtvarníci. Sběratelé umění.
Do Galerie Hřivnáč chodí pravidelně na vernisáže 60 až 120 návštěvníků. Na výstavu Valentina Držkovice přišlo 180 hostů. Galerie má skupinu pravidelných návštěvníků. Ročně k nám zavítá cca 3500 hostů.</t>
  </si>
  <si>
    <t>Dle našeho kalendáře se za rok ve zkušebnách objeví přes sto unikátních hudebníců, většina z nich dochází pravidelně a jsou to lidé od 14 do 25 let. Nově se u nás objevují i senioři, kteří vykrývají termíny, kdy studenti tráví čas ve škole a hrají hudbu svého mládí.</t>
  </si>
  <si>
    <t>Občané města Opavy a okolí, ostravska a ostatních přilehlých regionů v moravsko-slezském a olomouckém kraji. Střední školy a studenti Slezské univerzity v Opavě.</t>
  </si>
  <si>
    <t>1200 osob</t>
  </si>
  <si>
    <t>Kino Odboj navštěvuje průměrně 2000 lidí měsíčně, průměrně 2 představení za měsíc jsou dostupná zdarma, min 2 představení měsíčně vyhrazena pro seniory a min. dvě představení měsíčně věnována dětem. Máme tedy průměrně 24000 přímých návštěvníků Kina Odboj ročně po druhém roce od otevření. Předpokládáme postupné naplnění cíle, aby roční návštěvnost odpovídala počtu obyvatel statutárního města Opava. Díky podpoře pro rok 2023 jsme zvýšili počet představení i koncertů, což jsme si v době rekonstrukce objektu a velkých nákladů na opravy ze startu nemohli dovolit ani s privátními sponzory. Z původního pátku a soboty máme nyní otevřeno poměrně pravidelně od středy do neděle a v případě mimořádné akce, jako byl např. Oppenheimer z 35mm pásu, denně.</t>
  </si>
  <si>
    <t>Mladí lidé, studenti středních a vysokých škol a hlavně všichni zájemci o soudobé umění bez rozdílu věku, sociálního zařazení, národnostní a etnické příslušnosti nebo náboženského vyznání.
Kolem 30–50 osob na jednotlivých vernisážích (5 ročně), 20-50 na jednotlivých doprovodných programech.</t>
  </si>
  <si>
    <t>200 - 350 lidí</t>
  </si>
  <si>
    <t>500-700
V návaznosti na popularitu pozvaných hostů a rozšíření festivalu do povědomí nejen opavských diváků organizátoři věří v nárůst cílové skupiny.</t>
  </si>
  <si>
    <t>JAZZíček do ouška je otevřen všem příchozím hostům bez vstupného. Cílová skupina je definována především žánrovou produkcí jazzu a příznivci příjemné atmosféry živé hudby. Během postcovidového období v roce 2023 je možné konstatovat obsazenost klubu jako nadpoloviční až plnou (kapacita klubu k sezení 80 míst, pro stání 150 míst).</t>
  </si>
  <si>
    <t>Cílovou skupinou jsou všichni občané Opavy i okolí, na akci se sjíždějí lidé z celé ČR (např. Brno, Jihlava atd.). Na akci se vejde cca 6 tisíc osob (v roce 2022 a 2023 to bylo cca 3 tisíce osob včetně dětí).</t>
  </si>
  <si>
    <t>Cílová skupina není specifikována – akce pro mladé i starší lidi, rodiny s dětmi, uměleckého, sportovního i freestylového zaměření. Akci každým rokem navštíví kolem 1100 lidí.</t>
  </si>
  <si>
    <t>cca 5000 návtěvníků a vystupujících</t>
  </si>
  <si>
    <t>V zimní (indoor) verzi festivalu - cca 500 osob. Mnohem větší je pak propagační dopad a šíření dobrého jména Opavy. 
Příznivci Slunovratu sjíždějící se z celé republiky, opavská (i mimo opavská) veřejnost, rodiny s dětmi. Se sílícím vlivem festivalu se akce zúčastňuje i stále větší skupina návštěvníků ze zahraničí (především z Polska a Slovenska), kteří tak mnohdy poprvé poznají Opavu a okolí a rádi se do regionu vracejí.
Sekundární cílovou skupinou, kterou festival zasáhne, je i velké množství opavských podnikatelů a poskytovatelů služeb, kteří mohou těžit z existence Slunovratu v Opavě. Festival vytváří příležitosti pro poskytovatele pronájmů prostor, technického zabezpečení, ubytovacích a gastronomických služeb...
Rovněž nabízíme možnost participace institucím a městským organizacím jako jsou např. Slezská univerzita v Opavě, Opavská kulturní organizace, kostel sv.Janů, Slezské zemské muzeum, Charita Opava a další</t>
  </si>
  <si>
    <t>Program Festivalu Kulturních žní je multižánrový, aby cílil na co největší skupinu obyvatel. Naším cílem je nabídnout co nejpestřejší program, aby každý našel to, co má rád a zároveň měl možnost rozšiřovat si své obzory. Díky spolupráci se studenty MSŠZ sledujeme, jaké zájmy jsou mezi generací 13-18 let a na základě těchto informací upravujeme program. Nezapomínáme ani na děti - pro ně jsme minulý školní rok připravili divadelní představení a podobné aktivity máme i v plánu celoroční činnosti. Pro nejširší generaci - (cca. 20-50 let) nabízíme pestrý program, který cílí na nejrůznější zájmy – ať už se jedná o koncerty nebo workshopy se zajímavými osobnostmi. Nechceme zapomenout ani na seniory, a tak výrazně ztenčit mezigenerační hranice. Jsme přesvědčeni, že Opava je silně kulturní město, které uslyší na náš program. Samotný výběr osobností nebo projektů je kombinací mainstreamu i alternativy, osobností obecně známých i místních.</t>
  </si>
  <si>
    <t>Akce je určena pro mateřské a základní školy z Opavy a širokého okolí, pro rodiny s dětmi a pro širokou veřejnost všech věkových kategorií. Tuto akci navštěvuje cca 12 000 návštěvníků.</t>
  </si>
  <si>
    <t>Akce se účastní cca 850 mažoretek a 900 diváků (mažoretky 3-26 let, dospělí 26 let a výše v kategorii grandsenior; dospělí a děti jako diváci)</t>
  </si>
  <si>
    <t>Cílovou skupinu představují primárně obyvatelé města Opavy, okresu Opava a návštěvníci města s kladným vztahem ke všem druhům živého a výtvarného umění, dále také milovníci historie železnice. Z hlediska věku cílíme jak na střední a starší generaci tak i na studenty středních a vysokých škol a nově jsme se také začali zaměřovat na školní skupiny. Věříme, že naše plánované aktivity mohou oslovit ročně až 10 tisíc návštěvníků. V projektu zahrnuté nepravidelné cykly, např. "Na vodárně s..." jsou velmi navštěvované, jelikož se vždy jedná o zajímavou osobnost.</t>
  </si>
  <si>
    <t>Cílovou skupinu představují primárně obyvatelé města Opavy, okresu Opava a návštěvníci města s kladným vztahem ke všem druhům živého a výtvarného umění, dále také milovníci historie železnice. Z hlediska věku cílíme jak na střední a starší generaci tak i na studenty středních a vysokých škol a nově jsme se také zaměřili na školní skupiny. Věříme, že naše plánované aktivity mohou oslovit ročně až 10 tisíc návštěvníků.</t>
  </si>
  <si>
    <t>Cílovou skupinu tvoří žáci 1.-5. tříd základních škol v Opavě a okolí. Velikost skupiny je omezena kapacitou Slezského divadla na 350 - 700 (při dvou představeních).</t>
  </si>
  <si>
    <t>Občané města Opavy, žáci základních škol, základních a středních uměleckých škol, studenti univerzity, zájemci o umění, kulturu a umělecké vzdělávání z širokého okolí, rodiče a přátelé školy, kolemjdoucí procházející frekventovanou částí města – cca. 1500 účastníků.</t>
  </si>
  <si>
    <t>2 adventní koncerty Marianum: 2x200 posluchačů
2  koncerty k roku českém hudby : 2x 100 posluchačů ( Knihovna P. Bezruče) nebo 2x200 (Minoritský klášter)</t>
  </si>
  <si>
    <t>Žáci základních škol, základních a středních uměleckých škol a studenti konzervatoří Moravskoslezského kraje a celé České republiky, Slovenska i Polska. Široká veřejnost se zájmem o artificiální hudbu. (cca 300–400 účastníků).</t>
  </si>
  <si>
    <t>Žáci základních škol, základních a středních uměleckých škol a studenti konzervatoří Moravskoslezského kraje. Široká veřejnost se zájmem o artificiální hudbu. (cca 200–300 účastníků).</t>
  </si>
  <si>
    <t>Cílovou skupinu tvoří široká veřejnost - žáci, studenti, aktivní obyvatelé, sportovně zaměření důchodci a turisté. Festival navštěvují školy jako doplněk biologie, zeměpisu, ekologie aj. Některé filmy jsou zaměřené na zdravotně nebo sociálně hendikepované osoby. Celková návštěvnost festivalu je cca 12 000 - 15 000 osob. V Opavě odhadem 500 osob.</t>
  </si>
  <si>
    <t>Cílové skupiny projektu jsou:
- Široká veřejnost 
- Občané města Opavy a přilehlého okolí
- Studenti Slezské univerzity 
- Studenti středních škol- Rodiny s dětmi.
Festival každoročně navštěvuje cca 4 000 návštěvníků.</t>
  </si>
  <si>
    <t>Cílovou skupinou je odborná i laická veřejnost z Opavy a širšího okolí napříč všemi věkovými kategoriemi včetně dětít. Primárně je projekt určen pro všechny, kdo projevují zájem o architekturu a o vystavěné prostředí, ve kterém žijí, a chtějí tento prostor pozitivně ovlivňovat, kultivovat a zapojit se do veřejné debaty.
a) platících návštěvníků – na aktivity máme zavedeno pouze dobrovolné vstupné
b) návštěvníků – cca 1 000 návštěvníků - Den architektury (komentované prohlídky, procházky, výstava)</t>
  </si>
  <si>
    <t>Cílovou skupinou je odborná i laická veřejnost z Opavy a širšího okolí od věku zhruba 15 let. Primárně je projekt určen pro všechny, kdo projevují zájem o architekturu a o vystavěné prostředí, ve kterém žijí, a chtějí tento prostor pozitivně ovlivňovat, kultivovat a zapojit se do veřejné debaty.
a) platících návštěvníků – na aktivity máme zavedeno pouze dobrovolné vstupné
b) účastníků - cca 100 účastníků
c) ze záznamu (z každé přednášky vytváříme digitální záznam) - cca 200 zhlédnutí</t>
  </si>
  <si>
    <t>Adventní koncert je velice významnou adventní opavskou akcí, která je veřejností velice žádána a každoročně jí navštíví přes 300 posluchačů. Repertoár j vybírán tak, aby byl vhodný pro dobu adventní.</t>
  </si>
  <si>
    <t>Cílovou skupinu projektu tvoří obyvatelé Opavy a jejich městských částí, kteří se v průběhu 24 hodin čtení Bible zúčastní ať již v roli aktivních čtenářů, nebo jen jako posluchači a návštěvníci doprovodného programu. Cílová skupina by mohla být částečně omezena okamžitou kapacitou chrámu v daném čase ( kapacita chrámu je cca 1000 osob), tuto alternativu však realizátor projektu v rámci 3.ročníku 24 hodinového čtení Bible nepředpokládá. Počet aktivních čtenářů činí 120 osob. Jelikož je akce pro veřejnost pořádána zdarma, nelze přesně kvantifikovat přesný počet všech účastníků akce. Kvalifikovaný odhad počtu účastníků akce celkem činí  min. 1000 osob.</t>
  </si>
  <si>
    <t>Cilová skupina je neomezeným, vzhledem k situování ve veřejném prostoru a možnosti komunikace s širokým okolí v rámci vlastnosti performance festivalu, je tak možné oslovit cílovou skupinu 2-75 let a vytvoři tak kreativní interakci.</t>
  </si>
  <si>
    <t>5000 lidí, v rámci jednotlivých akcí dle zkušeností z let 2022 a 2023 je návštěvnost v průměru 140lidí, na některých akcích projde kostelem v průběhu jediného večera více než 500lidí. Maximální kapacita kostela je 185lidí na sezení.</t>
  </si>
  <si>
    <t>Rodiny s malými dětmi do tří let, cca 250 návštěvníků denně. 3000 lidí celkem.
Odborná veřejnost z moravského regionu.</t>
  </si>
  <si>
    <t>Realizace akce na podporu soužití a poznávání majority a romské minority.
Talentové soutěže se zúčastní 80 dětí a mládeže ve věku 6 – 20 let z různých skupin; počet rodičů z majority a minority + veřejnost – 100 osob.</t>
  </si>
  <si>
    <t>200 účastníků</t>
  </si>
  <si>
    <t>250 osob</t>
  </si>
  <si>
    <t>Naše rozumná koncertní kapacita je 270 diváků. Návštěvnost u známých tváří je 80 - 270 diváků, návštěvnost opavských kapel osciluje okolo 120 diváků, v případě křtů nových alb i přes 200 diváků. Záměrně promícháváme slavnější uskupení s těmi lokálními - při přibližně 20-ti hudebních vystoupeních je průměrná návštěvnost těchto akcí v součtu 2000 - 3000 diváků za rok. Honoráře u nás dostávají jak slavné osobnosti, tak i všechny místní skupiny - neděláme v podmínkách pro koncertování v Odboji zásadní rozdíly. Podstatné však je, jaká je cílová skupina daného žánru a kapely. Pokud je diváctvo agresivní, musí taková kapela počítat, že bylo takové vystoupení v Odboji tím posledním. Neděláme akce, aby tekl alkohol proudem a diváci trávili koncert na baru - děláme je proto, abychom nemuseli za mnoha umělci jezdit příliš daleko do nových kulturních hal - a abychom zjistili, že i místní skupiny mohou mít kultivované diváky, které náš 110 let starý objekt ještě pár let unese bez větších následků.</t>
  </si>
  <si>
    <t>Přímá návštěvnost minimálně 5-ti předpremiér: 1000 diváků. Sekundární účin při reprízách filmů: 2000 diváků. Retrospektiva tvorby Václava Marhoula a divadla SKLEP: +300 diváků</t>
  </si>
  <si>
    <t>Soutěž je zaměřena na mezinárodní úrovni, proto se očekává zastoupení cca 700 mažoretek a podobný počet diváků.</t>
  </si>
  <si>
    <t>Mladí lidé, studenti středních a vysokých škol a hlavně všichni zájemci o soudobé umění a hudbu bez rozdílu věku, sociálního zařazení, národnostní a etnické příslušnosti nebo náboženského vyznání.
Kolem 30 osob na jednotlivých akcích (nejméně 5 ročně), kolem 100 osob na festivalu PZP 2024.</t>
  </si>
  <si>
    <t>500 - 800 návštěvníků z řad široké veřejnosti zejména města Opavy.
Zkušenosti:
Organizátor projektu Mgr. Michal Jiráska, který je současně ředitelem organizace Domov Bílá Opava, v počátku své profesní kariéry zastával pozici ředitele Kulturního centra Hlučín, kde pod jeho vedením byla započata tradice konání velkých společenských akcí na Hlučínském náměstí pro 1500 až 2000 návštěvníků. Takto nabytá zkušenost je zárukou zdárného průběhu zamýšlené akce, na kterou žádáme grant od města Opavy.</t>
  </si>
  <si>
    <t>Kniha je určena pro dospělé čtenáře. 
Primárně bude zajímat především opavské rodáky, ale vzhledem k celostátní působnosti společnosti Opavia máme za to, že má potenciál oslovit i širší publikum.</t>
  </si>
  <si>
    <t>Široká veřejnost posluchačů na webových stránkách Audiotéky, kniha bude ke stažení jako mp3.
Odkaz na jejich stránky https://audioteka.com/cz/</t>
  </si>
  <si>
    <t>Cílovou skupinu o velikosti 350 osob (kapacita Slezského divadla) budou tvořit pozvaní hosté (zástupci města, kraje, absolventi), pedagovové, rodiče a přátelé školy i zájemci o klasickou a dechovou hudbu.</t>
  </si>
  <si>
    <t>Velikost cílové skupiny se bude pohybovat okolo 1000 osob. Cílovou skupinu tvoří návštěvníci Domu umění (lidé se zájmem o výtvarné umění), žáci, rodiče a přátelé ZUŠ, absolventi ad.</t>
  </si>
  <si>
    <t>150 osob (50 osob/představení)</t>
  </si>
  <si>
    <t>Občane města Opavy, žáci základních a středních škol, studenti univerzity, senioři, zájemci o uměni, kulturu z širokého okolí, (cca 250 účastníků).</t>
  </si>
  <si>
    <t>Široká opavská veřejnost</t>
  </si>
  <si>
    <t>stovky účastníků akcí, stovky kolemjdoucích, kteří se zastaví u informačních bodů, do budoucna další tisíce, kteří v budoucnu navštíví kostel sv. Janů, kde bude jádro prezentace základem stálé expozice.</t>
  </si>
  <si>
    <t>stovky kolemjdoucích</t>
  </si>
  <si>
    <t>Cílové skupiny projektu jsou:
- Široká veřejnost 
- Občané města Opavy a přilehlého okolí
- Studenti Slezské univerzity 
Ples každoročně navštěvuje cca 200 až 300
návštěvníků.</t>
  </si>
  <si>
    <t>Cílovou skuponou jsou mladí lidé ve věku 10 - 18 let, ale i širší veřejnost. Vzhledem k následné distribuci kinokomiksu odhadujeme velikost cílové skupiny na 30 000 lidí.</t>
  </si>
  <si>
    <t>Počítáme se zveřejněním článků a fotografií z historie Kina Odboj v Regionu Opavsko, dosah je tedy odhadem 20 000 čtenářů, výstava na zahradě a další články na webu kina mohou navštívit všichni diváci kina, tedy jednotky tisíc.</t>
  </si>
  <si>
    <t>Podíl získaných bodů (v %)</t>
  </si>
  <si>
    <t xml:space="preserve">Návrh výše dotace v závislosti na získaném počtu bodů </t>
  </si>
  <si>
    <r>
      <t>Návrh výše dotace</t>
    </r>
    <r>
      <rPr>
        <b/>
        <sz val="10"/>
        <color rgb="FFFF0000"/>
        <rFont val="Arial"/>
        <family val="2"/>
        <charset val="238"/>
      </rPr>
      <t xml:space="preserve"> (zaokrouhleno na 100,-Kč)</t>
    </r>
  </si>
  <si>
    <t xml:space="preserve"> </t>
  </si>
  <si>
    <t>Podnět RMSP</t>
  </si>
  <si>
    <t>v souladu s čl. 8 bodu 12 b) Programu byla z dalšího posuzování žádost vyloučena - žadatel není výhradním provozovatelem daného kulturního zařízení (dle čl. 3, odst. 1 programu KULTURA 2024 žadatel musí být výhradním provozovatelem kulturního zařízení minimálně celý rok 2024).</t>
  </si>
  <si>
    <t xml:space="preserve">v souladu s čl. 8 bodu 12 b) Programu byla žádost z dalšího posuzování vyloučena - žadatel nedoložil nájemní smlouvu se sjednanou dobou užívání kulturního zařízení na celý rok 2024 (dle čl. 3, bod 1 programu je žadatel povinen být výhradním provozovatelem kulturního zařízení, a to jako vlastník, vypůjčitel či nájemce minimálně celý rok 2024).
</t>
  </si>
  <si>
    <t xml:space="preserve">v souladu s čl. 8 bodu 12 c) Programu byla z dalšího posuzování žádost vyloučena -  žádost byla předložena do jiného dotačního titulu, než do jakého svým obsahem náleží. Předmětem daného projektu je cyklus koncertů, což svým charakterem naplňuje účel dotačního titulu K2/24  (dle čl. 3 bodu 2 programu jsou předmětem dotačního titulu K2/24 jednodenní/vícedenní kulturní akce, umělecké cykly koncertní, filmové apod.). </t>
  </si>
  <si>
    <t>v souladu s čl. 8 bodu 12 c) Programu byla z dalšího posuzování žádost vyloučena - žádost byla předložena do jiného dotačního titulu, než do jakého svým obsahem náleží. Předmětem daného projektu je soubor samostatných jednodenních/vícedenních kulturních akcí, což svým charakterem naplňuje účel dotačního titulu K2/24 (dle čl. 3, bodu 2 programu jsou předmětem dotačního titulu K2/24 jednodenní/vícedenní kulturní akce, umělecké cykly koncertní, filmové apod.). Současně se nejedná o výhradního provozovatele kulturních zařízení, ve kterých bude probíhat kulturní činnost (dle čl. 3, bod 1 programu KULTURA 2024 je žadatel povinen být výhradním provozovatelem kulturního zařízení minimálně celý rok 2024).</t>
  </si>
  <si>
    <t>K1</t>
  </si>
  <si>
    <t>K2</t>
  </si>
  <si>
    <t>K3</t>
  </si>
  <si>
    <t>K4</t>
  </si>
  <si>
    <t>K5</t>
  </si>
  <si>
    <t>Celkem</t>
  </si>
  <si>
    <t>PODPOŘENÉ PROJEKTY 2024</t>
  </si>
  <si>
    <t>NEPODPOŘENÉ PROJEKTY 2024</t>
  </si>
  <si>
    <t>XXX</t>
  </si>
  <si>
    <t>PODPOŘENÝ PROJEKT 2024</t>
  </si>
  <si>
    <t>NEPODPOŘENÝ PROJEKT 2024</t>
  </si>
  <si>
    <t>vyřazeno Kulturní komisí RMO z důvodu, že projekt svým obsahem nesplňuje  účel dotačního titulu K5/24 stanovený v čl. 3, bodu 5 programu KULTURA 2024</t>
  </si>
  <si>
    <t>vyřazeno Kulturní komisí RMO z důvodu, že daný projekt nespňuje svým obsahem účel dotačního titulu K4/24 uvedený v čl. 3, bodu 4</t>
  </si>
  <si>
    <t>vyřazeno z dalšího hodnocení z důvodu stažení žádosti žadatelem</t>
  </si>
  <si>
    <t xml:space="preserve">V souladu s čl. 8 bodu 12 b) Programu byla žádost vyloučena -  žadatel nedoložil čestné prohlášení vlastníka kulturního zařízení (dle čl. 3, bod 1 programu je žadatel, který je vypůjčitel či dlouhodobý nájemce kulturního zařízení, povinen doložit čestné prohlášení, ve kterém vlastník kulturního zařízení stvrzuje, že nepodal žádost o dotaci v tomto dotačním titulu)
</t>
  </si>
  <si>
    <r>
      <t>: v souladu s čl. 8 bodu 12 c) Programu byla z dalšího posuzování žádost vyloučena -  žádost byla předložena do jiného dotačního titulu, než do jakého svým účelem náleží. Předmětem daného projektu je cyklus koncertů, což svým charakterem naplňuje účel dotačního titulu K2/24  (dle čl. 3 bodu 2 programu jsou předmětem dotačního titulu K2/24 jednodenní/vícedenní kulturní akce,</t>
    </r>
    <r>
      <rPr>
        <b/>
        <sz val="9"/>
        <color rgb="FFFF3300"/>
        <rFont val="Arial"/>
        <family val="2"/>
        <charset val="238"/>
      </rPr>
      <t xml:space="preserve"> umělecké cykly koncertní</t>
    </r>
    <r>
      <rPr>
        <sz val="9"/>
        <color rgb="FFFF3300"/>
        <rFont val="Arial"/>
        <family val="2"/>
        <charset val="238"/>
      </rPr>
      <t xml:space="preserve">, filmové apod.). </t>
    </r>
  </si>
  <si>
    <r>
      <t xml:space="preserve">v souladu s čl. 8 bodu 12 b) Programu byla z dalšího posuzování žádost vyloučena -  žadatel nedoložil nájemní smlouvu se sjednanou dobou užívání kulturního zařízení na celý rok 2024 (dle čl. 3, bod 1 programu je žadatel povinen být výhradním provozovatelem kulturního zařízení </t>
    </r>
    <r>
      <rPr>
        <b/>
        <sz val="9"/>
        <color rgb="FFFF3300"/>
        <rFont val="Arial"/>
        <family val="2"/>
        <charset val="238"/>
      </rPr>
      <t>minimálně celý rok 2024).</t>
    </r>
  </si>
  <si>
    <r>
      <t xml:space="preserve">v souladu s čl. 8 bodu 12 c) Programu byla z dalšího posuzování žádost vyloučena - žádost byla předložena do jiného dotačního titulu, než do jakého svým účelem náleží. Předmětem daného projektu je soubor samostatných jednodenních/vícedenních kulturních akcí, což svým charakterem naplňuje účel dotačního titulu K2/24 (dle čl. 3, bodu 2 programu jsou předmětem dotačního titulu K2/24 </t>
    </r>
    <r>
      <rPr>
        <b/>
        <sz val="9"/>
        <color rgb="FFFF3300"/>
        <rFont val="Arial"/>
        <family val="2"/>
        <charset val="238"/>
      </rPr>
      <t>jednodenní/vícedenní kulturní akce</t>
    </r>
    <r>
      <rPr>
        <sz val="9"/>
        <color rgb="FFFF3300"/>
        <rFont val="Arial"/>
        <family val="2"/>
        <charset val="238"/>
      </rPr>
      <t xml:space="preserve">, umělecké cykly koncertní, filmové apod.). Současně se nejedná o výhradního provozovatele kulturních zařízení, ve kterých bude probíhat kulturní činnost (dle čl. 3, bod 1 programu KULTURA 2024 je </t>
    </r>
    <r>
      <rPr>
        <b/>
        <sz val="9"/>
        <color rgb="FFFF3300"/>
        <rFont val="Arial"/>
        <family val="2"/>
        <charset val="238"/>
      </rPr>
      <t xml:space="preserve">žadatel povinen být výhradním provozovatelem kulturního zařízení </t>
    </r>
    <r>
      <rPr>
        <sz val="9"/>
        <color rgb="FFFF3300"/>
        <rFont val="Arial"/>
        <family val="2"/>
        <charset val="238"/>
      </rPr>
      <t>minimálně celý rok 2024).</t>
    </r>
  </si>
  <si>
    <r>
      <t xml:space="preserve">v souladu s čl. 8 bodu 12 b) Programu byla z dalšího posuzování žádost vyloučena - žadatel není výhradním provozovatelem daného kulturního zařízení (dle čl. 3, bodu 1 programu </t>
    </r>
    <r>
      <rPr>
        <b/>
        <sz val="9"/>
        <color rgb="FFFF3300"/>
        <rFont val="Arial"/>
        <family val="2"/>
        <charset val="238"/>
      </rPr>
      <t>musí být žadatel výhradním provozovatelem kulturního zařízení</t>
    </r>
    <r>
      <rPr>
        <sz val="9"/>
        <color rgb="FFFF3300"/>
        <rFont val="Arial"/>
        <family val="2"/>
        <charset val="238"/>
      </rPr>
      <t xml:space="preserve"> minimálně celý rok 2024).</t>
    </r>
  </si>
  <si>
    <r>
      <t>Dne  26.10.2023 opakovaný tel. s p. Kratochvílem - není schopen se s majitelem prostoru spojit (nebere mu tel.), pravděpodobně někde v zahraničí. Dohodnuto, že předmětné ČP dodá nejpozději do termímu odevzdání materiálu do RMO (22.11.2023), v opačném případě bude vyřazen z důvodu nesplnění formálních náležitostí žádosti -</t>
    </r>
    <r>
      <rPr>
        <b/>
        <sz val="10"/>
        <color rgb="FFFF0000"/>
        <rFont val="Calibri"/>
        <family val="2"/>
        <charset val="238"/>
      </rPr>
      <t xml:space="preserve"> </t>
    </r>
    <r>
      <rPr>
        <b/>
        <sz val="10"/>
        <color rgb="FFFF3300"/>
        <rFont val="Calibri"/>
        <family val="2"/>
        <charset val="238"/>
      </rPr>
      <t>ČP nebylo dodáno (písemné vyrozumění žadatele o nedodání ČP v požadovaném termínu)</t>
    </r>
  </si>
  <si>
    <t>ŽÁDOST včetně NÁKLADOVÉHO ROZPOČTU</t>
  </si>
  <si>
    <t xml:space="preserve">POZNÁMKA k projektu </t>
  </si>
  <si>
    <t>2024-K1-003.pdf</t>
  </si>
  <si>
    <t>2024-K1-010.pdf</t>
  </si>
  <si>
    <t>2024-K1-007.pdf</t>
  </si>
  <si>
    <t>2024-K1-004.pdf</t>
  </si>
  <si>
    <t>2024-K1-005.pdf</t>
  </si>
  <si>
    <t>2024-K1-009.pdf</t>
  </si>
  <si>
    <t>2024-K1-012.pdf</t>
  </si>
  <si>
    <t>2024-K1-001.pdf</t>
  </si>
  <si>
    <t>2024-K1-002.pdf</t>
  </si>
  <si>
    <t>2024-K1-006.pdf</t>
  </si>
  <si>
    <t>2024-K1-008.pdf</t>
  </si>
  <si>
    <t>2024-K1-011.pdf</t>
  </si>
  <si>
    <t>2024-K2-009.pdf</t>
  </si>
  <si>
    <t>2024-K2-015.pdf</t>
  </si>
  <si>
    <t>2024-K2-014.pdf</t>
  </si>
  <si>
    <t>2024-K2-012.pdf</t>
  </si>
  <si>
    <t>2024-K2-003.pdf</t>
  </si>
  <si>
    <t>2024-K2-023.pdf</t>
  </si>
  <si>
    <t>2024-K2-017.pdf</t>
  </si>
  <si>
    <t>2024-K2-005.pdf</t>
  </si>
  <si>
    <t>2024-K2-021.pdf</t>
  </si>
  <si>
    <t>2024-K2-013.pdf</t>
  </si>
  <si>
    <t>2024-K2-002.pdf</t>
  </si>
  <si>
    <t>2024-K2-016.pdf</t>
  </si>
  <si>
    <t>2024-K2-004.pdf</t>
  </si>
  <si>
    <t>2024-K2-019.pdf</t>
  </si>
  <si>
    <t>2024-K2-020.pdf</t>
  </si>
  <si>
    <t>2024-K2-031.pdf</t>
  </si>
  <si>
    <t>2024-K2-018.pdf</t>
  </si>
  <si>
    <t>2024-K2-035.pdf</t>
  </si>
  <si>
    <t>2024-K2-036.pdf</t>
  </si>
  <si>
    <t>2024-K2-006.pdf</t>
  </si>
  <si>
    <t>2024-K2-024.pdf</t>
  </si>
  <si>
    <t>2024-K2-032.pdf</t>
  </si>
  <si>
    <t>2024-K2-007.pdf</t>
  </si>
  <si>
    <t>2024-K2-011.pdf</t>
  </si>
  <si>
    <t>2024-K2-038.pdf</t>
  </si>
  <si>
    <t>2024-K2-030.pdf</t>
  </si>
  <si>
    <t>2024-K2-027.pdf</t>
  </si>
  <si>
    <t>2024-K2-025.pdf</t>
  </si>
  <si>
    <t>2024-K2-034.pdf</t>
  </si>
  <si>
    <t>2024-K2-028.pdf</t>
  </si>
  <si>
    <t>2024-K2-037.pdf</t>
  </si>
  <si>
    <t>2024-K2-033.pdf</t>
  </si>
  <si>
    <t>2024-K2-008.pdf</t>
  </si>
  <si>
    <t>2024-K2-026.pdf</t>
  </si>
  <si>
    <t>2024-K2-029.pdf</t>
  </si>
  <si>
    <t>2024-K3-005.pdf</t>
  </si>
  <si>
    <t>2024-K3-001.pdf</t>
  </si>
  <si>
    <t>2024-K3-006.pdf</t>
  </si>
  <si>
    <t>2024-K3-017.pdf</t>
  </si>
  <si>
    <t>2024-K3-015.pdf</t>
  </si>
  <si>
    <t>2024-K3-014.pdf</t>
  </si>
  <si>
    <t>2024-K3-007.pdf</t>
  </si>
  <si>
    <t>2024-K3-011.pdf</t>
  </si>
  <si>
    <t>2024-K3-003.pdf</t>
  </si>
  <si>
    <t>2024-K3-010.pdf</t>
  </si>
  <si>
    <t>2024-K3-008.pdf</t>
  </si>
  <si>
    <t>2024-K3-009.pdf</t>
  </si>
  <si>
    <t>2024-K3-016.pdf</t>
  </si>
  <si>
    <t>2024-K3-004.pdf</t>
  </si>
  <si>
    <t>2024-K3-002.pdf</t>
  </si>
  <si>
    <t>2024-K3-012.pdf</t>
  </si>
  <si>
    <t>2024-K4-001.pdf</t>
  </si>
  <si>
    <t>2024-K4-002.pdf</t>
  </si>
  <si>
    <t>2024-K5-005.pdf</t>
  </si>
  <si>
    <t>2024-K5-004.pdf</t>
  </si>
  <si>
    <t>2024-K5-009.pdf</t>
  </si>
  <si>
    <t>2024-K5-015.pdf</t>
  </si>
  <si>
    <t>2024-K5-018.pdf</t>
  </si>
  <si>
    <t>2024-K5-013.pdf</t>
  </si>
  <si>
    <t>2024-K5-006.pdf</t>
  </si>
  <si>
    <t>2024-K5-001.pdf</t>
  </si>
  <si>
    <t>2024-K5-008.pdf</t>
  </si>
  <si>
    <t>2024-K5-002.pdf</t>
  </si>
  <si>
    <t>2024-K5-007.pdf</t>
  </si>
  <si>
    <t>2024-K5-010.pdf</t>
  </si>
  <si>
    <t>2024-K5-012.pdf</t>
  </si>
  <si>
    <t>2024-K5-017.pdf</t>
  </si>
  <si>
    <t>2024-K5-014.pdf</t>
  </si>
  <si>
    <t>2024-K5-019.pdf</t>
  </si>
  <si>
    <t>2024-K5-011.pdf</t>
  </si>
  <si>
    <t>2024-K5-003.pdf</t>
  </si>
  <si>
    <t>2024-K5-016.pdf</t>
  </si>
  <si>
    <t>vyřazeno Kulturní komisí z důvodu, že podobný projekt, na které se bude žadatel podílet, bude realizován statutárním městem Opava</t>
  </si>
  <si>
    <t>2024-K2-010.pdf</t>
  </si>
  <si>
    <t>2024-K3-013.pdf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</si>
</sst>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x14ac:knownFonts="1">
    <font>
      <sz val="11"/>
      <color rgb="FF000000"/>
      <name val="Calibri"/>
    </font>
    <font>
      <b/>
      <sz val="11"/>
      <color rgb="FF000000"/>
      <name val="Calibri"/>
      <family val="2"/>
      <charset val="238"/>
    </font>
    <font>
      <sz val="10"/>
      <color rgb="FF000000"/>
      <name val="Calibri"/>
      <family val="2"/>
      <charset val="238"/>
    </font>
    <font>
      <b/>
      <sz val="10"/>
      <name val="Arial"/>
      <family val="2"/>
      <charset val="238"/>
    </font>
    <font>
      <b/>
      <sz val="11"/>
      <name val="Arial"/>
      <family val="2"/>
      <charset val="238"/>
    </font>
    <font>
      <sz val="10"/>
      <name val="Arial"/>
      <family val="2"/>
      <charset val="238"/>
    </font>
    <font>
      <sz val="10"/>
      <name val="Calibri"/>
      <family val="2"/>
      <charset val="238"/>
    </font>
    <font>
      <sz val="9"/>
      <name val="Arial"/>
      <family val="2"/>
      <charset val="238"/>
    </font>
    <font>
      <sz val="9"/>
      <color rgb="FF000000"/>
      <name val="Calibri"/>
      <family val="2"/>
      <charset val="238"/>
    </font>
    <font>
      <sz val="11"/>
      <color rgb="FF000000"/>
      <name val="Calibri"/>
      <family val="2"/>
      <charset val="238"/>
    </font>
    <font>
      <b/>
      <sz val="11"/>
      <color rgb="FFFF0000"/>
      <name val="Calibri"/>
      <family val="2"/>
      <charset val="238"/>
    </font>
    <font>
      <i/>
      <sz val="10"/>
      <color rgb="FF000000"/>
      <name val="Calibri"/>
      <family val="2"/>
      <charset val="238"/>
    </font>
    <font>
      <sz val="10"/>
      <color rgb="FF000000"/>
      <name val="Calibri"/>
      <family val="2"/>
      <charset val="238"/>
    </font>
    <font>
      <b/>
      <sz val="14"/>
      <name val="Calibri"/>
      <family val="2"/>
      <charset val="238"/>
      <scheme val="minor"/>
    </font>
    <font>
      <b/>
      <sz val="11"/>
      <color rgb="FF000000"/>
      <name val="Calibri"/>
      <family val="2"/>
      <charset val="238"/>
    </font>
    <font>
      <b/>
      <sz val="16"/>
      <color rgb="FF000000"/>
      <name val="Calibri"/>
      <family val="2"/>
      <charset val="238"/>
    </font>
    <font>
      <sz val="11"/>
      <name val="Calibri"/>
      <family val="2"/>
      <charset val="238"/>
    </font>
    <font>
      <sz val="10"/>
      <color rgb="FFFF0000"/>
      <name val="Calibri"/>
      <family val="2"/>
      <charset val="238"/>
    </font>
    <font>
      <b/>
      <sz val="12"/>
      <name val="Arial"/>
      <family val="2"/>
      <charset val="238"/>
    </font>
    <font>
      <sz val="9"/>
      <color rgb="FFFF0000"/>
      <name val="Calibri"/>
      <family val="2"/>
      <charset val="238"/>
    </font>
    <font>
      <b/>
      <sz val="11"/>
      <color rgb="FF000000"/>
      <name val="Calibri"/>
      <family val="2"/>
      <charset val="238"/>
      <scheme val="minor"/>
    </font>
    <font>
      <b/>
      <sz val="14"/>
      <color rgb="FF000000"/>
      <name val="Calibri"/>
      <family val="2"/>
      <charset val="238"/>
    </font>
    <font>
      <b/>
      <sz val="14"/>
      <color rgb="FF000000"/>
      <name val="Calibri"/>
      <family val="2"/>
      <charset val="238"/>
      <scheme val="minor"/>
    </font>
    <font>
      <b/>
      <sz val="10"/>
      <color rgb="FFFF0000"/>
      <name val="Calibri"/>
      <family val="2"/>
      <charset val="238"/>
    </font>
    <font>
      <sz val="10"/>
      <color rgb="FF000000"/>
      <name val="Calibri"/>
      <family val="2"/>
      <charset val="238"/>
    </font>
    <font>
      <b/>
      <sz val="10"/>
      <color rgb="FFFF0000"/>
      <name val="Arial"/>
      <family val="2"/>
      <charset val="238"/>
    </font>
    <font>
      <b/>
      <sz val="10"/>
      <name val="Calibri"/>
      <family val="2"/>
      <charset val="238"/>
    </font>
    <font>
      <b/>
      <sz val="11"/>
      <name val="Calibri"/>
      <family val="2"/>
      <charset val="238"/>
    </font>
    <font>
      <b/>
      <sz val="9"/>
      <name val="Calibri"/>
      <family val="2"/>
      <charset val="238"/>
    </font>
    <font>
      <sz val="8"/>
      <color rgb="FFFF0000"/>
      <name val="Arial"/>
      <family val="2"/>
      <charset val="238"/>
    </font>
    <font>
      <sz val="10"/>
      <color rgb="FF000000"/>
      <name val="Calibri"/>
      <family val="2"/>
      <charset val="238"/>
    </font>
    <font>
      <b/>
      <sz val="10"/>
      <color rgb="FF000000"/>
      <name val="Calibri"/>
      <family val="2"/>
      <charset val="238"/>
    </font>
    <font>
      <sz val="10"/>
      <color rgb="FF000000"/>
      <name val="Calibri"/>
      <family val="2"/>
      <charset val="238"/>
    </font>
    <font>
      <b/>
      <sz val="16"/>
      <color rgb="FF000000"/>
      <name val="Arial"/>
      <family val="2"/>
      <charset val="238"/>
    </font>
    <font>
      <sz val="11"/>
      <color rgb="FFFF0000"/>
      <name val="Calibri"/>
      <family val="2"/>
      <charset val="238"/>
    </font>
    <font>
      <b/>
      <sz val="12"/>
      <color rgb="FF000000"/>
      <name val="Arial"/>
      <family val="2"/>
      <charset val="238"/>
    </font>
    <font>
      <sz val="12"/>
      <color rgb="FF000000"/>
      <name val="Calibri"/>
      <family val="2"/>
      <charset val="238"/>
    </font>
    <font>
      <b/>
      <sz val="10"/>
      <color rgb="FF000000"/>
      <name val="Arial"/>
      <family val="2"/>
      <charset val="238"/>
    </font>
    <font>
      <b/>
      <sz val="16"/>
      <name val="Arial"/>
      <family val="2"/>
      <charset val="238"/>
    </font>
    <font>
      <sz val="9"/>
      <color rgb="FFFF3300"/>
      <name val="Arial"/>
      <family val="2"/>
      <charset val="238"/>
    </font>
    <font>
      <sz val="10"/>
      <color rgb="FFFF3300"/>
      <name val="Calibri"/>
      <family val="2"/>
      <charset val="238"/>
    </font>
    <font>
      <b/>
      <sz val="9"/>
      <color rgb="FFFF3300"/>
      <name val="Arial"/>
      <family val="2"/>
      <charset val="238"/>
    </font>
    <font>
      <b/>
      <sz val="10"/>
      <color rgb="FFFF3300"/>
      <name val="Calibri"/>
      <family val="2"/>
      <charset val="238"/>
    </font>
    <font>
      <sz val="9"/>
      <color rgb="FFFF0000"/>
      <name val="Arial"/>
      <family val="2"/>
      <charset val="238"/>
    </font>
  </fonts>
  <fills count="21">
    <fill>
      <patternFill patternType="none"/>
    </fill>
    <fill>
      <patternFill patternType="gray125"/>
    </fill>
    <fill>
      <patternFill patternType="solid">
        <fgColor rgb="FFC0C0C0"/>
        <bgColor rgb="FFC0C0C0"/>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CCFF66"/>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rgb="FFC0C0C0"/>
      </patternFill>
    </fill>
    <fill>
      <patternFill patternType="solid">
        <fgColor theme="6" tint="0.39997558519241921"/>
        <bgColor indexed="64"/>
      </patternFill>
    </fill>
    <fill>
      <patternFill patternType="solid">
        <fgColor theme="0" tint="-0.14999847407452621"/>
        <bgColor rgb="FFC0C0C0"/>
      </patternFill>
    </fill>
    <fill>
      <patternFill patternType="solid">
        <fgColor rgb="FFFF7C80"/>
        <bgColor indexed="64"/>
      </patternFill>
    </fill>
    <fill>
      <patternFill patternType="solid">
        <fgColor rgb="FFFFFF00"/>
        <bgColor indexed="64"/>
      </patternFill>
    </fill>
    <fill>
      <patternFill patternType="solid">
        <fgColor rgb="FFFF3300"/>
        <bgColor indexed="64"/>
      </patternFill>
    </fill>
    <fill>
      <patternFill patternType="solid">
        <fgColor theme="6" tint="0.59999389629810485"/>
        <bgColor indexed="64"/>
      </patternFill>
    </fill>
  </fills>
  <borders count="5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rgb="FFFF0000"/>
      </top>
      <bottom style="thin">
        <color indexed="64"/>
      </bottom>
      <diagonal/>
    </border>
    <border>
      <left style="thin">
        <color indexed="64"/>
      </left>
      <right/>
      <top style="thin">
        <color indexed="64"/>
      </top>
      <bottom/>
      <diagonal/>
    </border>
    <border>
      <left style="thin">
        <color indexed="64"/>
      </left>
      <right/>
      <top style="medium">
        <color rgb="FFFF0000"/>
      </top>
      <bottom style="thin">
        <color indexed="64"/>
      </bottom>
      <diagonal/>
    </border>
    <border>
      <left/>
      <right style="thin">
        <color indexed="64"/>
      </right>
      <top/>
      <bottom/>
      <diagonal/>
    </border>
    <border>
      <left/>
      <right style="thin">
        <color indexed="64"/>
      </right>
      <top style="medium">
        <color rgb="FFFF0000"/>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rgb="FFFF0000"/>
      </top>
      <bottom style="thin">
        <color indexed="64"/>
      </bottom>
      <diagonal/>
    </border>
    <border>
      <left/>
      <right style="thin">
        <color indexed="64"/>
      </right>
      <top style="thin">
        <color indexed="64"/>
      </top>
      <bottom style="thin">
        <color indexed="64"/>
      </bottom>
      <diagonal/>
    </border>
    <border>
      <left style="thin">
        <color rgb="FFFF0000"/>
      </left>
      <right style="thin">
        <color indexed="64"/>
      </right>
      <top style="thin">
        <color rgb="FFFF0000"/>
      </top>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rgb="FFFF0000"/>
      </bottom>
      <diagonal/>
    </border>
    <border>
      <left/>
      <right style="thin">
        <color indexed="64"/>
      </right>
      <top style="thin">
        <color indexed="64"/>
      </top>
      <bottom style="medium">
        <color rgb="FFFF0000"/>
      </bottom>
      <diagonal/>
    </border>
  </borders>
  <cellStyleXfs count="2">
    <xf numFmtId="0" fontId="0" fillId="0" borderId="0"/>
    <xf numFmtId="0" fontId="9" fillId="0" borderId="0"/>
  </cellStyleXfs>
  <cellXfs count="513">
    <xf numFmtId="0" fontId="0" fillId="0" borderId="0" xfId="0"/>
    <xf numFmtId="0" fontId="2" fillId="0" borderId="0" xfId="0" applyFont="1" applyAlignment="1">
      <alignment horizontal="left" vertical="top"/>
    </xf>
    <xf numFmtId="0" fontId="0" fillId="0" borderId="0" xfId="0"/>
    <xf numFmtId="0" fontId="0" fillId="0" borderId="0" xfId="0"/>
    <xf numFmtId="0" fontId="0" fillId="0" borderId="0" xfId="0" applyAlignment="1">
      <alignment wrapText="1"/>
    </xf>
    <xf numFmtId="0" fontId="2" fillId="0" borderId="0" xfId="0" applyFont="1" applyAlignment="1">
      <alignment horizontal="left" vertical="top" wrapText="1"/>
    </xf>
    <xf numFmtId="0" fontId="1" fillId="0" borderId="0" xfId="0" applyFont="1"/>
    <xf numFmtId="0" fontId="6" fillId="0" borderId="0" xfId="0" applyFont="1"/>
    <xf numFmtId="0" fontId="6" fillId="0" borderId="0" xfId="0" applyFont="1" applyAlignment="1">
      <alignment wrapText="1"/>
    </xf>
    <xf numFmtId="0" fontId="0" fillId="0" borderId="0" xfId="0" applyFill="1"/>
    <xf numFmtId="0" fontId="2" fillId="0" borderId="0" xfId="0" applyFont="1" applyFill="1" applyAlignment="1">
      <alignment horizontal="left" vertical="top"/>
    </xf>
    <xf numFmtId="2" fontId="7" fillId="0" borderId="4"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xf>
    <xf numFmtId="0" fontId="9" fillId="0" borderId="0" xfId="1"/>
    <xf numFmtId="0" fontId="9" fillId="0" borderId="0" xfId="1" applyAlignment="1">
      <alignment horizontal="center" vertical="center"/>
    </xf>
    <xf numFmtId="0" fontId="9" fillId="0" borderId="0" xfId="1" applyAlignment="1">
      <alignment wrapText="1"/>
    </xf>
    <xf numFmtId="0" fontId="2" fillId="0" borderId="0" xfId="1" applyFont="1" applyAlignment="1">
      <alignment horizontal="left" vertical="top"/>
    </xf>
    <xf numFmtId="0" fontId="2" fillId="0" borderId="0" xfId="1" applyFont="1" applyAlignment="1">
      <alignment horizontal="center" vertical="center"/>
    </xf>
    <xf numFmtId="0" fontId="2" fillId="0" borderId="0" xfId="1" applyFont="1" applyAlignment="1">
      <alignment horizontal="left" vertical="top" wrapText="1"/>
    </xf>
    <xf numFmtId="0" fontId="2" fillId="0" borderId="5" xfId="1" applyFont="1" applyFill="1" applyBorder="1" applyAlignment="1">
      <alignment horizontal="center" vertical="center"/>
    </xf>
    <xf numFmtId="0" fontId="9" fillId="0" borderId="0" xfId="1" applyFill="1"/>
    <xf numFmtId="0" fontId="2" fillId="0" borderId="4" xfId="1" applyFont="1" applyFill="1" applyBorder="1" applyAlignment="1">
      <alignment horizontal="center" vertical="center"/>
    </xf>
    <xf numFmtId="0" fontId="6" fillId="0" borderId="0" xfId="1" applyFont="1" applyAlignment="1">
      <alignment horizontal="center" vertical="center"/>
    </xf>
    <xf numFmtId="0" fontId="5" fillId="0" borderId="0" xfId="0" applyFont="1"/>
    <xf numFmtId="2" fontId="2" fillId="8" borderId="4" xfId="1" applyNumberFormat="1" applyFont="1" applyFill="1" applyBorder="1" applyAlignment="1">
      <alignment horizontal="center" vertical="center"/>
    </xf>
    <xf numFmtId="2" fontId="2" fillId="7" borderId="4" xfId="1" applyNumberFormat="1" applyFont="1" applyFill="1" applyBorder="1" applyAlignment="1">
      <alignment horizontal="center" vertical="center"/>
    </xf>
    <xf numFmtId="2" fontId="2" fillId="6" borderId="4" xfId="1" applyNumberFormat="1" applyFont="1" applyFill="1" applyBorder="1" applyAlignment="1">
      <alignment horizontal="center" vertical="center"/>
    </xf>
    <xf numFmtId="2" fontId="6" fillId="0" borderId="0" xfId="0" applyNumberFormat="1" applyFont="1"/>
    <xf numFmtId="2" fontId="2" fillId="0" borderId="0" xfId="0" applyNumberFormat="1" applyFont="1" applyAlignment="1">
      <alignment horizontal="left" vertical="top"/>
    </xf>
    <xf numFmtId="2" fontId="0" fillId="0" borderId="0" xfId="0" applyNumberFormat="1"/>
    <xf numFmtId="3" fontId="3" fillId="0" borderId="5" xfId="0" applyNumberFormat="1" applyFont="1" applyBorder="1" applyAlignment="1">
      <alignment horizontal="center" vertical="center" wrapText="1"/>
    </xf>
    <xf numFmtId="3" fontId="3" fillId="3" borderId="3" xfId="0" applyNumberFormat="1" applyFont="1" applyFill="1" applyBorder="1" applyAlignment="1">
      <alignment horizontal="center" vertical="center" wrapText="1"/>
    </xf>
    <xf numFmtId="0" fontId="15" fillId="0" borderId="0" xfId="0" applyFont="1"/>
    <xf numFmtId="2" fontId="7" fillId="13" borderId="4"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3" fontId="3" fillId="3" borderId="9" xfId="0" applyNumberFormat="1" applyFont="1" applyFill="1" applyBorder="1" applyAlignment="1">
      <alignment horizontal="center" vertical="center"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3" fontId="4" fillId="3" borderId="3" xfId="0" applyNumberFormat="1" applyFont="1" applyFill="1" applyBorder="1" applyAlignment="1">
      <alignment horizontal="center" vertical="center" wrapText="1"/>
    </xf>
    <xf numFmtId="0" fontId="16" fillId="0" borderId="0" xfId="0" applyFont="1"/>
    <xf numFmtId="0" fontId="0" fillId="0" borderId="0" xfId="0" applyFill="1" applyAlignment="1">
      <alignment wrapText="1"/>
    </xf>
    <xf numFmtId="4" fontId="0" fillId="0" borderId="0" xfId="0" applyNumberFormat="1" applyFill="1" applyAlignment="1">
      <alignment wrapText="1"/>
    </xf>
    <xf numFmtId="0" fontId="9" fillId="0" borderId="0" xfId="1" applyFill="1" applyAlignment="1">
      <alignment wrapText="1"/>
    </xf>
    <xf numFmtId="2" fontId="2" fillId="8" borderId="5" xfId="1" applyNumberFormat="1" applyFont="1" applyFill="1" applyBorder="1" applyAlignment="1">
      <alignment horizontal="center" vertical="center"/>
    </xf>
    <xf numFmtId="2" fontId="2" fillId="7" borderId="5" xfId="1" applyNumberFormat="1" applyFont="1" applyFill="1" applyBorder="1" applyAlignment="1">
      <alignment horizontal="center" vertical="center"/>
    </xf>
    <xf numFmtId="2" fontId="2" fillId="6" borderId="5" xfId="1" applyNumberFormat="1" applyFont="1" applyFill="1" applyBorder="1" applyAlignment="1">
      <alignment horizontal="center" vertical="center"/>
    </xf>
    <xf numFmtId="2" fontId="2" fillId="10" borderId="5" xfId="1" applyNumberFormat="1" applyFont="1" applyFill="1" applyBorder="1" applyAlignment="1">
      <alignment horizontal="center" vertical="center"/>
    </xf>
    <xf numFmtId="0" fontId="2" fillId="0" borderId="5" xfId="1" applyFont="1" applyFill="1" applyBorder="1" applyAlignment="1">
      <alignment horizontal="right" vertical="center"/>
    </xf>
    <xf numFmtId="4" fontId="17" fillId="0" borderId="4" xfId="0" applyNumberFormat="1" applyFont="1" applyFill="1" applyBorder="1" applyAlignment="1">
      <alignment horizontal="center" vertical="center" wrapText="1"/>
    </xf>
    <xf numFmtId="4" fontId="17" fillId="0" borderId="5" xfId="0" applyNumberFormat="1" applyFont="1" applyFill="1" applyBorder="1" applyAlignment="1">
      <alignment horizontal="center" vertical="center" wrapText="1"/>
    </xf>
    <xf numFmtId="0" fontId="0" fillId="0" borderId="0" xfId="0" applyFill="1" applyAlignment="1">
      <alignment horizontal="center" vertical="center" wrapText="1"/>
    </xf>
    <xf numFmtId="4" fontId="17"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right" vertical="top" wrapText="1"/>
    </xf>
    <xf numFmtId="0" fontId="0" fillId="0" borderId="0" xfId="0" applyFill="1" applyBorder="1"/>
    <xf numFmtId="2" fontId="7" fillId="13" borderId="4" xfId="0" applyNumberFormat="1" applyFont="1" applyFill="1" applyBorder="1" applyAlignment="1">
      <alignment horizontal="center" vertical="center" wrapText="1"/>
    </xf>
    <xf numFmtId="0" fontId="6" fillId="0" borderId="0" xfId="0" applyFont="1" applyFill="1" applyAlignment="1">
      <alignment wrapText="1"/>
    </xf>
    <xf numFmtId="0" fontId="2" fillId="0" borderId="0" xfId="0" applyFont="1" applyFill="1" applyAlignment="1">
      <alignment horizontal="left" vertical="top" wrapText="1"/>
    </xf>
    <xf numFmtId="0" fontId="0" fillId="0" borderId="0" xfId="0" applyBorder="1"/>
    <xf numFmtId="4" fontId="17" fillId="0" borderId="24" xfId="0" applyNumberFormat="1" applyFont="1" applyFill="1" applyBorder="1" applyAlignment="1">
      <alignment horizontal="center" vertical="center" wrapText="1"/>
    </xf>
    <xf numFmtId="0" fontId="2" fillId="0" borderId="5" xfId="0" applyFont="1" applyBorder="1" applyAlignment="1">
      <alignment horizontal="left" vertical="top"/>
    </xf>
    <xf numFmtId="0" fontId="20" fillId="0" borderId="0" xfId="0" applyFont="1" applyAlignment="1">
      <alignment horizontal="left" vertical="center" wrapText="1"/>
    </xf>
    <xf numFmtId="0" fontId="2" fillId="0" borderId="4" xfId="0" applyFont="1" applyBorder="1" applyAlignment="1">
      <alignment horizontal="left" vertical="top"/>
    </xf>
    <xf numFmtId="0" fontId="1" fillId="0" borderId="0" xfId="0" applyFont="1" applyAlignment="1">
      <alignment wrapText="1"/>
    </xf>
    <xf numFmtId="4" fontId="6" fillId="0" borderId="4"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4" fontId="6" fillId="0" borderId="2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3" fontId="2" fillId="0" borderId="5" xfId="0" applyNumberFormat="1" applyFont="1" applyBorder="1" applyAlignment="1">
      <alignment horizontal="left" vertical="center"/>
    </xf>
    <xf numFmtId="3" fontId="2" fillId="0" borderId="5" xfId="0" applyNumberFormat="1"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2" fontId="8" fillId="13" borderId="4" xfId="0" applyNumberFormat="1" applyFont="1" applyFill="1" applyBorder="1" applyAlignment="1">
      <alignment horizontal="center" vertical="center"/>
    </xf>
    <xf numFmtId="2" fontId="8" fillId="0" borderId="4" xfId="0" applyNumberFormat="1" applyFont="1" applyBorder="1" applyAlignment="1">
      <alignment horizontal="center" vertical="center"/>
    </xf>
    <xf numFmtId="2" fontId="8" fillId="0" borderId="5" xfId="0" applyNumberFormat="1" applyFont="1" applyBorder="1" applyAlignment="1">
      <alignment horizontal="center" vertical="center"/>
    </xf>
    <xf numFmtId="2" fontId="8" fillId="13" borderId="5" xfId="0" applyNumberFormat="1" applyFont="1" applyFill="1" applyBorder="1" applyAlignment="1">
      <alignment horizontal="center" vertical="center"/>
    </xf>
    <xf numFmtId="2" fontId="8" fillId="0" borderId="5"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4" fontId="17" fillId="0" borderId="5" xfId="0" applyNumberFormat="1" applyFont="1" applyFill="1" applyBorder="1" applyAlignment="1">
      <alignment horizontal="left" vertical="center" wrapText="1"/>
    </xf>
    <xf numFmtId="0" fontId="2" fillId="0" borderId="24" xfId="0" applyFont="1" applyBorder="1" applyAlignment="1">
      <alignment horizontal="center" vertical="center"/>
    </xf>
    <xf numFmtId="2" fontId="2" fillId="0" borderId="5" xfId="0" applyNumberFormat="1" applyFont="1" applyFill="1" applyBorder="1" applyAlignment="1">
      <alignment horizontal="center" vertical="center"/>
    </xf>
    <xf numFmtId="2" fontId="5" fillId="13" borderId="4" xfId="0" applyNumberFormat="1" applyFont="1" applyFill="1" applyBorder="1" applyAlignment="1">
      <alignment horizontal="center" vertical="center" wrapText="1"/>
    </xf>
    <xf numFmtId="3" fontId="2" fillId="5" borderId="4" xfId="0" applyNumberFormat="1" applyFont="1" applyFill="1" applyBorder="1" applyAlignment="1">
      <alignment horizontal="center" vertical="center"/>
    </xf>
    <xf numFmtId="3" fontId="2" fillId="0" borderId="4" xfId="0" applyNumberFormat="1" applyFont="1" applyBorder="1" applyAlignment="1">
      <alignment horizontal="center" vertical="center"/>
    </xf>
    <xf numFmtId="3" fontId="2" fillId="5" borderId="5" xfId="0" applyNumberFormat="1" applyFont="1" applyFill="1" applyBorder="1" applyAlignment="1">
      <alignment horizontal="center" vertical="center"/>
    </xf>
    <xf numFmtId="3" fontId="2" fillId="0" borderId="5" xfId="0" applyNumberFormat="1" applyFont="1" applyBorder="1" applyAlignment="1">
      <alignment horizontal="center" vertical="center"/>
    </xf>
    <xf numFmtId="3" fontId="0" fillId="0" borderId="0" xfId="0" applyNumberFormat="1" applyAlignment="1">
      <alignment horizontal="center" wrapText="1"/>
    </xf>
    <xf numFmtId="3" fontId="2" fillId="5" borderId="4" xfId="0" applyNumberFormat="1" applyFont="1" applyFill="1" applyBorder="1" applyAlignment="1">
      <alignment horizontal="center" vertical="center" wrapText="1"/>
    </xf>
    <xf numFmtId="3" fontId="2" fillId="0" borderId="4" xfId="0" applyNumberFormat="1" applyFont="1" applyBorder="1" applyAlignment="1">
      <alignment horizontal="center" vertical="center" wrapText="1"/>
    </xf>
    <xf numFmtId="3" fontId="2" fillId="5" borderId="5" xfId="0" applyNumberFormat="1" applyFont="1" applyFill="1" applyBorder="1" applyAlignment="1">
      <alignment horizontal="center" vertical="center" wrapText="1"/>
    </xf>
    <xf numFmtId="3" fontId="2" fillId="0" borderId="5" xfId="0" applyNumberFormat="1" applyFont="1" applyBorder="1" applyAlignment="1">
      <alignment horizontal="center" vertical="center" wrapText="1"/>
    </xf>
    <xf numFmtId="3" fontId="2" fillId="0" borderId="21" xfId="0" applyNumberFormat="1" applyFont="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2" fontId="2" fillId="13" borderId="4"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2" fontId="3" fillId="3" borderId="3" xfId="0" applyNumberFormat="1"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5" fillId="0" borderId="0" xfId="0" applyFont="1" applyAlignment="1">
      <alignment vertical="center"/>
    </xf>
    <xf numFmtId="0" fontId="6" fillId="0" borderId="4" xfId="0" applyFont="1" applyBorder="1" applyAlignment="1">
      <alignment horizontal="center" vertical="center" wrapText="1"/>
    </xf>
    <xf numFmtId="0" fontId="2" fillId="17" borderId="5" xfId="0" applyFont="1" applyFill="1" applyBorder="1" applyAlignment="1">
      <alignment horizontal="center" vertical="center" wrapText="1"/>
    </xf>
    <xf numFmtId="0" fontId="2" fillId="17" borderId="5" xfId="0" applyFont="1" applyFill="1" applyBorder="1" applyAlignment="1">
      <alignment horizontal="left" vertical="center" wrapText="1"/>
    </xf>
    <xf numFmtId="3" fontId="2" fillId="17" borderId="5" xfId="0" applyNumberFormat="1" applyFont="1" applyFill="1" applyBorder="1" applyAlignment="1">
      <alignment horizontal="center" vertical="center" wrapText="1"/>
    </xf>
    <xf numFmtId="4" fontId="6" fillId="17" borderId="5" xfId="0" applyNumberFormat="1" applyFont="1" applyFill="1" applyBorder="1" applyAlignment="1">
      <alignment horizontal="center" vertical="center" wrapText="1"/>
    </xf>
    <xf numFmtId="4" fontId="6" fillId="17" borderId="4" xfId="0" applyNumberFormat="1" applyFont="1" applyFill="1" applyBorder="1" applyAlignment="1">
      <alignment horizontal="center" vertical="center" wrapText="1"/>
    </xf>
    <xf numFmtId="14" fontId="2" fillId="0" borderId="5" xfId="0" applyNumberFormat="1" applyFont="1" applyBorder="1" applyAlignment="1">
      <alignment horizontal="center" vertical="center"/>
    </xf>
    <xf numFmtId="3" fontId="2" fillId="0" borderId="5" xfId="0" applyNumberFormat="1" applyFont="1" applyFill="1" applyBorder="1" applyAlignment="1">
      <alignment horizontal="center" vertical="center"/>
    </xf>
    <xf numFmtId="14" fontId="2" fillId="0" borderId="5"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64" fontId="0" fillId="0" borderId="0" xfId="0" applyNumberFormat="1" applyFill="1" applyAlignment="1">
      <alignment wrapText="1"/>
    </xf>
    <xf numFmtId="164" fontId="6" fillId="0" borderId="0" xfId="0" applyNumberFormat="1" applyFont="1" applyFill="1" applyAlignment="1">
      <alignment wrapText="1"/>
    </xf>
    <xf numFmtId="164" fontId="2" fillId="10" borderId="4" xfId="0" applyNumberFormat="1" applyFont="1" applyFill="1" applyBorder="1" applyAlignment="1">
      <alignment horizontal="center" vertical="center" wrapText="1"/>
    </xf>
    <xf numFmtId="164" fontId="2" fillId="0" borderId="0" xfId="0" applyNumberFormat="1" applyFont="1" applyFill="1" applyAlignment="1">
      <alignment horizontal="left" vertical="top" wrapText="1"/>
    </xf>
    <xf numFmtId="165" fontId="0" fillId="0" borderId="0" xfId="0" applyNumberFormat="1" applyAlignment="1">
      <alignment wrapText="1"/>
    </xf>
    <xf numFmtId="165" fontId="0" fillId="0" borderId="0" xfId="0" applyNumberFormat="1" applyAlignment="1">
      <alignment horizontal="center" wrapText="1"/>
    </xf>
    <xf numFmtId="165" fontId="2" fillId="10" borderId="4" xfId="0" applyNumberFormat="1" applyFont="1" applyFill="1" applyBorder="1" applyAlignment="1">
      <alignment horizontal="center" vertical="center" wrapText="1"/>
    </xf>
    <xf numFmtId="165" fontId="2" fillId="10" borderId="24" xfId="0" applyNumberFormat="1" applyFont="1" applyFill="1" applyBorder="1" applyAlignment="1">
      <alignment horizontal="center" vertical="center"/>
    </xf>
    <xf numFmtId="165" fontId="0" fillId="0" borderId="0" xfId="0" applyNumberFormat="1"/>
    <xf numFmtId="0" fontId="2" fillId="10" borderId="5" xfId="1" applyFont="1" applyFill="1" applyBorder="1" applyAlignment="1">
      <alignment horizontal="center" vertical="center"/>
    </xf>
    <xf numFmtId="2" fontId="3" fillId="0" borderId="5" xfId="0" applyNumberFormat="1" applyFont="1" applyBorder="1" applyAlignment="1">
      <alignment horizontal="center" vertical="center" wrapText="1"/>
    </xf>
    <xf numFmtId="0" fontId="24" fillId="10" borderId="4"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4" fillId="10" borderId="5" xfId="0" applyFont="1" applyFill="1" applyBorder="1" applyAlignment="1">
      <alignment horizontal="left" vertical="top" wrapText="1"/>
    </xf>
    <xf numFmtId="165" fontId="2" fillId="10" borderId="5" xfId="0" applyNumberFormat="1" applyFont="1" applyFill="1" applyBorder="1" applyAlignment="1">
      <alignment horizontal="center" vertical="center"/>
    </xf>
    <xf numFmtId="0" fontId="0" fillId="0" borderId="5" xfId="0" applyBorder="1"/>
    <xf numFmtId="3" fontId="0" fillId="0" borderId="0" xfId="0" applyNumberFormat="1"/>
    <xf numFmtId="3" fontId="6" fillId="0" borderId="0" xfId="0" applyNumberFormat="1" applyFont="1"/>
    <xf numFmtId="3" fontId="2" fillId="0" borderId="0" xfId="0" applyNumberFormat="1" applyFont="1" applyAlignment="1">
      <alignment horizontal="left" vertical="top"/>
    </xf>
    <xf numFmtId="3" fontId="2" fillId="12" borderId="4" xfId="0" applyNumberFormat="1" applyFont="1" applyFill="1" applyBorder="1" applyAlignment="1">
      <alignment horizontal="center" vertical="center"/>
    </xf>
    <xf numFmtId="3" fontId="2" fillId="5" borderId="5" xfId="0" applyNumberFormat="1" applyFont="1" applyFill="1" applyBorder="1" applyAlignment="1">
      <alignment horizontal="right" vertical="center" wrapText="1"/>
    </xf>
    <xf numFmtId="3" fontId="2" fillId="0" borderId="5" xfId="0" applyNumberFormat="1" applyFont="1" applyFill="1" applyBorder="1" applyAlignment="1">
      <alignment horizontal="right" vertical="center" wrapText="1"/>
    </xf>
    <xf numFmtId="3" fontId="7" fillId="12" borderId="4"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4" fontId="2" fillId="10" borderId="4" xfId="1" applyNumberFormat="1" applyFont="1" applyFill="1" applyBorder="1" applyAlignment="1">
      <alignment horizontal="center" vertical="center"/>
    </xf>
    <xf numFmtId="3" fontId="27" fillId="0" borderId="0" xfId="0" applyNumberFormat="1" applyFont="1" applyAlignment="1">
      <alignment horizontal="center" vertical="center"/>
    </xf>
    <xf numFmtId="3" fontId="6" fillId="0" borderId="0" xfId="0" applyNumberFormat="1" applyFont="1" applyAlignment="1">
      <alignment wrapText="1"/>
    </xf>
    <xf numFmtId="3" fontId="2" fillId="5" borderId="4" xfId="0" applyNumberFormat="1" applyFont="1" applyFill="1" applyBorder="1" applyAlignment="1">
      <alignment horizontal="right" vertical="top" wrapText="1"/>
    </xf>
    <xf numFmtId="3" fontId="2" fillId="0" borderId="4" xfId="0" applyNumberFormat="1" applyFont="1" applyFill="1" applyBorder="1" applyAlignment="1">
      <alignment horizontal="right" vertical="top" wrapText="1"/>
    </xf>
    <xf numFmtId="3" fontId="2" fillId="5" borderId="5" xfId="0" applyNumberFormat="1" applyFont="1" applyFill="1" applyBorder="1" applyAlignment="1">
      <alignment horizontal="right" vertical="top" wrapText="1"/>
    </xf>
    <xf numFmtId="3" fontId="2" fillId="0" borderId="5" xfId="0" applyNumberFormat="1" applyFont="1" applyFill="1" applyBorder="1" applyAlignment="1">
      <alignment horizontal="right" vertical="top" wrapText="1"/>
    </xf>
    <xf numFmtId="3" fontId="2" fillId="0" borderId="0" xfId="1" applyNumberFormat="1" applyFont="1" applyAlignment="1">
      <alignment horizontal="left" vertical="top" wrapText="1"/>
    </xf>
    <xf numFmtId="3" fontId="9" fillId="0" borderId="0" xfId="1" applyNumberFormat="1" applyAlignment="1">
      <alignment wrapText="1"/>
    </xf>
    <xf numFmtId="3" fontId="0" fillId="0" borderId="0" xfId="0" applyNumberFormat="1" applyAlignment="1">
      <alignment wrapText="1"/>
    </xf>
    <xf numFmtId="3" fontId="2" fillId="0" borderId="4" xfId="0" applyNumberFormat="1" applyFont="1" applyBorder="1" applyAlignment="1">
      <alignment horizontal="right" vertical="top" wrapText="1"/>
    </xf>
    <xf numFmtId="3" fontId="2" fillId="0" borderId="5" xfId="0" applyNumberFormat="1" applyFont="1" applyBorder="1" applyAlignment="1">
      <alignment horizontal="right" vertical="top" wrapText="1"/>
    </xf>
    <xf numFmtId="3" fontId="9" fillId="0" borderId="0" xfId="1" applyNumberFormat="1" applyFill="1" applyAlignment="1">
      <alignment wrapText="1"/>
    </xf>
    <xf numFmtId="3" fontId="9" fillId="0" borderId="0" xfId="1" applyNumberFormat="1" applyFill="1" applyAlignment="1">
      <alignment horizontal="right" vertical="center" wrapText="1"/>
    </xf>
    <xf numFmtId="3" fontId="9" fillId="0" borderId="0" xfId="1" applyNumberFormat="1" applyFill="1" applyAlignment="1">
      <alignment horizontal="center" vertical="center" wrapText="1"/>
    </xf>
    <xf numFmtId="3" fontId="12" fillId="0" borderId="0" xfId="0" applyNumberFormat="1" applyFont="1" applyFill="1" applyBorder="1" applyAlignment="1">
      <alignment horizontal="right" vertical="top" wrapText="1"/>
    </xf>
    <xf numFmtId="3" fontId="9" fillId="0" borderId="0" xfId="1" applyNumberFormat="1" applyAlignment="1">
      <alignment horizontal="center" vertical="center" wrapText="1"/>
    </xf>
    <xf numFmtId="3" fontId="2" fillId="5" borderId="4" xfId="0" applyNumberFormat="1" applyFont="1" applyFill="1" applyBorder="1" applyAlignment="1">
      <alignment horizontal="right" vertical="top"/>
    </xf>
    <xf numFmtId="3" fontId="2" fillId="0" borderId="4" xfId="0" applyNumberFormat="1" applyFont="1" applyBorder="1" applyAlignment="1">
      <alignment horizontal="right" vertical="top"/>
    </xf>
    <xf numFmtId="3" fontId="2" fillId="5" borderId="5" xfId="0" applyNumberFormat="1" applyFont="1" applyFill="1" applyBorder="1" applyAlignment="1">
      <alignment horizontal="right" vertical="top"/>
    </xf>
    <xf numFmtId="3" fontId="2" fillId="0" borderId="5" xfId="0" applyNumberFormat="1" applyFont="1" applyFill="1" applyBorder="1" applyAlignment="1">
      <alignment horizontal="right" vertical="top"/>
    </xf>
    <xf numFmtId="3" fontId="2" fillId="0" borderId="5" xfId="0" applyNumberFormat="1" applyFont="1" applyBorder="1" applyAlignment="1">
      <alignment horizontal="right" vertical="top"/>
    </xf>
    <xf numFmtId="3" fontId="9" fillId="0" borderId="0" xfId="1" applyNumberFormat="1"/>
    <xf numFmtId="3" fontId="6" fillId="5" borderId="5" xfId="0" applyNumberFormat="1" applyFont="1" applyFill="1" applyBorder="1" applyAlignment="1">
      <alignment horizontal="right" vertical="top" wrapText="1"/>
    </xf>
    <xf numFmtId="3" fontId="6" fillId="0" borderId="5" xfId="0" applyNumberFormat="1" applyFont="1" applyBorder="1" applyAlignment="1">
      <alignment horizontal="right" vertical="top" wrapText="1"/>
    </xf>
    <xf numFmtId="3" fontId="9" fillId="0" borderId="0" xfId="1" applyNumberFormat="1" applyFill="1"/>
    <xf numFmtId="10" fontId="0" fillId="0" borderId="0" xfId="0" applyNumberFormat="1"/>
    <xf numFmtId="10" fontId="6" fillId="0" borderId="0" xfId="0" applyNumberFormat="1" applyFont="1"/>
    <xf numFmtId="10" fontId="2" fillId="12" borderId="4" xfId="0" applyNumberFormat="1" applyFont="1" applyFill="1" applyBorder="1" applyAlignment="1">
      <alignment horizontal="center" vertical="center"/>
    </xf>
    <xf numFmtId="10" fontId="2" fillId="0" borderId="0" xfId="0" applyNumberFormat="1" applyFont="1" applyAlignment="1">
      <alignment horizontal="left" vertical="top"/>
    </xf>
    <xf numFmtId="0" fontId="2" fillId="0" borderId="0" xfId="0" applyFont="1"/>
    <xf numFmtId="2" fontId="2" fillId="0" borderId="0" xfId="0" applyNumberFormat="1" applyFont="1"/>
    <xf numFmtId="10" fontId="2" fillId="0" borderId="0" xfId="0" applyNumberFormat="1" applyFont="1"/>
    <xf numFmtId="2" fontId="2" fillId="13" borderId="5" xfId="0" applyNumberFormat="1" applyFont="1" applyFill="1" applyBorder="1" applyAlignment="1">
      <alignment horizontal="center" vertical="center"/>
    </xf>
    <xf numFmtId="2" fontId="2" fillId="0" borderId="5" xfId="0" applyNumberFormat="1" applyFont="1" applyBorder="1" applyAlignment="1">
      <alignment horizontal="center" vertical="center"/>
    </xf>
    <xf numFmtId="3" fontId="26" fillId="0" borderId="0" xfId="0" applyNumberFormat="1" applyFont="1" applyAlignment="1">
      <alignment horizontal="center" vertical="center"/>
    </xf>
    <xf numFmtId="3" fontId="23" fillId="0" borderId="0" xfId="0" applyNumberFormat="1" applyFont="1" applyAlignment="1">
      <alignment horizontal="center" vertical="center"/>
    </xf>
    <xf numFmtId="3" fontId="2" fillId="0" borderId="21" xfId="0" applyNumberFormat="1"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3" fontId="2" fillId="0" borderId="0" xfId="0" applyNumberFormat="1" applyFont="1" applyAlignment="1">
      <alignment horizontal="center" vertical="top" wrapText="1"/>
    </xf>
    <xf numFmtId="0" fontId="21" fillId="0" borderId="0" xfId="0" applyFont="1" applyAlignment="1">
      <alignment vertical="center"/>
    </xf>
    <xf numFmtId="2" fontId="8" fillId="20" borderId="4" xfId="0" applyNumberFormat="1" applyFont="1" applyFill="1" applyBorder="1" applyAlignment="1">
      <alignment horizontal="center" vertical="center"/>
    </xf>
    <xf numFmtId="2" fontId="8" fillId="20" borderId="5" xfId="0" applyNumberFormat="1" applyFont="1" applyFill="1" applyBorder="1" applyAlignment="1">
      <alignment horizontal="center" vertical="center"/>
    </xf>
    <xf numFmtId="2" fontId="2" fillId="20" borderId="5" xfId="0" applyNumberFormat="1" applyFont="1" applyFill="1" applyBorder="1" applyAlignment="1">
      <alignment horizontal="center" vertical="center"/>
    </xf>
    <xf numFmtId="2" fontId="7" fillId="20" borderId="4" xfId="0" applyNumberFormat="1" applyFont="1" applyFill="1" applyBorder="1" applyAlignment="1">
      <alignment horizontal="center" vertical="center"/>
    </xf>
    <xf numFmtId="2" fontId="7" fillId="20" borderId="4" xfId="0" applyNumberFormat="1" applyFont="1" applyFill="1" applyBorder="1" applyAlignment="1">
      <alignment horizontal="center" vertical="center" wrapText="1"/>
    </xf>
    <xf numFmtId="3" fontId="2" fillId="0" borderId="0" xfId="1" applyNumberFormat="1" applyFont="1" applyAlignment="1">
      <alignment horizontal="center" vertical="top" wrapText="1"/>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1" fillId="0" borderId="31" xfId="0"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horizontal="center" vertical="center"/>
    </xf>
    <xf numFmtId="0" fontId="32" fillId="0" borderId="4" xfId="1" applyFont="1" applyFill="1" applyBorder="1" applyAlignment="1">
      <alignment horizontal="center" vertical="center"/>
    </xf>
    <xf numFmtId="0" fontId="32" fillId="0" borderId="5" xfId="1" applyFont="1" applyFill="1" applyBorder="1" applyAlignment="1">
      <alignment horizontal="center" vertical="center"/>
    </xf>
    <xf numFmtId="0" fontId="11" fillId="0" borderId="5" xfId="1" applyFont="1" applyBorder="1" applyAlignment="1">
      <alignment horizontal="center" vertical="center"/>
    </xf>
    <xf numFmtId="0" fontId="2" fillId="0" borderId="0" xfId="1" applyFont="1" applyBorder="1" applyAlignment="1">
      <alignment horizontal="left" vertical="top" wrapText="1"/>
    </xf>
    <xf numFmtId="3" fontId="2" fillId="0" borderId="0" xfId="1" applyNumberFormat="1" applyFont="1" applyBorder="1" applyAlignment="1">
      <alignment horizontal="left" vertical="top" wrapText="1"/>
    </xf>
    <xf numFmtId="0" fontId="9"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pplyProtection="1">
      <alignment horizontal="center" vertical="center"/>
    </xf>
    <xf numFmtId="0" fontId="9" fillId="0" borderId="0" xfId="1" applyBorder="1"/>
    <xf numFmtId="0" fontId="2" fillId="0" borderId="0" xfId="1" applyFont="1" applyBorder="1" applyAlignment="1">
      <alignment horizontal="left" vertical="top"/>
    </xf>
    <xf numFmtId="0" fontId="2" fillId="0" borderId="0" xfId="1" applyFont="1" applyFill="1" applyBorder="1" applyAlignment="1">
      <alignment horizontal="center" vertical="center"/>
    </xf>
    <xf numFmtId="0" fontId="32" fillId="0" borderId="0" xfId="1" applyFont="1" applyFill="1" applyBorder="1" applyAlignment="1">
      <alignment horizontal="center" vertical="center"/>
    </xf>
    <xf numFmtId="14" fontId="2" fillId="0" borderId="4" xfId="0" applyNumberFormat="1" applyFont="1" applyBorder="1" applyAlignment="1">
      <alignment horizontal="center" vertical="center"/>
    </xf>
    <xf numFmtId="0" fontId="21" fillId="0" borderId="0" xfId="0" applyFont="1" applyAlignment="1">
      <alignment horizontal="left" vertical="top" wrapText="1"/>
    </xf>
    <xf numFmtId="3" fontId="21" fillId="0" borderId="0" xfId="0" applyNumberFormat="1" applyFont="1" applyAlignment="1">
      <alignment horizontal="right" vertical="top" wrapText="1"/>
    </xf>
    <xf numFmtId="3" fontId="26" fillId="18" borderId="4" xfId="0" applyNumberFormat="1" applyFont="1" applyFill="1" applyBorder="1" applyAlignment="1">
      <alignment horizontal="center" vertical="center"/>
    </xf>
    <xf numFmtId="3" fontId="26" fillId="18" borderId="5" xfId="0" applyNumberFormat="1" applyFont="1" applyFill="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3" fontId="6" fillId="5" borderId="18" xfId="0" applyNumberFormat="1" applyFont="1" applyFill="1" applyBorder="1" applyAlignment="1">
      <alignment horizontal="center" vertical="center" wrapText="1"/>
    </xf>
    <xf numFmtId="3" fontId="6" fillId="0" borderId="33" xfId="0" applyNumberFormat="1" applyFont="1" applyBorder="1" applyAlignment="1">
      <alignment horizontal="center" vertical="center" wrapText="1"/>
    </xf>
    <xf numFmtId="165" fontId="2" fillId="10" borderId="6" xfId="0" applyNumberFormat="1" applyFont="1" applyFill="1" applyBorder="1" applyAlignment="1">
      <alignment horizontal="center" vertical="center" wrapText="1"/>
    </xf>
    <xf numFmtId="0" fontId="24" fillId="10" borderId="18" xfId="0" applyFont="1" applyFill="1" applyBorder="1" applyAlignment="1">
      <alignment horizontal="left" vertical="top" wrapText="1"/>
    </xf>
    <xf numFmtId="0" fontId="2" fillId="0" borderId="33" xfId="0" applyFont="1" applyBorder="1" applyAlignment="1">
      <alignment horizontal="center" vertical="center" wrapText="1"/>
    </xf>
    <xf numFmtId="4" fontId="17" fillId="0" borderId="18"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2" fontId="8" fillId="13" borderId="6"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2" fontId="8" fillId="13" borderId="18" xfId="0" applyNumberFormat="1" applyFont="1" applyFill="1" applyBorder="1" applyAlignment="1">
      <alignment horizontal="center" vertical="center"/>
    </xf>
    <xf numFmtId="2" fontId="8" fillId="20" borderId="18" xfId="0" applyNumberFormat="1" applyFont="1" applyFill="1" applyBorder="1" applyAlignment="1">
      <alignment horizontal="center" vertical="center"/>
    </xf>
    <xf numFmtId="10" fontId="2" fillId="12" borderId="6" xfId="0" applyNumberFormat="1" applyFont="1" applyFill="1" applyBorder="1" applyAlignment="1">
      <alignment horizontal="center" vertical="center"/>
    </xf>
    <xf numFmtId="3" fontId="2" fillId="12" borderId="6" xfId="0" applyNumberFormat="1" applyFont="1" applyFill="1" applyBorder="1" applyAlignment="1">
      <alignment horizontal="center" vertical="center"/>
    </xf>
    <xf numFmtId="3" fontId="26" fillId="18" borderId="6"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Border="1" applyAlignment="1">
      <alignment horizontal="left" vertical="center" wrapText="1"/>
    </xf>
    <xf numFmtId="3" fontId="2" fillId="5" borderId="32" xfId="0" applyNumberFormat="1" applyFont="1" applyFill="1" applyBorder="1" applyAlignment="1">
      <alignment horizontal="center" vertical="center" wrapText="1"/>
    </xf>
    <xf numFmtId="3" fontId="2" fillId="0" borderId="34" xfId="0" applyNumberFormat="1" applyFont="1" applyBorder="1" applyAlignment="1">
      <alignment horizontal="center" vertical="center" wrapText="1"/>
    </xf>
    <xf numFmtId="165" fontId="2" fillId="10" borderId="32" xfId="0" applyNumberFormat="1" applyFont="1" applyFill="1" applyBorder="1" applyAlignment="1">
      <alignment horizontal="center" vertical="center" wrapText="1"/>
    </xf>
    <xf numFmtId="0" fontId="24" fillId="10" borderId="32" xfId="0" applyFont="1" applyFill="1" applyBorder="1" applyAlignment="1">
      <alignment horizontal="left" vertical="top" wrapText="1"/>
    </xf>
    <xf numFmtId="0" fontId="2" fillId="0" borderId="34" xfId="0" applyFont="1" applyBorder="1" applyAlignment="1">
      <alignment horizontal="center" vertical="center" wrapText="1"/>
    </xf>
    <xf numFmtId="4" fontId="17" fillId="0" borderId="32" xfId="0" applyNumberFormat="1" applyFont="1" applyFill="1" applyBorder="1" applyAlignment="1">
      <alignment horizontal="center" vertical="center" wrapText="1"/>
    </xf>
    <xf numFmtId="4" fontId="6" fillId="0" borderId="32" xfId="0" applyNumberFormat="1" applyFont="1" applyFill="1" applyBorder="1" applyAlignment="1">
      <alignment horizontal="center" vertical="center" wrapText="1"/>
    </xf>
    <xf numFmtId="2" fontId="8" fillId="13" borderId="32" xfId="0" applyNumberFormat="1" applyFont="1" applyFill="1" applyBorder="1" applyAlignment="1">
      <alignment horizontal="center" vertical="center"/>
    </xf>
    <xf numFmtId="2" fontId="8" fillId="0" borderId="32" xfId="0" applyNumberFormat="1" applyFont="1" applyFill="1" applyBorder="1" applyAlignment="1">
      <alignment horizontal="center" vertical="center"/>
    </xf>
    <xf numFmtId="2" fontId="8" fillId="20" borderId="32" xfId="0" applyNumberFormat="1" applyFont="1" applyFill="1" applyBorder="1" applyAlignment="1">
      <alignment horizontal="center" vertical="center"/>
    </xf>
    <xf numFmtId="10" fontId="2" fillId="12" borderId="32" xfId="0" applyNumberFormat="1" applyFont="1" applyFill="1" applyBorder="1" applyAlignment="1">
      <alignment horizontal="center" vertical="center"/>
    </xf>
    <xf numFmtId="3" fontId="2" fillId="12" borderId="32" xfId="0" applyNumberFormat="1" applyFont="1" applyFill="1" applyBorder="1" applyAlignment="1">
      <alignment horizontal="center" vertical="center"/>
    </xf>
    <xf numFmtId="3" fontId="26" fillId="18" borderId="32" xfId="0" applyNumberFormat="1" applyFont="1" applyFill="1" applyBorder="1" applyAlignment="1">
      <alignment horizontal="center" vertical="center"/>
    </xf>
    <xf numFmtId="3" fontId="2" fillId="0" borderId="18" xfId="0" applyNumberFormat="1" applyFont="1" applyFill="1" applyBorder="1" applyAlignment="1">
      <alignment horizontal="left" vertical="center"/>
    </xf>
    <xf numFmtId="3" fontId="2" fillId="0" borderId="32" xfId="0" applyNumberFormat="1" applyFont="1" applyFill="1" applyBorder="1" applyAlignment="1">
      <alignment horizontal="left" vertical="center"/>
    </xf>
    <xf numFmtId="3" fontId="28" fillId="18" borderId="4" xfId="0" applyNumberFormat="1" applyFont="1" applyFill="1" applyBorder="1" applyAlignment="1">
      <alignment horizontal="center" vertical="center"/>
    </xf>
    <xf numFmtId="3" fontId="28" fillId="18" borderId="5" xfId="0" applyNumberFormat="1" applyFont="1" applyFill="1" applyBorder="1" applyAlignment="1">
      <alignment horizontal="center" vertical="center"/>
    </xf>
    <xf numFmtId="0" fontId="2" fillId="0" borderId="18" xfId="0" applyFont="1" applyBorder="1" applyAlignment="1">
      <alignment horizontal="center" vertical="center"/>
    </xf>
    <xf numFmtId="14" fontId="2" fillId="0" borderId="18" xfId="0" applyNumberFormat="1" applyFont="1" applyBorder="1" applyAlignment="1">
      <alignment horizontal="center" vertical="center"/>
    </xf>
    <xf numFmtId="3" fontId="2" fillId="5" borderId="18" xfId="0" applyNumberFormat="1" applyFont="1" applyFill="1" applyBorder="1" applyAlignment="1">
      <alignment horizontal="center" vertical="center"/>
    </xf>
    <xf numFmtId="3" fontId="2" fillId="0" borderId="18" xfId="0" applyNumberFormat="1" applyFont="1" applyBorder="1" applyAlignment="1">
      <alignment horizontal="center" vertical="center"/>
    </xf>
    <xf numFmtId="165" fontId="2" fillId="10" borderId="35" xfId="0" applyNumberFormat="1" applyFont="1" applyFill="1" applyBorder="1" applyAlignment="1">
      <alignment horizontal="center" vertical="center"/>
    </xf>
    <xf numFmtId="0" fontId="2" fillId="0" borderId="35" xfId="0" applyFont="1" applyBorder="1" applyAlignment="1">
      <alignment horizontal="center" vertical="center"/>
    </xf>
    <xf numFmtId="4" fontId="17" fillId="0" borderId="35" xfId="0" applyNumberFormat="1" applyFont="1" applyFill="1" applyBorder="1" applyAlignment="1">
      <alignment horizontal="center" vertical="center" wrapText="1"/>
    </xf>
    <xf numFmtId="4" fontId="6" fillId="0" borderId="35" xfId="0" applyNumberFormat="1" applyFont="1" applyFill="1" applyBorder="1" applyAlignment="1">
      <alignment horizontal="center" vertical="center" wrapText="1"/>
    </xf>
    <xf numFmtId="2" fontId="7" fillId="13" borderId="6" xfId="0" applyNumberFormat="1" applyFont="1" applyFill="1" applyBorder="1" applyAlignment="1">
      <alignment horizontal="center" vertical="center"/>
    </xf>
    <xf numFmtId="2" fontId="7" fillId="0" borderId="6" xfId="0" applyNumberFormat="1" applyFont="1" applyFill="1" applyBorder="1" applyAlignment="1">
      <alignment horizontal="center" vertical="center"/>
    </xf>
    <xf numFmtId="2" fontId="7" fillId="20" borderId="6" xfId="0" applyNumberFormat="1" applyFont="1" applyFill="1" applyBorder="1" applyAlignment="1">
      <alignment horizontal="center" vertical="center"/>
    </xf>
    <xf numFmtId="3" fontId="28" fillId="18" borderId="6" xfId="0" applyNumberFormat="1" applyFont="1" applyFill="1" applyBorder="1" applyAlignment="1">
      <alignment horizontal="center" vertical="center"/>
    </xf>
    <xf numFmtId="3" fontId="2" fillId="0" borderId="18" xfId="0" applyNumberFormat="1" applyFont="1" applyBorder="1" applyAlignment="1">
      <alignment horizontal="left" vertical="center"/>
    </xf>
    <xf numFmtId="0" fontId="2" fillId="0" borderId="32" xfId="0" applyFont="1" applyBorder="1" applyAlignment="1">
      <alignment horizontal="center" vertical="center"/>
    </xf>
    <xf numFmtId="3" fontId="2" fillId="5" borderId="32" xfId="0" applyNumberFormat="1" applyFont="1" applyFill="1" applyBorder="1" applyAlignment="1">
      <alignment horizontal="center" vertical="center"/>
    </xf>
    <xf numFmtId="3" fontId="2" fillId="0" borderId="32" xfId="0" applyNumberFormat="1" applyFont="1" applyBorder="1" applyAlignment="1">
      <alignment horizontal="center" vertical="center"/>
    </xf>
    <xf numFmtId="165" fontId="2" fillId="10" borderId="36" xfId="0" applyNumberFormat="1" applyFont="1" applyFill="1" applyBorder="1" applyAlignment="1">
      <alignment horizontal="center" vertical="center"/>
    </xf>
    <xf numFmtId="0" fontId="2" fillId="0" borderId="36" xfId="0" applyFont="1" applyBorder="1" applyAlignment="1">
      <alignment horizontal="center" vertical="center"/>
    </xf>
    <xf numFmtId="4" fontId="17" fillId="0" borderId="36" xfId="0" applyNumberFormat="1" applyFont="1" applyFill="1" applyBorder="1" applyAlignment="1">
      <alignment horizontal="center" vertical="center" wrapText="1"/>
    </xf>
    <xf numFmtId="4" fontId="6" fillId="0" borderId="36" xfId="0" applyNumberFormat="1" applyFont="1" applyFill="1" applyBorder="1" applyAlignment="1">
      <alignment horizontal="center" vertical="center" wrapText="1"/>
    </xf>
    <xf numFmtId="2" fontId="7" fillId="13" borderId="32" xfId="0" applyNumberFormat="1" applyFont="1" applyFill="1" applyBorder="1" applyAlignment="1">
      <alignment horizontal="center" vertical="center"/>
    </xf>
    <xf numFmtId="2" fontId="7" fillId="0" borderId="32" xfId="0" applyNumberFormat="1" applyFont="1" applyFill="1" applyBorder="1" applyAlignment="1">
      <alignment horizontal="center" vertical="center"/>
    </xf>
    <xf numFmtId="2" fontId="7" fillId="20" borderId="32" xfId="0" applyNumberFormat="1" applyFont="1" applyFill="1" applyBorder="1" applyAlignment="1">
      <alignment horizontal="center" vertical="center"/>
    </xf>
    <xf numFmtId="3" fontId="28" fillId="18" borderId="32" xfId="0" applyNumberFormat="1" applyFont="1" applyFill="1" applyBorder="1" applyAlignment="1">
      <alignment horizontal="center" vertical="center"/>
    </xf>
    <xf numFmtId="3" fontId="2" fillId="0" borderId="32" xfId="0" applyNumberFormat="1" applyFont="1" applyBorder="1" applyAlignment="1">
      <alignment horizontal="left" vertical="center"/>
    </xf>
    <xf numFmtId="0" fontId="10" fillId="0" borderId="5"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5" xfId="0" applyFont="1" applyFill="1" applyBorder="1" applyAlignment="1">
      <alignment horizontal="left" vertical="top" wrapText="1"/>
    </xf>
    <xf numFmtId="0" fontId="29" fillId="0" borderId="5" xfId="0" applyFont="1" applyFill="1" applyBorder="1" applyAlignment="1">
      <alignment vertical="center" wrapText="1"/>
    </xf>
    <xf numFmtId="0" fontId="9" fillId="0" borderId="5" xfId="0" applyFont="1" applyBorder="1" applyAlignment="1">
      <alignment horizontal="center" vertical="center" wrapText="1"/>
    </xf>
    <xf numFmtId="0" fontId="34" fillId="0" borderId="5" xfId="0" applyFont="1" applyBorder="1" applyAlignment="1">
      <alignment vertical="center" wrapText="1"/>
    </xf>
    <xf numFmtId="3" fontId="0" fillId="0" borderId="0" xfId="0" applyNumberFormat="1" applyAlignment="1">
      <alignment horizontal="center" vertical="center"/>
    </xf>
    <xf numFmtId="3" fontId="1" fillId="0" borderId="0" xfId="0" applyNumberFormat="1" applyFont="1" applyAlignment="1">
      <alignment horizontal="center" vertical="center"/>
    </xf>
    <xf numFmtId="4" fontId="0" fillId="13" borderId="5" xfId="0" applyNumberFormat="1" applyFill="1" applyBorder="1" applyAlignment="1">
      <alignment horizontal="center" vertical="center"/>
    </xf>
    <xf numFmtId="2" fontId="0" fillId="13" borderId="5" xfId="0" applyNumberFormat="1" applyFill="1" applyBorder="1" applyAlignment="1">
      <alignment horizontal="center" vertical="center"/>
    </xf>
    <xf numFmtId="4" fontId="26" fillId="18" borderId="4"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65" fontId="2" fillId="10" borderId="4" xfId="0" applyNumberFormat="1" applyFont="1" applyFill="1" applyBorder="1" applyAlignment="1">
      <alignment horizontal="center" vertical="center"/>
    </xf>
    <xf numFmtId="2" fontId="2" fillId="0" borderId="4" xfId="0" applyNumberFormat="1" applyFont="1" applyBorder="1" applyAlignment="1">
      <alignment horizontal="center" vertical="center"/>
    </xf>
    <xf numFmtId="2" fontId="2" fillId="20" borderId="4" xfId="0" applyNumberFormat="1" applyFont="1" applyFill="1" applyBorder="1" applyAlignment="1">
      <alignment horizontal="center" vertical="center"/>
    </xf>
    <xf numFmtId="0" fontId="37" fillId="8" borderId="0" xfId="0" applyFont="1" applyFill="1" applyAlignment="1">
      <alignment horizontal="center" vertical="center" wrapText="1"/>
    </xf>
    <xf numFmtId="0" fontId="37" fillId="19" borderId="0" xfId="0" applyFont="1" applyFill="1" applyAlignment="1">
      <alignment horizontal="center" vertical="center" wrapText="1"/>
    </xf>
    <xf numFmtId="3" fontId="17" fillId="0" borderId="5" xfId="0" applyNumberFormat="1" applyFont="1" applyFill="1" applyBorder="1" applyAlignment="1">
      <alignment horizontal="left" vertical="center" wrapText="1"/>
    </xf>
    <xf numFmtId="0" fontId="29" fillId="0" borderId="4" xfId="0" applyFont="1" applyFill="1" applyBorder="1" applyAlignment="1">
      <alignment horizontal="left" vertical="center" wrapText="1"/>
    </xf>
    <xf numFmtId="3" fontId="6" fillId="0" borderId="0" xfId="0" applyNumberFormat="1" applyFont="1" applyAlignment="1">
      <alignment horizontal="center" vertical="center"/>
    </xf>
    <xf numFmtId="0" fontId="39" fillId="0" borderId="5" xfId="0" applyFont="1" applyFill="1" applyBorder="1" applyAlignment="1">
      <alignment horizontal="left" vertical="center" wrapText="1"/>
    </xf>
    <xf numFmtId="0" fontId="40" fillId="0" borderId="5" xfId="0" applyFont="1" applyBorder="1" applyAlignment="1">
      <alignment horizontal="left" vertical="top" wrapText="1"/>
    </xf>
    <xf numFmtId="0" fontId="39" fillId="0" borderId="5" xfId="0" applyFont="1" applyBorder="1" applyAlignment="1">
      <alignment horizontal="left" vertical="top" wrapText="1"/>
    </xf>
    <xf numFmtId="0" fontId="39" fillId="0" borderId="5" xfId="0" applyFont="1" applyBorder="1" applyAlignment="1">
      <alignment horizontal="left" vertical="center" wrapText="1"/>
    </xf>
    <xf numFmtId="4" fontId="43" fillId="0" borderId="24" xfId="0" applyNumberFormat="1" applyFont="1" applyFill="1" applyBorder="1" applyAlignment="1">
      <alignment horizontal="left" vertical="center" wrapText="1"/>
    </xf>
    <xf numFmtId="4" fontId="19" fillId="0" borderId="5" xfId="0" applyNumberFormat="1" applyFont="1" applyFill="1" applyBorder="1" applyAlignment="1">
      <alignment horizontal="left" vertical="center" wrapText="1"/>
    </xf>
    <xf numFmtId="0" fontId="9" fillId="0" borderId="4" xfId="0" applyFont="1" applyFill="1" applyBorder="1" applyAlignment="1">
      <alignment horizontal="center" vertical="center" wrapText="1"/>
    </xf>
    <xf numFmtId="0" fontId="0" fillId="0" borderId="0" xfId="0"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lignment horizontal="center" vertical="center"/>
    </xf>
    <xf numFmtId="2" fontId="2" fillId="0" borderId="18" xfId="0" applyNumberFormat="1" applyFont="1" applyBorder="1" applyAlignment="1">
      <alignment horizontal="center" vertical="center"/>
    </xf>
    <xf numFmtId="2" fontId="2" fillId="0" borderId="40" xfId="0" applyNumberFormat="1" applyFont="1" applyBorder="1" applyAlignment="1">
      <alignment horizontal="center" vertical="center"/>
    </xf>
    <xf numFmtId="2" fontId="2" fillId="13" borderId="41" xfId="0" applyNumberFormat="1" applyFont="1" applyFill="1" applyBorder="1" applyAlignment="1">
      <alignment horizontal="center" vertical="center"/>
    </xf>
    <xf numFmtId="3" fontId="2" fillId="0" borderId="18" xfId="0" applyNumberFormat="1" applyFont="1" applyFill="1" applyBorder="1" applyAlignment="1">
      <alignment horizontal="center" vertical="center"/>
    </xf>
    <xf numFmtId="4" fontId="6" fillId="0" borderId="18" xfId="0" applyNumberFormat="1" applyFont="1" applyFill="1" applyBorder="1" applyAlignment="1">
      <alignment horizontal="center" vertical="center" wrapText="1"/>
    </xf>
    <xf numFmtId="0" fontId="2" fillId="0" borderId="45" xfId="0" applyFont="1" applyBorder="1" applyAlignment="1">
      <alignment horizontal="left" vertical="center" wrapText="1"/>
    </xf>
    <xf numFmtId="0" fontId="2" fillId="0" borderId="45" xfId="0" applyFont="1" applyBorder="1" applyAlignment="1">
      <alignment horizontal="center" vertical="center" wrapText="1"/>
    </xf>
    <xf numFmtId="3" fontId="2" fillId="5" borderId="45" xfId="0" applyNumberFormat="1" applyFont="1" applyFill="1" applyBorder="1" applyAlignment="1">
      <alignment horizontal="center" vertical="center"/>
    </xf>
    <xf numFmtId="3" fontId="2" fillId="0" borderId="45" xfId="0" applyNumberFormat="1" applyFont="1" applyBorder="1" applyAlignment="1">
      <alignment horizontal="center" vertical="center"/>
    </xf>
    <xf numFmtId="165" fontId="2" fillId="10" borderId="45" xfId="0" applyNumberFormat="1" applyFont="1" applyFill="1" applyBorder="1" applyAlignment="1">
      <alignment horizontal="center" vertical="center"/>
    </xf>
    <xf numFmtId="0" fontId="24" fillId="10" borderId="45" xfId="0" applyFont="1" applyFill="1" applyBorder="1" applyAlignment="1">
      <alignment horizontal="left" vertical="center" wrapText="1"/>
    </xf>
    <xf numFmtId="4" fontId="17" fillId="0" borderId="45" xfId="0" applyNumberFormat="1" applyFont="1" applyFill="1" applyBorder="1" applyAlignment="1">
      <alignment horizontal="center" vertical="center" wrapText="1"/>
    </xf>
    <xf numFmtId="4" fontId="6" fillId="0" borderId="45" xfId="0" applyNumberFormat="1" applyFont="1" applyFill="1" applyBorder="1" applyAlignment="1">
      <alignment horizontal="center" vertical="center" wrapText="1"/>
    </xf>
    <xf numFmtId="4" fontId="19" fillId="0" borderId="45" xfId="0" applyNumberFormat="1" applyFont="1" applyFill="1" applyBorder="1" applyAlignment="1">
      <alignment horizontal="left" vertical="center" wrapText="1"/>
    </xf>
    <xf numFmtId="3" fontId="17" fillId="0" borderId="4" xfId="0" applyNumberFormat="1" applyFont="1" applyFill="1" applyBorder="1" applyAlignment="1">
      <alignment horizontal="left" vertical="center" wrapText="1"/>
    </xf>
    <xf numFmtId="3" fontId="26" fillId="18" borderId="29" xfId="0" applyNumberFormat="1" applyFont="1" applyFill="1" applyBorder="1" applyAlignment="1">
      <alignment horizontal="center" vertical="center"/>
    </xf>
    <xf numFmtId="3" fontId="26" fillId="18" borderId="21" xfId="0" applyNumberFormat="1" applyFont="1" applyFill="1" applyBorder="1" applyAlignment="1">
      <alignment horizontal="center" vertical="center"/>
    </xf>
    <xf numFmtId="0" fontId="6" fillId="0" borderId="5" xfId="0" applyFont="1" applyFill="1" applyBorder="1" applyAlignment="1">
      <alignment horizontal="left" vertical="center"/>
    </xf>
    <xf numFmtId="0" fontId="6" fillId="0" borderId="4" xfId="0" applyFont="1" applyFill="1" applyBorder="1" applyAlignment="1">
      <alignment horizontal="left" vertical="center"/>
    </xf>
    <xf numFmtId="2" fontId="2" fillId="13" borderId="24" xfId="0" applyNumberFormat="1" applyFont="1" applyFill="1" applyBorder="1" applyAlignment="1">
      <alignment horizontal="center" vertical="center"/>
    </xf>
    <xf numFmtId="165" fontId="2"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2" fontId="2" fillId="13" borderId="18" xfId="0" applyNumberFormat="1" applyFont="1" applyFill="1" applyBorder="1" applyAlignment="1">
      <alignment horizontal="center" vertical="center"/>
    </xf>
    <xf numFmtId="0" fontId="2" fillId="0" borderId="48" xfId="0" applyFont="1" applyFill="1" applyBorder="1" applyAlignment="1">
      <alignment horizontal="left" vertical="center" wrapText="1"/>
    </xf>
    <xf numFmtId="0" fontId="2" fillId="0" borderId="48" xfId="0" applyFont="1" applyFill="1" applyBorder="1" applyAlignment="1">
      <alignment horizontal="center" vertical="center" wrapText="1"/>
    </xf>
    <xf numFmtId="3" fontId="2" fillId="5" borderId="48" xfId="0" applyNumberFormat="1" applyFont="1" applyFill="1" applyBorder="1" applyAlignment="1">
      <alignment horizontal="center" vertical="center"/>
    </xf>
    <xf numFmtId="3" fontId="2" fillId="0" borderId="48" xfId="0" applyNumberFormat="1" applyFont="1" applyFill="1" applyBorder="1" applyAlignment="1">
      <alignment horizontal="center" vertical="center"/>
    </xf>
    <xf numFmtId="4" fontId="17" fillId="0" borderId="48" xfId="0" applyNumberFormat="1" applyFont="1" applyFill="1" applyBorder="1" applyAlignment="1">
      <alignment horizontal="center" vertical="center" wrapText="1"/>
    </xf>
    <xf numFmtId="4" fontId="19" fillId="0" borderId="48" xfId="0" applyNumberFormat="1" applyFont="1" applyFill="1" applyBorder="1" applyAlignment="1">
      <alignment horizontal="left" vertical="center" wrapText="1"/>
    </xf>
    <xf numFmtId="2" fontId="2" fillId="13" borderId="48" xfId="0" applyNumberFormat="1" applyFont="1" applyFill="1" applyBorder="1" applyAlignment="1">
      <alignment horizontal="center" vertical="center"/>
    </xf>
    <xf numFmtId="2" fontId="2" fillId="0" borderId="18" xfId="0" applyNumberFormat="1" applyFont="1" applyFill="1" applyBorder="1" applyAlignment="1">
      <alignment horizontal="center" vertical="center"/>
    </xf>
    <xf numFmtId="2" fontId="2" fillId="0" borderId="32" xfId="0" applyNumberFormat="1" applyFont="1" applyFill="1" applyBorder="1" applyAlignment="1">
      <alignment horizontal="center" vertical="center"/>
    </xf>
    <xf numFmtId="2" fontId="2" fillId="13" borderId="32" xfId="0" applyNumberFormat="1" applyFont="1" applyFill="1" applyBorder="1" applyAlignment="1">
      <alignment horizontal="center" vertical="center"/>
    </xf>
    <xf numFmtId="2" fontId="2" fillId="0" borderId="48" xfId="0" applyNumberFormat="1" applyFont="1" applyFill="1" applyBorder="1" applyAlignment="1">
      <alignment horizontal="center" vertical="center"/>
    </xf>
    <xf numFmtId="2" fontId="2" fillId="20" borderId="18" xfId="0" applyNumberFormat="1" applyFont="1" applyFill="1" applyBorder="1" applyAlignment="1">
      <alignment horizontal="center" vertical="center"/>
    </xf>
    <xf numFmtId="2" fontId="2" fillId="20" borderId="32" xfId="0" applyNumberFormat="1" applyFont="1" applyFill="1" applyBorder="1" applyAlignment="1">
      <alignment horizontal="center" vertical="center"/>
    </xf>
    <xf numFmtId="10" fontId="2" fillId="12" borderId="18" xfId="0" applyNumberFormat="1" applyFont="1" applyFill="1" applyBorder="1" applyAlignment="1">
      <alignment horizontal="center" vertical="center"/>
    </xf>
    <xf numFmtId="3" fontId="2" fillId="12" borderId="18" xfId="0" applyNumberFormat="1" applyFont="1" applyFill="1" applyBorder="1" applyAlignment="1">
      <alignment horizontal="center" vertical="center"/>
    </xf>
    <xf numFmtId="3" fontId="26" fillId="18" borderId="18" xfId="0" applyNumberFormat="1" applyFont="1" applyFill="1" applyBorder="1" applyAlignment="1">
      <alignment horizontal="center" vertical="center"/>
    </xf>
    <xf numFmtId="0" fontId="6" fillId="0" borderId="48" xfId="0" applyFont="1" applyFill="1" applyBorder="1" applyAlignment="1">
      <alignment horizontal="left" vertical="center"/>
    </xf>
    <xf numFmtId="4" fontId="19" fillId="0" borderId="5" xfId="0" applyNumberFormat="1" applyFont="1" applyFill="1" applyBorder="1" applyAlignment="1">
      <alignment horizontal="left" vertical="center" wrapText="1"/>
    </xf>
    <xf numFmtId="164" fontId="17" fillId="0" borderId="5" xfId="0" applyNumberFormat="1" applyFont="1" applyFill="1" applyBorder="1" applyAlignment="1">
      <alignment horizontal="left" vertical="top" wrapText="1"/>
    </xf>
    <xf numFmtId="2" fontId="3" fillId="20" borderId="13" xfId="0" applyNumberFormat="1" applyFont="1" applyFill="1" applyBorder="1" applyAlignment="1">
      <alignment horizontal="center" vertical="center" wrapText="1"/>
    </xf>
    <xf numFmtId="2" fontId="3" fillId="20" borderId="6" xfId="0" applyNumberFormat="1" applyFont="1" applyFill="1" applyBorder="1" applyAlignment="1">
      <alignment horizontal="center" vertical="center" wrapText="1"/>
    </xf>
    <xf numFmtId="2" fontId="3" fillId="20" borderId="9"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9" xfId="0" applyFont="1" applyFill="1" applyBorder="1" applyAlignment="1">
      <alignment horizontal="center" vertical="center" wrapText="1"/>
    </xf>
    <xf numFmtId="10" fontId="25" fillId="12" borderId="26" xfId="0" applyNumberFormat="1" applyFont="1" applyFill="1" applyBorder="1" applyAlignment="1">
      <alignment horizontal="center" vertical="center" wrapText="1"/>
    </xf>
    <xf numFmtId="10" fontId="25" fillId="12" borderId="27" xfId="0" applyNumberFormat="1" applyFont="1" applyFill="1" applyBorder="1" applyAlignment="1">
      <alignment horizontal="center" vertical="center" wrapText="1"/>
    </xf>
    <xf numFmtId="10" fontId="25" fillId="12" borderId="28" xfId="0" applyNumberFormat="1" applyFont="1" applyFill="1" applyBorder="1" applyAlignment="1">
      <alignment horizontal="center" vertical="center" wrapText="1"/>
    </xf>
    <xf numFmtId="10" fontId="3" fillId="12" borderId="13" xfId="0" applyNumberFormat="1" applyFont="1" applyFill="1" applyBorder="1" applyAlignment="1">
      <alignment horizontal="center" vertical="center" wrapText="1"/>
    </xf>
    <xf numFmtId="10" fontId="3" fillId="12" borderId="9" xfId="0" applyNumberFormat="1" applyFont="1" applyFill="1" applyBorder="1" applyAlignment="1">
      <alignment horizontal="center" vertical="center" wrapText="1"/>
    </xf>
    <xf numFmtId="3" fontId="3" fillId="12" borderId="13" xfId="0" applyNumberFormat="1" applyFont="1" applyFill="1" applyBorder="1" applyAlignment="1">
      <alignment horizontal="center" vertical="center" wrapText="1"/>
    </xf>
    <xf numFmtId="3" fontId="3" fillId="12" borderId="9"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9" xfId="0" applyFont="1" applyFill="1" applyBorder="1" applyAlignment="1">
      <alignment horizontal="center" vertical="center" wrapText="1"/>
    </xf>
    <xf numFmtId="3" fontId="10" fillId="18" borderId="13" xfId="0" applyNumberFormat="1" applyFont="1" applyFill="1" applyBorder="1" applyAlignment="1">
      <alignment horizontal="center" vertical="center" wrapText="1"/>
    </xf>
    <xf numFmtId="3" fontId="10" fillId="18" borderId="6" xfId="0" applyNumberFormat="1" applyFont="1" applyFill="1" applyBorder="1" applyAlignment="1">
      <alignment horizontal="center" vertical="center" wrapText="1"/>
    </xf>
    <xf numFmtId="3" fontId="10" fillId="18" borderId="9" xfId="0" applyNumberFormat="1" applyFont="1" applyFill="1" applyBorder="1" applyAlignment="1">
      <alignment horizontal="center" vertical="center" wrapText="1"/>
    </xf>
    <xf numFmtId="0" fontId="1" fillId="0" borderId="0" xfId="0" applyFont="1" applyFill="1"/>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3" fillId="8" borderId="35" xfId="0" applyFont="1" applyFill="1" applyBorder="1" applyAlignment="1">
      <alignment horizontal="center" vertical="center" textRotation="90"/>
    </xf>
    <xf numFmtId="0" fontId="33" fillId="19" borderId="35" xfId="0" applyFont="1" applyFill="1" applyBorder="1" applyAlignment="1">
      <alignment horizontal="center" vertical="center" textRotation="90"/>
    </xf>
    <xf numFmtId="0" fontId="21" fillId="0" borderId="0" xfId="0" applyFont="1" applyAlignment="1">
      <alignment horizontal="left" wrapText="1"/>
    </xf>
    <xf numFmtId="0" fontId="13" fillId="0" borderId="17" xfId="0" applyFont="1" applyBorder="1" applyAlignment="1">
      <alignment horizontal="left" vertical="center" wrapText="1"/>
    </xf>
    <xf numFmtId="0" fontId="1"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 fillId="10" borderId="13" xfId="0" applyNumberFormat="1" applyFont="1" applyFill="1" applyBorder="1" applyAlignment="1">
      <alignment horizontal="center" vertical="center" wrapText="1"/>
    </xf>
    <xf numFmtId="164" fontId="1" fillId="10" borderId="6" xfId="0" applyNumberFormat="1" applyFont="1" applyFill="1" applyBorder="1" applyAlignment="1">
      <alignment horizontal="center" vertical="center" wrapText="1"/>
    </xf>
    <xf numFmtId="164" fontId="1" fillId="10" borderId="9"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8" xfId="0" applyFont="1" applyFill="1" applyBorder="1" applyAlignment="1">
      <alignment horizontal="center" vertical="center" wrapText="1"/>
    </xf>
    <xf numFmtId="4" fontId="19" fillId="0" borderId="4" xfId="0" applyNumberFormat="1" applyFont="1" applyFill="1" applyBorder="1" applyAlignment="1">
      <alignment horizontal="left" vertical="center" wrapText="1"/>
    </xf>
    <xf numFmtId="0" fontId="33" fillId="19" borderId="35" xfId="0" applyFont="1" applyFill="1" applyBorder="1" applyAlignment="1">
      <alignment horizontal="center" vertical="center" textRotation="90" wrapText="1"/>
    </xf>
    <xf numFmtId="165" fontId="1" fillId="10" borderId="13" xfId="0" applyNumberFormat="1" applyFont="1" applyFill="1" applyBorder="1" applyAlignment="1">
      <alignment horizontal="center" vertical="center" wrapText="1"/>
    </xf>
    <xf numFmtId="165" fontId="1" fillId="10" borderId="6" xfId="0" applyNumberFormat="1" applyFont="1" applyFill="1" applyBorder="1" applyAlignment="1">
      <alignment horizontal="center" vertical="center" wrapText="1"/>
    </xf>
    <xf numFmtId="165" fontId="1" fillId="10" borderId="9"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6"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10" fillId="18" borderId="13" xfId="0" applyFont="1" applyFill="1" applyBorder="1" applyAlignment="1">
      <alignment horizontal="center" vertical="center" wrapText="1"/>
    </xf>
    <xf numFmtId="0" fontId="10" fillId="18" borderId="6" xfId="0" applyFont="1" applyFill="1" applyBorder="1" applyAlignment="1">
      <alignment horizontal="center" vertical="center" wrapText="1"/>
    </xf>
    <xf numFmtId="0" fontId="10" fillId="18" borderId="9" xfId="0" applyFont="1" applyFill="1" applyBorder="1" applyAlignment="1">
      <alignment horizontal="center" vertical="center" wrapText="1"/>
    </xf>
    <xf numFmtId="0" fontId="35" fillId="19" borderId="35" xfId="0" applyFont="1" applyFill="1" applyBorder="1" applyAlignment="1">
      <alignment horizontal="center" vertical="center" textRotation="90" wrapText="1"/>
    </xf>
    <xf numFmtId="0" fontId="36" fillId="19" borderId="35" xfId="0" applyFont="1" applyFill="1" applyBorder="1" applyAlignment="1">
      <alignment horizontal="center" vertical="center" textRotation="90" wrapText="1"/>
    </xf>
    <xf numFmtId="0" fontId="1" fillId="14" borderId="13"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3" fillId="18" borderId="46"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23" fillId="18" borderId="47" xfId="0" applyFont="1" applyFill="1" applyBorder="1" applyAlignment="1">
      <alignment horizontal="center" vertical="center" wrapText="1"/>
    </xf>
    <xf numFmtId="2" fontId="3" fillId="20" borderId="1" xfId="0" applyNumberFormat="1" applyFont="1" applyFill="1" applyBorder="1" applyAlignment="1">
      <alignment horizontal="center" vertical="center" wrapText="1"/>
    </xf>
    <xf numFmtId="2" fontId="3" fillId="20" borderId="5" xfId="0" applyNumberFormat="1" applyFont="1" applyFill="1" applyBorder="1" applyAlignment="1">
      <alignment horizontal="center" vertical="center" wrapText="1"/>
    </xf>
    <xf numFmtId="2" fontId="3" fillId="20" borderId="3" xfId="0" applyNumberFormat="1" applyFont="1" applyFill="1" applyBorder="1" applyAlignment="1">
      <alignment horizontal="center" vertical="center" wrapText="1"/>
    </xf>
    <xf numFmtId="0" fontId="21" fillId="0" borderId="0" xfId="0" applyFont="1" applyAlignment="1">
      <alignment horizontal="left" vertical="center"/>
    </xf>
    <xf numFmtId="0" fontId="33" fillId="8" borderId="35" xfId="0" applyFont="1" applyFill="1" applyBorder="1" applyAlignment="1">
      <alignment horizontal="center" vertical="center" textRotation="90" wrapText="1"/>
    </xf>
    <xf numFmtId="0" fontId="38" fillId="19" borderId="42" xfId="0" applyFont="1" applyFill="1" applyBorder="1" applyAlignment="1">
      <alignment horizontal="center" vertical="center" textRotation="90" wrapText="1"/>
    </xf>
    <xf numFmtId="0" fontId="38" fillId="19" borderId="43" xfId="0" applyFont="1" applyFill="1" applyBorder="1" applyAlignment="1">
      <alignment horizontal="center" vertical="center" textRotation="90" wrapText="1"/>
    </xf>
    <xf numFmtId="0" fontId="38" fillId="19" borderId="44" xfId="0" applyFont="1" applyFill="1" applyBorder="1" applyAlignment="1">
      <alignment horizontal="center" vertical="center" textRotation="90" wrapText="1"/>
    </xf>
    <xf numFmtId="0" fontId="14" fillId="3" borderId="37"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3" fontId="3" fillId="4" borderId="6" xfId="1" applyNumberFormat="1" applyFont="1" applyFill="1" applyBorder="1" applyAlignment="1">
      <alignment horizontal="center" vertical="center" wrapText="1"/>
    </xf>
    <xf numFmtId="3" fontId="3" fillId="4" borderId="9" xfId="1" applyNumberFormat="1" applyFont="1" applyFill="1" applyBorder="1" applyAlignment="1">
      <alignment horizontal="center" vertical="center" wrapText="1"/>
    </xf>
    <xf numFmtId="3" fontId="3" fillId="11" borderId="6" xfId="1" applyNumberFormat="1" applyFont="1" applyFill="1" applyBorder="1" applyAlignment="1">
      <alignment horizontal="center" vertical="center" wrapText="1"/>
    </xf>
    <xf numFmtId="3" fontId="3" fillId="11" borderId="9"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3" fontId="3" fillId="3" borderId="2" xfId="1" applyNumberFormat="1" applyFont="1" applyFill="1" applyBorder="1" applyAlignment="1">
      <alignment horizontal="center" vertical="center" wrapText="1"/>
    </xf>
    <xf numFmtId="3" fontId="3" fillId="11" borderId="18" xfId="1" applyNumberFormat="1" applyFont="1" applyFill="1" applyBorder="1" applyAlignment="1">
      <alignment horizontal="center" vertical="center" wrapText="1"/>
    </xf>
    <xf numFmtId="0" fontId="3" fillId="6" borderId="22" xfId="1" applyFont="1" applyFill="1" applyBorder="1" applyAlignment="1">
      <alignment horizontal="center" vertical="center" wrapText="1"/>
    </xf>
    <xf numFmtId="0" fontId="3" fillId="6" borderId="23" xfId="1" applyFont="1" applyFill="1" applyBorder="1" applyAlignment="1">
      <alignment horizontal="center" vertical="center" wrapText="1"/>
    </xf>
    <xf numFmtId="3" fontId="3" fillId="4" borderId="18" xfId="1" applyNumberFormat="1" applyFont="1" applyFill="1" applyBorder="1" applyAlignment="1">
      <alignment horizontal="center" vertical="center" wrapText="1"/>
    </xf>
    <xf numFmtId="0" fontId="3" fillId="7" borderId="6" xfId="1" applyFont="1" applyFill="1" applyBorder="1" applyAlignment="1">
      <alignment horizontal="center" vertical="center" wrapText="1"/>
    </xf>
    <xf numFmtId="0" fontId="3" fillId="7" borderId="9" xfId="1" applyFont="1" applyFill="1" applyBorder="1" applyAlignment="1">
      <alignment horizontal="center" vertical="center" wrapText="1"/>
    </xf>
    <xf numFmtId="3" fontId="3" fillId="15" borderId="6" xfId="1" applyNumberFormat="1" applyFont="1" applyFill="1" applyBorder="1" applyAlignment="1">
      <alignment horizontal="center" vertical="center" wrapText="1"/>
    </xf>
    <xf numFmtId="3" fontId="3" fillId="15" borderId="9" xfId="1" applyNumberFormat="1" applyFont="1" applyFill="1" applyBorder="1" applyAlignment="1">
      <alignment horizontal="center" vertical="center" wrapText="1"/>
    </xf>
    <xf numFmtId="3" fontId="3" fillId="15" borderId="18" xfId="1" applyNumberFormat="1" applyFont="1" applyFill="1" applyBorder="1" applyAlignment="1">
      <alignment horizontal="center" vertical="center" wrapText="1"/>
    </xf>
    <xf numFmtId="0" fontId="13" fillId="0" borderId="0" xfId="0" applyFont="1" applyBorder="1" applyAlignment="1">
      <alignment horizontal="left" vertical="center" wrapText="1"/>
    </xf>
    <xf numFmtId="3" fontId="1" fillId="3" borderId="1"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3" fontId="14" fillId="5" borderId="5" xfId="0" applyNumberFormat="1" applyFont="1" applyFill="1" applyBorder="1" applyAlignment="1">
      <alignment horizontal="center" vertical="center" wrapText="1"/>
    </xf>
    <xf numFmtId="3" fontId="14" fillId="5" borderId="3" xfId="0" applyNumberFormat="1" applyFont="1" applyFill="1" applyBorder="1" applyAlignment="1">
      <alignment horizontal="center" vertical="center" wrapText="1"/>
    </xf>
    <xf numFmtId="0" fontId="3" fillId="8" borderId="6" xfId="1" applyFont="1" applyFill="1" applyBorder="1" applyAlignment="1">
      <alignment horizontal="center" vertical="center" wrapText="1"/>
    </xf>
    <xf numFmtId="0" fontId="3" fillId="8" borderId="9" xfId="1" applyFont="1" applyFill="1" applyBorder="1" applyAlignment="1">
      <alignment horizontal="center" vertical="center" wrapText="1"/>
    </xf>
    <xf numFmtId="0" fontId="10" fillId="3" borderId="4" xfId="0" applyFont="1" applyFill="1" applyBorder="1" applyAlignment="1">
      <alignment horizontal="center" vertical="center" wrapText="1"/>
    </xf>
    <xf numFmtId="3" fontId="14" fillId="3" borderId="18"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8" fillId="0" borderId="20" xfId="0" applyFont="1" applyFill="1" applyBorder="1" applyAlignment="1">
      <alignment horizontal="left" wrapText="1"/>
    </xf>
    <xf numFmtId="0" fontId="14" fillId="3" borderId="19" xfId="0" applyFont="1" applyFill="1" applyBorder="1" applyAlignment="1">
      <alignment horizontal="center" vertical="center" wrapText="1"/>
    </xf>
    <xf numFmtId="3" fontId="14" fillId="5" borderId="1" xfId="0" applyNumberFormat="1" applyFont="1" applyFill="1" applyBorder="1" applyAlignment="1">
      <alignment horizontal="center" vertical="center" wrapText="1"/>
    </xf>
    <xf numFmtId="0" fontId="3" fillId="7" borderId="5" xfId="1" applyFont="1" applyFill="1" applyBorder="1" applyAlignment="1">
      <alignment horizontal="center" vertical="center" wrapText="1"/>
    </xf>
    <xf numFmtId="0" fontId="3" fillId="7" borderId="3" xfId="1" applyFont="1" applyFill="1" applyBorder="1" applyAlignment="1">
      <alignment horizontal="center" vertical="center" wrapText="1"/>
    </xf>
    <xf numFmtId="0" fontId="3" fillId="8" borderId="5" xfId="1" applyFont="1" applyFill="1" applyBorder="1" applyAlignment="1">
      <alignment horizontal="center" vertical="center" wrapText="1"/>
    </xf>
    <xf numFmtId="0" fontId="3" fillId="8" borderId="3" xfId="1"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15" xfId="1" applyFont="1" applyFill="1" applyBorder="1" applyAlignment="1">
      <alignment horizontal="center" vertical="center" wrapText="1"/>
    </xf>
    <xf numFmtId="3" fontId="1" fillId="16" borderId="1" xfId="0" applyNumberFormat="1" applyFont="1" applyFill="1" applyBorder="1" applyAlignment="1">
      <alignment horizontal="center" vertical="center" wrapText="1"/>
    </xf>
    <xf numFmtId="3" fontId="1" fillId="16" borderId="5" xfId="0" applyNumberFormat="1" applyFont="1" applyFill="1" applyBorder="1" applyAlignment="1">
      <alignment horizontal="center" vertical="center" wrapText="1"/>
    </xf>
    <xf numFmtId="3" fontId="1" fillId="16" borderId="3" xfId="0" applyNumberFormat="1" applyFont="1" applyFill="1" applyBorder="1" applyAlignment="1">
      <alignment horizontal="center" vertical="center" wrapText="1"/>
    </xf>
    <xf numFmtId="0" fontId="15" fillId="0" borderId="0" xfId="1" applyFont="1" applyAlignment="1">
      <alignment horizontal="left"/>
    </xf>
    <xf numFmtId="0" fontId="3" fillId="7" borderId="14" xfId="1" applyFont="1" applyFill="1" applyBorder="1" applyAlignment="1">
      <alignment horizontal="center" vertical="center" wrapText="1"/>
    </xf>
    <xf numFmtId="0" fontId="3" fillId="7" borderId="15" xfId="1" applyFont="1" applyFill="1" applyBorder="1" applyAlignment="1">
      <alignment horizontal="center" vertical="center" wrapText="1"/>
    </xf>
    <xf numFmtId="3" fontId="3" fillId="9" borderId="18" xfId="1" applyNumberFormat="1" applyFont="1" applyFill="1" applyBorder="1" applyAlignment="1">
      <alignment horizontal="center" vertical="center" wrapText="1"/>
    </xf>
    <xf numFmtId="3" fontId="3" fillId="9" borderId="9" xfId="1"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3" fontId="1" fillId="14" borderId="1" xfId="0" applyNumberFormat="1" applyFont="1" applyFill="1" applyBorder="1" applyAlignment="1">
      <alignment horizontal="center" vertical="center" wrapText="1"/>
    </xf>
    <xf numFmtId="3" fontId="1" fillId="14" borderId="5" xfId="0" applyNumberFormat="1" applyFont="1" applyFill="1" applyBorder="1" applyAlignment="1">
      <alignment horizontal="center" vertical="center" wrapText="1"/>
    </xf>
    <xf numFmtId="3" fontId="1" fillId="14" borderId="3" xfId="0" applyNumberFormat="1" applyFont="1" applyFill="1" applyBorder="1" applyAlignment="1">
      <alignment horizontal="center" vertical="center" wrapText="1"/>
    </xf>
    <xf numFmtId="3" fontId="3" fillId="12" borderId="18" xfId="1" applyNumberFormat="1" applyFont="1" applyFill="1" applyBorder="1" applyAlignment="1">
      <alignment horizontal="center" vertical="center" wrapText="1"/>
    </xf>
    <xf numFmtId="3" fontId="3" fillId="12" borderId="9" xfId="1" applyNumberFormat="1" applyFont="1" applyFill="1" applyBorder="1" applyAlignment="1">
      <alignment horizontal="center" vertical="center" wrapText="1"/>
    </xf>
    <xf numFmtId="0" fontId="3" fillId="10" borderId="5" xfId="1" applyFont="1" applyFill="1" applyBorder="1" applyAlignment="1">
      <alignment horizontal="center" vertical="center" wrapText="1"/>
    </xf>
    <xf numFmtId="0" fontId="3" fillId="10" borderId="3" xfId="1" applyFont="1" applyFill="1" applyBorder="1" applyAlignment="1">
      <alignment horizontal="center" vertical="center" wrapText="1"/>
    </xf>
    <xf numFmtId="3" fontId="3" fillId="3" borderId="5" xfId="1" applyNumberFormat="1" applyFont="1" applyFill="1" applyBorder="1" applyAlignment="1">
      <alignment horizontal="center" vertical="center" wrapText="1"/>
    </xf>
    <xf numFmtId="0" fontId="3" fillId="7" borderId="18" xfId="1" applyFont="1" applyFill="1" applyBorder="1" applyAlignment="1">
      <alignment horizontal="center" vertical="center" wrapText="1"/>
    </xf>
    <xf numFmtId="0" fontId="3" fillId="10" borderId="6" xfId="1" applyFont="1" applyFill="1" applyBorder="1" applyAlignment="1">
      <alignment horizontal="center" vertical="center" wrapText="1"/>
    </xf>
    <xf numFmtId="0" fontId="3" fillId="10" borderId="9" xfId="1" applyFont="1" applyFill="1" applyBorder="1" applyAlignment="1">
      <alignment horizontal="center" vertical="center" wrapText="1"/>
    </xf>
    <xf numFmtId="0" fontId="3" fillId="8" borderId="18" xfId="1" applyFont="1" applyFill="1" applyBorder="1" applyAlignment="1">
      <alignment horizontal="center" vertical="center" wrapText="1"/>
    </xf>
    <xf numFmtId="3" fontId="1" fillId="3" borderId="5" xfId="0" applyNumberFormat="1" applyFont="1" applyFill="1" applyBorder="1" applyAlignment="1">
      <alignment horizontal="center" vertical="center" wrapText="1"/>
    </xf>
    <xf numFmtId="0" fontId="3" fillId="6" borderId="5" xfId="1"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 fillId="3" borderId="7"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wrapText="1"/>
    </xf>
    <xf numFmtId="2" fontId="2" fillId="13" borderId="49" xfId="0" applyNumberFormat="1" applyFont="1" applyFill="1" applyBorder="1" applyAlignment="1">
      <alignment horizontal="center" vertical="center"/>
    </xf>
  </cellXfs>
  <cellStyles count="2">
    <cellStyle name="Normální" xfId="0" builtinId="0"/>
    <cellStyle name="Normální 2" xfId="1"/>
  </cellStyles>
  <dxfs count="0"/>
  <tableStyles count="0" defaultTableStyle="TableStyleMedium9"/>
  <colors>
    <mruColors>
      <color rgb="FFFF3300"/>
      <color rgb="FFFFFFCC"/>
      <color rgb="FFFF7C80"/>
      <color rgb="FFFFFF99"/>
      <color rgb="FFCCFF99"/>
      <color rgb="FFCCFF66"/>
      <color rgb="FF99FF66"/>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0"/>
  <sheetViews>
    <sheetView tabSelected="1" topLeftCell="A4" zoomScale="84" zoomScaleNormal="84" workbookViewId="0">
      <pane xSplit="7" topLeftCell="R1" activePane="topRight" state="frozen"/>
      <selection activeCell="AH25" sqref="AH25"/>
      <selection pane="topRight" activeCell="AA1" sqref="AA1:AC1048576"/>
    </sheetView>
  </sheetViews>
  <sheetFormatPr defaultRowHeight="15" x14ac:dyDescent="0.25"/>
  <cols>
    <col min="1" max="1" width="9.140625" style="3"/>
    <col min="2" max="2" width="12.28515625" style="4" customWidth="1"/>
    <col min="3" max="3" width="23.5703125" style="4" customWidth="1"/>
    <col min="4" max="4" width="19.42578125" style="4" customWidth="1"/>
    <col min="5" max="5" width="13.7109375" style="4" customWidth="1"/>
    <col min="6" max="6" width="28.7109375" style="4" customWidth="1"/>
    <col min="7" max="7" width="13.28515625" style="4" customWidth="1"/>
    <col min="8" max="8" width="13.5703125" style="40" customWidth="1"/>
    <col min="9" max="9" width="14.140625" style="117" hidden="1" customWidth="1"/>
    <col min="10" max="10" width="44.42578125" style="117" hidden="1" customWidth="1"/>
    <col min="11" max="11" width="17.42578125" style="40" customWidth="1"/>
    <col min="12" max="13" width="14.28515625" style="4" customWidth="1"/>
    <col min="14" max="14" width="30.140625" style="4" hidden="1" customWidth="1"/>
    <col min="15" max="15" width="23.28515625" style="4" customWidth="1"/>
    <col min="16" max="16" width="11.5703125" customWidth="1"/>
    <col min="17" max="17" width="12.42578125" style="29" customWidth="1"/>
    <col min="18" max="18" width="10.7109375" customWidth="1"/>
    <col min="19" max="19" width="12.85546875" customWidth="1"/>
    <col min="20" max="20" width="10.7109375" customWidth="1"/>
    <col min="21" max="21" width="12.42578125" customWidth="1"/>
    <col min="22" max="22" width="10.7109375" customWidth="1"/>
    <col min="23" max="23" width="12.42578125" customWidth="1"/>
    <col min="24" max="25" width="13.140625" customWidth="1"/>
    <col min="26" max="26" width="12.5703125" style="29" customWidth="1"/>
    <col min="27" max="27" width="13.85546875" style="167" hidden="1" customWidth="1"/>
    <col min="28" max="29" width="15" style="133" hidden="1" customWidth="1"/>
    <col min="30" max="30" width="15.85546875" style="133" customWidth="1"/>
    <col min="31" max="31" width="33.85546875" customWidth="1"/>
    <col min="32" max="32" width="25" customWidth="1"/>
    <col min="33" max="35" width="15" customWidth="1"/>
    <col min="36" max="36" width="25" customWidth="1"/>
    <col min="37" max="39" width="15" customWidth="1"/>
    <col min="40" max="40" width="25" customWidth="1"/>
    <col min="41" max="43" width="15" customWidth="1"/>
    <col min="44" max="44" width="25" customWidth="1"/>
    <col min="45" max="47" width="15" customWidth="1"/>
    <col min="48" max="48" width="25" customWidth="1"/>
    <col min="49" max="51" width="15" customWidth="1"/>
  </cols>
  <sheetData>
    <row r="1" spans="1:52" s="3" customFormat="1" ht="25.5" customHeight="1" x14ac:dyDescent="0.3">
      <c r="B1" s="371" t="s">
        <v>349</v>
      </c>
      <c r="C1" s="371"/>
      <c r="D1" s="4"/>
      <c r="E1" s="4"/>
      <c r="F1" s="4"/>
      <c r="G1" s="4"/>
      <c r="H1" s="40"/>
      <c r="I1" s="117"/>
      <c r="J1" s="117"/>
      <c r="K1" s="40"/>
      <c r="L1" s="4"/>
      <c r="M1" s="4"/>
      <c r="N1" s="4"/>
      <c r="O1" s="4"/>
      <c r="Q1" s="29"/>
      <c r="Z1" s="29"/>
      <c r="AA1" s="167"/>
      <c r="AB1" s="133"/>
      <c r="AC1" s="133"/>
      <c r="AD1" s="133"/>
    </row>
    <row r="2" spans="1:52" ht="26.25" customHeight="1" thickBot="1" x14ac:dyDescent="0.3">
      <c r="B2" s="372"/>
      <c r="C2" s="372"/>
      <c r="D2" s="372"/>
      <c r="E2" s="8"/>
      <c r="F2" s="8"/>
      <c r="G2" s="8"/>
      <c r="H2" s="55"/>
      <c r="I2" s="118"/>
      <c r="J2" s="118"/>
      <c r="K2" s="55"/>
      <c r="L2" s="8"/>
      <c r="M2" s="8"/>
      <c r="N2" s="8"/>
      <c r="O2" s="8"/>
      <c r="P2" s="7"/>
      <c r="Q2" s="27"/>
      <c r="R2" s="7"/>
      <c r="S2" s="7"/>
      <c r="T2" s="7"/>
      <c r="U2" s="7"/>
      <c r="V2" s="7"/>
      <c r="W2" s="7"/>
      <c r="X2" s="7"/>
      <c r="Y2" s="7"/>
      <c r="Z2" s="27"/>
      <c r="AA2" s="168"/>
      <c r="AB2" s="134"/>
      <c r="AC2" s="134"/>
    </row>
    <row r="3" spans="1:52" ht="49.5" customHeight="1" thickBot="1" x14ac:dyDescent="0.3">
      <c r="B3" s="383" t="s">
        <v>0</v>
      </c>
      <c r="C3" s="376" t="s">
        <v>1</v>
      </c>
      <c r="D3" s="376" t="s">
        <v>2</v>
      </c>
      <c r="E3" s="376" t="s">
        <v>3</v>
      </c>
      <c r="F3" s="376" t="s">
        <v>4</v>
      </c>
      <c r="G3" s="380" t="s">
        <v>5</v>
      </c>
      <c r="H3" s="373" t="s">
        <v>6</v>
      </c>
      <c r="I3" s="377" t="s">
        <v>359</v>
      </c>
      <c r="J3" s="377" t="s">
        <v>363</v>
      </c>
      <c r="K3" s="359" t="s">
        <v>342</v>
      </c>
      <c r="L3" s="373" t="s">
        <v>104</v>
      </c>
      <c r="M3" s="359" t="s">
        <v>122</v>
      </c>
      <c r="N3" s="349" t="s">
        <v>448</v>
      </c>
      <c r="O3" s="349" t="s">
        <v>447</v>
      </c>
      <c r="P3" s="348" t="s">
        <v>38</v>
      </c>
      <c r="Q3" s="348"/>
      <c r="R3" s="348" t="s">
        <v>39</v>
      </c>
      <c r="S3" s="348"/>
      <c r="T3" s="348" t="s">
        <v>40</v>
      </c>
      <c r="U3" s="348"/>
      <c r="V3" s="348" t="s">
        <v>41</v>
      </c>
      <c r="W3" s="348"/>
      <c r="X3" s="348" t="s">
        <v>42</v>
      </c>
      <c r="Y3" s="348"/>
      <c r="Z3" s="345" t="s">
        <v>43</v>
      </c>
      <c r="AA3" s="352" t="s">
        <v>422</v>
      </c>
      <c r="AB3" s="353"/>
      <c r="AC3" s="354"/>
      <c r="AD3" s="362" t="s">
        <v>81</v>
      </c>
      <c r="AE3" s="366" t="s">
        <v>44</v>
      </c>
    </row>
    <row r="4" spans="1:52" ht="51.75" customHeight="1" x14ac:dyDescent="0.25">
      <c r="B4" s="384"/>
      <c r="C4" s="374"/>
      <c r="D4" s="374"/>
      <c r="E4" s="374"/>
      <c r="F4" s="374"/>
      <c r="G4" s="381"/>
      <c r="H4" s="374"/>
      <c r="I4" s="378"/>
      <c r="J4" s="378"/>
      <c r="K4" s="360"/>
      <c r="L4" s="374"/>
      <c r="M4" s="360"/>
      <c r="N4" s="350"/>
      <c r="O4" s="350"/>
      <c r="P4" s="30" t="s">
        <v>45</v>
      </c>
      <c r="Q4" s="127" t="s">
        <v>46</v>
      </c>
      <c r="R4" s="30" t="s">
        <v>45</v>
      </c>
      <c r="S4" s="30" t="s">
        <v>46</v>
      </c>
      <c r="T4" s="30" t="s">
        <v>45</v>
      </c>
      <c r="U4" s="30" t="s">
        <v>46</v>
      </c>
      <c r="V4" s="30" t="s">
        <v>45</v>
      </c>
      <c r="W4" s="30" t="s">
        <v>46</v>
      </c>
      <c r="X4" s="30" t="s">
        <v>45</v>
      </c>
      <c r="Y4" s="30" t="s">
        <v>46</v>
      </c>
      <c r="Z4" s="346"/>
      <c r="AA4" s="355" t="s">
        <v>418</v>
      </c>
      <c r="AB4" s="357" t="s">
        <v>419</v>
      </c>
      <c r="AC4" s="357" t="s">
        <v>420</v>
      </c>
      <c r="AD4" s="363"/>
      <c r="AE4" s="367"/>
      <c r="AF4" s="365"/>
      <c r="AG4" s="365"/>
      <c r="AH4" s="365"/>
      <c r="AI4" s="365"/>
      <c r="AJ4" s="365"/>
      <c r="AK4" s="365"/>
      <c r="AL4" s="365"/>
      <c r="AM4" s="365"/>
      <c r="AN4" s="365"/>
      <c r="AO4" s="365"/>
      <c r="AP4" s="365"/>
      <c r="AQ4" s="365"/>
      <c r="AR4" s="365"/>
      <c r="AS4" s="365"/>
      <c r="AT4" s="365"/>
      <c r="AU4" s="365"/>
      <c r="AV4" s="365"/>
      <c r="AW4" s="365"/>
      <c r="AX4" s="365"/>
      <c r="AY4" s="365"/>
    </row>
    <row r="5" spans="1:52" ht="17.25" customHeight="1" thickBot="1" x14ac:dyDescent="0.3">
      <c r="B5" s="385"/>
      <c r="C5" s="375"/>
      <c r="D5" s="375"/>
      <c r="E5" s="375"/>
      <c r="F5" s="375"/>
      <c r="G5" s="382"/>
      <c r="H5" s="375"/>
      <c r="I5" s="379"/>
      <c r="J5" s="379"/>
      <c r="K5" s="361"/>
      <c r="L5" s="375"/>
      <c r="M5" s="361"/>
      <c r="N5" s="351"/>
      <c r="O5" s="351"/>
      <c r="P5" s="31"/>
      <c r="Q5" s="102" t="s">
        <v>47</v>
      </c>
      <c r="R5" s="31"/>
      <c r="S5" s="31" t="s">
        <v>47</v>
      </c>
      <c r="T5" s="31"/>
      <c r="U5" s="31" t="s">
        <v>48</v>
      </c>
      <c r="V5" s="31"/>
      <c r="W5" s="31" t="s">
        <v>49</v>
      </c>
      <c r="X5" s="31"/>
      <c r="Y5" s="31" t="s">
        <v>48</v>
      </c>
      <c r="Z5" s="347"/>
      <c r="AA5" s="356"/>
      <c r="AB5" s="358"/>
      <c r="AC5" s="358"/>
      <c r="AD5" s="364"/>
      <c r="AE5" s="368"/>
      <c r="AF5" s="365"/>
      <c r="AG5" s="365"/>
      <c r="AH5" s="365"/>
      <c r="AI5" s="365"/>
      <c r="AJ5" s="365"/>
      <c r="AK5" s="365"/>
      <c r="AL5" s="365"/>
      <c r="AM5" s="365"/>
      <c r="AN5" s="365"/>
      <c r="AO5" s="365"/>
      <c r="AP5" s="365"/>
      <c r="AQ5" s="365"/>
      <c r="AR5" s="365"/>
      <c r="AS5" s="365"/>
      <c r="AT5" s="365"/>
      <c r="AU5" s="365"/>
      <c r="AV5" s="365"/>
      <c r="AW5" s="365"/>
      <c r="AX5" s="365"/>
      <c r="AY5" s="365"/>
      <c r="AZ5" s="9"/>
    </row>
    <row r="6" spans="1:52" ht="80.25" customHeight="1" x14ac:dyDescent="0.25">
      <c r="A6" s="369" t="s">
        <v>433</v>
      </c>
      <c r="B6" s="66" t="s">
        <v>129</v>
      </c>
      <c r="C6" s="69" t="s">
        <v>12</v>
      </c>
      <c r="D6" s="69" t="s">
        <v>13</v>
      </c>
      <c r="E6" s="66">
        <v>29393973</v>
      </c>
      <c r="F6" s="69" t="s">
        <v>14</v>
      </c>
      <c r="G6" s="92">
        <v>200000</v>
      </c>
      <c r="H6" s="98">
        <v>1686000</v>
      </c>
      <c r="I6" s="119">
        <f t="shared" ref="I6:I12" si="0">100-(G6*100/H6)</f>
        <v>88.137603795966783</v>
      </c>
      <c r="J6" s="128" t="s">
        <v>365</v>
      </c>
      <c r="K6" s="66" t="s">
        <v>344</v>
      </c>
      <c r="L6" s="115" t="s">
        <v>344</v>
      </c>
      <c r="M6" s="63" t="s">
        <v>341</v>
      </c>
      <c r="N6" s="63" t="s">
        <v>356</v>
      </c>
      <c r="O6" s="506" t="s">
        <v>449</v>
      </c>
      <c r="P6" s="100">
        <v>5</v>
      </c>
      <c r="Q6" s="101">
        <f t="shared" ref="Q6:Q13" si="1">(25*P6*0.1)/5</f>
        <v>2.5</v>
      </c>
      <c r="R6" s="100">
        <v>5</v>
      </c>
      <c r="S6" s="101">
        <f t="shared" ref="S6:S13" si="2">(25*R6*0.1)/5</f>
        <v>2.5</v>
      </c>
      <c r="T6" s="100">
        <f>K1_24_Hodnotitelé!S6</f>
        <v>4.7272727272727275</v>
      </c>
      <c r="U6" s="101">
        <f t="shared" ref="U6:U17" si="3">(25*T6*0.2)/5</f>
        <v>4.7272727272727284</v>
      </c>
      <c r="V6" s="100">
        <f>K1_24_Hodnotitelé!AE6</f>
        <v>4.5454545454545459</v>
      </c>
      <c r="W6" s="101">
        <f t="shared" ref="W6:W17" si="4">(25*V6*0.4)/5</f>
        <v>9.0909090909090917</v>
      </c>
      <c r="X6" s="100">
        <f>K1_24_Hodnotitelé!AQ6</f>
        <v>4.2727272727272725</v>
      </c>
      <c r="Y6" s="101">
        <f t="shared" ref="Y6:Y13" si="5">(25*X6*0.2)/5</f>
        <v>4.2727272727272725</v>
      </c>
      <c r="Z6" s="287">
        <f t="shared" ref="Z6:Z13" si="6">SUM(Q6,S6,U6,W6,Y6)</f>
        <v>23.090909090909093</v>
      </c>
      <c r="AA6" s="169">
        <f t="shared" ref="AA6:AA13" si="7">Z6*100/25/100</f>
        <v>0.9236363636363637</v>
      </c>
      <c r="AB6" s="136">
        <f t="shared" ref="AB6:AB13" si="8">(Z6*100/25)*G6/100</f>
        <v>184727.27272727274</v>
      </c>
      <c r="AC6" s="136">
        <f t="shared" ref="AC6:AC13" si="9">ROUND(AB6,-2)</f>
        <v>184700</v>
      </c>
      <c r="AD6" s="211">
        <f>AC6</f>
        <v>184700</v>
      </c>
      <c r="AE6" s="71"/>
      <c r="AF6" s="1"/>
      <c r="AG6" s="1"/>
      <c r="AH6" s="1"/>
      <c r="AI6" s="1"/>
      <c r="AJ6" s="1"/>
      <c r="AK6" s="1"/>
      <c r="AL6" s="1"/>
      <c r="AM6" s="1"/>
      <c r="AN6" s="1"/>
      <c r="AO6" s="1"/>
      <c r="AP6" s="1"/>
      <c r="AQ6" s="1"/>
      <c r="AR6" s="1"/>
      <c r="AS6" s="1"/>
      <c r="AT6" s="1"/>
      <c r="AU6" s="1"/>
      <c r="AV6" s="1"/>
      <c r="AW6" s="1"/>
      <c r="AX6" s="1"/>
      <c r="AY6" s="1"/>
      <c r="AZ6" s="3"/>
    </row>
    <row r="7" spans="1:52" ht="70.5" customHeight="1" x14ac:dyDescent="0.25">
      <c r="A7" s="369"/>
      <c r="B7" s="67" t="s">
        <v>141</v>
      </c>
      <c r="C7" s="70" t="s">
        <v>87</v>
      </c>
      <c r="D7" s="70" t="s">
        <v>88</v>
      </c>
      <c r="E7" s="67">
        <v>22835563</v>
      </c>
      <c r="F7" s="70" t="s">
        <v>89</v>
      </c>
      <c r="G7" s="94">
        <v>200000</v>
      </c>
      <c r="H7" s="97">
        <v>590000</v>
      </c>
      <c r="I7" s="119">
        <f t="shared" si="0"/>
        <v>66.101694915254228</v>
      </c>
      <c r="J7" s="129" t="s">
        <v>370</v>
      </c>
      <c r="K7" s="82" t="s">
        <v>344</v>
      </c>
      <c r="L7" s="116" t="s">
        <v>344</v>
      </c>
      <c r="M7" s="63" t="s">
        <v>341</v>
      </c>
      <c r="N7" s="63" t="s">
        <v>356</v>
      </c>
      <c r="O7" s="505" t="s">
        <v>450</v>
      </c>
      <c r="P7" s="100">
        <v>5</v>
      </c>
      <c r="Q7" s="85">
        <f t="shared" si="1"/>
        <v>2.5</v>
      </c>
      <c r="R7" s="100">
        <v>5</v>
      </c>
      <c r="S7" s="85">
        <f t="shared" si="2"/>
        <v>2.5</v>
      </c>
      <c r="T7" s="100">
        <f>K1_24_Hodnotitelé!S11</f>
        <v>4.0909090909090908</v>
      </c>
      <c r="U7" s="101">
        <f t="shared" si="3"/>
        <v>4.0909090909090908</v>
      </c>
      <c r="V7" s="100">
        <f>K1_24_Hodnotitelé!AE11</f>
        <v>3.7272727272727271</v>
      </c>
      <c r="W7" s="101">
        <f t="shared" si="4"/>
        <v>7.454545454545455</v>
      </c>
      <c r="X7" s="100">
        <f>K1_24_Hodnotitelé!AQ11</f>
        <v>3.8181818181818183</v>
      </c>
      <c r="Y7" s="101">
        <f t="shared" si="5"/>
        <v>3.8181818181818179</v>
      </c>
      <c r="Z7" s="185">
        <f t="shared" si="6"/>
        <v>20.363636363636363</v>
      </c>
      <c r="AA7" s="169">
        <f t="shared" si="7"/>
        <v>0.81454545454545457</v>
      </c>
      <c r="AB7" s="136">
        <f t="shared" si="8"/>
        <v>162909.09090909091</v>
      </c>
      <c r="AC7" s="136">
        <f t="shared" si="9"/>
        <v>162900</v>
      </c>
      <c r="AD7" s="211">
        <f t="shared" ref="AD7:AD12" si="10">AC7</f>
        <v>162900</v>
      </c>
      <c r="AE7" s="72"/>
      <c r="AF7" s="1"/>
      <c r="AG7" s="1"/>
      <c r="AH7" s="1"/>
      <c r="AI7" s="1"/>
      <c r="AJ7" s="1"/>
      <c r="AK7" s="1"/>
      <c r="AL7" s="1"/>
      <c r="AM7" s="1"/>
      <c r="AN7" s="1"/>
      <c r="AO7" s="1"/>
      <c r="AP7" s="1"/>
      <c r="AQ7" s="1"/>
      <c r="AR7" s="1"/>
      <c r="AS7" s="1"/>
      <c r="AT7" s="1"/>
      <c r="AU7" s="1"/>
      <c r="AV7" s="1"/>
      <c r="AW7" s="1"/>
      <c r="AX7" s="1"/>
      <c r="AY7" s="1"/>
    </row>
    <row r="8" spans="1:52" s="9" customFormat="1" ht="64.5" customHeight="1" x14ac:dyDescent="0.25">
      <c r="A8" s="369"/>
      <c r="B8" s="67" t="s">
        <v>136</v>
      </c>
      <c r="C8" s="70" t="s">
        <v>106</v>
      </c>
      <c r="D8" s="70" t="s">
        <v>109</v>
      </c>
      <c r="E8" s="67">
        <v>73089672</v>
      </c>
      <c r="F8" s="70" t="s">
        <v>110</v>
      </c>
      <c r="G8" s="94">
        <v>160000</v>
      </c>
      <c r="H8" s="97">
        <v>355000</v>
      </c>
      <c r="I8" s="119">
        <f t="shared" si="0"/>
        <v>54.929577464788736</v>
      </c>
      <c r="J8" s="129" t="s">
        <v>368</v>
      </c>
      <c r="K8" s="82" t="s">
        <v>341</v>
      </c>
      <c r="L8" s="116" t="s">
        <v>344</v>
      </c>
      <c r="M8" s="64" t="s">
        <v>341</v>
      </c>
      <c r="N8" s="63" t="s">
        <v>356</v>
      </c>
      <c r="O8" s="505" t="s">
        <v>451</v>
      </c>
      <c r="P8" s="100">
        <v>5</v>
      </c>
      <c r="Q8" s="85">
        <f t="shared" si="1"/>
        <v>2.5</v>
      </c>
      <c r="R8" s="100">
        <v>4</v>
      </c>
      <c r="S8" s="85">
        <f t="shared" si="2"/>
        <v>2</v>
      </c>
      <c r="T8" s="100">
        <f>K1_24_Hodnotitelé!S9</f>
        <v>4</v>
      </c>
      <c r="U8" s="85">
        <f t="shared" si="3"/>
        <v>4</v>
      </c>
      <c r="V8" s="100">
        <f>K1_24_Hodnotitelé!AE9</f>
        <v>3.7272727272727271</v>
      </c>
      <c r="W8" s="85">
        <f t="shared" si="4"/>
        <v>7.454545454545455</v>
      </c>
      <c r="X8" s="100">
        <f>K1_24_Hodnotitelé!AQ9</f>
        <v>3.3636363636363638</v>
      </c>
      <c r="Y8" s="85">
        <f t="shared" si="5"/>
        <v>3.3636363636363642</v>
      </c>
      <c r="Z8" s="185">
        <f t="shared" si="6"/>
        <v>19.31818181818182</v>
      </c>
      <c r="AA8" s="169">
        <f t="shared" si="7"/>
        <v>0.77272727272727282</v>
      </c>
      <c r="AB8" s="136">
        <f t="shared" si="8"/>
        <v>123636.36363636365</v>
      </c>
      <c r="AC8" s="136">
        <f t="shared" si="9"/>
        <v>123600</v>
      </c>
      <c r="AD8" s="211">
        <f t="shared" si="10"/>
        <v>123600</v>
      </c>
      <c r="AE8" s="72"/>
      <c r="AF8" s="1"/>
      <c r="AG8" s="1"/>
      <c r="AH8" s="1"/>
      <c r="AI8" s="1"/>
      <c r="AJ8" s="1"/>
      <c r="AK8" s="1"/>
      <c r="AL8" s="1"/>
      <c r="AM8" s="1"/>
      <c r="AN8" s="1"/>
      <c r="AO8" s="1"/>
      <c r="AP8" s="1"/>
      <c r="AQ8" s="1"/>
      <c r="AR8" s="1"/>
      <c r="AS8" s="1"/>
      <c r="AT8" s="1"/>
      <c r="AU8" s="1"/>
      <c r="AV8" s="1"/>
      <c r="AW8" s="1"/>
      <c r="AX8" s="1"/>
      <c r="AY8" s="1"/>
      <c r="AZ8" s="3"/>
    </row>
    <row r="9" spans="1:52" s="2" customFormat="1" ht="66.75" customHeight="1" x14ac:dyDescent="0.25">
      <c r="A9" s="369"/>
      <c r="B9" s="67" t="s">
        <v>130</v>
      </c>
      <c r="C9" s="70" t="s">
        <v>82</v>
      </c>
      <c r="D9" s="70" t="s">
        <v>83</v>
      </c>
      <c r="E9" s="67">
        <v>17121205</v>
      </c>
      <c r="F9" s="70" t="s">
        <v>84</v>
      </c>
      <c r="G9" s="94">
        <v>110000</v>
      </c>
      <c r="H9" s="97">
        <v>392507</v>
      </c>
      <c r="I9" s="119">
        <f t="shared" si="0"/>
        <v>71.975022101516657</v>
      </c>
      <c r="J9" s="129" t="s">
        <v>366</v>
      </c>
      <c r="K9" s="82" t="s">
        <v>344</v>
      </c>
      <c r="L9" s="116" t="s">
        <v>344</v>
      </c>
      <c r="M9" s="64" t="s">
        <v>341</v>
      </c>
      <c r="N9" s="63" t="s">
        <v>356</v>
      </c>
      <c r="O9" s="505" t="s">
        <v>452</v>
      </c>
      <c r="P9" s="100">
        <v>5</v>
      </c>
      <c r="Q9" s="85">
        <f t="shared" si="1"/>
        <v>2.5</v>
      </c>
      <c r="R9" s="100">
        <v>5</v>
      </c>
      <c r="S9" s="85">
        <f t="shared" si="2"/>
        <v>2.5</v>
      </c>
      <c r="T9" s="100">
        <f>K1_24_Hodnotitelé!S7</f>
        <v>3.1818181818181817</v>
      </c>
      <c r="U9" s="85">
        <f t="shared" si="3"/>
        <v>3.1818181818181821</v>
      </c>
      <c r="V9" s="100">
        <f>K1_24_Hodnotitelé!AE7</f>
        <v>3.0909090909090908</v>
      </c>
      <c r="W9" s="85">
        <f t="shared" si="4"/>
        <v>6.1818181818181817</v>
      </c>
      <c r="X9" s="100">
        <f>K1_24_Hodnotitelé!AQ7</f>
        <v>3</v>
      </c>
      <c r="Y9" s="85">
        <f t="shared" si="5"/>
        <v>3</v>
      </c>
      <c r="Z9" s="185">
        <f t="shared" si="6"/>
        <v>17.363636363636363</v>
      </c>
      <c r="AA9" s="169">
        <f t="shared" si="7"/>
        <v>0.69454545454545458</v>
      </c>
      <c r="AB9" s="136">
        <f t="shared" si="8"/>
        <v>76400</v>
      </c>
      <c r="AC9" s="136">
        <f t="shared" si="9"/>
        <v>76400</v>
      </c>
      <c r="AD9" s="211">
        <f t="shared" si="10"/>
        <v>76400</v>
      </c>
      <c r="AE9" s="72"/>
      <c r="AF9" s="10"/>
      <c r="AG9" s="10"/>
      <c r="AH9" s="10"/>
      <c r="AI9" s="10"/>
      <c r="AJ9" s="10"/>
      <c r="AK9" s="10"/>
      <c r="AL9" s="10"/>
      <c r="AM9" s="10"/>
      <c r="AN9" s="10"/>
      <c r="AO9" s="10"/>
      <c r="AP9" s="10"/>
      <c r="AQ9" s="10"/>
      <c r="AR9" s="10"/>
      <c r="AS9" s="10"/>
      <c r="AT9" s="10"/>
      <c r="AU9" s="10"/>
      <c r="AV9" s="10"/>
      <c r="AW9" s="10"/>
      <c r="AX9" s="10"/>
      <c r="AY9" s="10"/>
      <c r="AZ9" s="9"/>
    </row>
    <row r="10" spans="1:52" s="3" customFormat="1" ht="62.25" customHeight="1" x14ac:dyDescent="0.25">
      <c r="A10" s="369"/>
      <c r="B10" s="67" t="s">
        <v>131</v>
      </c>
      <c r="C10" s="70" t="s">
        <v>132</v>
      </c>
      <c r="D10" s="70" t="s">
        <v>7</v>
      </c>
      <c r="E10" s="67" t="s">
        <v>8</v>
      </c>
      <c r="F10" s="70" t="s">
        <v>133</v>
      </c>
      <c r="G10" s="94">
        <v>200000</v>
      </c>
      <c r="H10" s="97">
        <v>314000</v>
      </c>
      <c r="I10" s="119">
        <f t="shared" si="0"/>
        <v>36.305732484076437</v>
      </c>
      <c r="J10" s="129" t="s">
        <v>367</v>
      </c>
      <c r="K10" s="82" t="s">
        <v>344</v>
      </c>
      <c r="L10" s="116" t="s">
        <v>344</v>
      </c>
      <c r="M10" s="64" t="s">
        <v>341</v>
      </c>
      <c r="N10" s="63" t="s">
        <v>356</v>
      </c>
      <c r="O10" s="505" t="s">
        <v>453</v>
      </c>
      <c r="P10" s="100">
        <v>1</v>
      </c>
      <c r="Q10" s="85">
        <f t="shared" si="1"/>
        <v>0.5</v>
      </c>
      <c r="R10" s="100">
        <v>2</v>
      </c>
      <c r="S10" s="85">
        <f t="shared" si="2"/>
        <v>1</v>
      </c>
      <c r="T10" s="100">
        <f>K1_24_Hodnotitelé!S8</f>
        <v>3.9090909090909092</v>
      </c>
      <c r="U10" s="85">
        <f t="shared" si="3"/>
        <v>3.9090909090909092</v>
      </c>
      <c r="V10" s="100">
        <f>K1_24_Hodnotitelé!AE8</f>
        <v>3.7272727272727271</v>
      </c>
      <c r="W10" s="85">
        <f t="shared" si="4"/>
        <v>7.454545454545455</v>
      </c>
      <c r="X10" s="100">
        <f>K1_24_Hodnotitelé!AQ8</f>
        <v>3.3636363636363638</v>
      </c>
      <c r="Y10" s="85">
        <f t="shared" si="5"/>
        <v>3.3636363636363642</v>
      </c>
      <c r="Z10" s="185">
        <f t="shared" si="6"/>
        <v>16.227272727272727</v>
      </c>
      <c r="AA10" s="169">
        <f t="shared" si="7"/>
        <v>0.64909090909090905</v>
      </c>
      <c r="AB10" s="136">
        <f t="shared" si="8"/>
        <v>129818.18181818182</v>
      </c>
      <c r="AC10" s="136">
        <f t="shared" si="9"/>
        <v>129800</v>
      </c>
      <c r="AD10" s="211">
        <f t="shared" si="10"/>
        <v>129800</v>
      </c>
      <c r="AE10" s="72"/>
      <c r="AF10" s="10"/>
      <c r="AG10" s="10"/>
      <c r="AH10" s="10"/>
      <c r="AI10" s="10"/>
      <c r="AJ10" s="10"/>
      <c r="AK10" s="10"/>
      <c r="AL10" s="10"/>
      <c r="AM10" s="10"/>
      <c r="AN10" s="10"/>
      <c r="AO10" s="10"/>
      <c r="AP10" s="10"/>
      <c r="AQ10" s="10"/>
      <c r="AR10" s="10"/>
      <c r="AS10" s="10"/>
      <c r="AT10" s="10"/>
      <c r="AU10" s="10"/>
      <c r="AV10" s="10"/>
      <c r="AW10" s="10"/>
      <c r="AX10" s="10"/>
      <c r="AY10" s="10"/>
      <c r="AZ10" s="9"/>
    </row>
    <row r="11" spans="1:52" s="3" customFormat="1" ht="75.75" customHeight="1" x14ac:dyDescent="0.25">
      <c r="A11" s="369"/>
      <c r="B11" s="67" t="s">
        <v>139</v>
      </c>
      <c r="C11" s="70" t="s">
        <v>140</v>
      </c>
      <c r="D11" s="70" t="s">
        <v>33</v>
      </c>
      <c r="E11" s="67">
        <v>26639866</v>
      </c>
      <c r="F11" s="70" t="s">
        <v>34</v>
      </c>
      <c r="G11" s="94">
        <v>106000</v>
      </c>
      <c r="H11" s="97">
        <v>228000</v>
      </c>
      <c r="I11" s="119">
        <f t="shared" si="0"/>
        <v>53.508771929824562</v>
      </c>
      <c r="J11" s="129" t="s">
        <v>369</v>
      </c>
      <c r="K11" s="82" t="s">
        <v>341</v>
      </c>
      <c r="L11" s="116" t="s">
        <v>344</v>
      </c>
      <c r="M11" s="64" t="s">
        <v>341</v>
      </c>
      <c r="N11" s="63" t="s">
        <v>356</v>
      </c>
      <c r="O11" s="505" t="s">
        <v>454</v>
      </c>
      <c r="P11" s="100">
        <v>3</v>
      </c>
      <c r="Q11" s="85">
        <f t="shared" si="1"/>
        <v>1.5</v>
      </c>
      <c r="R11" s="100">
        <v>4</v>
      </c>
      <c r="S11" s="85">
        <f t="shared" si="2"/>
        <v>2</v>
      </c>
      <c r="T11" s="100">
        <f>K1_24_Hodnotitelé!S10</f>
        <v>3.1818181818181817</v>
      </c>
      <c r="U11" s="85">
        <f t="shared" si="3"/>
        <v>3.1818181818181821</v>
      </c>
      <c r="V11" s="100">
        <f>K1_24_Hodnotitelé!AE10</f>
        <v>3.0909090909090908</v>
      </c>
      <c r="W11" s="85">
        <f t="shared" si="4"/>
        <v>6.1818181818181817</v>
      </c>
      <c r="X11" s="100">
        <f>K1_24_Hodnotitelé!AQ10</f>
        <v>3.2727272727272729</v>
      </c>
      <c r="Y11" s="85">
        <f t="shared" si="5"/>
        <v>3.2727272727272734</v>
      </c>
      <c r="Z11" s="185">
        <f t="shared" si="6"/>
        <v>16.136363636363637</v>
      </c>
      <c r="AA11" s="169">
        <f t="shared" si="7"/>
        <v>0.6454545454545455</v>
      </c>
      <c r="AB11" s="136">
        <f t="shared" si="8"/>
        <v>68418.181818181823</v>
      </c>
      <c r="AC11" s="136">
        <f t="shared" si="9"/>
        <v>68400</v>
      </c>
      <c r="AD11" s="211">
        <f t="shared" si="10"/>
        <v>68400</v>
      </c>
      <c r="AE11" s="72"/>
      <c r="AF11" s="1"/>
      <c r="AG11" s="1"/>
      <c r="AH11" s="1"/>
      <c r="AI11" s="1"/>
      <c r="AJ11" s="1"/>
      <c r="AK11" s="1"/>
      <c r="AL11" s="1"/>
      <c r="AM11" s="1"/>
      <c r="AN11" s="1"/>
      <c r="AO11" s="1"/>
      <c r="AP11" s="1"/>
      <c r="AQ11" s="1"/>
      <c r="AR11" s="1"/>
      <c r="AS11" s="1"/>
      <c r="AT11" s="1"/>
      <c r="AU11" s="1"/>
      <c r="AV11" s="1"/>
      <c r="AW11" s="1"/>
      <c r="AX11" s="1"/>
      <c r="AY11" s="1"/>
    </row>
    <row r="12" spans="1:52" s="3" customFormat="1" ht="90.75" customHeight="1" x14ac:dyDescent="0.25">
      <c r="A12" s="369"/>
      <c r="B12" s="67" t="s">
        <v>144</v>
      </c>
      <c r="C12" s="70" t="s">
        <v>145</v>
      </c>
      <c r="D12" s="70" t="s">
        <v>146</v>
      </c>
      <c r="E12" s="67">
        <v>66144108</v>
      </c>
      <c r="F12" s="70" t="s">
        <v>147</v>
      </c>
      <c r="G12" s="94">
        <v>200000</v>
      </c>
      <c r="H12" s="97">
        <v>595000</v>
      </c>
      <c r="I12" s="119">
        <f t="shared" si="0"/>
        <v>66.386554621848745</v>
      </c>
      <c r="J12" s="129" t="s">
        <v>371</v>
      </c>
      <c r="K12" s="82" t="s">
        <v>344</v>
      </c>
      <c r="L12" s="116" t="s">
        <v>344</v>
      </c>
      <c r="M12" s="64" t="s">
        <v>341</v>
      </c>
      <c r="N12" s="63" t="s">
        <v>356</v>
      </c>
      <c r="O12" s="505" t="s">
        <v>455</v>
      </c>
      <c r="P12" s="100">
        <v>2</v>
      </c>
      <c r="Q12" s="85">
        <f t="shared" si="1"/>
        <v>1</v>
      </c>
      <c r="R12" s="100">
        <v>5</v>
      </c>
      <c r="S12" s="85">
        <f t="shared" si="2"/>
        <v>2.5</v>
      </c>
      <c r="T12" s="100">
        <f>K1_24_Hodnotitelé!S12</f>
        <v>3.2727272727272729</v>
      </c>
      <c r="U12" s="85">
        <f t="shared" si="3"/>
        <v>3.2727272727272734</v>
      </c>
      <c r="V12" s="100">
        <f>K1_24_Hodnotitelé!AE12</f>
        <v>3.0909090909090908</v>
      </c>
      <c r="W12" s="85">
        <f t="shared" si="4"/>
        <v>6.1818181818181817</v>
      </c>
      <c r="X12" s="100">
        <f>K1_24_Hodnotitelé!AQ12</f>
        <v>2.6363636363636362</v>
      </c>
      <c r="Y12" s="85">
        <f t="shared" si="5"/>
        <v>2.6363636363636362</v>
      </c>
      <c r="Z12" s="185">
        <f t="shared" si="6"/>
        <v>15.590909090909092</v>
      </c>
      <c r="AA12" s="169">
        <f t="shared" si="7"/>
        <v>0.62363636363636366</v>
      </c>
      <c r="AB12" s="136">
        <f t="shared" si="8"/>
        <v>124727.27272727274</v>
      </c>
      <c r="AC12" s="136">
        <f t="shared" si="9"/>
        <v>124700</v>
      </c>
      <c r="AD12" s="211">
        <f t="shared" si="10"/>
        <v>124700</v>
      </c>
      <c r="AE12" s="72"/>
      <c r="AF12" s="1"/>
      <c r="AG12" s="1"/>
      <c r="AH12" s="1"/>
      <c r="AI12" s="1"/>
      <c r="AJ12" s="1"/>
      <c r="AK12" s="1"/>
      <c r="AL12" s="1"/>
      <c r="AM12" s="1"/>
      <c r="AN12" s="1"/>
      <c r="AO12" s="1"/>
      <c r="AP12" s="1"/>
      <c r="AQ12" s="1"/>
      <c r="AR12" s="1"/>
      <c r="AS12" s="1"/>
      <c r="AT12" s="1"/>
      <c r="AU12" s="1"/>
      <c r="AV12" s="1"/>
      <c r="AW12" s="1"/>
      <c r="AX12" s="1"/>
      <c r="AY12" s="1"/>
    </row>
    <row r="13" spans="1:52" s="3" customFormat="1" ht="167.25" customHeight="1" x14ac:dyDescent="0.25">
      <c r="A13" s="370" t="s">
        <v>434</v>
      </c>
      <c r="B13" s="67" t="s">
        <v>124</v>
      </c>
      <c r="C13" s="70" t="s">
        <v>105</v>
      </c>
      <c r="D13" s="70" t="s">
        <v>107</v>
      </c>
      <c r="E13" s="67">
        <v>25356259</v>
      </c>
      <c r="F13" s="70" t="s">
        <v>108</v>
      </c>
      <c r="G13" s="94">
        <v>65000</v>
      </c>
      <c r="H13" s="97">
        <v>100000</v>
      </c>
      <c r="I13" s="119">
        <f t="shared" ref="I13" si="11">100-(G13*100/H13)</f>
        <v>35</v>
      </c>
      <c r="J13" s="129" t="s">
        <v>364</v>
      </c>
      <c r="K13" s="82"/>
      <c r="L13" s="116"/>
      <c r="M13" s="64"/>
      <c r="N13" s="83" t="s">
        <v>446</v>
      </c>
      <c r="O13" s="505" t="s">
        <v>456</v>
      </c>
      <c r="P13" s="100">
        <v>5</v>
      </c>
      <c r="Q13" s="85">
        <f t="shared" si="1"/>
        <v>2.5</v>
      </c>
      <c r="R13" s="100">
        <v>1</v>
      </c>
      <c r="S13" s="85">
        <f t="shared" si="2"/>
        <v>0.5</v>
      </c>
      <c r="T13" s="100">
        <f>K1_24_Hodnotitelé!$S$5</f>
        <v>3.9090909090909092</v>
      </c>
      <c r="U13" s="85">
        <f t="shared" si="3"/>
        <v>3.9090909090909092</v>
      </c>
      <c r="V13" s="100">
        <f>K1_24_Hodnotitelé!$AE$5</f>
        <v>4.0909090909090908</v>
      </c>
      <c r="W13" s="85">
        <f t="shared" si="4"/>
        <v>8.1818181818181817</v>
      </c>
      <c r="X13" s="100">
        <f>K1_24_Hodnotitelé!$AQ$5</f>
        <v>3.4545454545454546</v>
      </c>
      <c r="Y13" s="85">
        <f t="shared" si="5"/>
        <v>3.4545454545454546</v>
      </c>
      <c r="Z13" s="185">
        <f t="shared" si="6"/>
        <v>18.545454545454543</v>
      </c>
      <c r="AA13" s="169">
        <f t="shared" si="7"/>
        <v>0.74181818181818171</v>
      </c>
      <c r="AB13" s="136">
        <f t="shared" si="8"/>
        <v>48218.181818181816</v>
      </c>
      <c r="AC13" s="136">
        <f t="shared" si="9"/>
        <v>48200</v>
      </c>
      <c r="AD13" s="211">
        <v>0</v>
      </c>
      <c r="AE13" s="293" t="s">
        <v>441</v>
      </c>
      <c r="AF13" s="1"/>
      <c r="AG13" s="1"/>
      <c r="AH13" s="1"/>
      <c r="AI13" s="1"/>
      <c r="AJ13" s="1"/>
      <c r="AK13" s="1"/>
      <c r="AL13" s="1"/>
      <c r="AM13" s="1"/>
      <c r="AN13" s="1"/>
      <c r="AO13" s="1"/>
      <c r="AP13" s="1"/>
      <c r="AQ13" s="1"/>
      <c r="AR13" s="1"/>
      <c r="AS13" s="1"/>
      <c r="AT13" s="1"/>
      <c r="AU13" s="1"/>
      <c r="AV13" s="1"/>
      <c r="AW13" s="1"/>
      <c r="AX13" s="1"/>
      <c r="AY13" s="1"/>
    </row>
    <row r="14" spans="1:52" s="3" customFormat="1" ht="107.25" customHeight="1" x14ac:dyDescent="0.25">
      <c r="A14" s="370"/>
      <c r="B14" s="67" t="s">
        <v>125</v>
      </c>
      <c r="C14" s="70" t="s">
        <v>126</v>
      </c>
      <c r="D14" s="70" t="s">
        <v>127</v>
      </c>
      <c r="E14" s="67">
        <v>65518161</v>
      </c>
      <c r="F14" s="70" t="s">
        <v>128</v>
      </c>
      <c r="G14" s="94">
        <v>200000</v>
      </c>
      <c r="H14" s="97">
        <v>307700</v>
      </c>
      <c r="I14" s="344" t="s">
        <v>424</v>
      </c>
      <c r="J14" s="344"/>
      <c r="K14" s="273"/>
      <c r="L14" s="36"/>
      <c r="M14" s="36"/>
      <c r="N14" s="63" t="s">
        <v>356</v>
      </c>
      <c r="O14" s="505" t="s">
        <v>457</v>
      </c>
      <c r="P14" s="100">
        <v>0</v>
      </c>
      <c r="Q14" s="85">
        <f t="shared" ref="Q14:Q17" si="12">(25*P14*0.1)/5</f>
        <v>0</v>
      </c>
      <c r="R14" s="100">
        <v>0</v>
      </c>
      <c r="S14" s="85">
        <f t="shared" ref="S14:S17" si="13">(25*R14*0.1)/5</f>
        <v>0</v>
      </c>
      <c r="T14" s="100">
        <f>K1_24_Hodnotitelé!S13</f>
        <v>0</v>
      </c>
      <c r="U14" s="85">
        <f t="shared" si="3"/>
        <v>0</v>
      </c>
      <c r="V14" s="100">
        <f>K1_24_Hodnotitelé!AE13</f>
        <v>0</v>
      </c>
      <c r="W14" s="85">
        <f t="shared" si="4"/>
        <v>0</v>
      </c>
      <c r="X14" s="100">
        <f>K1_24_Hodnotitelé!AQ13</f>
        <v>0</v>
      </c>
      <c r="Y14" s="85">
        <f t="shared" ref="Y14:Y17" si="14">(25*X14*0.2)/5</f>
        <v>0</v>
      </c>
      <c r="Z14" s="185">
        <f t="shared" ref="Z14:Z17" si="15">SUM(Q14,S14,U14,W14,Y14)</f>
        <v>0</v>
      </c>
      <c r="AA14" s="169">
        <f t="shared" ref="AA14:AA17" si="16">Z14*100/25/100</f>
        <v>0</v>
      </c>
      <c r="AB14" s="136">
        <f t="shared" ref="AB14:AB17" si="17">(Z14*100/25)*G14/100</f>
        <v>0</v>
      </c>
      <c r="AC14" s="136">
        <f t="shared" ref="AC14:AC17" si="18">ROUND(AB14,-2)</f>
        <v>0</v>
      </c>
      <c r="AD14" s="211">
        <f t="shared" ref="AD14:AD17" si="19">AC14</f>
        <v>0</v>
      </c>
      <c r="AE14" s="294" t="s">
        <v>443</v>
      </c>
      <c r="AF14" s="1"/>
      <c r="AG14" s="1"/>
      <c r="AH14" s="1"/>
      <c r="AI14" s="1"/>
      <c r="AJ14" s="1"/>
      <c r="AK14" s="1"/>
      <c r="AL14" s="1"/>
      <c r="AM14" s="1"/>
      <c r="AN14" s="1"/>
      <c r="AO14" s="1"/>
      <c r="AP14" s="1"/>
      <c r="AQ14" s="1"/>
      <c r="AR14" s="1"/>
      <c r="AS14" s="1"/>
      <c r="AT14" s="1"/>
      <c r="AU14" s="1"/>
      <c r="AV14" s="1"/>
      <c r="AW14" s="1"/>
      <c r="AX14" s="1"/>
      <c r="AY14" s="1"/>
    </row>
    <row r="15" spans="1:52" s="2" customFormat="1" ht="147.75" customHeight="1" x14ac:dyDescent="0.25">
      <c r="A15" s="370"/>
      <c r="B15" s="66" t="s">
        <v>134</v>
      </c>
      <c r="C15" s="69" t="s">
        <v>135</v>
      </c>
      <c r="D15" s="69" t="s">
        <v>21</v>
      </c>
      <c r="E15" s="66">
        <v>68941811</v>
      </c>
      <c r="F15" s="69" t="s">
        <v>22</v>
      </c>
      <c r="G15" s="92">
        <v>122900</v>
      </c>
      <c r="H15" s="97">
        <v>189000</v>
      </c>
      <c r="I15" s="386" t="s">
        <v>425</v>
      </c>
      <c r="J15" s="386"/>
      <c r="K15" s="274"/>
      <c r="L15" s="36"/>
      <c r="M15" s="36"/>
      <c r="N15" s="63" t="s">
        <v>356</v>
      </c>
      <c r="O15" s="505" t="s">
        <v>458</v>
      </c>
      <c r="P15" s="100">
        <v>0</v>
      </c>
      <c r="Q15" s="85">
        <f t="shared" si="12"/>
        <v>0</v>
      </c>
      <c r="R15" s="100">
        <v>0</v>
      </c>
      <c r="S15" s="85">
        <f t="shared" si="13"/>
        <v>0</v>
      </c>
      <c r="T15" s="100">
        <f>K1_24_Hodnotitelé!S14</f>
        <v>0</v>
      </c>
      <c r="U15" s="85">
        <f t="shared" si="3"/>
        <v>0</v>
      </c>
      <c r="V15" s="100">
        <f>K1_24_Hodnotitelé!AE14</f>
        <v>0</v>
      </c>
      <c r="W15" s="85">
        <f t="shared" si="4"/>
        <v>0</v>
      </c>
      <c r="X15" s="100">
        <f>K1_24_Hodnotitelé!AQ14</f>
        <v>0</v>
      </c>
      <c r="Y15" s="85">
        <f t="shared" si="14"/>
        <v>0</v>
      </c>
      <c r="Z15" s="185">
        <f t="shared" si="15"/>
        <v>0</v>
      </c>
      <c r="AA15" s="169">
        <f t="shared" si="16"/>
        <v>0</v>
      </c>
      <c r="AB15" s="136">
        <f t="shared" si="17"/>
        <v>0</v>
      </c>
      <c r="AC15" s="136">
        <f t="shared" si="18"/>
        <v>0</v>
      </c>
      <c r="AD15" s="211">
        <f t="shared" si="19"/>
        <v>0</v>
      </c>
      <c r="AE15" s="295" t="s">
        <v>442</v>
      </c>
      <c r="AF15" s="1"/>
      <c r="AG15" s="1"/>
      <c r="AH15" s="1"/>
      <c r="AI15" s="1"/>
      <c r="AJ15" s="1"/>
      <c r="AK15" s="1"/>
      <c r="AL15" s="1"/>
      <c r="AM15" s="1"/>
      <c r="AN15" s="1"/>
      <c r="AO15" s="1"/>
      <c r="AP15" s="1"/>
      <c r="AQ15" s="1"/>
      <c r="AR15" s="1"/>
      <c r="AS15" s="1"/>
      <c r="AT15" s="1"/>
      <c r="AU15" s="1"/>
      <c r="AV15" s="1"/>
      <c r="AW15" s="1"/>
      <c r="AX15" s="1"/>
      <c r="AY15" s="1"/>
    </row>
    <row r="16" spans="1:52" s="2" customFormat="1" ht="237" customHeight="1" x14ac:dyDescent="0.25">
      <c r="A16" s="370"/>
      <c r="B16" s="67" t="s">
        <v>137</v>
      </c>
      <c r="C16" s="70" t="s">
        <v>138</v>
      </c>
      <c r="D16" s="70" t="s">
        <v>15</v>
      </c>
      <c r="E16" s="67">
        <v>27053644</v>
      </c>
      <c r="F16" s="70" t="s">
        <v>16</v>
      </c>
      <c r="G16" s="94">
        <v>134000</v>
      </c>
      <c r="H16" s="97">
        <v>250000</v>
      </c>
      <c r="I16" s="343" t="s">
        <v>426</v>
      </c>
      <c r="J16" s="343"/>
      <c r="K16" s="275"/>
      <c r="L16" s="36"/>
      <c r="M16" s="36"/>
      <c r="N16" s="63" t="s">
        <v>356</v>
      </c>
      <c r="O16" s="505" t="s">
        <v>459</v>
      </c>
      <c r="P16" s="100">
        <v>0</v>
      </c>
      <c r="Q16" s="85">
        <f t="shared" si="12"/>
        <v>0</v>
      </c>
      <c r="R16" s="100">
        <v>0</v>
      </c>
      <c r="S16" s="85">
        <f t="shared" si="13"/>
        <v>0</v>
      </c>
      <c r="T16" s="100">
        <f>K1_24_Hodnotitelé!S15</f>
        <v>0</v>
      </c>
      <c r="U16" s="85">
        <f t="shared" si="3"/>
        <v>0</v>
      </c>
      <c r="V16" s="100">
        <f>K1_24_Hodnotitelé!AE15</f>
        <v>0</v>
      </c>
      <c r="W16" s="85">
        <f t="shared" si="4"/>
        <v>0</v>
      </c>
      <c r="X16" s="100">
        <f>K1_24_Hodnotitelé!AQ15</f>
        <v>0</v>
      </c>
      <c r="Y16" s="85">
        <f t="shared" si="14"/>
        <v>0</v>
      </c>
      <c r="Z16" s="185">
        <f t="shared" si="15"/>
        <v>0</v>
      </c>
      <c r="AA16" s="169">
        <f t="shared" si="16"/>
        <v>0</v>
      </c>
      <c r="AB16" s="136">
        <f t="shared" si="17"/>
        <v>0</v>
      </c>
      <c r="AC16" s="136">
        <f t="shared" si="18"/>
        <v>0</v>
      </c>
      <c r="AD16" s="211">
        <f t="shared" si="19"/>
        <v>0</v>
      </c>
      <c r="AE16" s="295" t="s">
        <v>444</v>
      </c>
      <c r="AF16" s="1"/>
      <c r="AG16" s="1"/>
      <c r="AH16" s="1"/>
      <c r="AI16" s="1"/>
      <c r="AJ16" s="1"/>
      <c r="AK16" s="1"/>
      <c r="AL16" s="1"/>
      <c r="AM16" s="1"/>
      <c r="AN16" s="1"/>
      <c r="AO16" s="1"/>
      <c r="AP16" s="1"/>
      <c r="AQ16" s="1"/>
      <c r="AR16" s="1"/>
      <c r="AS16" s="1"/>
      <c r="AT16" s="1"/>
      <c r="AU16" s="1"/>
      <c r="AV16" s="1"/>
      <c r="AW16" s="1"/>
      <c r="AX16" s="1"/>
      <c r="AY16" s="1"/>
    </row>
    <row r="17" spans="1:51" s="2" customFormat="1" ht="99" customHeight="1" x14ac:dyDescent="0.25">
      <c r="A17" s="370"/>
      <c r="B17" s="67" t="s">
        <v>142</v>
      </c>
      <c r="C17" s="70" t="s">
        <v>143</v>
      </c>
      <c r="D17" s="70" t="s">
        <v>32</v>
      </c>
      <c r="E17" s="67">
        <v>69987599</v>
      </c>
      <c r="F17" s="70" t="s">
        <v>90</v>
      </c>
      <c r="G17" s="94">
        <v>50000</v>
      </c>
      <c r="H17" s="97">
        <v>77000</v>
      </c>
      <c r="I17" s="344" t="s">
        <v>423</v>
      </c>
      <c r="J17" s="344"/>
      <c r="K17" s="276"/>
      <c r="L17" s="36"/>
      <c r="M17" s="36"/>
      <c r="N17" s="63" t="s">
        <v>356</v>
      </c>
      <c r="O17" s="505" t="s">
        <v>460</v>
      </c>
      <c r="P17" s="100">
        <v>0</v>
      </c>
      <c r="Q17" s="85">
        <f t="shared" si="12"/>
        <v>0</v>
      </c>
      <c r="R17" s="100">
        <v>0</v>
      </c>
      <c r="S17" s="85">
        <f t="shared" si="13"/>
        <v>0</v>
      </c>
      <c r="T17" s="100">
        <f>K1_24_Hodnotitelé!S16</f>
        <v>0</v>
      </c>
      <c r="U17" s="85">
        <f t="shared" si="3"/>
        <v>0</v>
      </c>
      <c r="V17" s="100">
        <f>K1_24_Hodnotitelé!AE16</f>
        <v>0</v>
      </c>
      <c r="W17" s="85">
        <f t="shared" si="4"/>
        <v>0</v>
      </c>
      <c r="X17" s="100">
        <f>K1_24_Hodnotitelé!AQ16</f>
        <v>0</v>
      </c>
      <c r="Y17" s="85">
        <f t="shared" si="14"/>
        <v>0</v>
      </c>
      <c r="Z17" s="185">
        <f t="shared" si="15"/>
        <v>0</v>
      </c>
      <c r="AA17" s="169">
        <f t="shared" si="16"/>
        <v>0</v>
      </c>
      <c r="AB17" s="136">
        <f t="shared" si="17"/>
        <v>0</v>
      </c>
      <c r="AC17" s="136">
        <f t="shared" si="18"/>
        <v>0</v>
      </c>
      <c r="AD17" s="211">
        <f t="shared" si="19"/>
        <v>0</v>
      </c>
      <c r="AE17" s="296" t="s">
        <v>445</v>
      </c>
      <c r="AF17" s="1"/>
      <c r="AG17" s="1"/>
      <c r="AH17" s="1"/>
      <c r="AI17" s="1"/>
      <c r="AJ17" s="1"/>
      <c r="AK17" s="1"/>
      <c r="AL17" s="1"/>
      <c r="AM17" s="1"/>
      <c r="AN17" s="1"/>
      <c r="AO17" s="1"/>
      <c r="AP17" s="1"/>
      <c r="AQ17" s="1"/>
      <c r="AR17" s="1"/>
      <c r="AS17" s="1"/>
      <c r="AT17" s="1"/>
      <c r="AU17" s="1"/>
      <c r="AV17" s="1"/>
      <c r="AW17" s="1"/>
      <c r="AX17" s="1"/>
      <c r="AY17" s="1"/>
    </row>
    <row r="18" spans="1:51" s="2" customFormat="1" x14ac:dyDescent="0.25">
      <c r="A18" s="3"/>
      <c r="B18" s="5"/>
      <c r="C18" s="5"/>
      <c r="D18" s="5"/>
      <c r="E18" s="5"/>
      <c r="F18" s="5"/>
      <c r="G18" s="181">
        <f>SUM(G15:G17)</f>
        <v>306900</v>
      </c>
      <c r="H18" s="56"/>
      <c r="I18" s="120"/>
      <c r="J18" s="120"/>
      <c r="K18" s="56"/>
      <c r="L18" s="5"/>
      <c r="M18" s="5"/>
      <c r="N18" s="5"/>
      <c r="O18" s="5"/>
      <c r="P18" s="1"/>
      <c r="Q18" s="28"/>
      <c r="R18" s="1"/>
      <c r="S18" s="1"/>
      <c r="T18" s="1"/>
      <c r="U18" s="1"/>
      <c r="V18" s="1"/>
      <c r="W18" s="1"/>
      <c r="X18" s="1"/>
      <c r="Y18" s="1"/>
      <c r="Z18" s="28"/>
      <c r="AA18" s="170"/>
      <c r="AB18" s="135"/>
      <c r="AC18" s="292">
        <f>SUM(AC6:AC17)</f>
        <v>918700</v>
      </c>
      <c r="AD18" s="177">
        <f>SUM(AD6:AD17)</f>
        <v>870500</v>
      </c>
      <c r="AE18" s="1"/>
      <c r="AF18" s="1"/>
      <c r="AG18" s="1"/>
      <c r="AH18" s="1"/>
      <c r="AI18" s="1"/>
      <c r="AJ18" s="1"/>
      <c r="AK18" s="1"/>
      <c r="AL18" s="1"/>
      <c r="AM18" s="1"/>
      <c r="AN18" s="1"/>
      <c r="AO18" s="1"/>
      <c r="AP18" s="1"/>
      <c r="AQ18" s="1"/>
      <c r="AR18" s="1"/>
      <c r="AS18" s="1"/>
      <c r="AT18" s="1"/>
      <c r="AU18" s="1"/>
      <c r="AV18" s="1"/>
      <c r="AW18" s="1"/>
      <c r="AX18" s="1"/>
      <c r="AY18" s="1"/>
    </row>
    <row r="19" spans="1:51" s="2" customFormat="1" x14ac:dyDescent="0.25">
      <c r="A19" s="3"/>
      <c r="B19" s="5"/>
      <c r="C19" s="5"/>
      <c r="D19" s="5"/>
      <c r="E19" s="5"/>
      <c r="F19" s="5"/>
      <c r="G19" s="5"/>
      <c r="H19" s="56"/>
      <c r="I19" s="120"/>
      <c r="J19" s="120"/>
      <c r="K19" s="56"/>
      <c r="L19" s="5"/>
      <c r="M19" s="5"/>
      <c r="N19" s="5"/>
      <c r="O19" s="5"/>
      <c r="P19" s="1"/>
      <c r="Q19" s="28"/>
      <c r="R19" s="1"/>
      <c r="S19" s="1"/>
      <c r="T19" s="1"/>
      <c r="U19" s="1"/>
      <c r="V19" s="1"/>
      <c r="W19" s="1"/>
      <c r="X19" s="1"/>
      <c r="Y19" s="1"/>
      <c r="Z19" s="28"/>
      <c r="AA19" s="170"/>
      <c r="AB19" s="135"/>
      <c r="AC19" s="135"/>
      <c r="AD19" s="135"/>
      <c r="AE19" s="1"/>
      <c r="AF19" s="1"/>
      <c r="AG19" s="1"/>
      <c r="AH19" s="1"/>
      <c r="AI19" s="1"/>
      <c r="AJ19" s="1"/>
      <c r="AK19" s="1"/>
      <c r="AL19" s="1"/>
      <c r="AM19" s="1"/>
      <c r="AN19" s="1"/>
      <c r="AO19" s="1"/>
      <c r="AP19" s="1"/>
      <c r="AQ19" s="1"/>
      <c r="AR19" s="1"/>
      <c r="AS19" s="1"/>
      <c r="AT19" s="1"/>
      <c r="AU19" s="1"/>
      <c r="AV19" s="1"/>
      <c r="AW19" s="1"/>
      <c r="AX19" s="1"/>
      <c r="AY19" s="1"/>
    </row>
    <row r="20" spans="1:51" s="2" customFormat="1" x14ac:dyDescent="0.25">
      <c r="A20" s="3"/>
      <c r="B20" s="5"/>
      <c r="C20" s="5"/>
      <c r="D20" s="5"/>
      <c r="E20" s="5"/>
      <c r="F20" s="5"/>
      <c r="G20" s="5"/>
      <c r="H20" s="56"/>
      <c r="I20" s="120"/>
      <c r="J20" s="120"/>
      <c r="K20" s="56"/>
      <c r="L20" s="5"/>
      <c r="M20" s="5"/>
      <c r="N20" s="5"/>
      <c r="O20" s="5"/>
      <c r="P20" s="1"/>
      <c r="Q20" s="28"/>
      <c r="R20" s="1"/>
      <c r="S20" s="1"/>
      <c r="T20" s="1"/>
      <c r="U20" s="1"/>
      <c r="V20" s="1"/>
      <c r="W20" s="1"/>
      <c r="X20" s="1"/>
      <c r="Y20" s="1"/>
      <c r="Z20" s="28"/>
      <c r="AA20" s="170"/>
      <c r="AB20" s="135"/>
      <c r="AC20" s="135"/>
      <c r="AD20" s="135"/>
      <c r="AE20" s="1"/>
      <c r="AF20" s="1"/>
      <c r="AG20" s="1"/>
      <c r="AH20" s="1"/>
      <c r="AI20" s="1"/>
      <c r="AJ20" s="1"/>
      <c r="AK20" s="1"/>
      <c r="AL20" s="1"/>
      <c r="AM20" s="1"/>
      <c r="AN20" s="1"/>
      <c r="AO20" s="1"/>
      <c r="AP20" s="1"/>
      <c r="AQ20" s="1"/>
      <c r="AR20" s="1"/>
      <c r="AS20" s="1"/>
      <c r="AT20" s="1"/>
      <c r="AU20" s="1"/>
      <c r="AV20" s="1"/>
      <c r="AW20" s="1"/>
      <c r="AX20" s="1"/>
      <c r="AY20" s="1"/>
    </row>
    <row r="21" spans="1:51" s="2" customFormat="1" ht="18.75" x14ac:dyDescent="0.25">
      <c r="A21" s="3"/>
      <c r="B21" s="209" t="s">
        <v>427</v>
      </c>
      <c r="C21" s="210">
        <f>AD18</f>
        <v>870500</v>
      </c>
      <c r="D21" s="5"/>
      <c r="E21" s="5"/>
      <c r="F21" s="5"/>
      <c r="G21" s="5"/>
      <c r="H21" s="56"/>
      <c r="I21" s="120"/>
      <c r="J21" s="120"/>
      <c r="K21" s="56"/>
      <c r="L21" s="5"/>
      <c r="M21" s="5"/>
      <c r="N21" s="5"/>
      <c r="O21" s="5"/>
      <c r="P21" s="1"/>
      <c r="Q21" s="28"/>
      <c r="R21" s="1"/>
      <c r="S21" s="1"/>
      <c r="T21" s="1"/>
      <c r="U21" s="1"/>
      <c r="V21" s="1"/>
      <c r="W21" s="1"/>
      <c r="X21" s="1"/>
      <c r="Y21" s="1"/>
      <c r="Z21" s="28"/>
      <c r="AA21" s="170"/>
      <c r="AB21" s="135"/>
      <c r="AC21" s="135"/>
      <c r="AD21" s="135"/>
      <c r="AE21" s="1"/>
      <c r="AF21" s="1"/>
      <c r="AG21" s="1"/>
      <c r="AH21" s="1"/>
      <c r="AI21" s="1"/>
      <c r="AJ21" s="1"/>
      <c r="AK21" s="1"/>
      <c r="AL21" s="1"/>
      <c r="AM21" s="1"/>
      <c r="AN21" s="1"/>
      <c r="AO21" s="1"/>
      <c r="AP21" s="1"/>
      <c r="AQ21" s="1"/>
      <c r="AR21" s="1"/>
      <c r="AS21" s="1"/>
      <c r="AT21" s="1"/>
      <c r="AU21" s="1"/>
      <c r="AV21" s="1"/>
      <c r="AW21" s="1"/>
      <c r="AX21" s="1"/>
      <c r="AY21" s="1"/>
    </row>
    <row r="22" spans="1:51" s="2" customFormat="1" ht="18.75" x14ac:dyDescent="0.25">
      <c r="A22" s="3"/>
      <c r="B22" s="209" t="s">
        <v>428</v>
      </c>
      <c r="C22" s="210">
        <f>K2_24!$AD$43</f>
        <v>1583200</v>
      </c>
      <c r="D22" s="5"/>
      <c r="E22" s="5"/>
      <c r="F22" s="5"/>
      <c r="G22" s="5"/>
      <c r="H22" s="56"/>
      <c r="I22" s="120"/>
      <c r="J22" s="120"/>
      <c r="K22" s="56"/>
      <c r="L22" s="5"/>
      <c r="M22" s="5"/>
      <c r="N22" s="5"/>
      <c r="O22" s="5"/>
      <c r="P22" s="1"/>
      <c r="Q22" s="28"/>
      <c r="R22" s="1"/>
      <c r="S22" s="1"/>
      <c r="T22" s="1"/>
      <c r="U22" s="1"/>
      <c r="V22" s="1"/>
      <c r="W22" s="1"/>
      <c r="X22" s="1"/>
      <c r="Y22" s="1"/>
      <c r="Z22" s="28"/>
      <c r="AA22" s="170"/>
      <c r="AB22" s="135"/>
      <c r="AC22" s="135"/>
      <c r="AD22" s="135"/>
      <c r="AE22" s="1"/>
      <c r="AF22" s="1"/>
      <c r="AG22" s="1"/>
      <c r="AH22" s="1"/>
      <c r="AI22" s="1"/>
      <c r="AJ22" s="1"/>
      <c r="AK22" s="1"/>
      <c r="AL22" s="1"/>
      <c r="AM22" s="1"/>
      <c r="AN22" s="1"/>
      <c r="AO22" s="1"/>
      <c r="AP22" s="1"/>
      <c r="AQ22" s="1"/>
      <c r="AR22" s="1"/>
      <c r="AS22" s="1"/>
      <c r="AT22" s="1"/>
      <c r="AU22" s="1"/>
      <c r="AV22" s="1"/>
      <c r="AW22" s="1"/>
      <c r="AX22" s="1"/>
      <c r="AY22" s="1"/>
    </row>
    <row r="23" spans="1:51" s="2" customFormat="1" ht="18.75" x14ac:dyDescent="0.25">
      <c r="A23" s="3"/>
      <c r="B23" s="209" t="s">
        <v>429</v>
      </c>
      <c r="C23" s="210">
        <f>K3_24!AA23</f>
        <v>343400</v>
      </c>
      <c r="D23" s="5"/>
      <c r="E23" s="5"/>
      <c r="F23" s="5"/>
      <c r="G23" s="5"/>
      <c r="H23" s="56"/>
      <c r="I23" s="120"/>
      <c r="J23" s="120"/>
      <c r="K23" s="56"/>
      <c r="L23" s="5"/>
      <c r="M23" s="5"/>
      <c r="N23" s="5"/>
      <c r="O23" s="5"/>
      <c r="P23" s="1"/>
      <c r="Q23" s="28"/>
      <c r="R23" s="1"/>
      <c r="S23" s="1"/>
      <c r="T23" s="1"/>
      <c r="U23" s="1"/>
      <c r="V23" s="1"/>
      <c r="W23" s="1"/>
      <c r="X23" s="1"/>
      <c r="Y23" s="1"/>
      <c r="Z23" s="28"/>
      <c r="AA23" s="170"/>
      <c r="AB23" s="135"/>
      <c r="AC23" s="135"/>
      <c r="AD23" s="135"/>
      <c r="AE23" s="1"/>
      <c r="AF23" s="1"/>
      <c r="AG23" s="1"/>
      <c r="AH23" s="1"/>
      <c r="AI23" s="1"/>
      <c r="AJ23" s="1"/>
      <c r="AK23" s="1"/>
      <c r="AL23" s="1"/>
      <c r="AM23" s="1"/>
      <c r="AN23" s="1"/>
      <c r="AO23" s="1"/>
      <c r="AP23" s="1"/>
      <c r="AQ23" s="1"/>
      <c r="AR23" s="1"/>
      <c r="AS23" s="1"/>
      <c r="AT23" s="1"/>
      <c r="AU23" s="1"/>
      <c r="AV23" s="1"/>
      <c r="AW23" s="1"/>
      <c r="AX23" s="1"/>
      <c r="AY23" s="1"/>
    </row>
    <row r="24" spans="1:51" s="2" customFormat="1" ht="18.75" x14ac:dyDescent="0.25">
      <c r="A24" s="3"/>
      <c r="B24" s="209" t="s">
        <v>430</v>
      </c>
      <c r="C24" s="210">
        <f>K4_24!$AA$8</f>
        <v>41700</v>
      </c>
      <c r="D24" s="5"/>
      <c r="E24" s="5"/>
      <c r="F24" s="5"/>
      <c r="G24" s="5"/>
      <c r="H24" s="56"/>
      <c r="I24" s="120"/>
      <c r="J24" s="120"/>
      <c r="K24" s="56"/>
      <c r="L24" s="5"/>
      <c r="M24" s="5"/>
      <c r="N24" s="5"/>
      <c r="O24" s="5"/>
      <c r="P24" s="1"/>
      <c r="Q24" s="28"/>
      <c r="R24" s="1"/>
      <c r="S24" s="1"/>
      <c r="T24" s="1"/>
      <c r="U24" s="1"/>
      <c r="V24" s="1"/>
      <c r="W24" s="1"/>
      <c r="X24" s="1"/>
      <c r="Y24" s="1"/>
      <c r="Z24" s="28"/>
      <c r="AA24" s="170"/>
      <c r="AB24" s="135"/>
      <c r="AC24" s="135"/>
      <c r="AD24" s="135"/>
      <c r="AE24" s="1"/>
      <c r="AF24" s="1"/>
      <c r="AG24" s="1"/>
      <c r="AH24" s="1"/>
      <c r="AI24" s="1"/>
      <c r="AJ24" s="1"/>
      <c r="AK24" s="1"/>
      <c r="AL24" s="1"/>
      <c r="AM24" s="1"/>
      <c r="AN24" s="1"/>
      <c r="AO24" s="1"/>
      <c r="AP24" s="1"/>
      <c r="AQ24" s="1"/>
      <c r="AR24" s="1"/>
      <c r="AS24" s="1"/>
      <c r="AT24" s="1"/>
      <c r="AU24" s="1"/>
      <c r="AV24" s="1"/>
      <c r="AW24" s="1"/>
      <c r="AX24" s="1"/>
      <c r="AY24" s="1"/>
    </row>
    <row r="25" spans="1:51" s="2" customFormat="1" ht="18.75" x14ac:dyDescent="0.25">
      <c r="A25" s="3"/>
      <c r="B25" s="209" t="s">
        <v>431</v>
      </c>
      <c r="C25" s="210">
        <f>K5_24!AE25</f>
        <v>204500</v>
      </c>
      <c r="D25" s="5"/>
      <c r="E25" s="5"/>
      <c r="F25" s="5"/>
      <c r="G25" s="5"/>
      <c r="H25" s="56"/>
      <c r="I25" s="120"/>
      <c r="J25" s="120"/>
      <c r="K25" s="56"/>
      <c r="L25" s="5"/>
      <c r="M25" s="5"/>
      <c r="N25" s="5"/>
      <c r="O25" s="5"/>
      <c r="P25" s="1"/>
      <c r="Q25" s="28"/>
      <c r="R25" s="1"/>
      <c r="S25" s="1"/>
      <c r="T25" s="1"/>
      <c r="U25" s="1"/>
      <c r="V25" s="1"/>
      <c r="W25" s="1"/>
      <c r="X25" s="1"/>
      <c r="Y25" s="1" t="s">
        <v>421</v>
      </c>
      <c r="Z25" s="28"/>
      <c r="AA25" s="170"/>
      <c r="AB25" s="135"/>
      <c r="AC25" s="135"/>
      <c r="AD25" s="135"/>
      <c r="AE25" s="1"/>
      <c r="AF25" s="1"/>
      <c r="AG25" s="1"/>
      <c r="AH25" s="1"/>
      <c r="AI25" s="1"/>
      <c r="AJ25" s="1"/>
      <c r="AK25" s="1"/>
      <c r="AL25" s="1"/>
      <c r="AM25" s="1"/>
      <c r="AN25" s="1"/>
      <c r="AO25" s="1"/>
      <c r="AP25" s="1"/>
      <c r="AQ25" s="1"/>
      <c r="AR25" s="1"/>
      <c r="AS25" s="1"/>
      <c r="AT25" s="1"/>
      <c r="AU25" s="1"/>
      <c r="AV25" s="1"/>
      <c r="AW25" s="1"/>
      <c r="AX25" s="1"/>
      <c r="AY25" s="1"/>
    </row>
    <row r="26" spans="1:51" s="2" customFormat="1" ht="18.75" x14ac:dyDescent="0.25">
      <c r="A26" s="3"/>
      <c r="B26" s="209"/>
      <c r="C26" s="209"/>
      <c r="D26" s="5"/>
      <c r="E26" s="5"/>
      <c r="F26" s="5"/>
      <c r="G26" s="5"/>
      <c r="H26" s="56"/>
      <c r="I26" s="120"/>
      <c r="J26" s="120"/>
      <c r="K26" s="56"/>
      <c r="L26" s="5"/>
      <c r="M26" s="5"/>
      <c r="N26" s="5"/>
      <c r="O26" s="5"/>
      <c r="P26" s="1"/>
      <c r="Q26" s="28"/>
      <c r="R26" s="1"/>
      <c r="S26" s="1"/>
      <c r="T26" s="1"/>
      <c r="U26" s="1"/>
      <c r="V26" s="1"/>
      <c r="W26" s="1"/>
      <c r="X26" s="1"/>
      <c r="Y26" s="1"/>
      <c r="Z26" s="28"/>
      <c r="AA26" s="170"/>
      <c r="AB26" s="135"/>
      <c r="AC26" s="135"/>
      <c r="AD26" s="135"/>
      <c r="AE26" s="1"/>
      <c r="AF26" s="1"/>
      <c r="AG26" s="1"/>
      <c r="AH26" s="1"/>
      <c r="AI26" s="1"/>
      <c r="AJ26" s="1"/>
      <c r="AK26" s="1"/>
      <c r="AL26" s="1"/>
      <c r="AM26" s="1"/>
      <c r="AN26" s="1"/>
      <c r="AO26" s="1"/>
      <c r="AP26" s="1"/>
      <c r="AQ26" s="1"/>
      <c r="AR26" s="1"/>
      <c r="AS26" s="1"/>
      <c r="AT26" s="1"/>
      <c r="AU26" s="1"/>
      <c r="AV26" s="1"/>
      <c r="AW26" s="1"/>
      <c r="AX26" s="1"/>
      <c r="AY26" s="1"/>
    </row>
    <row r="27" spans="1:51" s="2" customFormat="1" ht="18.75" x14ac:dyDescent="0.25">
      <c r="A27" s="3"/>
      <c r="B27" s="209" t="s">
        <v>432</v>
      </c>
      <c r="C27" s="210">
        <f>C21+C22+C23+C24+C25</f>
        <v>3043300</v>
      </c>
      <c r="D27" s="5"/>
      <c r="E27" s="5"/>
      <c r="F27" s="5"/>
      <c r="G27" s="5"/>
      <c r="H27" s="56"/>
      <c r="I27" s="120"/>
      <c r="J27" s="120"/>
      <c r="K27" s="56"/>
      <c r="L27" s="5"/>
      <c r="M27" s="5"/>
      <c r="N27" s="5"/>
      <c r="O27" s="5"/>
      <c r="P27" s="1"/>
      <c r="Q27" s="28"/>
      <c r="R27" s="1"/>
      <c r="S27" s="1"/>
      <c r="T27" s="1"/>
      <c r="U27" s="1"/>
      <c r="V27" s="1"/>
      <c r="W27" s="1"/>
      <c r="X27" s="1"/>
      <c r="Y27" s="1"/>
      <c r="Z27" s="28"/>
      <c r="AA27" s="170"/>
      <c r="AB27" s="135"/>
      <c r="AC27" s="135"/>
      <c r="AD27" s="135"/>
      <c r="AE27" s="1"/>
      <c r="AF27" s="1"/>
      <c r="AG27" s="1"/>
      <c r="AH27" s="1"/>
      <c r="AI27" s="1"/>
      <c r="AJ27" s="1"/>
      <c r="AK27" s="1"/>
      <c r="AL27" s="1"/>
      <c r="AM27" s="1"/>
      <c r="AN27" s="1"/>
      <c r="AO27" s="1"/>
      <c r="AP27" s="1"/>
      <c r="AQ27" s="1"/>
      <c r="AR27" s="1"/>
      <c r="AS27" s="1"/>
      <c r="AT27" s="1"/>
      <c r="AU27" s="1"/>
      <c r="AV27" s="1"/>
      <c r="AW27" s="1"/>
      <c r="AX27" s="1"/>
      <c r="AY27" s="1"/>
    </row>
    <row r="28" spans="1:51" s="2" customFormat="1" x14ac:dyDescent="0.25">
      <c r="A28" s="3"/>
      <c r="B28" s="5"/>
      <c r="C28" s="5"/>
      <c r="D28" s="5"/>
      <c r="E28" s="5"/>
      <c r="F28" s="5"/>
      <c r="G28" s="5"/>
      <c r="H28" s="56"/>
      <c r="I28" s="120"/>
      <c r="J28" s="120"/>
      <c r="K28" s="56"/>
      <c r="L28" s="5"/>
      <c r="M28" s="5"/>
      <c r="N28" s="5"/>
      <c r="O28" s="5"/>
      <c r="P28" s="1"/>
      <c r="Q28" s="28"/>
      <c r="R28" s="1"/>
      <c r="S28" s="1"/>
      <c r="T28" s="1"/>
      <c r="U28" s="1"/>
      <c r="V28" s="1"/>
      <c r="W28" s="1"/>
      <c r="X28" s="1"/>
      <c r="Y28" s="1"/>
      <c r="Z28" s="28"/>
      <c r="AA28" s="170"/>
      <c r="AB28" s="135"/>
      <c r="AC28" s="135"/>
      <c r="AD28" s="135"/>
      <c r="AE28" s="1"/>
      <c r="AF28" s="1"/>
      <c r="AG28" s="1"/>
      <c r="AH28" s="1"/>
      <c r="AI28" s="1"/>
      <c r="AJ28" s="1"/>
      <c r="AK28" s="1"/>
      <c r="AL28" s="1"/>
      <c r="AM28" s="1"/>
      <c r="AN28" s="1"/>
      <c r="AO28" s="1"/>
      <c r="AP28" s="1"/>
      <c r="AQ28" s="1"/>
      <c r="AR28" s="1"/>
      <c r="AS28" s="1"/>
      <c r="AT28" s="1"/>
      <c r="AU28" s="1"/>
      <c r="AV28" s="1"/>
      <c r="AW28" s="1"/>
      <c r="AX28" s="1"/>
      <c r="AY28" s="1"/>
    </row>
    <row r="29" spans="1:51" s="2" customFormat="1" x14ac:dyDescent="0.25">
      <c r="A29" s="3"/>
      <c r="B29" s="5"/>
      <c r="C29" s="5"/>
      <c r="D29" s="5"/>
      <c r="E29" s="5"/>
      <c r="F29" s="5"/>
      <c r="G29" s="5"/>
      <c r="H29" s="56"/>
      <c r="I29" s="120"/>
      <c r="J29" s="120"/>
      <c r="K29" s="56"/>
      <c r="L29" s="5"/>
      <c r="M29" s="5"/>
      <c r="N29" s="5"/>
      <c r="O29" s="5"/>
      <c r="P29" s="1"/>
      <c r="Q29" s="28"/>
      <c r="R29" s="1"/>
      <c r="S29" s="1"/>
      <c r="T29" s="1"/>
      <c r="U29" s="1"/>
      <c r="V29" s="1"/>
      <c r="W29" s="1"/>
      <c r="X29" s="1"/>
      <c r="Y29" s="1"/>
      <c r="Z29" s="28"/>
      <c r="AA29" s="170"/>
      <c r="AB29" s="135"/>
      <c r="AC29" s="135"/>
      <c r="AD29" s="135"/>
      <c r="AE29" s="1"/>
      <c r="AF29" s="1"/>
      <c r="AG29" s="1"/>
      <c r="AH29" s="1"/>
      <c r="AI29" s="1"/>
      <c r="AJ29" s="1"/>
      <c r="AK29" s="1"/>
      <c r="AL29" s="1"/>
      <c r="AM29" s="1"/>
      <c r="AN29" s="1"/>
      <c r="AO29" s="1"/>
      <c r="AP29" s="1"/>
      <c r="AQ29" s="1"/>
      <c r="AR29" s="1"/>
      <c r="AS29" s="1"/>
      <c r="AT29" s="1"/>
      <c r="AU29" s="1"/>
      <c r="AV29" s="1"/>
      <c r="AW29" s="1"/>
      <c r="AX29" s="1"/>
      <c r="AY29" s="1"/>
    </row>
    <row r="30" spans="1:51" s="2" customFormat="1" x14ac:dyDescent="0.25">
      <c r="A30" s="3"/>
      <c r="B30" s="5"/>
      <c r="C30" s="5"/>
      <c r="D30" s="5"/>
      <c r="E30" s="5"/>
      <c r="F30" s="5"/>
      <c r="G30" s="5"/>
      <c r="H30" s="56"/>
      <c r="I30" s="120"/>
      <c r="J30" s="120"/>
      <c r="K30" s="56"/>
      <c r="L30" s="5"/>
      <c r="M30" s="5"/>
      <c r="N30" s="5"/>
      <c r="O30" s="5"/>
      <c r="P30" s="1"/>
      <c r="Q30" s="28"/>
      <c r="R30" s="1"/>
      <c r="S30" s="1"/>
      <c r="T30" s="1"/>
      <c r="U30" s="1"/>
      <c r="V30" s="1"/>
      <c r="W30" s="1"/>
      <c r="X30" s="1"/>
      <c r="Y30" s="1"/>
      <c r="Z30" s="28"/>
      <c r="AA30" s="170"/>
      <c r="AB30" s="135"/>
      <c r="AC30" s="135"/>
      <c r="AD30" s="135"/>
      <c r="AE30" s="1"/>
      <c r="AF30" s="1"/>
      <c r="AG30" s="1"/>
      <c r="AH30" s="1"/>
      <c r="AI30" s="1"/>
      <c r="AJ30" s="1"/>
      <c r="AK30" s="1"/>
      <c r="AL30" s="1"/>
      <c r="AM30" s="1"/>
      <c r="AN30" s="1"/>
      <c r="AO30" s="1"/>
      <c r="AP30" s="1"/>
      <c r="AQ30" s="1"/>
      <c r="AR30" s="1"/>
      <c r="AS30" s="1"/>
      <c r="AT30" s="1"/>
      <c r="AU30" s="1"/>
      <c r="AV30" s="1"/>
      <c r="AW30" s="1"/>
      <c r="AX30" s="1"/>
      <c r="AY30" s="1"/>
    </row>
    <row r="31" spans="1:51" s="2" customFormat="1" x14ac:dyDescent="0.25">
      <c r="A31" s="3"/>
      <c r="B31" s="5"/>
      <c r="C31" s="5"/>
      <c r="D31" s="5"/>
      <c r="E31" s="5"/>
      <c r="F31" s="5"/>
      <c r="G31" s="5"/>
      <c r="H31" s="56"/>
      <c r="I31" s="120"/>
      <c r="J31" s="120"/>
      <c r="K31" s="56"/>
      <c r="L31" s="5"/>
      <c r="M31" s="5"/>
      <c r="N31" s="5"/>
      <c r="O31" s="5"/>
      <c r="P31" s="1"/>
      <c r="Q31" s="28"/>
      <c r="R31" s="1"/>
      <c r="S31" s="1"/>
      <c r="T31" s="1"/>
      <c r="U31" s="1"/>
      <c r="V31" s="1"/>
      <c r="W31" s="1"/>
      <c r="X31" s="1"/>
      <c r="Y31" s="1"/>
      <c r="Z31" s="28"/>
      <c r="AA31" s="170"/>
      <c r="AB31" s="135"/>
      <c r="AC31" s="135"/>
      <c r="AD31" s="135"/>
      <c r="AE31" s="1"/>
      <c r="AF31" s="1"/>
      <c r="AG31" s="1"/>
      <c r="AH31" s="1"/>
      <c r="AI31" s="1"/>
      <c r="AJ31" s="1"/>
      <c r="AK31" s="1"/>
      <c r="AL31" s="1"/>
      <c r="AM31" s="1"/>
      <c r="AN31" s="1"/>
      <c r="AO31" s="1"/>
      <c r="AP31" s="1"/>
      <c r="AQ31" s="1"/>
      <c r="AR31" s="1"/>
      <c r="AS31" s="1"/>
      <c r="AT31" s="1"/>
      <c r="AU31" s="1"/>
      <c r="AV31" s="1"/>
      <c r="AW31" s="1"/>
      <c r="AX31" s="1"/>
      <c r="AY31" s="1"/>
    </row>
    <row r="32" spans="1:51" s="2" customFormat="1" x14ac:dyDescent="0.25">
      <c r="A32" s="3"/>
      <c r="B32" s="5"/>
      <c r="C32" s="5"/>
      <c r="D32" s="5"/>
      <c r="E32" s="5"/>
      <c r="F32" s="5"/>
      <c r="G32" s="5"/>
      <c r="H32" s="56"/>
      <c r="I32" s="120"/>
      <c r="J32" s="120"/>
      <c r="K32" s="56"/>
      <c r="L32" s="5"/>
      <c r="M32" s="5"/>
      <c r="N32" s="5"/>
      <c r="O32" s="5"/>
      <c r="P32" s="1"/>
      <c r="Q32" s="28"/>
      <c r="R32" s="1"/>
      <c r="S32" s="1"/>
      <c r="T32" s="1"/>
      <c r="U32" s="1"/>
      <c r="V32" s="1"/>
      <c r="W32" s="1"/>
      <c r="X32" s="1"/>
      <c r="Y32" s="1"/>
      <c r="Z32" s="28"/>
      <c r="AA32" s="170"/>
      <c r="AB32" s="135"/>
      <c r="AC32" s="135"/>
      <c r="AD32" s="135"/>
      <c r="AE32" s="1"/>
      <c r="AF32" s="1"/>
      <c r="AG32" s="1"/>
      <c r="AH32" s="1"/>
      <c r="AI32" s="1"/>
      <c r="AJ32" s="1"/>
      <c r="AK32" s="1"/>
      <c r="AL32" s="1"/>
      <c r="AM32" s="1"/>
      <c r="AN32" s="1"/>
      <c r="AO32" s="1"/>
      <c r="AP32" s="1"/>
      <c r="AQ32" s="1"/>
      <c r="AR32" s="1"/>
      <c r="AS32" s="1"/>
      <c r="AT32" s="1"/>
      <c r="AU32" s="1"/>
      <c r="AV32" s="1"/>
      <c r="AW32" s="1"/>
      <c r="AX32" s="1"/>
      <c r="AY32" s="1"/>
    </row>
    <row r="33" spans="1:51" s="2" customFormat="1" x14ac:dyDescent="0.25">
      <c r="A33" s="3"/>
      <c r="B33" s="5"/>
      <c r="C33" s="5"/>
      <c r="D33" s="5"/>
      <c r="E33" s="5"/>
      <c r="F33" s="5"/>
      <c r="G33" s="5"/>
      <c r="H33" s="56"/>
      <c r="I33" s="120"/>
      <c r="J33" s="120"/>
      <c r="K33" s="56"/>
      <c r="L33" s="5"/>
      <c r="M33" s="5"/>
      <c r="N33" s="5"/>
      <c r="O33" s="5"/>
      <c r="P33" s="1"/>
      <c r="Q33" s="28"/>
      <c r="R33" s="1"/>
      <c r="S33" s="1"/>
      <c r="T33" s="1"/>
      <c r="U33" s="1"/>
      <c r="V33" s="1"/>
      <c r="W33" s="1"/>
      <c r="X33" s="1"/>
      <c r="Y33" s="1"/>
      <c r="Z33" s="28"/>
      <c r="AA33" s="170"/>
      <c r="AB33" s="135"/>
      <c r="AC33" s="135"/>
      <c r="AD33" s="135"/>
      <c r="AE33" s="1"/>
      <c r="AF33" s="1"/>
      <c r="AG33" s="1"/>
      <c r="AH33" s="1"/>
      <c r="AI33" s="1"/>
      <c r="AJ33" s="1"/>
      <c r="AK33" s="1"/>
      <c r="AL33" s="1"/>
      <c r="AM33" s="1"/>
      <c r="AN33" s="1"/>
      <c r="AO33" s="1"/>
      <c r="AP33" s="1"/>
      <c r="AQ33" s="1"/>
      <c r="AR33" s="1"/>
      <c r="AS33" s="1"/>
      <c r="AT33" s="1"/>
      <c r="AU33" s="1"/>
      <c r="AV33" s="1"/>
      <c r="AW33" s="1"/>
      <c r="AX33" s="1"/>
      <c r="AY33" s="1"/>
    </row>
    <row r="34" spans="1:51" s="2" customFormat="1" x14ac:dyDescent="0.25">
      <c r="A34" s="3"/>
      <c r="B34" s="5"/>
      <c r="C34" s="5"/>
      <c r="D34" s="5"/>
      <c r="E34" s="5"/>
      <c r="F34" s="5"/>
      <c r="G34" s="5"/>
      <c r="H34" s="56"/>
      <c r="I34" s="120"/>
      <c r="J34" s="120"/>
      <c r="K34" s="56"/>
      <c r="L34" s="5"/>
      <c r="M34" s="5"/>
      <c r="N34" s="5"/>
      <c r="O34" s="5"/>
      <c r="P34" s="1"/>
      <c r="Q34" s="28"/>
      <c r="R34" s="1"/>
      <c r="S34" s="1"/>
      <c r="T34" s="1"/>
      <c r="U34" s="1"/>
      <c r="V34" s="1"/>
      <c r="W34" s="1"/>
      <c r="X34" s="1"/>
      <c r="Y34" s="1"/>
      <c r="Z34" s="28"/>
      <c r="AA34" s="170"/>
      <c r="AB34" s="135"/>
      <c r="AC34" s="135"/>
      <c r="AD34" s="135"/>
      <c r="AE34" s="1"/>
      <c r="AF34" s="1"/>
      <c r="AG34" s="1"/>
      <c r="AH34" s="1"/>
      <c r="AI34" s="1"/>
      <c r="AJ34" s="1"/>
      <c r="AK34" s="1"/>
      <c r="AL34" s="1"/>
      <c r="AM34" s="1"/>
      <c r="AN34" s="1"/>
      <c r="AO34" s="1"/>
      <c r="AP34" s="1"/>
      <c r="AQ34" s="1"/>
      <c r="AR34" s="1"/>
      <c r="AS34" s="1"/>
      <c r="AT34" s="1"/>
      <c r="AU34" s="1"/>
      <c r="AV34" s="1"/>
      <c r="AW34" s="1"/>
      <c r="AX34" s="1"/>
      <c r="AY34" s="1"/>
    </row>
    <row r="35" spans="1:51" s="2" customFormat="1" x14ac:dyDescent="0.25">
      <c r="A35" s="3"/>
      <c r="B35" s="5"/>
      <c r="C35" s="5"/>
      <c r="D35" s="5"/>
      <c r="E35" s="5"/>
      <c r="F35" s="5"/>
      <c r="G35" s="5"/>
      <c r="H35" s="56"/>
      <c r="I35" s="120"/>
      <c r="J35" s="120"/>
      <c r="K35" s="56"/>
      <c r="L35" s="5"/>
      <c r="M35" s="5"/>
      <c r="N35" s="5"/>
      <c r="O35" s="5"/>
      <c r="P35" s="1"/>
      <c r="Q35" s="28"/>
      <c r="R35" s="1"/>
      <c r="S35" s="1"/>
      <c r="T35" s="1"/>
      <c r="U35" s="1"/>
      <c r="V35" s="1"/>
      <c r="W35" s="1"/>
      <c r="X35" s="1"/>
      <c r="Y35" s="1"/>
      <c r="Z35" s="28"/>
      <c r="AA35" s="170"/>
      <c r="AB35" s="135"/>
      <c r="AC35" s="135"/>
      <c r="AD35" s="135"/>
      <c r="AE35" s="1"/>
      <c r="AF35" s="1"/>
      <c r="AG35" s="1"/>
      <c r="AH35" s="1"/>
      <c r="AI35" s="1"/>
      <c r="AJ35" s="1"/>
      <c r="AK35" s="1"/>
      <c r="AL35" s="1"/>
      <c r="AM35" s="1"/>
      <c r="AN35" s="1"/>
      <c r="AO35" s="1"/>
      <c r="AP35" s="1"/>
      <c r="AQ35" s="1"/>
      <c r="AR35" s="1"/>
      <c r="AS35" s="1"/>
      <c r="AT35" s="1"/>
      <c r="AU35" s="1"/>
      <c r="AV35" s="1"/>
      <c r="AW35" s="1"/>
      <c r="AX35" s="1"/>
      <c r="AY35" s="1"/>
    </row>
    <row r="36" spans="1:51" s="2" customFormat="1" x14ac:dyDescent="0.25">
      <c r="A36" s="3"/>
      <c r="B36" s="5"/>
      <c r="C36" s="5"/>
      <c r="D36" s="5"/>
      <c r="E36" s="5"/>
      <c r="F36" s="5"/>
      <c r="G36" s="5"/>
      <c r="H36" s="56"/>
      <c r="I36" s="120"/>
      <c r="J36" s="120"/>
      <c r="K36" s="56"/>
      <c r="L36" s="5"/>
      <c r="M36" s="5"/>
      <c r="N36" s="5"/>
      <c r="O36" s="5"/>
      <c r="P36" s="1"/>
      <c r="Q36" s="28"/>
      <c r="R36" s="1"/>
      <c r="S36" s="1"/>
      <c r="T36" s="1"/>
      <c r="U36" s="1"/>
      <c r="V36" s="1"/>
      <c r="W36" s="1"/>
      <c r="X36" s="1"/>
      <c r="Y36" s="1"/>
      <c r="Z36" s="28"/>
      <c r="AA36" s="170"/>
      <c r="AB36" s="135"/>
      <c r="AC36" s="135"/>
      <c r="AD36" s="135"/>
      <c r="AE36" s="1"/>
      <c r="AF36" s="1"/>
      <c r="AG36" s="1"/>
      <c r="AH36" s="1"/>
      <c r="AI36" s="1"/>
      <c r="AJ36" s="1"/>
      <c r="AK36" s="1"/>
      <c r="AL36" s="1"/>
      <c r="AM36" s="1"/>
      <c r="AN36" s="1"/>
      <c r="AO36" s="1"/>
      <c r="AP36" s="1"/>
      <c r="AQ36" s="1"/>
      <c r="AR36" s="1"/>
      <c r="AS36" s="1"/>
      <c r="AT36" s="1"/>
      <c r="AU36" s="1"/>
      <c r="AV36" s="1"/>
      <c r="AW36" s="1"/>
      <c r="AX36" s="1"/>
      <c r="AY36" s="1"/>
    </row>
    <row r="37" spans="1:51" s="2" customFormat="1" x14ac:dyDescent="0.25">
      <c r="A37" s="3"/>
      <c r="B37" s="5"/>
      <c r="C37" s="5"/>
      <c r="D37" s="5"/>
      <c r="E37" s="5"/>
      <c r="F37" s="5"/>
      <c r="G37" s="5"/>
      <c r="H37" s="56"/>
      <c r="I37" s="120"/>
      <c r="J37" s="120"/>
      <c r="K37" s="56"/>
      <c r="L37" s="5"/>
      <c r="M37" s="5"/>
      <c r="N37" s="5"/>
      <c r="O37" s="5"/>
      <c r="P37" s="1"/>
      <c r="Q37" s="28"/>
      <c r="R37" s="1"/>
      <c r="S37" s="1"/>
      <c r="T37" s="1"/>
      <c r="U37" s="1"/>
      <c r="V37" s="1"/>
      <c r="W37" s="1"/>
      <c r="X37" s="1"/>
      <c r="Y37" s="1"/>
      <c r="Z37" s="28"/>
      <c r="AA37" s="170"/>
      <c r="AB37" s="135"/>
      <c r="AC37" s="135"/>
      <c r="AD37" s="135"/>
      <c r="AE37" s="1"/>
      <c r="AF37" s="1"/>
      <c r="AG37" s="1"/>
      <c r="AH37" s="1"/>
      <c r="AI37" s="1"/>
      <c r="AJ37" s="1"/>
      <c r="AK37" s="1"/>
      <c r="AL37" s="1"/>
      <c r="AM37" s="1"/>
      <c r="AN37" s="1"/>
      <c r="AO37" s="1"/>
      <c r="AP37" s="1"/>
      <c r="AQ37" s="1"/>
      <c r="AR37" s="1"/>
      <c r="AS37" s="1"/>
      <c r="AT37" s="1"/>
      <c r="AU37" s="1"/>
      <c r="AV37" s="1"/>
      <c r="AW37" s="1"/>
      <c r="AX37" s="1"/>
      <c r="AY37" s="1"/>
    </row>
    <row r="38" spans="1:51" s="2" customFormat="1" x14ac:dyDescent="0.25">
      <c r="A38" s="3"/>
      <c r="B38" s="5"/>
      <c r="C38" s="5"/>
      <c r="D38" s="5"/>
      <c r="E38" s="5"/>
      <c r="F38" s="5"/>
      <c r="G38" s="5"/>
      <c r="H38" s="56"/>
      <c r="I38" s="120"/>
      <c r="J38" s="120"/>
      <c r="K38" s="56"/>
      <c r="L38" s="5"/>
      <c r="M38" s="5"/>
      <c r="N38" s="5"/>
      <c r="O38" s="5"/>
      <c r="P38" s="1"/>
      <c r="Q38" s="28"/>
      <c r="R38" s="1"/>
      <c r="S38" s="1"/>
      <c r="T38" s="1"/>
      <c r="U38" s="1"/>
      <c r="V38" s="1"/>
      <c r="W38" s="1"/>
      <c r="X38" s="1"/>
      <c r="Y38" s="1"/>
      <c r="Z38" s="28"/>
      <c r="AA38" s="170"/>
      <c r="AB38" s="135"/>
      <c r="AC38" s="135"/>
      <c r="AD38" s="135"/>
      <c r="AE38" s="1"/>
      <c r="AF38" s="1"/>
      <c r="AG38" s="1"/>
      <c r="AH38" s="1"/>
      <c r="AI38" s="1"/>
      <c r="AJ38" s="1"/>
      <c r="AK38" s="1"/>
      <c r="AL38" s="1"/>
      <c r="AM38" s="1"/>
      <c r="AN38" s="1"/>
      <c r="AO38" s="1"/>
      <c r="AP38" s="1"/>
      <c r="AQ38" s="1"/>
      <c r="AR38" s="1"/>
      <c r="AS38" s="1"/>
      <c r="AT38" s="1"/>
      <c r="AU38" s="1"/>
      <c r="AV38" s="1"/>
      <c r="AW38" s="1"/>
      <c r="AX38" s="1"/>
      <c r="AY38" s="1"/>
    </row>
    <row r="39" spans="1:51" s="2" customFormat="1" x14ac:dyDescent="0.25">
      <c r="A39" s="3"/>
      <c r="B39" s="5"/>
      <c r="C39" s="5"/>
      <c r="D39" s="5"/>
      <c r="E39" s="5"/>
      <c r="F39" s="5"/>
      <c r="G39" s="5"/>
      <c r="H39" s="56"/>
      <c r="I39" s="120"/>
      <c r="J39" s="120"/>
      <c r="K39" s="56"/>
      <c r="L39" s="5"/>
      <c r="M39" s="5"/>
      <c r="N39" s="5"/>
      <c r="O39" s="5"/>
      <c r="P39" s="1"/>
      <c r="Q39" s="28"/>
      <c r="R39" s="1"/>
      <c r="S39" s="1"/>
      <c r="T39" s="1"/>
      <c r="U39" s="1"/>
      <c r="V39" s="1"/>
      <c r="W39" s="1"/>
      <c r="X39" s="1"/>
      <c r="Y39" s="1"/>
      <c r="Z39" s="28"/>
      <c r="AA39" s="170"/>
      <c r="AB39" s="135"/>
      <c r="AC39" s="135"/>
      <c r="AD39" s="135"/>
      <c r="AE39" s="1"/>
      <c r="AF39" s="1"/>
      <c r="AG39" s="1"/>
      <c r="AH39" s="1"/>
      <c r="AI39" s="1"/>
      <c r="AJ39" s="1"/>
      <c r="AK39" s="1"/>
      <c r="AL39" s="1"/>
      <c r="AM39" s="1"/>
      <c r="AN39" s="1"/>
      <c r="AO39" s="1"/>
      <c r="AP39" s="1"/>
      <c r="AQ39" s="1"/>
      <c r="AR39" s="1"/>
      <c r="AS39" s="1"/>
      <c r="AT39" s="1"/>
      <c r="AU39" s="1"/>
      <c r="AV39" s="1"/>
      <c r="AW39" s="1"/>
      <c r="AX39" s="1"/>
      <c r="AY39" s="1"/>
    </row>
    <row r="40" spans="1:51" s="2" customFormat="1" x14ac:dyDescent="0.25">
      <c r="A40" s="3"/>
      <c r="B40" s="5"/>
      <c r="C40" s="5"/>
      <c r="D40" s="5"/>
      <c r="E40" s="5"/>
      <c r="F40" s="5"/>
      <c r="G40" s="5"/>
      <c r="H40" s="56"/>
      <c r="I40" s="120"/>
      <c r="J40" s="120"/>
      <c r="K40" s="56"/>
      <c r="L40" s="5"/>
      <c r="M40" s="5"/>
      <c r="N40" s="5"/>
      <c r="O40" s="5"/>
      <c r="P40" s="1"/>
      <c r="Q40" s="28"/>
      <c r="R40" s="1"/>
      <c r="S40" s="1"/>
      <c r="T40" s="1"/>
      <c r="U40" s="1"/>
      <c r="V40" s="1"/>
      <c r="W40" s="1"/>
      <c r="X40" s="1"/>
      <c r="Y40" s="1"/>
      <c r="Z40" s="28"/>
      <c r="AA40" s="170"/>
      <c r="AB40" s="135"/>
      <c r="AC40" s="135"/>
      <c r="AD40" s="135"/>
      <c r="AE40" s="1"/>
      <c r="AF40" s="1"/>
      <c r="AG40" s="1"/>
      <c r="AH40" s="1"/>
      <c r="AI40" s="1"/>
      <c r="AJ40" s="1"/>
      <c r="AK40" s="1"/>
      <c r="AL40" s="1"/>
      <c r="AM40" s="1"/>
      <c r="AN40" s="1"/>
      <c r="AO40" s="1"/>
      <c r="AP40" s="1"/>
      <c r="AQ40" s="1"/>
      <c r="AR40" s="1"/>
      <c r="AS40" s="1"/>
      <c r="AT40" s="1"/>
      <c r="AU40" s="1"/>
      <c r="AV40" s="1"/>
      <c r="AW40" s="1"/>
      <c r="AX40" s="1"/>
      <c r="AY40" s="1"/>
    </row>
  </sheetData>
  <sheetProtection formatCells="0" formatColumns="0" formatRows="0" insertColumns="0" insertRows="0" insertHyperlinks="0" deleteColumns="0" deleteRows="0" sort="0" autoFilter="0" pivotTables="0"/>
  <sortState ref="B6:AZ13">
    <sortCondition descending="1" ref="Z6:Z13"/>
  </sortState>
  <mergeCells count="59">
    <mergeCell ref="A6:A12"/>
    <mergeCell ref="A13:A17"/>
    <mergeCell ref="B1:C1"/>
    <mergeCell ref="B2:D2"/>
    <mergeCell ref="L3:L5"/>
    <mergeCell ref="F3:F5"/>
    <mergeCell ref="E3:E5"/>
    <mergeCell ref="D3:D5"/>
    <mergeCell ref="C3:C5"/>
    <mergeCell ref="K3:K5"/>
    <mergeCell ref="I3:I5"/>
    <mergeCell ref="H3:H5"/>
    <mergeCell ref="G3:G5"/>
    <mergeCell ref="J3:J5"/>
    <mergeCell ref="B3:B5"/>
    <mergeCell ref="I15:J15"/>
    <mergeCell ref="AN5"/>
    <mergeCell ref="AV4:AY4"/>
    <mergeCell ref="AV5"/>
    <mergeCell ref="AW5"/>
    <mergeCell ref="AX5"/>
    <mergeCell ref="AY5"/>
    <mergeCell ref="AR4:AU4"/>
    <mergeCell ref="AR5"/>
    <mergeCell ref="AS5"/>
    <mergeCell ref="AT5"/>
    <mergeCell ref="AU5"/>
    <mergeCell ref="AO5"/>
    <mergeCell ref="AP5"/>
    <mergeCell ref="AQ5"/>
    <mergeCell ref="AN4:AQ4"/>
    <mergeCell ref="AJ4:AM4"/>
    <mergeCell ref="AJ5"/>
    <mergeCell ref="AK5"/>
    <mergeCell ref="AL5"/>
    <mergeCell ref="AM5"/>
    <mergeCell ref="AD3:AD5"/>
    <mergeCell ref="AF4:AI4"/>
    <mergeCell ref="AF5"/>
    <mergeCell ref="AG5"/>
    <mergeCell ref="AH5"/>
    <mergeCell ref="AI5"/>
    <mergeCell ref="AE3:AE5"/>
    <mergeCell ref="AA3:AC3"/>
    <mergeCell ref="AA4:AA5"/>
    <mergeCell ref="AB4:AB5"/>
    <mergeCell ref="AC4:AC5"/>
    <mergeCell ref="M3:M5"/>
    <mergeCell ref="N3:N5"/>
    <mergeCell ref="P3:Q3"/>
    <mergeCell ref="R3:S3"/>
    <mergeCell ref="T3:U3"/>
    <mergeCell ref="I16:J16"/>
    <mergeCell ref="I17:J17"/>
    <mergeCell ref="I14:J14"/>
    <mergeCell ref="Z3:Z5"/>
    <mergeCell ref="V3:W3"/>
    <mergeCell ref="X3:Y3"/>
    <mergeCell ref="O3:O5"/>
  </mergeCells>
  <pageMargins left="0.7" right="0.7" top="0.75" bottom="0.75" header="0.3" footer="0.3"/>
  <pageSetup paperSize="9" scale="2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topLeftCell="G5" zoomScale="77" zoomScaleNormal="77" workbookViewId="0">
      <selection activeCell="A23" sqref="A23:XFD23"/>
    </sheetView>
  </sheetViews>
  <sheetFormatPr defaultRowHeight="15" x14ac:dyDescent="0.25"/>
  <cols>
    <col min="1" max="1" width="12.85546875" customWidth="1"/>
    <col min="2" max="2" width="30.28515625" customWidth="1"/>
    <col min="3" max="3" width="26.85546875" customWidth="1"/>
    <col min="4" max="4" width="15.5703125" customWidth="1"/>
    <col min="5" max="5" width="25" customWidth="1"/>
    <col min="6" max="6" width="13.42578125" style="133" customWidth="1"/>
    <col min="7" max="7" width="13.7109375" style="133" customWidth="1"/>
    <col min="9" max="9" width="10.7109375" customWidth="1"/>
    <col min="10" max="10" width="10.85546875" customWidth="1"/>
    <col min="11" max="11" width="11" customWidth="1"/>
    <col min="12" max="12" width="11.7109375" customWidth="1"/>
    <col min="13" max="13" width="13.140625" customWidth="1"/>
    <col min="17" max="17" width="11" customWidth="1"/>
    <col min="19" max="19" width="14.28515625" customWidth="1"/>
    <col min="22" max="22" width="10.85546875" customWidth="1"/>
    <col min="23" max="23" width="10.5703125" customWidth="1"/>
    <col min="24" max="24" width="11.5703125" customWidth="1"/>
    <col min="25" max="25" width="12.5703125" customWidth="1"/>
    <col min="26" max="26" width="12" customWidth="1"/>
    <col min="27" max="27" width="11.42578125" customWidth="1"/>
    <col min="28" max="28" width="11.85546875" customWidth="1"/>
    <col min="29" max="29" width="11.140625" customWidth="1"/>
    <col min="30" max="30" width="10.85546875" customWidth="1"/>
    <col min="31" max="31" width="11.5703125" customWidth="1"/>
    <col min="34" max="34" width="10.42578125" customWidth="1"/>
    <col min="35" max="35" width="12" customWidth="1"/>
    <col min="36" max="36" width="11" customWidth="1"/>
    <col min="37" max="37" width="12.140625" customWidth="1"/>
    <col min="38" max="38" width="12" customWidth="1"/>
    <col min="39" max="39" width="11.42578125" customWidth="1"/>
    <col min="40" max="40" width="11.5703125" customWidth="1"/>
    <col min="41" max="41" width="11" customWidth="1"/>
    <col min="42" max="42" width="11.5703125" customWidth="1"/>
    <col min="43" max="43" width="15" customWidth="1"/>
  </cols>
  <sheetData>
    <row r="1" spans="1:43" ht="21" x14ac:dyDescent="0.35">
      <c r="A1" s="32" t="s">
        <v>362</v>
      </c>
      <c r="B1" s="4"/>
      <c r="C1" s="4"/>
      <c r="D1" s="4"/>
      <c r="E1" s="4"/>
      <c r="F1" s="150"/>
      <c r="G1" s="150"/>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row>
    <row r="2" spans="1:43" x14ac:dyDescent="0.25">
      <c r="A2" s="6"/>
      <c r="B2" s="4"/>
      <c r="C2" s="4"/>
      <c r="D2" s="4"/>
      <c r="E2" s="4"/>
      <c r="F2" s="150"/>
      <c r="G2" s="150"/>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row>
    <row r="3" spans="1:43" ht="35.1" customHeight="1" x14ac:dyDescent="0.25">
      <c r="A3" s="374" t="s">
        <v>0</v>
      </c>
      <c r="B3" s="374" t="s">
        <v>1</v>
      </c>
      <c r="C3" s="374" t="s">
        <v>2</v>
      </c>
      <c r="D3" s="374" t="s">
        <v>3</v>
      </c>
      <c r="E3" s="374" t="s">
        <v>4</v>
      </c>
      <c r="F3" s="461" t="s">
        <v>5</v>
      </c>
      <c r="G3" s="503" t="s">
        <v>6</v>
      </c>
      <c r="H3" s="498" t="s">
        <v>72</v>
      </c>
      <c r="I3" s="498"/>
      <c r="J3" s="498"/>
      <c r="K3" s="498"/>
      <c r="L3" s="498"/>
      <c r="M3" s="498"/>
      <c r="N3" s="498"/>
      <c r="O3" s="498"/>
      <c r="P3" s="498"/>
      <c r="Q3" s="498"/>
      <c r="R3" s="498"/>
      <c r="S3" s="498"/>
      <c r="T3" s="498" t="s">
        <v>71</v>
      </c>
      <c r="U3" s="498"/>
      <c r="V3" s="498"/>
      <c r="W3" s="498"/>
      <c r="X3" s="498"/>
      <c r="Y3" s="498"/>
      <c r="Z3" s="498"/>
      <c r="AA3" s="498"/>
      <c r="AB3" s="498"/>
      <c r="AC3" s="498"/>
      <c r="AD3" s="498"/>
      <c r="AE3" s="498"/>
      <c r="AF3" s="498" t="s">
        <v>70</v>
      </c>
      <c r="AG3" s="498"/>
      <c r="AH3" s="498"/>
      <c r="AI3" s="498"/>
      <c r="AJ3" s="498"/>
      <c r="AK3" s="498"/>
      <c r="AL3" s="498"/>
      <c r="AM3" s="498"/>
      <c r="AN3" s="498"/>
      <c r="AO3" s="498"/>
      <c r="AP3" s="498"/>
      <c r="AQ3" s="498"/>
    </row>
    <row r="4" spans="1:43" ht="35.1" customHeight="1" x14ac:dyDescent="0.25">
      <c r="A4" s="374"/>
      <c r="B4" s="374"/>
      <c r="C4" s="374"/>
      <c r="D4" s="374"/>
      <c r="E4" s="374"/>
      <c r="F4" s="461"/>
      <c r="G4" s="458"/>
      <c r="H4" s="453" t="s">
        <v>75</v>
      </c>
      <c r="I4" s="453" t="s">
        <v>74</v>
      </c>
      <c r="J4" s="453" t="s">
        <v>73</v>
      </c>
      <c r="K4" s="453" t="s">
        <v>113</v>
      </c>
      <c r="L4" s="453" t="s">
        <v>114</v>
      </c>
      <c r="M4" s="453" t="s">
        <v>115</v>
      </c>
      <c r="N4" s="453" t="s">
        <v>116</v>
      </c>
      <c r="O4" s="453" t="s">
        <v>117</v>
      </c>
      <c r="P4" s="453" t="s">
        <v>118</v>
      </c>
      <c r="Q4" s="455" t="s">
        <v>360</v>
      </c>
      <c r="R4" s="453" t="s">
        <v>119</v>
      </c>
      <c r="S4" s="476" t="s">
        <v>78</v>
      </c>
      <c r="T4" s="441" t="s">
        <v>75</v>
      </c>
      <c r="U4" s="441" t="s">
        <v>74</v>
      </c>
      <c r="V4" s="441" t="s">
        <v>73</v>
      </c>
      <c r="W4" s="441" t="s">
        <v>113</v>
      </c>
      <c r="X4" s="441" t="s">
        <v>114</v>
      </c>
      <c r="Y4" s="441" t="s">
        <v>115</v>
      </c>
      <c r="Z4" s="441" t="s">
        <v>116</v>
      </c>
      <c r="AA4" s="441" t="s">
        <v>117</v>
      </c>
      <c r="AB4" s="441" t="s">
        <v>118</v>
      </c>
      <c r="AC4" s="450" t="s">
        <v>360</v>
      </c>
      <c r="AD4" s="441" t="s">
        <v>119</v>
      </c>
      <c r="AE4" s="474" t="s">
        <v>77</v>
      </c>
      <c r="AF4" s="443" t="s">
        <v>75</v>
      </c>
      <c r="AG4" s="443" t="s">
        <v>74</v>
      </c>
      <c r="AH4" s="443" t="s">
        <v>73</v>
      </c>
      <c r="AI4" s="443" t="s">
        <v>113</v>
      </c>
      <c r="AJ4" s="443" t="s">
        <v>114</v>
      </c>
      <c r="AK4" s="443" t="s">
        <v>115</v>
      </c>
      <c r="AL4" s="443" t="s">
        <v>116</v>
      </c>
      <c r="AM4" s="443" t="s">
        <v>117</v>
      </c>
      <c r="AN4" s="443" t="s">
        <v>118</v>
      </c>
      <c r="AO4" s="447" t="s">
        <v>360</v>
      </c>
      <c r="AP4" s="443" t="s">
        <v>119</v>
      </c>
      <c r="AQ4" s="504" t="s">
        <v>76</v>
      </c>
    </row>
    <row r="5" spans="1:43" ht="35.1" customHeight="1" thickBot="1" x14ac:dyDescent="0.3">
      <c r="A5" s="374"/>
      <c r="B5" s="374"/>
      <c r="C5" s="374"/>
      <c r="D5" s="374"/>
      <c r="E5" s="374"/>
      <c r="F5" s="461"/>
      <c r="G5" s="458"/>
      <c r="H5" s="454"/>
      <c r="I5" s="454"/>
      <c r="J5" s="454"/>
      <c r="K5" s="454"/>
      <c r="L5" s="454"/>
      <c r="M5" s="454"/>
      <c r="N5" s="454"/>
      <c r="O5" s="454"/>
      <c r="P5" s="454"/>
      <c r="Q5" s="454"/>
      <c r="R5" s="454"/>
      <c r="S5" s="476"/>
      <c r="T5" s="442"/>
      <c r="U5" s="442"/>
      <c r="V5" s="442"/>
      <c r="W5" s="442"/>
      <c r="X5" s="442"/>
      <c r="Y5" s="442"/>
      <c r="Z5" s="442"/>
      <c r="AA5" s="442"/>
      <c r="AB5" s="442"/>
      <c r="AC5" s="442"/>
      <c r="AD5" s="442"/>
      <c r="AE5" s="474"/>
      <c r="AF5" s="444"/>
      <c r="AG5" s="444"/>
      <c r="AH5" s="444"/>
      <c r="AI5" s="444"/>
      <c r="AJ5" s="444"/>
      <c r="AK5" s="444"/>
      <c r="AL5" s="444"/>
      <c r="AM5" s="444"/>
      <c r="AN5" s="444"/>
      <c r="AO5" s="444"/>
      <c r="AP5" s="444"/>
      <c r="AQ5" s="504"/>
    </row>
    <row r="6" spans="1:43" ht="35.1" customHeight="1" x14ac:dyDescent="0.25">
      <c r="A6" s="37" t="s">
        <v>303</v>
      </c>
      <c r="B6" s="37" t="s">
        <v>304</v>
      </c>
      <c r="C6" s="37" t="s">
        <v>294</v>
      </c>
      <c r="D6" s="37" t="s">
        <v>295</v>
      </c>
      <c r="E6" s="37" t="s">
        <v>296</v>
      </c>
      <c r="F6" s="158">
        <v>97900</v>
      </c>
      <c r="G6" s="159">
        <v>167700</v>
      </c>
      <c r="H6" s="193">
        <v>1</v>
      </c>
      <c r="I6" s="19">
        <v>3</v>
      </c>
      <c r="J6" s="19">
        <v>2</v>
      </c>
      <c r="K6" s="193">
        <v>3</v>
      </c>
      <c r="L6" s="190">
        <v>2</v>
      </c>
      <c r="M6" s="19">
        <v>2</v>
      </c>
      <c r="N6" s="19">
        <v>1</v>
      </c>
      <c r="O6" s="197">
        <v>1</v>
      </c>
      <c r="P6" s="19">
        <v>2</v>
      </c>
      <c r="Q6" s="19">
        <v>2</v>
      </c>
      <c r="R6" s="195">
        <v>5</v>
      </c>
      <c r="S6" s="43">
        <f>SUM(H6:R6)/11</f>
        <v>2.1818181818181817</v>
      </c>
      <c r="T6" s="193">
        <v>1</v>
      </c>
      <c r="U6" s="19">
        <v>3</v>
      </c>
      <c r="V6" s="19">
        <v>5</v>
      </c>
      <c r="W6" s="193">
        <v>3</v>
      </c>
      <c r="X6" s="190">
        <v>3</v>
      </c>
      <c r="Y6" s="19">
        <v>2</v>
      </c>
      <c r="Z6" s="19">
        <v>1</v>
      </c>
      <c r="AA6" s="197">
        <v>2</v>
      </c>
      <c r="AB6" s="19">
        <v>2</v>
      </c>
      <c r="AC6" s="19">
        <v>2</v>
      </c>
      <c r="AD6" s="195">
        <v>5</v>
      </c>
      <c r="AE6" s="44">
        <f>SUM(T6:AD6)/11</f>
        <v>2.6363636363636362</v>
      </c>
      <c r="AF6" s="193">
        <v>1</v>
      </c>
      <c r="AG6" s="19">
        <v>2</v>
      </c>
      <c r="AH6" s="19">
        <v>5</v>
      </c>
      <c r="AI6" s="193">
        <v>3</v>
      </c>
      <c r="AJ6" s="190">
        <v>2</v>
      </c>
      <c r="AK6" s="19">
        <v>4</v>
      </c>
      <c r="AL6" s="19">
        <v>1</v>
      </c>
      <c r="AM6" s="197">
        <v>2</v>
      </c>
      <c r="AN6" s="19">
        <v>2</v>
      </c>
      <c r="AO6" s="19">
        <v>3</v>
      </c>
      <c r="AP6" s="195">
        <v>5</v>
      </c>
      <c r="AQ6" s="45">
        <f>SUM(AF6:AP6)/11</f>
        <v>2.7272727272727271</v>
      </c>
    </row>
    <row r="7" spans="1:43" ht="35.1" customHeight="1" x14ac:dyDescent="0.25">
      <c r="A7" s="36" t="s">
        <v>305</v>
      </c>
      <c r="B7" s="36" t="s">
        <v>306</v>
      </c>
      <c r="C7" s="36" t="s">
        <v>297</v>
      </c>
      <c r="D7" s="36" t="s">
        <v>298</v>
      </c>
      <c r="E7" s="36" t="s">
        <v>299</v>
      </c>
      <c r="F7" s="160">
        <v>100000</v>
      </c>
      <c r="G7" s="162">
        <v>139000</v>
      </c>
      <c r="H7" s="193">
        <v>4</v>
      </c>
      <c r="I7" s="19">
        <v>1</v>
      </c>
      <c r="J7" s="19">
        <v>1</v>
      </c>
      <c r="K7" s="193">
        <v>3</v>
      </c>
      <c r="L7" s="190">
        <v>1</v>
      </c>
      <c r="M7" s="19">
        <v>1</v>
      </c>
      <c r="N7" s="19">
        <v>1</v>
      </c>
      <c r="O7" s="197">
        <v>2</v>
      </c>
      <c r="P7" s="19">
        <v>3</v>
      </c>
      <c r="Q7" s="19">
        <v>3</v>
      </c>
      <c r="R7" s="195">
        <v>3</v>
      </c>
      <c r="S7" s="43">
        <f t="shared" ref="S7:S24" si="0">SUM(H7:R7)/11</f>
        <v>2.0909090909090908</v>
      </c>
      <c r="T7" s="193">
        <v>4</v>
      </c>
      <c r="U7" s="19">
        <v>1</v>
      </c>
      <c r="V7" s="19">
        <v>5</v>
      </c>
      <c r="W7" s="193">
        <v>4</v>
      </c>
      <c r="X7" s="190">
        <v>4</v>
      </c>
      <c r="Y7" s="19">
        <v>1</v>
      </c>
      <c r="Z7" s="19">
        <v>1</v>
      </c>
      <c r="AA7" s="197">
        <v>2</v>
      </c>
      <c r="AB7" s="19">
        <v>3</v>
      </c>
      <c r="AC7" s="19">
        <v>5</v>
      </c>
      <c r="AD7" s="195">
        <v>3</v>
      </c>
      <c r="AE7" s="44">
        <f t="shared" ref="AE7:AE24" si="1">SUM(T7:AD7)/11</f>
        <v>3</v>
      </c>
      <c r="AF7" s="193">
        <v>3</v>
      </c>
      <c r="AG7" s="19">
        <v>1</v>
      </c>
      <c r="AH7" s="19">
        <v>5</v>
      </c>
      <c r="AI7" s="193">
        <v>3</v>
      </c>
      <c r="AJ7" s="190">
        <v>4</v>
      </c>
      <c r="AK7" s="19">
        <v>1</v>
      </c>
      <c r="AL7" s="19">
        <v>1</v>
      </c>
      <c r="AM7" s="197">
        <v>2</v>
      </c>
      <c r="AN7" s="19">
        <v>3</v>
      </c>
      <c r="AO7" s="19">
        <v>4</v>
      </c>
      <c r="AP7" s="195">
        <v>3</v>
      </c>
      <c r="AQ7" s="45">
        <f t="shared" ref="AQ7:AQ24" si="2">SUM(AF7:AP7)/11</f>
        <v>2.7272727272727271</v>
      </c>
    </row>
    <row r="8" spans="1:43" ht="35.1" customHeight="1" x14ac:dyDescent="0.25">
      <c r="A8" s="36" t="s">
        <v>307</v>
      </c>
      <c r="B8" s="36" t="s">
        <v>308</v>
      </c>
      <c r="C8" s="36" t="s">
        <v>243</v>
      </c>
      <c r="D8" s="36"/>
      <c r="E8" s="36" t="s">
        <v>244</v>
      </c>
      <c r="F8" s="160">
        <v>30000</v>
      </c>
      <c r="G8" s="162">
        <v>40000</v>
      </c>
      <c r="H8" s="193">
        <v>1</v>
      </c>
      <c r="I8" s="19">
        <v>1</v>
      </c>
      <c r="J8" s="19">
        <v>2</v>
      </c>
      <c r="K8" s="193">
        <v>2</v>
      </c>
      <c r="L8" s="190">
        <v>2</v>
      </c>
      <c r="M8" s="19">
        <v>3</v>
      </c>
      <c r="N8" s="19">
        <v>1</v>
      </c>
      <c r="O8" s="197">
        <v>3</v>
      </c>
      <c r="P8" s="19">
        <v>2</v>
      </c>
      <c r="Q8" s="19">
        <v>4</v>
      </c>
      <c r="R8" s="195">
        <v>1</v>
      </c>
      <c r="S8" s="43">
        <f t="shared" si="0"/>
        <v>2</v>
      </c>
      <c r="T8" s="193">
        <v>1</v>
      </c>
      <c r="U8" s="19">
        <v>1</v>
      </c>
      <c r="V8" s="19">
        <v>5</v>
      </c>
      <c r="W8" s="193">
        <v>2</v>
      </c>
      <c r="X8" s="190">
        <v>2</v>
      </c>
      <c r="Y8" s="19">
        <v>1</v>
      </c>
      <c r="Z8" s="19">
        <v>1</v>
      </c>
      <c r="AA8" s="197">
        <v>3</v>
      </c>
      <c r="AB8" s="19">
        <v>1</v>
      </c>
      <c r="AC8" s="19">
        <v>4</v>
      </c>
      <c r="AD8" s="195">
        <v>1</v>
      </c>
      <c r="AE8" s="44">
        <f t="shared" si="1"/>
        <v>2</v>
      </c>
      <c r="AF8" s="193">
        <v>1</v>
      </c>
      <c r="AG8" s="19">
        <v>1</v>
      </c>
      <c r="AH8" s="19">
        <v>5</v>
      </c>
      <c r="AI8" s="193">
        <v>2</v>
      </c>
      <c r="AJ8" s="190">
        <v>2</v>
      </c>
      <c r="AK8" s="19">
        <v>1</v>
      </c>
      <c r="AL8" s="19">
        <v>1</v>
      </c>
      <c r="AM8" s="197">
        <v>3</v>
      </c>
      <c r="AN8" s="19">
        <v>2</v>
      </c>
      <c r="AO8" s="19">
        <v>5</v>
      </c>
      <c r="AP8" s="195">
        <v>1</v>
      </c>
      <c r="AQ8" s="45">
        <f t="shared" si="2"/>
        <v>2.1818181818181817</v>
      </c>
    </row>
    <row r="9" spans="1:43" ht="42" customHeight="1" x14ac:dyDescent="0.25">
      <c r="A9" s="36" t="s">
        <v>309</v>
      </c>
      <c r="B9" s="36" t="s">
        <v>310</v>
      </c>
      <c r="C9" s="36" t="s">
        <v>85</v>
      </c>
      <c r="D9" s="36">
        <v>47813059</v>
      </c>
      <c r="E9" s="36" t="s">
        <v>86</v>
      </c>
      <c r="F9" s="160">
        <v>89200</v>
      </c>
      <c r="G9" s="162">
        <v>119000</v>
      </c>
      <c r="H9" s="193">
        <v>4</v>
      </c>
      <c r="I9" s="19">
        <v>3</v>
      </c>
      <c r="J9" s="19">
        <v>5</v>
      </c>
      <c r="K9" s="193">
        <v>3</v>
      </c>
      <c r="L9" s="190">
        <v>3</v>
      </c>
      <c r="M9" s="19">
        <v>5</v>
      </c>
      <c r="N9" s="19">
        <v>4</v>
      </c>
      <c r="O9" s="197">
        <v>4</v>
      </c>
      <c r="P9" s="19">
        <v>4</v>
      </c>
      <c r="Q9" s="19">
        <v>5</v>
      </c>
      <c r="R9" s="195">
        <v>5</v>
      </c>
      <c r="S9" s="43">
        <f t="shared" si="0"/>
        <v>4.0909090909090908</v>
      </c>
      <c r="T9" s="193">
        <v>3</v>
      </c>
      <c r="U9" s="19">
        <v>3</v>
      </c>
      <c r="V9" s="19">
        <v>5</v>
      </c>
      <c r="W9" s="193">
        <v>4</v>
      </c>
      <c r="X9" s="190">
        <v>3</v>
      </c>
      <c r="Y9" s="19">
        <v>3</v>
      </c>
      <c r="Z9" s="19">
        <v>5</v>
      </c>
      <c r="AA9" s="197">
        <v>5</v>
      </c>
      <c r="AB9" s="19">
        <v>4</v>
      </c>
      <c r="AC9" s="19">
        <v>5</v>
      </c>
      <c r="AD9" s="195">
        <v>5</v>
      </c>
      <c r="AE9" s="44">
        <f t="shared" si="1"/>
        <v>4.0909090909090908</v>
      </c>
      <c r="AF9" s="193">
        <v>3</v>
      </c>
      <c r="AG9" s="19">
        <v>2</v>
      </c>
      <c r="AH9" s="19">
        <v>4</v>
      </c>
      <c r="AI9" s="193">
        <v>3</v>
      </c>
      <c r="AJ9" s="190">
        <v>2</v>
      </c>
      <c r="AK9" s="19">
        <v>1</v>
      </c>
      <c r="AL9" s="19">
        <v>4</v>
      </c>
      <c r="AM9" s="197">
        <v>2</v>
      </c>
      <c r="AN9" s="19">
        <v>4</v>
      </c>
      <c r="AO9" s="19">
        <v>4</v>
      </c>
      <c r="AP9" s="195">
        <v>5</v>
      </c>
      <c r="AQ9" s="45">
        <f t="shared" si="2"/>
        <v>3.0909090909090908</v>
      </c>
    </row>
    <row r="10" spans="1:43" ht="35.1" customHeight="1" x14ac:dyDescent="0.25">
      <c r="A10" s="36" t="s">
        <v>311</v>
      </c>
      <c r="B10" s="36" t="s">
        <v>312</v>
      </c>
      <c r="C10" s="36" t="s">
        <v>13</v>
      </c>
      <c r="D10" s="36">
        <v>29393973</v>
      </c>
      <c r="E10" s="36" t="s">
        <v>14</v>
      </c>
      <c r="F10" s="160">
        <v>100000</v>
      </c>
      <c r="G10" s="162">
        <v>175000</v>
      </c>
      <c r="H10" s="193">
        <v>5</v>
      </c>
      <c r="I10" s="19">
        <v>3</v>
      </c>
      <c r="J10" s="19">
        <v>4</v>
      </c>
      <c r="K10" s="193">
        <v>4</v>
      </c>
      <c r="L10" s="190">
        <v>2</v>
      </c>
      <c r="M10" s="19">
        <v>5</v>
      </c>
      <c r="N10" s="19">
        <v>2</v>
      </c>
      <c r="O10" s="197">
        <v>4</v>
      </c>
      <c r="P10" s="19">
        <v>5</v>
      </c>
      <c r="Q10" s="19">
        <v>5</v>
      </c>
      <c r="R10" s="195">
        <v>4</v>
      </c>
      <c r="S10" s="43">
        <f t="shared" si="0"/>
        <v>3.9090909090909092</v>
      </c>
      <c r="T10" s="193">
        <v>5</v>
      </c>
      <c r="U10" s="19">
        <v>3</v>
      </c>
      <c r="V10" s="19">
        <v>5</v>
      </c>
      <c r="W10" s="193">
        <v>4</v>
      </c>
      <c r="X10" s="190">
        <v>2</v>
      </c>
      <c r="Y10" s="19">
        <v>4</v>
      </c>
      <c r="Z10" s="19">
        <v>2</v>
      </c>
      <c r="AA10" s="197">
        <v>4</v>
      </c>
      <c r="AB10" s="19">
        <v>5</v>
      </c>
      <c r="AC10" s="19">
        <v>5</v>
      </c>
      <c r="AD10" s="195">
        <v>4</v>
      </c>
      <c r="AE10" s="44">
        <f t="shared" si="1"/>
        <v>3.9090909090909092</v>
      </c>
      <c r="AF10" s="193">
        <v>5</v>
      </c>
      <c r="AG10" s="19">
        <v>2</v>
      </c>
      <c r="AH10" s="19">
        <v>4</v>
      </c>
      <c r="AI10" s="193">
        <v>4</v>
      </c>
      <c r="AJ10" s="190">
        <v>2</v>
      </c>
      <c r="AK10" s="19">
        <v>1</v>
      </c>
      <c r="AL10" s="19">
        <v>2</v>
      </c>
      <c r="AM10" s="197">
        <v>3</v>
      </c>
      <c r="AN10" s="19">
        <v>4</v>
      </c>
      <c r="AO10" s="19">
        <v>5</v>
      </c>
      <c r="AP10" s="195">
        <v>4</v>
      </c>
      <c r="AQ10" s="45">
        <f t="shared" si="2"/>
        <v>3.2727272727272729</v>
      </c>
    </row>
    <row r="11" spans="1:43" ht="35.1" customHeight="1" x14ac:dyDescent="0.25">
      <c r="A11" s="36" t="s">
        <v>313</v>
      </c>
      <c r="B11" s="36" t="s">
        <v>314</v>
      </c>
      <c r="C11" s="36" t="s">
        <v>13</v>
      </c>
      <c r="D11" s="36">
        <v>29393973</v>
      </c>
      <c r="E11" s="36" t="s">
        <v>14</v>
      </c>
      <c r="F11" s="160">
        <v>100000</v>
      </c>
      <c r="G11" s="162">
        <v>210000</v>
      </c>
      <c r="H11" s="193">
        <v>1</v>
      </c>
      <c r="I11" s="19">
        <v>2</v>
      </c>
      <c r="J11" s="19">
        <v>3</v>
      </c>
      <c r="K11" s="193">
        <v>4</v>
      </c>
      <c r="L11" s="190">
        <v>1</v>
      </c>
      <c r="M11" s="19">
        <v>5</v>
      </c>
      <c r="N11" s="19">
        <v>1</v>
      </c>
      <c r="O11" s="197">
        <v>4</v>
      </c>
      <c r="P11" s="19">
        <v>5</v>
      </c>
      <c r="Q11" s="19">
        <v>5</v>
      </c>
      <c r="R11" s="195">
        <v>1</v>
      </c>
      <c r="S11" s="43">
        <f t="shared" si="0"/>
        <v>2.9090909090909092</v>
      </c>
      <c r="T11" s="193">
        <v>1</v>
      </c>
      <c r="U11" s="19">
        <v>2</v>
      </c>
      <c r="V11" s="19">
        <v>5</v>
      </c>
      <c r="W11" s="193">
        <v>4</v>
      </c>
      <c r="X11" s="190">
        <v>1</v>
      </c>
      <c r="Y11" s="19">
        <v>2</v>
      </c>
      <c r="Z11" s="19">
        <v>1</v>
      </c>
      <c r="AA11" s="197">
        <v>4</v>
      </c>
      <c r="AB11" s="19">
        <v>4</v>
      </c>
      <c r="AC11" s="19">
        <v>2</v>
      </c>
      <c r="AD11" s="195">
        <v>1</v>
      </c>
      <c r="AE11" s="44">
        <f t="shared" si="1"/>
        <v>2.4545454545454546</v>
      </c>
      <c r="AF11" s="193">
        <v>1</v>
      </c>
      <c r="AG11" s="19">
        <v>1</v>
      </c>
      <c r="AH11" s="19">
        <v>4</v>
      </c>
      <c r="AI11" s="193">
        <v>4</v>
      </c>
      <c r="AJ11" s="190">
        <v>1</v>
      </c>
      <c r="AK11" s="19">
        <v>2</v>
      </c>
      <c r="AL11" s="19">
        <v>1</v>
      </c>
      <c r="AM11" s="197">
        <v>3</v>
      </c>
      <c r="AN11" s="19">
        <v>4</v>
      </c>
      <c r="AO11" s="19">
        <v>4</v>
      </c>
      <c r="AP11" s="195">
        <v>1</v>
      </c>
      <c r="AQ11" s="45">
        <f t="shared" si="2"/>
        <v>2.3636363636363638</v>
      </c>
    </row>
    <row r="12" spans="1:43" ht="35.1" customHeight="1" x14ac:dyDescent="0.25">
      <c r="A12" s="36" t="s">
        <v>315</v>
      </c>
      <c r="B12" s="36" t="s">
        <v>316</v>
      </c>
      <c r="C12" s="36" t="s">
        <v>97</v>
      </c>
      <c r="D12" s="36">
        <v>47813113</v>
      </c>
      <c r="E12" s="36" t="s">
        <v>37</v>
      </c>
      <c r="F12" s="160">
        <v>37500</v>
      </c>
      <c r="G12" s="162">
        <v>50000</v>
      </c>
      <c r="H12" s="193">
        <v>1</v>
      </c>
      <c r="I12" s="19">
        <v>2</v>
      </c>
      <c r="J12" s="19">
        <v>4</v>
      </c>
      <c r="K12" s="193">
        <v>3</v>
      </c>
      <c r="L12" s="190">
        <v>3</v>
      </c>
      <c r="M12" s="19">
        <v>5</v>
      </c>
      <c r="N12" s="19">
        <v>2</v>
      </c>
      <c r="O12" s="197">
        <v>1</v>
      </c>
      <c r="P12" s="19">
        <v>4</v>
      </c>
      <c r="Q12" s="19">
        <v>5</v>
      </c>
      <c r="R12" s="195">
        <v>1</v>
      </c>
      <c r="S12" s="43">
        <f t="shared" si="0"/>
        <v>2.8181818181818183</v>
      </c>
      <c r="T12" s="193">
        <v>1</v>
      </c>
      <c r="U12" s="19">
        <v>2</v>
      </c>
      <c r="V12" s="19">
        <v>5</v>
      </c>
      <c r="W12" s="193">
        <v>3</v>
      </c>
      <c r="X12" s="190">
        <v>4</v>
      </c>
      <c r="Y12" s="19">
        <v>3</v>
      </c>
      <c r="Z12" s="19">
        <v>2</v>
      </c>
      <c r="AA12" s="197">
        <v>2</v>
      </c>
      <c r="AB12" s="19">
        <v>4</v>
      </c>
      <c r="AC12" s="19">
        <v>3</v>
      </c>
      <c r="AD12" s="195">
        <v>1</v>
      </c>
      <c r="AE12" s="44">
        <f t="shared" si="1"/>
        <v>2.7272727272727271</v>
      </c>
      <c r="AF12" s="193">
        <v>1</v>
      </c>
      <c r="AG12" s="19">
        <v>1</v>
      </c>
      <c r="AH12" s="19">
        <v>5</v>
      </c>
      <c r="AI12" s="193">
        <v>3</v>
      </c>
      <c r="AJ12" s="190">
        <v>3</v>
      </c>
      <c r="AK12" s="19">
        <v>4</v>
      </c>
      <c r="AL12" s="19">
        <v>2</v>
      </c>
      <c r="AM12" s="197">
        <v>2</v>
      </c>
      <c r="AN12" s="19">
        <v>4</v>
      </c>
      <c r="AO12" s="19">
        <v>4</v>
      </c>
      <c r="AP12" s="195">
        <v>1</v>
      </c>
      <c r="AQ12" s="45">
        <f t="shared" si="2"/>
        <v>2.7272727272727271</v>
      </c>
    </row>
    <row r="13" spans="1:43" ht="35.1" customHeight="1" x14ac:dyDescent="0.25">
      <c r="A13" s="36" t="s">
        <v>317</v>
      </c>
      <c r="B13" s="36" t="s">
        <v>318</v>
      </c>
      <c r="C13" s="36" t="s">
        <v>23</v>
      </c>
      <c r="D13" s="36">
        <v>47813512</v>
      </c>
      <c r="E13" s="36" t="s">
        <v>24</v>
      </c>
      <c r="F13" s="160">
        <v>70000</v>
      </c>
      <c r="G13" s="162">
        <v>100000</v>
      </c>
      <c r="H13" s="193">
        <v>1</v>
      </c>
      <c r="I13" s="19">
        <v>2</v>
      </c>
      <c r="J13" s="19">
        <v>5</v>
      </c>
      <c r="K13" s="193">
        <v>4</v>
      </c>
      <c r="L13" s="190">
        <v>3</v>
      </c>
      <c r="M13" s="126" t="s">
        <v>361</v>
      </c>
      <c r="N13" s="19">
        <v>2</v>
      </c>
      <c r="O13" s="197">
        <v>1</v>
      </c>
      <c r="P13" s="19">
        <v>4</v>
      </c>
      <c r="Q13" s="19">
        <v>5</v>
      </c>
      <c r="R13" s="195">
        <v>3</v>
      </c>
      <c r="S13" s="43">
        <f>SUM(H13,I13,J13,K13,L13,N13,O13,P13,Q13,R13)/10</f>
        <v>3</v>
      </c>
      <c r="T13" s="193">
        <v>1</v>
      </c>
      <c r="U13" s="19">
        <v>2</v>
      </c>
      <c r="V13" s="19">
        <v>5</v>
      </c>
      <c r="W13" s="193">
        <v>4</v>
      </c>
      <c r="X13" s="190">
        <v>3</v>
      </c>
      <c r="Y13" s="126" t="s">
        <v>361</v>
      </c>
      <c r="Z13" s="19">
        <v>2</v>
      </c>
      <c r="AA13" s="197">
        <v>2</v>
      </c>
      <c r="AB13" s="19">
        <v>4</v>
      </c>
      <c r="AC13" s="19">
        <v>3</v>
      </c>
      <c r="AD13" s="195">
        <v>3</v>
      </c>
      <c r="AE13" s="44">
        <f>SUM(T13,U13,V13,W13,X13,Z13,AA13,AB13,AC13,AD13)/10</f>
        <v>2.9</v>
      </c>
      <c r="AF13" s="193">
        <v>1</v>
      </c>
      <c r="AG13" s="19">
        <v>1</v>
      </c>
      <c r="AH13" s="19">
        <v>4</v>
      </c>
      <c r="AI13" s="193">
        <v>3</v>
      </c>
      <c r="AJ13" s="190">
        <v>2</v>
      </c>
      <c r="AK13" s="126" t="s">
        <v>361</v>
      </c>
      <c r="AL13" s="19">
        <v>2</v>
      </c>
      <c r="AM13" s="197">
        <v>2</v>
      </c>
      <c r="AN13" s="19">
        <v>4</v>
      </c>
      <c r="AO13" s="19">
        <v>4</v>
      </c>
      <c r="AP13" s="195">
        <v>3</v>
      </c>
      <c r="AQ13" s="45">
        <f>SUM(AF13,AG13,AH13,AI13,AJ13,AL13,AN13,AM13,AO13,AP13)/10</f>
        <v>2.6</v>
      </c>
    </row>
    <row r="14" spans="1:43" ht="35.1" customHeight="1" x14ac:dyDescent="0.25">
      <c r="A14" s="36" t="s">
        <v>319</v>
      </c>
      <c r="B14" s="36" t="s">
        <v>320</v>
      </c>
      <c r="C14" s="36" t="s">
        <v>23</v>
      </c>
      <c r="D14" s="36">
        <v>47813512</v>
      </c>
      <c r="E14" s="36" t="s">
        <v>24</v>
      </c>
      <c r="F14" s="160">
        <v>70000</v>
      </c>
      <c r="G14" s="162">
        <v>100000</v>
      </c>
      <c r="H14" s="193">
        <v>3</v>
      </c>
      <c r="I14" s="19">
        <v>2</v>
      </c>
      <c r="J14" s="19">
        <v>5</v>
      </c>
      <c r="K14" s="193">
        <v>4</v>
      </c>
      <c r="L14" s="191">
        <v>2</v>
      </c>
      <c r="M14" s="126" t="s">
        <v>361</v>
      </c>
      <c r="N14" s="19">
        <v>1</v>
      </c>
      <c r="O14" s="197">
        <v>4</v>
      </c>
      <c r="P14" s="19">
        <v>3</v>
      </c>
      <c r="Q14" s="19">
        <v>5</v>
      </c>
      <c r="R14" s="195">
        <v>4</v>
      </c>
      <c r="S14" s="43">
        <f>SUM(H14,I14,J14,K14,L14,N14,O14,P14,Q14,R14)/10</f>
        <v>3.3</v>
      </c>
      <c r="T14" s="193">
        <v>3</v>
      </c>
      <c r="U14" s="19">
        <v>2</v>
      </c>
      <c r="V14" s="19">
        <v>5</v>
      </c>
      <c r="W14" s="193">
        <v>4</v>
      </c>
      <c r="X14" s="190">
        <v>2</v>
      </c>
      <c r="Y14" s="126" t="s">
        <v>361</v>
      </c>
      <c r="Z14" s="19">
        <v>1</v>
      </c>
      <c r="AA14" s="197">
        <v>3</v>
      </c>
      <c r="AB14" s="19">
        <v>4</v>
      </c>
      <c r="AC14" s="19">
        <v>5</v>
      </c>
      <c r="AD14" s="195">
        <v>4</v>
      </c>
      <c r="AE14" s="44">
        <f>SUM(T14,U14,V14,W14,X14,Z14,AA14,AB14,AC14,AD14)/10</f>
        <v>3.3</v>
      </c>
      <c r="AF14" s="193">
        <v>3</v>
      </c>
      <c r="AG14" s="19">
        <v>1</v>
      </c>
      <c r="AH14" s="19">
        <v>4</v>
      </c>
      <c r="AI14" s="193">
        <v>3</v>
      </c>
      <c r="AJ14" s="190">
        <v>3</v>
      </c>
      <c r="AK14" s="126" t="s">
        <v>361</v>
      </c>
      <c r="AL14" s="19">
        <v>1</v>
      </c>
      <c r="AM14" s="197">
        <v>2</v>
      </c>
      <c r="AN14" s="19">
        <v>4</v>
      </c>
      <c r="AO14" s="19">
        <v>4</v>
      </c>
      <c r="AP14" s="195">
        <v>4</v>
      </c>
      <c r="AQ14" s="45">
        <f>SUM(AF14,AG14,AH14,AI14,AJ14,AL14,AN14,AM14,AO14,AP14)/10</f>
        <v>2.9</v>
      </c>
    </row>
    <row r="15" spans="1:43" ht="35.1" customHeight="1" x14ac:dyDescent="0.25">
      <c r="A15" s="36" t="s">
        <v>321</v>
      </c>
      <c r="B15" s="36" t="s">
        <v>322</v>
      </c>
      <c r="C15" s="36" t="s">
        <v>85</v>
      </c>
      <c r="D15" s="36">
        <v>47813059</v>
      </c>
      <c r="E15" s="36" t="s">
        <v>86</v>
      </c>
      <c r="F15" s="160">
        <v>100000</v>
      </c>
      <c r="G15" s="162">
        <v>133250</v>
      </c>
      <c r="H15" s="193">
        <v>4</v>
      </c>
      <c r="I15" s="19">
        <v>1</v>
      </c>
      <c r="J15" s="19">
        <v>1</v>
      </c>
      <c r="K15" s="193">
        <v>3</v>
      </c>
      <c r="L15" s="190">
        <v>2</v>
      </c>
      <c r="M15" s="19">
        <v>5</v>
      </c>
      <c r="N15" s="19">
        <v>1</v>
      </c>
      <c r="O15" s="197">
        <v>2</v>
      </c>
      <c r="P15" s="19">
        <v>3</v>
      </c>
      <c r="Q15" s="19">
        <v>5</v>
      </c>
      <c r="R15" s="195">
        <v>5</v>
      </c>
      <c r="S15" s="43">
        <f t="shared" si="0"/>
        <v>2.9090909090909092</v>
      </c>
      <c r="T15" s="193">
        <v>4</v>
      </c>
      <c r="U15" s="19">
        <v>1</v>
      </c>
      <c r="V15" s="19">
        <v>1</v>
      </c>
      <c r="W15" s="193">
        <v>4</v>
      </c>
      <c r="X15" s="190">
        <v>3</v>
      </c>
      <c r="Y15" s="19">
        <v>4</v>
      </c>
      <c r="Z15" s="19">
        <v>1</v>
      </c>
      <c r="AA15" s="197">
        <v>2</v>
      </c>
      <c r="AB15" s="19">
        <v>4</v>
      </c>
      <c r="AC15" s="19">
        <v>5</v>
      </c>
      <c r="AD15" s="195">
        <v>5</v>
      </c>
      <c r="AE15" s="44">
        <f t="shared" si="1"/>
        <v>3.0909090909090908</v>
      </c>
      <c r="AF15" s="193">
        <v>1</v>
      </c>
      <c r="AG15" s="19">
        <v>1</v>
      </c>
      <c r="AH15" s="19">
        <v>1</v>
      </c>
      <c r="AI15" s="193">
        <v>3</v>
      </c>
      <c r="AJ15" s="190">
        <v>2</v>
      </c>
      <c r="AK15" s="19">
        <v>2</v>
      </c>
      <c r="AL15" s="19">
        <v>1</v>
      </c>
      <c r="AM15" s="197">
        <v>2</v>
      </c>
      <c r="AN15" s="19">
        <v>4</v>
      </c>
      <c r="AO15" s="19">
        <v>4</v>
      </c>
      <c r="AP15" s="195">
        <v>5</v>
      </c>
      <c r="AQ15" s="45">
        <f t="shared" si="2"/>
        <v>2.3636363636363638</v>
      </c>
    </row>
    <row r="16" spans="1:43" ht="35.1" customHeight="1" x14ac:dyDescent="0.25">
      <c r="A16" s="36" t="s">
        <v>323</v>
      </c>
      <c r="B16" s="36" t="s">
        <v>324</v>
      </c>
      <c r="C16" s="36" t="s">
        <v>25</v>
      </c>
      <c r="D16" s="36">
        <v>44941404</v>
      </c>
      <c r="E16" s="36" t="s">
        <v>26</v>
      </c>
      <c r="F16" s="160">
        <v>48000</v>
      </c>
      <c r="G16" s="162">
        <v>67000</v>
      </c>
      <c r="H16" s="193">
        <v>1</v>
      </c>
      <c r="I16" s="19">
        <v>2</v>
      </c>
      <c r="J16" s="19">
        <v>4</v>
      </c>
      <c r="K16" s="193">
        <v>2</v>
      </c>
      <c r="L16" s="190">
        <v>1</v>
      </c>
      <c r="M16" s="19">
        <v>5</v>
      </c>
      <c r="N16" s="19">
        <v>1</v>
      </c>
      <c r="O16" s="197">
        <v>1</v>
      </c>
      <c r="P16" s="19">
        <v>2</v>
      </c>
      <c r="Q16" s="19">
        <v>5</v>
      </c>
      <c r="R16" s="195">
        <v>1</v>
      </c>
      <c r="S16" s="43">
        <f t="shared" si="0"/>
        <v>2.2727272727272729</v>
      </c>
      <c r="T16" s="193">
        <v>1</v>
      </c>
      <c r="U16" s="19">
        <v>2</v>
      </c>
      <c r="V16" s="19">
        <v>5</v>
      </c>
      <c r="W16" s="193">
        <v>2</v>
      </c>
      <c r="X16" s="190">
        <v>1</v>
      </c>
      <c r="Y16" s="19">
        <v>4</v>
      </c>
      <c r="Z16" s="19">
        <v>1</v>
      </c>
      <c r="AA16" s="197">
        <v>1</v>
      </c>
      <c r="AB16" s="19">
        <v>2</v>
      </c>
      <c r="AC16" s="19">
        <v>4</v>
      </c>
      <c r="AD16" s="195">
        <v>1</v>
      </c>
      <c r="AE16" s="44">
        <f t="shared" si="1"/>
        <v>2.1818181818181817</v>
      </c>
      <c r="AF16" s="193">
        <v>1</v>
      </c>
      <c r="AG16" s="19">
        <v>1</v>
      </c>
      <c r="AH16" s="19">
        <v>5</v>
      </c>
      <c r="AI16" s="193">
        <v>2</v>
      </c>
      <c r="AJ16" s="190">
        <v>1</v>
      </c>
      <c r="AK16" s="19">
        <v>4</v>
      </c>
      <c r="AL16" s="19">
        <v>1</v>
      </c>
      <c r="AM16" s="197">
        <v>2</v>
      </c>
      <c r="AN16" s="19">
        <v>2</v>
      </c>
      <c r="AO16" s="19">
        <v>4</v>
      </c>
      <c r="AP16" s="195">
        <v>1</v>
      </c>
      <c r="AQ16" s="45">
        <f t="shared" si="2"/>
        <v>2.1818181818181817</v>
      </c>
    </row>
    <row r="17" spans="1:43" ht="35.1" customHeight="1" x14ac:dyDescent="0.25">
      <c r="A17" s="36" t="s">
        <v>325</v>
      </c>
      <c r="B17" s="36" t="s">
        <v>326</v>
      </c>
      <c r="C17" s="36" t="s">
        <v>25</v>
      </c>
      <c r="D17" s="36">
        <v>44941404</v>
      </c>
      <c r="E17" s="36" t="s">
        <v>26</v>
      </c>
      <c r="F17" s="160">
        <v>43000</v>
      </c>
      <c r="G17" s="162">
        <v>60000</v>
      </c>
      <c r="H17" s="193">
        <v>1</v>
      </c>
      <c r="I17" s="19">
        <v>2</v>
      </c>
      <c r="J17" s="19">
        <v>4</v>
      </c>
      <c r="K17" s="193">
        <v>2</v>
      </c>
      <c r="L17" s="190">
        <v>2</v>
      </c>
      <c r="M17" s="19">
        <v>5</v>
      </c>
      <c r="N17" s="19">
        <v>1</v>
      </c>
      <c r="O17" s="197">
        <v>2</v>
      </c>
      <c r="P17" s="19">
        <v>4</v>
      </c>
      <c r="Q17" s="19">
        <v>5</v>
      </c>
      <c r="R17" s="195">
        <v>3</v>
      </c>
      <c r="S17" s="43">
        <f t="shared" si="0"/>
        <v>2.8181818181818183</v>
      </c>
      <c r="T17" s="193">
        <v>1</v>
      </c>
      <c r="U17" s="19">
        <v>2</v>
      </c>
      <c r="V17" s="19">
        <v>5</v>
      </c>
      <c r="W17" s="193">
        <v>3</v>
      </c>
      <c r="X17" s="190">
        <v>2</v>
      </c>
      <c r="Y17" s="19">
        <v>3</v>
      </c>
      <c r="Z17" s="19">
        <v>1</v>
      </c>
      <c r="AA17" s="197">
        <v>1</v>
      </c>
      <c r="AB17" s="19">
        <v>3</v>
      </c>
      <c r="AC17" s="19">
        <v>3</v>
      </c>
      <c r="AD17" s="195">
        <v>3</v>
      </c>
      <c r="AE17" s="44">
        <f t="shared" si="1"/>
        <v>2.4545454545454546</v>
      </c>
      <c r="AF17" s="193">
        <v>1</v>
      </c>
      <c r="AG17" s="19">
        <v>1</v>
      </c>
      <c r="AH17" s="19">
        <v>4</v>
      </c>
      <c r="AI17" s="193">
        <v>2</v>
      </c>
      <c r="AJ17" s="190">
        <v>2</v>
      </c>
      <c r="AK17" s="19">
        <v>4</v>
      </c>
      <c r="AL17" s="19">
        <v>1</v>
      </c>
      <c r="AM17" s="197">
        <v>2</v>
      </c>
      <c r="AN17" s="19">
        <v>3</v>
      </c>
      <c r="AO17" s="19">
        <v>4</v>
      </c>
      <c r="AP17" s="195">
        <v>3</v>
      </c>
      <c r="AQ17" s="45">
        <f t="shared" si="2"/>
        <v>2.4545454545454546</v>
      </c>
    </row>
    <row r="18" spans="1:43" ht="42" customHeight="1" x14ac:dyDescent="0.25">
      <c r="A18" s="36" t="s">
        <v>327</v>
      </c>
      <c r="B18" s="36" t="s">
        <v>328</v>
      </c>
      <c r="C18" s="36" t="s">
        <v>21</v>
      </c>
      <c r="D18" s="36">
        <v>68941811</v>
      </c>
      <c r="E18" s="36" t="s">
        <v>22</v>
      </c>
      <c r="F18" s="160">
        <v>43500</v>
      </c>
      <c r="G18" s="162">
        <v>67000</v>
      </c>
      <c r="H18" s="193">
        <v>1</v>
      </c>
      <c r="I18" s="19">
        <v>3</v>
      </c>
      <c r="J18" s="19">
        <v>4</v>
      </c>
      <c r="K18" s="193">
        <v>2</v>
      </c>
      <c r="L18" s="190">
        <v>3</v>
      </c>
      <c r="M18" s="19">
        <v>5</v>
      </c>
      <c r="N18" s="19">
        <v>4</v>
      </c>
      <c r="O18" s="197">
        <v>2</v>
      </c>
      <c r="P18" s="19">
        <v>4</v>
      </c>
      <c r="Q18" s="19">
        <v>4</v>
      </c>
      <c r="R18" s="195">
        <v>4</v>
      </c>
      <c r="S18" s="43">
        <f t="shared" si="0"/>
        <v>3.2727272727272729</v>
      </c>
      <c r="T18" s="193">
        <v>1</v>
      </c>
      <c r="U18" s="19">
        <v>3</v>
      </c>
      <c r="V18" s="19">
        <v>5</v>
      </c>
      <c r="W18" s="193">
        <v>3</v>
      </c>
      <c r="X18" s="190">
        <v>4</v>
      </c>
      <c r="Y18" s="19">
        <v>3</v>
      </c>
      <c r="Z18" s="19">
        <v>5</v>
      </c>
      <c r="AA18" s="197">
        <v>3</v>
      </c>
      <c r="AB18" s="19">
        <v>2</v>
      </c>
      <c r="AC18" s="19">
        <v>3</v>
      </c>
      <c r="AD18" s="195">
        <v>4</v>
      </c>
      <c r="AE18" s="44">
        <f t="shared" si="1"/>
        <v>3.2727272727272729</v>
      </c>
      <c r="AF18" s="193">
        <v>1</v>
      </c>
      <c r="AG18" s="19">
        <v>2</v>
      </c>
      <c r="AH18" s="19">
        <v>3</v>
      </c>
      <c r="AI18" s="193">
        <v>3</v>
      </c>
      <c r="AJ18" s="190">
        <v>4</v>
      </c>
      <c r="AK18" s="19">
        <v>4</v>
      </c>
      <c r="AL18" s="19">
        <v>4</v>
      </c>
      <c r="AM18" s="197">
        <v>2</v>
      </c>
      <c r="AN18" s="19">
        <v>2</v>
      </c>
      <c r="AO18" s="19">
        <v>3</v>
      </c>
      <c r="AP18" s="195">
        <v>4</v>
      </c>
      <c r="AQ18" s="45">
        <f t="shared" si="2"/>
        <v>2.9090909090909092</v>
      </c>
    </row>
    <row r="19" spans="1:43" ht="35.1" customHeight="1" x14ac:dyDescent="0.25">
      <c r="A19" s="36" t="s">
        <v>329</v>
      </c>
      <c r="B19" s="36" t="s">
        <v>330</v>
      </c>
      <c r="C19" s="36" t="s">
        <v>97</v>
      </c>
      <c r="D19" s="36">
        <v>47813113</v>
      </c>
      <c r="E19" s="36" t="s">
        <v>37</v>
      </c>
      <c r="F19" s="160">
        <v>37500</v>
      </c>
      <c r="G19" s="162">
        <v>50000</v>
      </c>
      <c r="H19" s="193">
        <v>1</v>
      </c>
      <c r="I19" s="19">
        <v>3</v>
      </c>
      <c r="J19" s="19">
        <v>1</v>
      </c>
      <c r="K19" s="193">
        <v>2</v>
      </c>
      <c r="L19" s="190">
        <v>4</v>
      </c>
      <c r="M19" s="19">
        <v>5</v>
      </c>
      <c r="N19" s="19">
        <v>1</v>
      </c>
      <c r="O19" s="197">
        <v>1</v>
      </c>
      <c r="P19" s="19">
        <v>3</v>
      </c>
      <c r="Q19" s="19">
        <v>5</v>
      </c>
      <c r="R19" s="195">
        <v>4</v>
      </c>
      <c r="S19" s="43">
        <f t="shared" si="0"/>
        <v>2.7272727272727271</v>
      </c>
      <c r="T19" s="193">
        <v>1</v>
      </c>
      <c r="U19" s="19">
        <v>3</v>
      </c>
      <c r="V19" s="19">
        <v>5</v>
      </c>
      <c r="W19" s="193">
        <v>2</v>
      </c>
      <c r="X19" s="190">
        <v>5</v>
      </c>
      <c r="Y19" s="19">
        <v>1</v>
      </c>
      <c r="Z19" s="19">
        <v>1</v>
      </c>
      <c r="AA19" s="197">
        <v>2</v>
      </c>
      <c r="AB19" s="19">
        <v>4</v>
      </c>
      <c r="AC19" s="19">
        <v>3</v>
      </c>
      <c r="AD19" s="195">
        <v>4</v>
      </c>
      <c r="AE19" s="44">
        <f t="shared" si="1"/>
        <v>2.8181818181818183</v>
      </c>
      <c r="AF19" s="193">
        <v>1</v>
      </c>
      <c r="AG19" s="19">
        <v>2</v>
      </c>
      <c r="AH19" s="19">
        <v>5</v>
      </c>
      <c r="AI19" s="193">
        <v>2</v>
      </c>
      <c r="AJ19" s="190">
        <v>5</v>
      </c>
      <c r="AK19" s="19">
        <v>2</v>
      </c>
      <c r="AL19" s="19">
        <v>1</v>
      </c>
      <c r="AM19" s="197">
        <v>2</v>
      </c>
      <c r="AN19" s="19">
        <v>4</v>
      </c>
      <c r="AO19" s="19">
        <v>4</v>
      </c>
      <c r="AP19" s="195">
        <v>4</v>
      </c>
      <c r="AQ19" s="45">
        <f t="shared" si="2"/>
        <v>2.9090909090909092</v>
      </c>
    </row>
    <row r="20" spans="1:43" ht="35.1" customHeight="1" x14ac:dyDescent="0.25">
      <c r="A20" s="36" t="s">
        <v>331</v>
      </c>
      <c r="B20" s="36" t="s">
        <v>332</v>
      </c>
      <c r="C20" s="36" t="s">
        <v>30</v>
      </c>
      <c r="D20" s="36">
        <v>10699589</v>
      </c>
      <c r="E20" s="36" t="s">
        <v>31</v>
      </c>
      <c r="F20" s="160">
        <v>37500</v>
      </c>
      <c r="G20" s="162">
        <v>50000</v>
      </c>
      <c r="H20" s="193">
        <v>5</v>
      </c>
      <c r="I20" s="19">
        <v>1</v>
      </c>
      <c r="J20" s="19">
        <v>1</v>
      </c>
      <c r="K20" s="193">
        <v>3</v>
      </c>
      <c r="L20" s="190">
        <v>2</v>
      </c>
      <c r="M20" s="19">
        <v>4</v>
      </c>
      <c r="N20" s="19">
        <v>1</v>
      </c>
      <c r="O20" s="197">
        <v>2</v>
      </c>
      <c r="P20" s="19">
        <v>3</v>
      </c>
      <c r="Q20" s="19">
        <v>5</v>
      </c>
      <c r="R20" s="195">
        <v>4</v>
      </c>
      <c r="S20" s="43">
        <f t="shared" si="0"/>
        <v>2.8181818181818183</v>
      </c>
      <c r="T20" s="193">
        <v>4</v>
      </c>
      <c r="U20" s="19">
        <v>1</v>
      </c>
      <c r="V20" s="19">
        <v>2</v>
      </c>
      <c r="W20" s="193">
        <v>4</v>
      </c>
      <c r="X20" s="190">
        <v>2</v>
      </c>
      <c r="Y20" s="19">
        <v>3</v>
      </c>
      <c r="Z20" s="19">
        <v>1</v>
      </c>
      <c r="AA20" s="197">
        <v>2</v>
      </c>
      <c r="AB20" s="19">
        <v>3</v>
      </c>
      <c r="AC20" s="19">
        <v>4</v>
      </c>
      <c r="AD20" s="195">
        <v>4</v>
      </c>
      <c r="AE20" s="44">
        <f t="shared" si="1"/>
        <v>2.7272727272727271</v>
      </c>
      <c r="AF20" s="193">
        <v>4</v>
      </c>
      <c r="AG20" s="19">
        <v>1</v>
      </c>
      <c r="AH20" s="19">
        <v>1</v>
      </c>
      <c r="AI20" s="193">
        <v>3</v>
      </c>
      <c r="AJ20" s="190">
        <v>2</v>
      </c>
      <c r="AK20" s="19">
        <v>4</v>
      </c>
      <c r="AL20" s="19">
        <v>1</v>
      </c>
      <c r="AM20" s="197">
        <v>2</v>
      </c>
      <c r="AN20" s="19">
        <v>3</v>
      </c>
      <c r="AO20" s="19">
        <v>3</v>
      </c>
      <c r="AP20" s="195">
        <v>4</v>
      </c>
      <c r="AQ20" s="45">
        <f t="shared" si="2"/>
        <v>2.5454545454545454</v>
      </c>
    </row>
    <row r="21" spans="1:43" ht="35.1" customHeight="1" x14ac:dyDescent="0.25">
      <c r="A21" s="36" t="s">
        <v>333</v>
      </c>
      <c r="B21" s="36" t="s">
        <v>334</v>
      </c>
      <c r="C21" s="36" t="s">
        <v>30</v>
      </c>
      <c r="D21" s="36">
        <v>10699589</v>
      </c>
      <c r="E21" s="36" t="s">
        <v>31</v>
      </c>
      <c r="F21" s="160">
        <v>20000</v>
      </c>
      <c r="G21" s="162">
        <v>27000</v>
      </c>
      <c r="H21" s="193">
        <v>1</v>
      </c>
      <c r="I21" s="19">
        <v>1</v>
      </c>
      <c r="J21" s="19">
        <v>1</v>
      </c>
      <c r="K21" s="193">
        <v>2</v>
      </c>
      <c r="L21" s="190">
        <v>1</v>
      </c>
      <c r="M21" s="19">
        <v>4</v>
      </c>
      <c r="N21" s="19">
        <v>1</v>
      </c>
      <c r="O21" s="197">
        <v>2</v>
      </c>
      <c r="P21" s="19">
        <v>3</v>
      </c>
      <c r="Q21" s="19">
        <v>5</v>
      </c>
      <c r="R21" s="195">
        <v>1</v>
      </c>
      <c r="S21" s="43">
        <f t="shared" si="0"/>
        <v>2</v>
      </c>
      <c r="T21" s="193">
        <v>1</v>
      </c>
      <c r="U21" s="19">
        <v>1</v>
      </c>
      <c r="V21" s="19">
        <v>1</v>
      </c>
      <c r="W21" s="193">
        <v>2</v>
      </c>
      <c r="X21" s="190">
        <v>1</v>
      </c>
      <c r="Y21" s="19">
        <v>3</v>
      </c>
      <c r="Z21" s="19">
        <v>1</v>
      </c>
      <c r="AA21" s="197">
        <v>2</v>
      </c>
      <c r="AB21" s="19">
        <v>3</v>
      </c>
      <c r="AC21" s="19">
        <v>1</v>
      </c>
      <c r="AD21" s="195">
        <v>1</v>
      </c>
      <c r="AE21" s="44">
        <f t="shared" si="1"/>
        <v>1.5454545454545454</v>
      </c>
      <c r="AF21" s="193">
        <v>1</v>
      </c>
      <c r="AG21" s="19">
        <v>1</v>
      </c>
      <c r="AH21" s="19">
        <v>1</v>
      </c>
      <c r="AI21" s="193">
        <v>2</v>
      </c>
      <c r="AJ21" s="190">
        <v>2</v>
      </c>
      <c r="AK21" s="19">
        <v>5</v>
      </c>
      <c r="AL21" s="19">
        <v>1</v>
      </c>
      <c r="AM21" s="197">
        <v>1</v>
      </c>
      <c r="AN21" s="19">
        <v>3</v>
      </c>
      <c r="AO21" s="19">
        <v>3</v>
      </c>
      <c r="AP21" s="195">
        <v>1</v>
      </c>
      <c r="AQ21" s="45">
        <f t="shared" si="2"/>
        <v>1.9090909090909092</v>
      </c>
    </row>
    <row r="22" spans="1:43" ht="35.1" customHeight="1" x14ac:dyDescent="0.25">
      <c r="A22" s="36" t="s">
        <v>335</v>
      </c>
      <c r="B22" s="36" t="s">
        <v>336</v>
      </c>
      <c r="C22" s="36" t="s">
        <v>17</v>
      </c>
      <c r="D22" s="36">
        <v>47811838</v>
      </c>
      <c r="E22" s="36" t="s">
        <v>18</v>
      </c>
      <c r="F22" s="160">
        <v>100000</v>
      </c>
      <c r="G22" s="162">
        <v>165000</v>
      </c>
      <c r="H22" s="193">
        <v>1</v>
      </c>
      <c r="I22" s="19">
        <v>1</v>
      </c>
      <c r="J22" s="19">
        <v>3</v>
      </c>
      <c r="K22" s="193">
        <v>2</v>
      </c>
      <c r="L22" s="190">
        <v>1</v>
      </c>
      <c r="M22" s="19">
        <v>3</v>
      </c>
      <c r="N22" s="19">
        <v>1</v>
      </c>
      <c r="O22" s="197">
        <v>5</v>
      </c>
      <c r="P22" s="19">
        <v>3</v>
      </c>
      <c r="Q22" s="19">
        <v>5</v>
      </c>
      <c r="R22" s="195">
        <v>1</v>
      </c>
      <c r="S22" s="43">
        <f t="shared" si="0"/>
        <v>2.3636363636363638</v>
      </c>
      <c r="T22" s="193">
        <v>1</v>
      </c>
      <c r="U22" s="19">
        <v>1</v>
      </c>
      <c r="V22" s="19">
        <v>4</v>
      </c>
      <c r="W22" s="193">
        <v>2</v>
      </c>
      <c r="X22" s="190">
        <v>1</v>
      </c>
      <c r="Y22" s="19">
        <v>1</v>
      </c>
      <c r="Z22" s="19">
        <v>1</v>
      </c>
      <c r="AA22" s="197">
        <v>4</v>
      </c>
      <c r="AB22" s="19">
        <v>4</v>
      </c>
      <c r="AC22" s="19">
        <v>1</v>
      </c>
      <c r="AD22" s="195">
        <v>1</v>
      </c>
      <c r="AE22" s="44">
        <f t="shared" si="1"/>
        <v>1.9090909090909092</v>
      </c>
      <c r="AF22" s="193">
        <v>1</v>
      </c>
      <c r="AG22" s="19">
        <v>1</v>
      </c>
      <c r="AH22" s="19">
        <v>3</v>
      </c>
      <c r="AI22" s="193">
        <v>2</v>
      </c>
      <c r="AJ22" s="190">
        <v>1</v>
      </c>
      <c r="AK22" s="19">
        <v>1</v>
      </c>
      <c r="AL22" s="19">
        <v>1</v>
      </c>
      <c r="AM22" s="197">
        <v>3</v>
      </c>
      <c r="AN22" s="19">
        <v>3</v>
      </c>
      <c r="AO22" s="19">
        <v>3</v>
      </c>
      <c r="AP22" s="195">
        <v>1</v>
      </c>
      <c r="AQ22" s="45">
        <f t="shared" si="2"/>
        <v>1.8181818181818181</v>
      </c>
    </row>
    <row r="23" spans="1:43" ht="35.1" customHeight="1" x14ac:dyDescent="0.25">
      <c r="A23" s="36" t="s">
        <v>337</v>
      </c>
      <c r="B23" s="36" t="s">
        <v>338</v>
      </c>
      <c r="C23" s="36" t="s">
        <v>300</v>
      </c>
      <c r="D23" s="36" t="s">
        <v>301</v>
      </c>
      <c r="E23" s="36" t="s">
        <v>302</v>
      </c>
      <c r="F23" s="160">
        <v>100000</v>
      </c>
      <c r="G23" s="162">
        <v>204000</v>
      </c>
      <c r="H23" s="193">
        <v>4</v>
      </c>
      <c r="I23" s="19">
        <v>1</v>
      </c>
      <c r="J23" s="19">
        <v>1</v>
      </c>
      <c r="K23" s="193">
        <v>3</v>
      </c>
      <c r="L23" s="190">
        <v>2</v>
      </c>
      <c r="M23" s="19">
        <v>4</v>
      </c>
      <c r="N23" s="19">
        <v>1</v>
      </c>
      <c r="O23" s="197">
        <v>5</v>
      </c>
      <c r="P23" s="19">
        <v>3</v>
      </c>
      <c r="Q23" s="19">
        <v>3</v>
      </c>
      <c r="R23" s="195">
        <v>3</v>
      </c>
      <c r="S23" s="43">
        <f t="shared" si="0"/>
        <v>2.7272727272727271</v>
      </c>
      <c r="T23" s="193">
        <v>4</v>
      </c>
      <c r="U23" s="19">
        <v>1</v>
      </c>
      <c r="V23" s="19">
        <v>5</v>
      </c>
      <c r="W23" s="193">
        <v>3</v>
      </c>
      <c r="X23" s="190">
        <v>2</v>
      </c>
      <c r="Y23" s="19">
        <v>3</v>
      </c>
      <c r="Z23" s="19">
        <v>1</v>
      </c>
      <c r="AA23" s="197">
        <v>5</v>
      </c>
      <c r="AB23" s="19">
        <v>3</v>
      </c>
      <c r="AC23" s="19">
        <v>2</v>
      </c>
      <c r="AD23" s="195">
        <v>3</v>
      </c>
      <c r="AE23" s="44">
        <f t="shared" si="1"/>
        <v>2.9090909090909092</v>
      </c>
      <c r="AF23" s="193">
        <v>3</v>
      </c>
      <c r="AG23" s="19">
        <v>1</v>
      </c>
      <c r="AH23" s="19">
        <v>4</v>
      </c>
      <c r="AI23" s="193">
        <v>3</v>
      </c>
      <c r="AJ23" s="190">
        <v>2</v>
      </c>
      <c r="AK23" s="19">
        <v>3</v>
      </c>
      <c r="AL23" s="19">
        <v>1</v>
      </c>
      <c r="AM23" s="197">
        <v>3</v>
      </c>
      <c r="AN23" s="19">
        <v>2</v>
      </c>
      <c r="AO23" s="19">
        <v>4</v>
      </c>
      <c r="AP23" s="195">
        <v>3</v>
      </c>
      <c r="AQ23" s="45">
        <f t="shared" si="2"/>
        <v>2.6363636363636362</v>
      </c>
    </row>
    <row r="24" spans="1:43" ht="35.1" customHeight="1" x14ac:dyDescent="0.25">
      <c r="A24" s="36" t="s">
        <v>339</v>
      </c>
      <c r="B24" s="36" t="s">
        <v>340</v>
      </c>
      <c r="C24" s="36" t="s">
        <v>88</v>
      </c>
      <c r="D24" s="36">
        <v>22835563</v>
      </c>
      <c r="E24" s="36" t="s">
        <v>89</v>
      </c>
      <c r="F24" s="160">
        <v>75000</v>
      </c>
      <c r="G24" s="162">
        <v>120000</v>
      </c>
      <c r="H24" s="193">
        <v>1</v>
      </c>
      <c r="I24" s="19">
        <v>1</v>
      </c>
      <c r="J24" s="19">
        <v>1</v>
      </c>
      <c r="K24" s="193">
        <v>3</v>
      </c>
      <c r="L24" s="190">
        <v>2</v>
      </c>
      <c r="M24" s="19">
        <v>5</v>
      </c>
      <c r="N24" s="19">
        <v>1</v>
      </c>
      <c r="O24" s="197">
        <v>2</v>
      </c>
      <c r="P24" s="19">
        <v>3</v>
      </c>
      <c r="Q24" s="19">
        <v>5</v>
      </c>
      <c r="R24" s="195">
        <v>1</v>
      </c>
      <c r="S24" s="43">
        <f t="shared" si="0"/>
        <v>2.2727272727272729</v>
      </c>
      <c r="T24" s="193">
        <v>1</v>
      </c>
      <c r="U24" s="19">
        <v>1</v>
      </c>
      <c r="V24" s="19">
        <v>1</v>
      </c>
      <c r="W24" s="193">
        <v>4</v>
      </c>
      <c r="X24" s="190">
        <v>2</v>
      </c>
      <c r="Y24" s="19">
        <v>1</v>
      </c>
      <c r="Z24" s="19">
        <v>1</v>
      </c>
      <c r="AA24" s="197">
        <v>2</v>
      </c>
      <c r="AB24" s="19">
        <v>3</v>
      </c>
      <c r="AC24" s="19">
        <v>3</v>
      </c>
      <c r="AD24" s="195">
        <v>1</v>
      </c>
      <c r="AE24" s="44">
        <f t="shared" si="1"/>
        <v>1.8181818181818181</v>
      </c>
      <c r="AF24" s="193">
        <v>1</v>
      </c>
      <c r="AG24" s="19">
        <v>1</v>
      </c>
      <c r="AH24" s="19">
        <v>1</v>
      </c>
      <c r="AI24" s="193">
        <v>3</v>
      </c>
      <c r="AJ24" s="190">
        <v>2</v>
      </c>
      <c r="AK24" s="19">
        <v>1</v>
      </c>
      <c r="AL24" s="19">
        <v>1</v>
      </c>
      <c r="AM24" s="197">
        <v>3</v>
      </c>
      <c r="AN24" s="19">
        <v>4</v>
      </c>
      <c r="AO24" s="19">
        <v>4</v>
      </c>
      <c r="AP24" s="195">
        <v>1</v>
      </c>
      <c r="AQ24" s="45">
        <f t="shared" si="2"/>
        <v>2</v>
      </c>
    </row>
    <row r="25" spans="1:43" x14ac:dyDescent="0.25">
      <c r="F25" s="133">
        <f>SUM(F6:F24)</f>
        <v>1299100</v>
      </c>
      <c r="G25" s="133">
        <f>SUM(G6:G24)</f>
        <v>2043950</v>
      </c>
    </row>
  </sheetData>
  <mergeCells count="46">
    <mergeCell ref="F3:F5"/>
    <mergeCell ref="A3:A5"/>
    <mergeCell ref="B3:B5"/>
    <mergeCell ref="C3:C5"/>
    <mergeCell ref="D3:D5"/>
    <mergeCell ref="E3:E5"/>
    <mergeCell ref="S4:S5"/>
    <mergeCell ref="G3:G5"/>
    <mergeCell ref="H3:S3"/>
    <mergeCell ref="T3:AE3"/>
    <mergeCell ref="AF3:AQ3"/>
    <mergeCell ref="H4:H5"/>
    <mergeCell ref="I4:I5"/>
    <mergeCell ref="J4:J5"/>
    <mergeCell ref="K4:K5"/>
    <mergeCell ref="L4:L5"/>
    <mergeCell ref="M4:M5"/>
    <mergeCell ref="N4:N5"/>
    <mergeCell ref="O4:O5"/>
    <mergeCell ref="P4:P5"/>
    <mergeCell ref="Q4:Q5"/>
    <mergeCell ref="R4:R5"/>
    <mergeCell ref="AE4:AE5"/>
    <mergeCell ref="T4:T5"/>
    <mergeCell ref="U4:U5"/>
    <mergeCell ref="V4:V5"/>
    <mergeCell ref="W4:W5"/>
    <mergeCell ref="X4:X5"/>
    <mergeCell ref="Y4:Y5"/>
    <mergeCell ref="Z4:Z5"/>
    <mergeCell ref="AA4:AA5"/>
    <mergeCell ref="AB4:AB5"/>
    <mergeCell ref="AC4:AC5"/>
    <mergeCell ref="AD4:AD5"/>
    <mergeCell ref="AQ4:AQ5"/>
    <mergeCell ref="AF4:AF5"/>
    <mergeCell ref="AG4:AG5"/>
    <mergeCell ref="AH4:AH5"/>
    <mergeCell ref="AI4:AI5"/>
    <mergeCell ref="AJ4:AJ5"/>
    <mergeCell ref="AK4:AK5"/>
    <mergeCell ref="AL4:AL5"/>
    <mergeCell ref="AM4:AM5"/>
    <mergeCell ref="AN4:AN5"/>
    <mergeCell ref="AO4:AO5"/>
    <mergeCell ref="AP4:AP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zoomScale="95" zoomScaleNormal="95" workbookViewId="0">
      <pane xSplit="7" topLeftCell="L1" activePane="topRight" state="frozen"/>
      <selection activeCell="AH25" sqref="AH25"/>
      <selection pane="topRight" activeCell="AG7" sqref="AG7"/>
    </sheetView>
  </sheetViews>
  <sheetFormatPr defaultRowHeight="15" x14ac:dyDescent="0.25"/>
  <cols>
    <col min="1" max="1" width="9.140625" style="3"/>
    <col min="2" max="2" width="15.140625" customWidth="1"/>
    <col min="3" max="3" width="26" style="4" customWidth="1"/>
    <col min="4" max="4" width="23.42578125" style="4" customWidth="1"/>
    <col min="5" max="5" width="15" style="4" customWidth="1"/>
    <col min="6" max="6" width="26.42578125" style="4" customWidth="1"/>
    <col min="7" max="7" width="13.140625" style="4" customWidth="1"/>
    <col min="8" max="8" width="13.5703125" style="4" customWidth="1"/>
    <col min="9" max="9" width="21.5703125" style="121" hidden="1" customWidth="1"/>
    <col min="10" max="10" width="56.85546875" style="121" hidden="1" customWidth="1"/>
    <col min="11" max="11" width="15.140625" style="4" customWidth="1"/>
    <col min="12" max="12" width="15.85546875" style="40" customWidth="1"/>
    <col min="13" max="13" width="19.5703125" style="40" customWidth="1"/>
    <col min="14" max="14" width="19.5703125" style="40" hidden="1" customWidth="1"/>
    <col min="15" max="15" width="19.5703125" style="40" customWidth="1"/>
    <col min="16" max="24" width="13.7109375" customWidth="1"/>
    <col min="25" max="25" width="14.140625" customWidth="1"/>
    <col min="26" max="26" width="15" style="29" customWidth="1"/>
    <col min="27" max="27" width="15" style="167" hidden="1" customWidth="1"/>
    <col min="28" max="29" width="16.140625" style="29" hidden="1" customWidth="1"/>
    <col min="30" max="30" width="20.140625" style="133" customWidth="1"/>
    <col min="31" max="31" width="28.28515625" customWidth="1"/>
    <col min="32" max="32" width="32.85546875" customWidth="1"/>
  </cols>
  <sheetData>
    <row r="1" spans="1:43" s="3" customFormat="1" ht="34.5" customHeight="1" x14ac:dyDescent="0.25">
      <c r="B1" s="105" t="s">
        <v>350</v>
      </c>
      <c r="C1" s="4"/>
      <c r="D1" s="4"/>
      <c r="E1" s="4"/>
      <c r="F1" s="4"/>
      <c r="G1" s="4"/>
      <c r="H1" s="4"/>
      <c r="I1" s="121"/>
      <c r="J1" s="121"/>
      <c r="K1" s="4"/>
      <c r="L1" s="40"/>
      <c r="M1" s="40"/>
      <c r="N1" s="40"/>
      <c r="O1" s="40"/>
      <c r="Z1" s="29"/>
      <c r="AA1" s="167"/>
      <c r="AB1" s="29"/>
      <c r="AC1" s="29"/>
      <c r="AD1" s="133"/>
    </row>
    <row r="2" spans="1:43" s="3" customFormat="1" ht="30" customHeight="1" thickBot="1" x14ac:dyDescent="0.3">
      <c r="B2" s="6"/>
      <c r="C2" s="4"/>
      <c r="D2" s="4"/>
      <c r="E2" s="4"/>
      <c r="F2" s="4"/>
      <c r="G2" s="4"/>
      <c r="H2" s="4"/>
      <c r="I2" s="121"/>
      <c r="J2" s="121"/>
      <c r="K2" s="4"/>
      <c r="L2" s="40"/>
      <c r="M2" s="40"/>
      <c r="N2" s="40"/>
      <c r="O2" s="40"/>
      <c r="Z2" s="29"/>
      <c r="AA2" s="167"/>
      <c r="AB2" s="29"/>
      <c r="AC2" s="29"/>
      <c r="AD2" s="133"/>
    </row>
    <row r="3" spans="1:43" s="3" customFormat="1" ht="53.25" customHeight="1" thickBot="1" x14ac:dyDescent="0.3">
      <c r="B3" s="383" t="s">
        <v>0</v>
      </c>
      <c r="C3" s="376" t="s">
        <v>1</v>
      </c>
      <c r="D3" s="376" t="s">
        <v>2</v>
      </c>
      <c r="E3" s="373" t="s">
        <v>230</v>
      </c>
      <c r="F3" s="373" t="s">
        <v>4</v>
      </c>
      <c r="G3" s="391" t="s">
        <v>5</v>
      </c>
      <c r="H3" s="373" t="s">
        <v>6</v>
      </c>
      <c r="I3" s="388" t="s">
        <v>359</v>
      </c>
      <c r="J3" s="377" t="s">
        <v>363</v>
      </c>
      <c r="K3" s="359" t="s">
        <v>342</v>
      </c>
      <c r="L3" s="373" t="s">
        <v>104</v>
      </c>
      <c r="M3" s="359" t="s">
        <v>122</v>
      </c>
      <c r="N3" s="392" t="s">
        <v>123</v>
      </c>
      <c r="O3" s="349" t="s">
        <v>447</v>
      </c>
      <c r="P3" s="348" t="s">
        <v>51</v>
      </c>
      <c r="Q3" s="348"/>
      <c r="R3" s="348" t="s">
        <v>39</v>
      </c>
      <c r="S3" s="348"/>
      <c r="T3" s="348" t="s">
        <v>40</v>
      </c>
      <c r="U3" s="348"/>
      <c r="V3" s="348" t="s">
        <v>41</v>
      </c>
      <c r="W3" s="348"/>
      <c r="X3" s="348" t="s">
        <v>42</v>
      </c>
      <c r="Y3" s="348"/>
      <c r="Z3" s="345" t="s">
        <v>43</v>
      </c>
      <c r="AA3" s="352" t="s">
        <v>422</v>
      </c>
      <c r="AB3" s="353"/>
      <c r="AC3" s="354"/>
      <c r="AD3" s="362" t="s">
        <v>81</v>
      </c>
      <c r="AE3" s="366" t="s">
        <v>44</v>
      </c>
    </row>
    <row r="4" spans="1:43" s="2" customFormat="1" ht="49.5" customHeight="1" x14ac:dyDescent="0.25">
      <c r="A4" s="3"/>
      <c r="B4" s="384"/>
      <c r="C4" s="374"/>
      <c r="D4" s="374"/>
      <c r="E4" s="374"/>
      <c r="F4" s="374"/>
      <c r="G4" s="381"/>
      <c r="H4" s="374"/>
      <c r="I4" s="389"/>
      <c r="J4" s="378"/>
      <c r="K4" s="360"/>
      <c r="L4" s="374"/>
      <c r="M4" s="360"/>
      <c r="N4" s="393"/>
      <c r="O4" s="350"/>
      <c r="P4" s="30" t="s">
        <v>45</v>
      </c>
      <c r="Q4" s="30" t="s">
        <v>46</v>
      </c>
      <c r="R4" s="30" t="s">
        <v>45</v>
      </c>
      <c r="S4" s="30" t="s">
        <v>46</v>
      </c>
      <c r="T4" s="30" t="s">
        <v>45</v>
      </c>
      <c r="U4" s="30" t="s">
        <v>46</v>
      </c>
      <c r="V4" s="30" t="s">
        <v>45</v>
      </c>
      <c r="W4" s="30" t="s">
        <v>46</v>
      </c>
      <c r="X4" s="30" t="s">
        <v>45</v>
      </c>
      <c r="Y4" s="30" t="s">
        <v>46</v>
      </c>
      <c r="Z4" s="346"/>
      <c r="AA4" s="355" t="s">
        <v>418</v>
      </c>
      <c r="AB4" s="357" t="s">
        <v>419</v>
      </c>
      <c r="AC4" s="357" t="s">
        <v>420</v>
      </c>
      <c r="AD4" s="363"/>
      <c r="AE4" s="367"/>
      <c r="AF4" s="1"/>
      <c r="AG4" s="1"/>
      <c r="AH4" s="1"/>
      <c r="AI4" s="1"/>
      <c r="AJ4" s="1"/>
      <c r="AK4" s="1"/>
      <c r="AL4" s="1"/>
      <c r="AM4" s="1"/>
      <c r="AN4" s="1"/>
      <c r="AO4" s="1"/>
      <c r="AP4" s="1"/>
      <c r="AQ4" s="1"/>
    </row>
    <row r="5" spans="1:43" s="2" customFormat="1" ht="27.75" customHeight="1" thickBot="1" x14ac:dyDescent="0.3">
      <c r="A5" s="3"/>
      <c r="B5" s="385"/>
      <c r="C5" s="375"/>
      <c r="D5" s="375"/>
      <c r="E5" s="375"/>
      <c r="F5" s="375"/>
      <c r="G5" s="382"/>
      <c r="H5" s="375"/>
      <c r="I5" s="390"/>
      <c r="J5" s="379"/>
      <c r="K5" s="361"/>
      <c r="L5" s="375"/>
      <c r="M5" s="361"/>
      <c r="N5" s="394"/>
      <c r="O5" s="351"/>
      <c r="P5" s="34"/>
      <c r="Q5" s="35" t="s">
        <v>47</v>
      </c>
      <c r="R5" s="35"/>
      <c r="S5" s="35" t="s">
        <v>47</v>
      </c>
      <c r="T5" s="35"/>
      <c r="U5" s="35" t="s">
        <v>48</v>
      </c>
      <c r="V5" s="35"/>
      <c r="W5" s="35" t="s">
        <v>49</v>
      </c>
      <c r="X5" s="35"/>
      <c r="Y5" s="35" t="s">
        <v>48</v>
      </c>
      <c r="Z5" s="347"/>
      <c r="AA5" s="356"/>
      <c r="AB5" s="358"/>
      <c r="AC5" s="358"/>
      <c r="AD5" s="364"/>
      <c r="AE5" s="368"/>
      <c r="AF5" s="1"/>
      <c r="AG5" s="1"/>
      <c r="AH5" s="1"/>
      <c r="AI5" s="1"/>
      <c r="AJ5" s="1"/>
      <c r="AK5" s="1"/>
      <c r="AL5" s="1"/>
      <c r="AM5" s="1"/>
      <c r="AN5" s="1"/>
      <c r="AO5" s="1"/>
      <c r="AP5" s="1"/>
      <c r="AQ5" s="1"/>
    </row>
    <row r="6" spans="1:43" s="2" customFormat="1" ht="57.75" customHeight="1" x14ac:dyDescent="0.25">
      <c r="A6" s="369" t="s">
        <v>433</v>
      </c>
      <c r="B6" s="66" t="s">
        <v>162</v>
      </c>
      <c r="C6" s="69" t="s">
        <v>163</v>
      </c>
      <c r="D6" s="69" t="s">
        <v>67</v>
      </c>
      <c r="E6" s="66" t="s">
        <v>68</v>
      </c>
      <c r="F6" s="69" t="s">
        <v>69</v>
      </c>
      <c r="G6" s="92">
        <v>100000</v>
      </c>
      <c r="H6" s="93">
        <v>3500000</v>
      </c>
      <c r="I6" s="123">
        <f t="shared" ref="I6:I41" si="0">100-(G6*100/H6)</f>
        <v>97.142857142857139</v>
      </c>
      <c r="J6" s="128" t="s">
        <v>377</v>
      </c>
      <c r="K6" s="66" t="s">
        <v>344</v>
      </c>
      <c r="L6" s="48" t="s">
        <v>341</v>
      </c>
      <c r="M6" s="63" t="s">
        <v>341</v>
      </c>
      <c r="N6" s="63" t="s">
        <v>356</v>
      </c>
      <c r="O6" s="506" t="s">
        <v>461</v>
      </c>
      <c r="P6" s="77">
        <v>5</v>
      </c>
      <c r="Q6" s="78">
        <f t="shared" ref="Q6:Q42" si="1">(25*P6*0.1)/5</f>
        <v>2.5</v>
      </c>
      <c r="R6" s="77">
        <v>5</v>
      </c>
      <c r="S6" s="78">
        <f t="shared" ref="S6:S41" si="2">(25*R6*0.1)/5</f>
        <v>2.5</v>
      </c>
      <c r="T6" s="77">
        <f>K2_24_Hodnotitelé!S13</f>
        <v>4.6363636363636367</v>
      </c>
      <c r="U6" s="78">
        <f t="shared" ref="U6:U41" si="3">(25*T6*0.2)/5</f>
        <v>4.6363636363636376</v>
      </c>
      <c r="V6" s="77">
        <f>K2_24_Hodnotitelé!AE13</f>
        <v>4.7272727272727275</v>
      </c>
      <c r="W6" s="78">
        <f t="shared" ref="W6:W19" si="4">(25*V6*0.4)/5</f>
        <v>9.4545454545454568</v>
      </c>
      <c r="X6" s="77">
        <f>K2_24_Hodnotitelé!AQ13</f>
        <v>4.7272727272727275</v>
      </c>
      <c r="Y6" s="78">
        <f t="shared" ref="Y6:Y41" si="5">(25*X6*0.2)/5</f>
        <v>4.7272727272727284</v>
      </c>
      <c r="Z6" s="183">
        <f t="shared" ref="Z6:Z42" si="6">SUM(Q6,S6,U6,W6,Y6)</f>
        <v>23.81818181818182</v>
      </c>
      <c r="AA6" s="169">
        <f t="shared" ref="AA6:AA42" si="7">Z6*100/25/100</f>
        <v>0.95272727272727276</v>
      </c>
      <c r="AB6" s="136">
        <f t="shared" ref="AB6:AB42" si="8">(Z6*100/25)*G6/100</f>
        <v>95272.727272727279</v>
      </c>
      <c r="AC6" s="136">
        <f t="shared" ref="AC6:AC42" si="9">ROUND(AB6,-2)</f>
        <v>95300</v>
      </c>
      <c r="AD6" s="211">
        <f>AC6</f>
        <v>95300</v>
      </c>
      <c r="AE6" s="71"/>
      <c r="AF6" s="1"/>
      <c r="AG6" s="1"/>
      <c r="AH6" s="1"/>
      <c r="AI6" s="1"/>
      <c r="AJ6" s="1"/>
      <c r="AK6" s="1"/>
      <c r="AL6" s="1"/>
      <c r="AM6" s="1"/>
      <c r="AN6" s="1"/>
      <c r="AO6" s="1"/>
      <c r="AP6" s="1"/>
      <c r="AQ6" s="1"/>
    </row>
    <row r="7" spans="1:43" s="2" customFormat="1" ht="62.25" customHeight="1" x14ac:dyDescent="0.25">
      <c r="A7" s="369"/>
      <c r="B7" s="67" t="s">
        <v>173</v>
      </c>
      <c r="C7" s="70" t="s">
        <v>20</v>
      </c>
      <c r="D7" s="70" t="s">
        <v>13</v>
      </c>
      <c r="E7" s="67">
        <v>29393973</v>
      </c>
      <c r="F7" s="70" t="s">
        <v>14</v>
      </c>
      <c r="G7" s="94">
        <v>100000</v>
      </c>
      <c r="H7" s="95">
        <v>970000</v>
      </c>
      <c r="I7" s="123">
        <f t="shared" si="0"/>
        <v>89.69072164948453</v>
      </c>
      <c r="J7" s="129" t="s">
        <v>383</v>
      </c>
      <c r="K7" s="66" t="s">
        <v>344</v>
      </c>
      <c r="L7" s="48" t="s">
        <v>344</v>
      </c>
      <c r="M7" s="64" t="s">
        <v>341</v>
      </c>
      <c r="N7" s="63" t="s">
        <v>356</v>
      </c>
      <c r="O7" s="505" t="s">
        <v>462</v>
      </c>
      <c r="P7" s="77">
        <v>5</v>
      </c>
      <c r="Q7" s="79">
        <f t="shared" si="1"/>
        <v>2.5</v>
      </c>
      <c r="R7" s="77">
        <v>5</v>
      </c>
      <c r="S7" s="79">
        <f t="shared" si="2"/>
        <v>2.5</v>
      </c>
      <c r="T7" s="80">
        <f>K2_24_Hodnotitelé!S19</f>
        <v>4.4545454545454541</v>
      </c>
      <c r="U7" s="79">
        <f t="shared" si="3"/>
        <v>4.454545454545455</v>
      </c>
      <c r="V7" s="80">
        <f>K2_24_Hodnotitelé!AE19</f>
        <v>4.4545454545454541</v>
      </c>
      <c r="W7" s="79">
        <f t="shared" si="4"/>
        <v>8.9090909090909101</v>
      </c>
      <c r="X7" s="80">
        <f>K2_24_Hodnotitelé!AQ19</f>
        <v>4.1818181818181817</v>
      </c>
      <c r="Y7" s="79">
        <f t="shared" si="5"/>
        <v>4.1818181818181817</v>
      </c>
      <c r="Z7" s="184">
        <f t="shared" si="6"/>
        <v>22.545454545454547</v>
      </c>
      <c r="AA7" s="169">
        <f t="shared" si="7"/>
        <v>0.90181818181818185</v>
      </c>
      <c r="AB7" s="136">
        <f t="shared" si="8"/>
        <v>90181.818181818177</v>
      </c>
      <c r="AC7" s="136">
        <f t="shared" si="9"/>
        <v>90200</v>
      </c>
      <c r="AD7" s="211">
        <f t="shared" ref="AD7:AD35" si="10">AC7</f>
        <v>90200</v>
      </c>
      <c r="AE7" s="73"/>
      <c r="AF7" s="1"/>
      <c r="AG7" s="1"/>
      <c r="AH7" s="1"/>
      <c r="AI7" s="1"/>
      <c r="AJ7" s="1"/>
      <c r="AK7" s="1"/>
      <c r="AL7" s="1"/>
      <c r="AM7" s="1"/>
      <c r="AN7" s="1"/>
      <c r="AO7" s="1"/>
      <c r="AP7" s="1"/>
      <c r="AQ7" s="1"/>
    </row>
    <row r="8" spans="1:43" s="2" customFormat="1" ht="80.099999999999994" customHeight="1" x14ac:dyDescent="0.25">
      <c r="A8" s="369"/>
      <c r="B8" s="67" t="s">
        <v>164</v>
      </c>
      <c r="C8" s="70" t="s">
        <v>165</v>
      </c>
      <c r="D8" s="70" t="s">
        <v>67</v>
      </c>
      <c r="E8" s="67" t="s">
        <v>68</v>
      </c>
      <c r="F8" s="70" t="s">
        <v>69</v>
      </c>
      <c r="G8" s="94">
        <v>100000</v>
      </c>
      <c r="H8" s="95">
        <v>550000</v>
      </c>
      <c r="I8" s="123">
        <f t="shared" si="0"/>
        <v>81.818181818181813</v>
      </c>
      <c r="J8" s="129" t="s">
        <v>378</v>
      </c>
      <c r="K8" s="66" t="s">
        <v>344</v>
      </c>
      <c r="L8" s="48" t="s">
        <v>341</v>
      </c>
      <c r="M8" s="64" t="s">
        <v>341</v>
      </c>
      <c r="N8" s="63" t="s">
        <v>356</v>
      </c>
      <c r="O8" s="505" t="s">
        <v>534</v>
      </c>
      <c r="P8" s="77">
        <v>5</v>
      </c>
      <c r="Q8" s="79">
        <f t="shared" si="1"/>
        <v>2.5</v>
      </c>
      <c r="R8" s="77">
        <v>5</v>
      </c>
      <c r="S8" s="79">
        <f t="shared" si="2"/>
        <v>2.5</v>
      </c>
      <c r="T8" s="80">
        <f>K2_24_Hodnotitelé!S14</f>
        <v>4.3636363636363633</v>
      </c>
      <c r="U8" s="79">
        <f t="shared" si="3"/>
        <v>4.3636363636363633</v>
      </c>
      <c r="V8" s="80">
        <f>K2_24_Hodnotitelé!AE14</f>
        <v>4.0909090909090908</v>
      </c>
      <c r="W8" s="79">
        <f t="shared" si="4"/>
        <v>8.1818181818181817</v>
      </c>
      <c r="X8" s="80">
        <f>K2_24_Hodnotitelé!AQ14</f>
        <v>4.1818181818181817</v>
      </c>
      <c r="Y8" s="79">
        <f t="shared" si="5"/>
        <v>4.1818181818181817</v>
      </c>
      <c r="Z8" s="184">
        <f t="shared" si="6"/>
        <v>21.727272727272727</v>
      </c>
      <c r="AA8" s="169">
        <f t="shared" si="7"/>
        <v>0.86909090909090903</v>
      </c>
      <c r="AB8" s="136">
        <f t="shared" si="8"/>
        <v>86909.090909090897</v>
      </c>
      <c r="AC8" s="136">
        <f t="shared" si="9"/>
        <v>86900</v>
      </c>
      <c r="AD8" s="211">
        <f t="shared" si="10"/>
        <v>86900</v>
      </c>
      <c r="AE8" s="73"/>
      <c r="AF8" s="1"/>
      <c r="AG8" s="1"/>
      <c r="AH8" s="1"/>
      <c r="AI8" s="1"/>
      <c r="AJ8" s="1"/>
      <c r="AK8" s="1"/>
      <c r="AL8" s="1"/>
      <c r="AM8" s="1"/>
      <c r="AN8" s="1"/>
      <c r="AO8" s="1"/>
      <c r="AP8" s="1"/>
      <c r="AQ8" s="1"/>
    </row>
    <row r="9" spans="1:43" s="2" customFormat="1" ht="80.099999999999994" customHeight="1" x14ac:dyDescent="0.25">
      <c r="A9" s="369"/>
      <c r="B9" s="67" t="s">
        <v>172</v>
      </c>
      <c r="C9" s="70" t="s">
        <v>19</v>
      </c>
      <c r="D9" s="70" t="s">
        <v>13</v>
      </c>
      <c r="E9" s="67">
        <v>29393973</v>
      </c>
      <c r="F9" s="70" t="s">
        <v>14</v>
      </c>
      <c r="G9" s="94">
        <v>100000</v>
      </c>
      <c r="H9" s="95">
        <v>730000</v>
      </c>
      <c r="I9" s="123">
        <f t="shared" si="0"/>
        <v>86.301369863013704</v>
      </c>
      <c r="J9" s="129" t="s">
        <v>382</v>
      </c>
      <c r="K9" s="66" t="s">
        <v>344</v>
      </c>
      <c r="L9" s="48" t="s">
        <v>344</v>
      </c>
      <c r="M9" s="64" t="s">
        <v>341</v>
      </c>
      <c r="N9" s="63" t="s">
        <v>356</v>
      </c>
      <c r="O9" s="505" t="s">
        <v>463</v>
      </c>
      <c r="P9" s="77">
        <v>5</v>
      </c>
      <c r="Q9" s="79">
        <f t="shared" si="1"/>
        <v>2.5</v>
      </c>
      <c r="R9" s="77">
        <v>5</v>
      </c>
      <c r="S9" s="79">
        <f t="shared" si="2"/>
        <v>2.5</v>
      </c>
      <c r="T9" s="80">
        <f>K2_24_Hodnotitelé!S18</f>
        <v>4.0909090909090908</v>
      </c>
      <c r="U9" s="79">
        <f t="shared" si="3"/>
        <v>4.0909090909090908</v>
      </c>
      <c r="V9" s="80">
        <f>K2_24_Hodnotitelé!AE18</f>
        <v>4.0909090909090908</v>
      </c>
      <c r="W9" s="79">
        <f t="shared" si="4"/>
        <v>8.1818181818181817</v>
      </c>
      <c r="X9" s="80">
        <f>K2_24_Hodnotitelé!AQ18</f>
        <v>4</v>
      </c>
      <c r="Y9" s="79">
        <f t="shared" si="5"/>
        <v>4</v>
      </c>
      <c r="Z9" s="184">
        <f t="shared" si="6"/>
        <v>21.272727272727273</v>
      </c>
      <c r="AA9" s="169">
        <f t="shared" si="7"/>
        <v>0.85090909090909095</v>
      </c>
      <c r="AB9" s="136">
        <f t="shared" si="8"/>
        <v>85090.909090909103</v>
      </c>
      <c r="AC9" s="136">
        <f t="shared" si="9"/>
        <v>85100</v>
      </c>
      <c r="AD9" s="211">
        <f t="shared" si="10"/>
        <v>85100</v>
      </c>
      <c r="AE9" s="73"/>
      <c r="AF9" s="1"/>
      <c r="AG9" s="1"/>
      <c r="AH9" s="1"/>
      <c r="AI9" s="1"/>
      <c r="AJ9" s="1"/>
      <c r="AK9" s="1"/>
      <c r="AL9" s="1"/>
      <c r="AM9" s="1"/>
      <c r="AN9" s="1"/>
      <c r="AO9" s="1"/>
      <c r="AP9" s="1"/>
      <c r="AQ9" s="1"/>
    </row>
    <row r="10" spans="1:43" s="2" customFormat="1" ht="80.099999999999994" customHeight="1" x14ac:dyDescent="0.25">
      <c r="A10" s="369"/>
      <c r="B10" s="67" t="s">
        <v>169</v>
      </c>
      <c r="C10" s="70" t="s">
        <v>92</v>
      </c>
      <c r="D10" s="70" t="s">
        <v>168</v>
      </c>
      <c r="E10" s="67">
        <v>47813130</v>
      </c>
      <c r="F10" s="70" t="s">
        <v>93</v>
      </c>
      <c r="G10" s="94">
        <v>70000</v>
      </c>
      <c r="H10" s="95">
        <v>200000</v>
      </c>
      <c r="I10" s="123">
        <f t="shared" si="0"/>
        <v>65</v>
      </c>
      <c r="J10" s="129" t="s">
        <v>380</v>
      </c>
      <c r="K10" s="66" t="s">
        <v>341</v>
      </c>
      <c r="L10" s="48" t="s">
        <v>344</v>
      </c>
      <c r="M10" s="64" t="s">
        <v>341</v>
      </c>
      <c r="N10" s="63" t="s">
        <v>356</v>
      </c>
      <c r="O10" s="505" t="s">
        <v>464</v>
      </c>
      <c r="P10" s="77">
        <v>5</v>
      </c>
      <c r="Q10" s="79">
        <f t="shared" si="1"/>
        <v>2.5</v>
      </c>
      <c r="R10" s="77">
        <v>5</v>
      </c>
      <c r="S10" s="79">
        <f t="shared" si="2"/>
        <v>2.5</v>
      </c>
      <c r="T10" s="80">
        <f>K2_24_Hodnotitelé!S16</f>
        <v>4</v>
      </c>
      <c r="U10" s="79">
        <f t="shared" si="3"/>
        <v>4</v>
      </c>
      <c r="V10" s="80">
        <f>K2_24_Hodnotitelé!AE16</f>
        <v>4.0909090909090908</v>
      </c>
      <c r="W10" s="79">
        <f t="shared" si="4"/>
        <v>8.1818181818181817</v>
      </c>
      <c r="X10" s="80">
        <f>K2_24_Hodnotitelé!AQ16</f>
        <v>3.8181818181818183</v>
      </c>
      <c r="Y10" s="79">
        <f t="shared" si="5"/>
        <v>3.8181818181818179</v>
      </c>
      <c r="Z10" s="184">
        <f t="shared" si="6"/>
        <v>20.999999999999996</v>
      </c>
      <c r="AA10" s="169">
        <f t="shared" si="7"/>
        <v>0.83999999999999986</v>
      </c>
      <c r="AB10" s="136">
        <f t="shared" si="8"/>
        <v>58799.999999999993</v>
      </c>
      <c r="AC10" s="136">
        <f t="shared" si="9"/>
        <v>58800</v>
      </c>
      <c r="AD10" s="211">
        <f t="shared" si="10"/>
        <v>58800</v>
      </c>
      <c r="AE10" s="73"/>
      <c r="AF10" s="1"/>
      <c r="AG10" s="1"/>
      <c r="AH10" s="1"/>
      <c r="AI10" s="1"/>
      <c r="AJ10" s="1"/>
      <c r="AK10" s="1"/>
      <c r="AL10" s="1"/>
      <c r="AM10" s="1"/>
      <c r="AN10" s="1"/>
      <c r="AO10" s="1"/>
      <c r="AP10" s="1"/>
      <c r="AQ10" s="1"/>
    </row>
    <row r="11" spans="1:43" s="2" customFormat="1" ht="58.5" customHeight="1" x14ac:dyDescent="0.25">
      <c r="A11" s="369"/>
      <c r="B11" s="67" t="s">
        <v>152</v>
      </c>
      <c r="C11" s="70" t="s">
        <v>153</v>
      </c>
      <c r="D11" s="70" t="s">
        <v>62</v>
      </c>
      <c r="E11" s="67" t="s">
        <v>63</v>
      </c>
      <c r="F11" s="70" t="s">
        <v>64</v>
      </c>
      <c r="G11" s="94">
        <v>100000</v>
      </c>
      <c r="H11" s="95">
        <v>215000</v>
      </c>
      <c r="I11" s="123">
        <f t="shared" si="0"/>
        <v>53.488372093023258</v>
      </c>
      <c r="J11" s="129" t="s">
        <v>373</v>
      </c>
      <c r="K11" s="66" t="s">
        <v>344</v>
      </c>
      <c r="L11" s="48" t="s">
        <v>344</v>
      </c>
      <c r="M11" s="64" t="s">
        <v>341</v>
      </c>
      <c r="N11" s="63" t="s">
        <v>356</v>
      </c>
      <c r="O11" s="505" t="s">
        <v>465</v>
      </c>
      <c r="P11" s="77">
        <v>5</v>
      </c>
      <c r="Q11" s="79">
        <f t="shared" si="1"/>
        <v>2.5</v>
      </c>
      <c r="R11" s="77">
        <v>4</v>
      </c>
      <c r="S11" s="79">
        <f t="shared" si="2"/>
        <v>2</v>
      </c>
      <c r="T11" s="80">
        <f>K2_24_Hodnotitelé!S7</f>
        <v>4.1818181818181817</v>
      </c>
      <c r="U11" s="79">
        <f t="shared" si="3"/>
        <v>4.1818181818181817</v>
      </c>
      <c r="V11" s="80">
        <f>K2_24_Hodnotitelé!AE7</f>
        <v>3.8181818181818183</v>
      </c>
      <c r="W11" s="79">
        <f t="shared" si="4"/>
        <v>7.6363636363636358</v>
      </c>
      <c r="X11" s="80">
        <f>K2_24_Hodnotitelé!AQ7</f>
        <v>4</v>
      </c>
      <c r="Y11" s="79">
        <f t="shared" si="5"/>
        <v>4</v>
      </c>
      <c r="Z11" s="184">
        <f t="shared" si="6"/>
        <v>20.318181818181817</v>
      </c>
      <c r="AA11" s="169">
        <f t="shared" si="7"/>
        <v>0.81272727272727263</v>
      </c>
      <c r="AB11" s="136">
        <f t="shared" si="8"/>
        <v>81272.727272727265</v>
      </c>
      <c r="AC11" s="136">
        <f t="shared" si="9"/>
        <v>81300</v>
      </c>
      <c r="AD11" s="211">
        <f t="shared" si="10"/>
        <v>81300</v>
      </c>
      <c r="AE11" s="72"/>
      <c r="AF11" s="1"/>
      <c r="AG11" s="1"/>
      <c r="AH11" s="1"/>
      <c r="AI11" s="1"/>
      <c r="AJ11" s="1"/>
      <c r="AK11" s="1"/>
      <c r="AL11" s="1"/>
      <c r="AM11" s="1"/>
      <c r="AN11" s="1"/>
      <c r="AO11" s="1"/>
      <c r="AP11" s="1"/>
      <c r="AQ11" s="1"/>
    </row>
    <row r="12" spans="1:43" s="2" customFormat="1" ht="59.25" customHeight="1" x14ac:dyDescent="0.25">
      <c r="A12" s="369"/>
      <c r="B12" s="67" t="s">
        <v>189</v>
      </c>
      <c r="C12" s="70" t="s">
        <v>186</v>
      </c>
      <c r="D12" s="70" t="s">
        <v>17</v>
      </c>
      <c r="E12" s="67">
        <v>47811838</v>
      </c>
      <c r="F12" s="70" t="s">
        <v>18</v>
      </c>
      <c r="G12" s="94">
        <v>100000</v>
      </c>
      <c r="H12" s="95">
        <v>180000</v>
      </c>
      <c r="I12" s="123">
        <f t="shared" si="0"/>
        <v>44.444444444444443</v>
      </c>
      <c r="J12" s="130" t="s">
        <v>390</v>
      </c>
      <c r="K12" s="66" t="s">
        <v>344</v>
      </c>
      <c r="L12" s="48" t="s">
        <v>344</v>
      </c>
      <c r="M12" s="64" t="s">
        <v>341</v>
      </c>
      <c r="N12" s="63" t="s">
        <v>356</v>
      </c>
      <c r="O12" s="505" t="s">
        <v>466</v>
      </c>
      <c r="P12" s="77">
        <v>5</v>
      </c>
      <c r="Q12" s="81">
        <f t="shared" si="1"/>
        <v>2.5</v>
      </c>
      <c r="R12" s="77">
        <v>2</v>
      </c>
      <c r="S12" s="81">
        <f t="shared" si="2"/>
        <v>1</v>
      </c>
      <c r="T12" s="80">
        <f>K2_24_Hodnotitelé!S26</f>
        <v>4.1818181818181817</v>
      </c>
      <c r="U12" s="81">
        <f t="shared" si="3"/>
        <v>4.1818181818181817</v>
      </c>
      <c r="V12" s="80">
        <f>K2_24_Hodnotitelé!AE26</f>
        <v>4.1818181818181817</v>
      </c>
      <c r="W12" s="81">
        <f t="shared" si="4"/>
        <v>8.3636363636363633</v>
      </c>
      <c r="X12" s="80">
        <f>K2_24_Hodnotitelé!AQ26</f>
        <v>4.1818181818181817</v>
      </c>
      <c r="Y12" s="81">
        <f t="shared" si="5"/>
        <v>4.1818181818181817</v>
      </c>
      <c r="Z12" s="184">
        <f t="shared" si="6"/>
        <v>20.227272727272727</v>
      </c>
      <c r="AA12" s="169">
        <f t="shared" si="7"/>
        <v>0.80909090909090908</v>
      </c>
      <c r="AB12" s="136">
        <f t="shared" si="8"/>
        <v>80909.090909090912</v>
      </c>
      <c r="AC12" s="136">
        <f t="shared" si="9"/>
        <v>80900</v>
      </c>
      <c r="AD12" s="211">
        <f t="shared" si="10"/>
        <v>80900</v>
      </c>
      <c r="AE12" s="74"/>
      <c r="AF12" s="1"/>
      <c r="AG12" s="1"/>
      <c r="AH12" s="1"/>
      <c r="AI12" s="1"/>
      <c r="AJ12" s="1"/>
      <c r="AK12" s="1"/>
      <c r="AL12" s="1"/>
      <c r="AM12" s="1"/>
      <c r="AN12" s="1"/>
      <c r="AO12" s="1"/>
      <c r="AP12" s="1"/>
      <c r="AQ12" s="1"/>
    </row>
    <row r="13" spans="1:43" s="2" customFormat="1" ht="57.75" customHeight="1" x14ac:dyDescent="0.25">
      <c r="A13" s="369"/>
      <c r="B13" s="67" t="s">
        <v>176</v>
      </c>
      <c r="C13" s="70" t="s">
        <v>177</v>
      </c>
      <c r="D13" s="70" t="s">
        <v>23</v>
      </c>
      <c r="E13" s="67">
        <v>47813512</v>
      </c>
      <c r="F13" s="70" t="s">
        <v>24</v>
      </c>
      <c r="G13" s="94">
        <v>55000</v>
      </c>
      <c r="H13" s="95">
        <v>88000</v>
      </c>
      <c r="I13" s="123">
        <f t="shared" si="0"/>
        <v>37.5</v>
      </c>
      <c r="J13" s="129" t="s">
        <v>385</v>
      </c>
      <c r="K13" s="67" t="s">
        <v>344</v>
      </c>
      <c r="L13" s="49" t="s">
        <v>344</v>
      </c>
      <c r="M13" s="64" t="s">
        <v>341</v>
      </c>
      <c r="N13" s="63" t="s">
        <v>356</v>
      </c>
      <c r="O13" s="505" t="s">
        <v>467</v>
      </c>
      <c r="P13" s="77">
        <v>5</v>
      </c>
      <c r="Q13" s="79">
        <f t="shared" si="1"/>
        <v>2.5</v>
      </c>
      <c r="R13" s="77">
        <v>2</v>
      </c>
      <c r="S13" s="79">
        <f t="shared" si="2"/>
        <v>1</v>
      </c>
      <c r="T13" s="80">
        <f>K2_24_Hodnotitelé!S21</f>
        <v>4.2</v>
      </c>
      <c r="U13" s="79">
        <f t="shared" si="3"/>
        <v>4.2</v>
      </c>
      <c r="V13" s="80">
        <f>K2_24_Hodnotitelé!AE21</f>
        <v>4.2</v>
      </c>
      <c r="W13" s="79">
        <f t="shared" si="4"/>
        <v>8.4</v>
      </c>
      <c r="X13" s="80">
        <f>K2_24_Hodnotitelé!AQ21</f>
        <v>4.0999999999999996</v>
      </c>
      <c r="Y13" s="79">
        <f t="shared" si="5"/>
        <v>4.0999999999999996</v>
      </c>
      <c r="Z13" s="184">
        <f t="shared" si="6"/>
        <v>20.200000000000003</v>
      </c>
      <c r="AA13" s="169">
        <f t="shared" si="7"/>
        <v>0.80800000000000016</v>
      </c>
      <c r="AB13" s="136">
        <f t="shared" si="8"/>
        <v>44440.000000000007</v>
      </c>
      <c r="AC13" s="136">
        <f t="shared" si="9"/>
        <v>44400</v>
      </c>
      <c r="AD13" s="211">
        <f t="shared" si="10"/>
        <v>44400</v>
      </c>
      <c r="AE13" s="73"/>
      <c r="AF13" s="1"/>
      <c r="AG13" s="1"/>
      <c r="AH13" s="1"/>
      <c r="AI13" s="1"/>
      <c r="AJ13" s="1"/>
      <c r="AK13" s="1"/>
      <c r="AL13" s="1"/>
      <c r="AM13" s="1"/>
      <c r="AN13" s="1"/>
      <c r="AO13" s="1"/>
      <c r="AP13" s="1"/>
      <c r="AQ13" s="1"/>
    </row>
    <row r="14" spans="1:43" s="2" customFormat="1" ht="60.75" customHeight="1" x14ac:dyDescent="0.25">
      <c r="A14" s="369"/>
      <c r="B14" s="67" t="s">
        <v>155</v>
      </c>
      <c r="C14" s="70" t="s">
        <v>156</v>
      </c>
      <c r="D14" s="70" t="s">
        <v>94</v>
      </c>
      <c r="E14" s="114">
        <v>37545</v>
      </c>
      <c r="F14" s="70" t="s">
        <v>95</v>
      </c>
      <c r="G14" s="94">
        <v>100000</v>
      </c>
      <c r="H14" s="95">
        <v>780000</v>
      </c>
      <c r="I14" s="123">
        <f t="shared" si="0"/>
        <v>87.179487179487182</v>
      </c>
      <c r="J14" s="129" t="s">
        <v>375</v>
      </c>
      <c r="K14" s="67" t="s">
        <v>344</v>
      </c>
      <c r="L14" s="49" t="s">
        <v>344</v>
      </c>
      <c r="M14" s="64" t="s">
        <v>341</v>
      </c>
      <c r="N14" s="63" t="s">
        <v>356</v>
      </c>
      <c r="O14" s="505" t="s">
        <v>468</v>
      </c>
      <c r="P14" s="77">
        <v>5</v>
      </c>
      <c r="Q14" s="79">
        <f t="shared" si="1"/>
        <v>2.5</v>
      </c>
      <c r="R14" s="77">
        <v>5</v>
      </c>
      <c r="S14" s="79">
        <f t="shared" si="2"/>
        <v>2.5</v>
      </c>
      <c r="T14" s="80">
        <f>K2_24_Hodnotitelé!S9</f>
        <v>3.8181818181818183</v>
      </c>
      <c r="U14" s="79">
        <f t="shared" si="3"/>
        <v>3.8181818181818179</v>
      </c>
      <c r="V14" s="80">
        <f>K2_24_Hodnotitelé!AE9</f>
        <v>3.7272727272727271</v>
      </c>
      <c r="W14" s="79">
        <f t="shared" si="4"/>
        <v>7.454545454545455</v>
      </c>
      <c r="X14" s="80">
        <f>K2_24_Hodnotitelé!AQ9</f>
        <v>3.5454545454545454</v>
      </c>
      <c r="Y14" s="79">
        <f t="shared" si="5"/>
        <v>3.5454545454545459</v>
      </c>
      <c r="Z14" s="184">
        <f t="shared" si="6"/>
        <v>19.81818181818182</v>
      </c>
      <c r="AA14" s="169">
        <f t="shared" si="7"/>
        <v>0.79272727272727284</v>
      </c>
      <c r="AB14" s="136">
        <f t="shared" si="8"/>
        <v>79272.727272727279</v>
      </c>
      <c r="AC14" s="136">
        <f t="shared" si="9"/>
        <v>79300</v>
      </c>
      <c r="AD14" s="211">
        <f t="shared" si="10"/>
        <v>79300</v>
      </c>
      <c r="AE14" s="72"/>
      <c r="AF14" s="1"/>
      <c r="AG14" s="1"/>
      <c r="AH14" s="1"/>
      <c r="AI14" s="1"/>
      <c r="AJ14" s="1"/>
      <c r="AK14" s="1"/>
      <c r="AL14" s="1"/>
      <c r="AM14" s="1"/>
      <c r="AN14" s="1"/>
      <c r="AO14" s="1"/>
      <c r="AP14" s="1"/>
      <c r="AQ14" s="1"/>
    </row>
    <row r="15" spans="1:43" s="2" customFormat="1" ht="81" customHeight="1" x14ac:dyDescent="0.25">
      <c r="A15" s="369"/>
      <c r="B15" s="67" t="s">
        <v>184</v>
      </c>
      <c r="C15" s="70" t="s">
        <v>96</v>
      </c>
      <c r="D15" s="70" t="s">
        <v>65</v>
      </c>
      <c r="E15" s="67">
        <v>28614593</v>
      </c>
      <c r="F15" s="70" t="s">
        <v>66</v>
      </c>
      <c r="G15" s="94">
        <v>47000</v>
      </c>
      <c r="H15" s="95">
        <v>185000</v>
      </c>
      <c r="I15" s="123">
        <f t="shared" si="0"/>
        <v>74.594594594594597</v>
      </c>
      <c r="J15" s="129" t="s">
        <v>389</v>
      </c>
      <c r="K15" s="67" t="s">
        <v>341</v>
      </c>
      <c r="L15" s="49" t="s">
        <v>341</v>
      </c>
      <c r="M15" s="64" t="s">
        <v>341</v>
      </c>
      <c r="N15" s="63" t="s">
        <v>356</v>
      </c>
      <c r="O15" s="505" t="s">
        <v>469</v>
      </c>
      <c r="P15" s="77">
        <v>5</v>
      </c>
      <c r="Q15" s="81">
        <f t="shared" si="1"/>
        <v>2.5</v>
      </c>
      <c r="R15" s="77">
        <v>5</v>
      </c>
      <c r="S15" s="81">
        <f t="shared" si="2"/>
        <v>2.5</v>
      </c>
      <c r="T15" s="80">
        <f>K2_24_Hodnotitelé!S25</f>
        <v>4</v>
      </c>
      <c r="U15" s="81">
        <f t="shared" si="3"/>
        <v>4</v>
      </c>
      <c r="V15" s="80">
        <f>K2_24_Hodnotitelé!AE25</f>
        <v>3.7272727272727271</v>
      </c>
      <c r="W15" s="81">
        <f t="shared" si="4"/>
        <v>7.454545454545455</v>
      </c>
      <c r="X15" s="80">
        <f>K2_24_Hodnotitelé!AQ25</f>
        <v>3.3636363636363638</v>
      </c>
      <c r="Y15" s="81">
        <f t="shared" si="5"/>
        <v>3.3636363636363642</v>
      </c>
      <c r="Z15" s="184">
        <f t="shared" si="6"/>
        <v>19.818181818181817</v>
      </c>
      <c r="AA15" s="169">
        <f t="shared" si="7"/>
        <v>0.79272727272727261</v>
      </c>
      <c r="AB15" s="136">
        <f t="shared" si="8"/>
        <v>37258.181818181816</v>
      </c>
      <c r="AC15" s="136">
        <f t="shared" si="9"/>
        <v>37300</v>
      </c>
      <c r="AD15" s="211">
        <f t="shared" si="10"/>
        <v>37300</v>
      </c>
      <c r="AE15" s="74"/>
      <c r="AF15" s="1"/>
      <c r="AG15" s="1"/>
      <c r="AH15" s="1"/>
      <c r="AI15" s="1"/>
      <c r="AJ15" s="1"/>
      <c r="AK15" s="1"/>
      <c r="AL15" s="1"/>
      <c r="AM15" s="1"/>
      <c r="AN15" s="1"/>
      <c r="AO15" s="1"/>
      <c r="AP15" s="1"/>
      <c r="AQ15" s="1"/>
    </row>
    <row r="16" spans="1:43" s="2" customFormat="1" ht="80.099999999999994" customHeight="1" x14ac:dyDescent="0.25">
      <c r="A16" s="369"/>
      <c r="B16" s="67" t="s">
        <v>170</v>
      </c>
      <c r="C16" s="70" t="s">
        <v>171</v>
      </c>
      <c r="D16" s="70" t="s">
        <v>27</v>
      </c>
      <c r="E16" s="67">
        <v>87092581</v>
      </c>
      <c r="F16" s="70" t="s">
        <v>99</v>
      </c>
      <c r="G16" s="94">
        <v>97500</v>
      </c>
      <c r="H16" s="95">
        <v>213000</v>
      </c>
      <c r="I16" s="123">
        <f t="shared" si="0"/>
        <v>54.225352112676056</v>
      </c>
      <c r="J16" s="129" t="s">
        <v>381</v>
      </c>
      <c r="K16" s="67" t="s">
        <v>344</v>
      </c>
      <c r="L16" s="49" t="s">
        <v>341</v>
      </c>
      <c r="M16" s="64" t="s">
        <v>341</v>
      </c>
      <c r="N16" s="63" t="s">
        <v>356</v>
      </c>
      <c r="O16" s="505" t="s">
        <v>470</v>
      </c>
      <c r="P16" s="77">
        <v>5</v>
      </c>
      <c r="Q16" s="79">
        <f t="shared" si="1"/>
        <v>2.5</v>
      </c>
      <c r="R16" s="77">
        <v>4</v>
      </c>
      <c r="S16" s="79">
        <f t="shared" si="2"/>
        <v>2</v>
      </c>
      <c r="T16" s="80">
        <f>K2_24_Hodnotitelé!S17</f>
        <v>3.7272727272727271</v>
      </c>
      <c r="U16" s="79">
        <f t="shared" si="3"/>
        <v>3.7272727272727275</v>
      </c>
      <c r="V16" s="80">
        <f>K2_24_Hodnotitelé!AE17</f>
        <v>3.5454545454545454</v>
      </c>
      <c r="W16" s="79">
        <f t="shared" si="4"/>
        <v>7.0909090909090917</v>
      </c>
      <c r="X16" s="80">
        <f>K2_24_Hodnotitelé!AQ17</f>
        <v>3.4545454545454546</v>
      </c>
      <c r="Y16" s="79">
        <f t="shared" si="5"/>
        <v>3.4545454545454546</v>
      </c>
      <c r="Z16" s="184">
        <f t="shared" si="6"/>
        <v>18.772727272727273</v>
      </c>
      <c r="AA16" s="169">
        <f t="shared" si="7"/>
        <v>0.75090909090909097</v>
      </c>
      <c r="AB16" s="136">
        <f t="shared" si="8"/>
        <v>73213.636363636368</v>
      </c>
      <c r="AC16" s="136">
        <f t="shared" si="9"/>
        <v>73200</v>
      </c>
      <c r="AD16" s="211">
        <f t="shared" si="10"/>
        <v>73200</v>
      </c>
      <c r="AE16" s="73"/>
      <c r="AF16" s="1"/>
      <c r="AG16" s="1"/>
      <c r="AH16" s="1"/>
      <c r="AI16" s="1"/>
      <c r="AJ16" s="1"/>
      <c r="AK16" s="1"/>
      <c r="AL16" s="1"/>
      <c r="AM16" s="1"/>
      <c r="AN16" s="1"/>
      <c r="AO16" s="1"/>
      <c r="AP16" s="1"/>
      <c r="AQ16" s="1"/>
    </row>
    <row r="17" spans="1:43" s="2" customFormat="1" ht="80.099999999999994" customHeight="1" x14ac:dyDescent="0.25">
      <c r="A17" s="369"/>
      <c r="B17" s="67" t="s">
        <v>150</v>
      </c>
      <c r="C17" s="70" t="s">
        <v>151</v>
      </c>
      <c r="D17" s="70" t="s">
        <v>58</v>
      </c>
      <c r="E17" s="114">
        <v>26251</v>
      </c>
      <c r="F17" s="70" t="s">
        <v>59</v>
      </c>
      <c r="G17" s="94">
        <v>35000</v>
      </c>
      <c r="H17" s="95">
        <v>60000</v>
      </c>
      <c r="I17" s="123">
        <f t="shared" si="0"/>
        <v>41.666666666666664</v>
      </c>
      <c r="J17" s="129" t="s">
        <v>372</v>
      </c>
      <c r="K17" s="66" t="s">
        <v>344</v>
      </c>
      <c r="L17" s="48" t="s">
        <v>344</v>
      </c>
      <c r="M17" s="64" t="s">
        <v>341</v>
      </c>
      <c r="N17" s="63" t="s">
        <v>356</v>
      </c>
      <c r="O17" s="505" t="s">
        <v>471</v>
      </c>
      <c r="P17" s="77">
        <v>4</v>
      </c>
      <c r="Q17" s="79">
        <f t="shared" si="1"/>
        <v>2</v>
      </c>
      <c r="R17" s="77">
        <v>2</v>
      </c>
      <c r="S17" s="79">
        <f t="shared" si="2"/>
        <v>1</v>
      </c>
      <c r="T17" s="80">
        <f>K2_24_Hodnotitelé!S6</f>
        <v>3.8181818181818183</v>
      </c>
      <c r="U17" s="79">
        <f t="shared" si="3"/>
        <v>3.8181818181818179</v>
      </c>
      <c r="V17" s="80">
        <f>K2_24_Hodnotitelé!AE6</f>
        <v>4.0909090909090908</v>
      </c>
      <c r="W17" s="79">
        <f t="shared" si="4"/>
        <v>8.1818181818181817</v>
      </c>
      <c r="X17" s="80">
        <f>K2_24_Hodnotitelé!AQ6</f>
        <v>3.7272727272727271</v>
      </c>
      <c r="Y17" s="79">
        <f t="shared" si="5"/>
        <v>3.7272727272727275</v>
      </c>
      <c r="Z17" s="184">
        <f t="shared" si="6"/>
        <v>18.727272727272727</v>
      </c>
      <c r="AA17" s="169">
        <f t="shared" si="7"/>
        <v>0.74909090909090903</v>
      </c>
      <c r="AB17" s="136">
        <f t="shared" si="8"/>
        <v>26218.181818181816</v>
      </c>
      <c r="AC17" s="136">
        <f t="shared" si="9"/>
        <v>26200</v>
      </c>
      <c r="AD17" s="211">
        <f t="shared" si="10"/>
        <v>26200</v>
      </c>
      <c r="AE17" s="72"/>
      <c r="AF17" s="1"/>
      <c r="AG17" s="1"/>
      <c r="AH17" s="1"/>
      <c r="AI17" s="1"/>
      <c r="AJ17" s="1"/>
      <c r="AK17" s="1"/>
      <c r="AL17" s="1"/>
      <c r="AM17" s="1"/>
      <c r="AN17" s="1"/>
      <c r="AO17" s="1"/>
      <c r="AP17" s="1"/>
      <c r="AQ17" s="1"/>
    </row>
    <row r="18" spans="1:43" s="2" customFormat="1" ht="69" customHeight="1" x14ac:dyDescent="0.25">
      <c r="A18" s="369"/>
      <c r="B18" s="67" t="s">
        <v>174</v>
      </c>
      <c r="C18" s="70" t="s">
        <v>175</v>
      </c>
      <c r="D18" s="70" t="s">
        <v>23</v>
      </c>
      <c r="E18" s="67">
        <v>47813512</v>
      </c>
      <c r="F18" s="70" t="s">
        <v>24</v>
      </c>
      <c r="G18" s="94">
        <v>48000</v>
      </c>
      <c r="H18" s="95">
        <v>75000</v>
      </c>
      <c r="I18" s="123">
        <f t="shared" si="0"/>
        <v>36</v>
      </c>
      <c r="J18" s="129" t="s">
        <v>384</v>
      </c>
      <c r="K18" s="67" t="s">
        <v>344</v>
      </c>
      <c r="L18" s="49" t="s">
        <v>344</v>
      </c>
      <c r="M18" s="64" t="s">
        <v>341</v>
      </c>
      <c r="N18" s="63" t="s">
        <v>356</v>
      </c>
      <c r="O18" s="505" t="s">
        <v>472</v>
      </c>
      <c r="P18" s="77">
        <v>5</v>
      </c>
      <c r="Q18" s="79">
        <f t="shared" si="1"/>
        <v>2.5</v>
      </c>
      <c r="R18" s="77">
        <v>2</v>
      </c>
      <c r="S18" s="79">
        <f t="shared" si="2"/>
        <v>1</v>
      </c>
      <c r="T18" s="80">
        <f>K2_24_Hodnotitelé!S20</f>
        <v>3.8</v>
      </c>
      <c r="U18" s="79">
        <f t="shared" si="3"/>
        <v>3.8</v>
      </c>
      <c r="V18" s="80">
        <f>K2_24_Hodnotitelé!AE20</f>
        <v>3.8</v>
      </c>
      <c r="W18" s="79">
        <f t="shared" si="4"/>
        <v>7.6</v>
      </c>
      <c r="X18" s="80">
        <f>K2_24_Hodnotitelé!AQ20</f>
        <v>3.7</v>
      </c>
      <c r="Y18" s="79">
        <f t="shared" si="5"/>
        <v>3.7</v>
      </c>
      <c r="Z18" s="184">
        <f t="shared" si="6"/>
        <v>18.599999999999998</v>
      </c>
      <c r="AA18" s="169">
        <f t="shared" si="7"/>
        <v>0.74399999999999988</v>
      </c>
      <c r="AB18" s="136">
        <f t="shared" si="8"/>
        <v>35711.999999999993</v>
      </c>
      <c r="AC18" s="136">
        <f t="shared" si="9"/>
        <v>35700</v>
      </c>
      <c r="AD18" s="211">
        <f t="shared" si="10"/>
        <v>35700</v>
      </c>
      <c r="AE18" s="73"/>
      <c r="AF18" s="1"/>
      <c r="AG18" s="1"/>
      <c r="AH18" s="1"/>
      <c r="AI18" s="1"/>
      <c r="AJ18" s="1"/>
      <c r="AK18" s="1"/>
      <c r="AL18" s="1"/>
      <c r="AM18" s="1"/>
      <c r="AN18" s="1"/>
      <c r="AO18" s="1"/>
      <c r="AP18" s="1"/>
      <c r="AQ18" s="1"/>
    </row>
    <row r="19" spans="1:43" s="2" customFormat="1" ht="80.099999999999994" customHeight="1" x14ac:dyDescent="0.25">
      <c r="A19" s="369"/>
      <c r="B19" s="67" t="s">
        <v>154</v>
      </c>
      <c r="C19" s="70" t="s">
        <v>111</v>
      </c>
      <c r="D19" s="70" t="s">
        <v>107</v>
      </c>
      <c r="E19" s="67">
        <v>25356259</v>
      </c>
      <c r="F19" s="70" t="s">
        <v>108</v>
      </c>
      <c r="G19" s="94">
        <v>65000</v>
      </c>
      <c r="H19" s="95">
        <v>100000</v>
      </c>
      <c r="I19" s="123">
        <f t="shared" si="0"/>
        <v>35</v>
      </c>
      <c r="J19" s="129" t="s">
        <v>374</v>
      </c>
      <c r="K19" s="66" t="s">
        <v>341</v>
      </c>
      <c r="L19" s="48" t="s">
        <v>344</v>
      </c>
      <c r="M19" s="64" t="s">
        <v>341</v>
      </c>
      <c r="N19" s="63" t="s">
        <v>356</v>
      </c>
      <c r="O19" s="505" t="s">
        <v>473</v>
      </c>
      <c r="P19" s="77">
        <v>5</v>
      </c>
      <c r="Q19" s="79">
        <f t="shared" si="1"/>
        <v>2.5</v>
      </c>
      <c r="R19" s="77">
        <v>1</v>
      </c>
      <c r="S19" s="79">
        <f t="shared" si="2"/>
        <v>0.5</v>
      </c>
      <c r="T19" s="80">
        <f>K2_24_Hodnotitelé!S8</f>
        <v>4.0909090909090908</v>
      </c>
      <c r="U19" s="79">
        <f t="shared" si="3"/>
        <v>4.0909090909090908</v>
      </c>
      <c r="V19" s="80">
        <f>K2_24_Hodnotitelé!AE8</f>
        <v>3.8181818181818183</v>
      </c>
      <c r="W19" s="79">
        <f t="shared" si="4"/>
        <v>7.6363636363636358</v>
      </c>
      <c r="X19" s="80">
        <f>K2_24_Hodnotitelé!AQ8</f>
        <v>3.5454545454545454</v>
      </c>
      <c r="Y19" s="79">
        <f t="shared" si="5"/>
        <v>3.5454545454545459</v>
      </c>
      <c r="Z19" s="184">
        <f t="shared" si="6"/>
        <v>18.272727272727273</v>
      </c>
      <c r="AA19" s="169">
        <f t="shared" si="7"/>
        <v>0.73090909090909095</v>
      </c>
      <c r="AB19" s="136">
        <f t="shared" si="8"/>
        <v>47509.090909090912</v>
      </c>
      <c r="AC19" s="136">
        <f t="shared" si="9"/>
        <v>47500</v>
      </c>
      <c r="AD19" s="211">
        <f t="shared" si="10"/>
        <v>47500</v>
      </c>
      <c r="AE19" s="72"/>
      <c r="AF19" s="1"/>
      <c r="AG19" s="1"/>
      <c r="AH19" s="1"/>
      <c r="AI19" s="1"/>
      <c r="AJ19" s="1"/>
      <c r="AK19" s="1"/>
      <c r="AL19" s="1"/>
      <c r="AM19" s="1"/>
      <c r="AN19" s="1"/>
      <c r="AO19" s="1"/>
      <c r="AP19" s="1"/>
      <c r="AQ19" s="1"/>
    </row>
    <row r="20" spans="1:43" s="2" customFormat="1" ht="80.099999999999994" customHeight="1" x14ac:dyDescent="0.25">
      <c r="A20" s="369"/>
      <c r="B20" s="67" t="s">
        <v>180</v>
      </c>
      <c r="C20" s="70" t="s">
        <v>181</v>
      </c>
      <c r="D20" s="70" t="s">
        <v>25</v>
      </c>
      <c r="E20" s="67">
        <v>44941404</v>
      </c>
      <c r="F20" s="70" t="s">
        <v>26</v>
      </c>
      <c r="G20" s="94">
        <v>30000</v>
      </c>
      <c r="H20" s="95">
        <v>47000</v>
      </c>
      <c r="I20" s="123">
        <f t="shared" si="0"/>
        <v>36.170212765957444</v>
      </c>
      <c r="J20" s="129" t="s">
        <v>387</v>
      </c>
      <c r="K20" s="66" t="s">
        <v>344</v>
      </c>
      <c r="L20" s="48" t="s">
        <v>344</v>
      </c>
      <c r="M20" s="64" t="s">
        <v>341</v>
      </c>
      <c r="N20" s="63" t="s">
        <v>356</v>
      </c>
      <c r="O20" s="505" t="s">
        <v>474</v>
      </c>
      <c r="P20" s="77">
        <v>4</v>
      </c>
      <c r="Q20" s="81">
        <f t="shared" si="1"/>
        <v>2</v>
      </c>
      <c r="R20" s="77">
        <v>2</v>
      </c>
      <c r="S20" s="81">
        <f t="shared" si="2"/>
        <v>1</v>
      </c>
      <c r="T20" s="80">
        <f>K2_24_Hodnotitelé!S23</f>
        <v>3.9090909090909092</v>
      </c>
      <c r="U20" s="81">
        <f t="shared" si="3"/>
        <v>3.9090909090909092</v>
      </c>
      <c r="V20" s="80">
        <f>K2_24_Hodnotitelé!AE23</f>
        <v>3.8181818181818183</v>
      </c>
      <c r="W20" s="79">
        <f>(25*V21*0.4)/5</f>
        <v>7.6363636363636358</v>
      </c>
      <c r="X20" s="80">
        <f>K2_24_Hodnotitelé!AQ23</f>
        <v>3.7272727272727271</v>
      </c>
      <c r="Y20" s="81">
        <f t="shared" si="5"/>
        <v>3.7272727272727275</v>
      </c>
      <c r="Z20" s="184">
        <f t="shared" si="6"/>
        <v>18.272727272727273</v>
      </c>
      <c r="AA20" s="169">
        <f t="shared" si="7"/>
        <v>0.73090909090909095</v>
      </c>
      <c r="AB20" s="136">
        <f t="shared" si="8"/>
        <v>21927.272727272728</v>
      </c>
      <c r="AC20" s="136">
        <f t="shared" si="9"/>
        <v>21900</v>
      </c>
      <c r="AD20" s="211">
        <f t="shared" si="10"/>
        <v>21900</v>
      </c>
      <c r="AE20" s="74"/>
      <c r="AF20" s="10"/>
      <c r="AG20" s="10"/>
      <c r="AH20" s="10"/>
      <c r="AI20" s="10"/>
      <c r="AJ20" s="10"/>
      <c r="AK20" s="10"/>
      <c r="AL20" s="10"/>
      <c r="AM20" s="10"/>
      <c r="AN20" s="10"/>
      <c r="AO20" s="10"/>
      <c r="AP20" s="10"/>
      <c r="AQ20" s="10"/>
    </row>
    <row r="21" spans="1:43" s="2" customFormat="1" ht="80.099999999999994" customHeight="1" x14ac:dyDescent="0.25">
      <c r="A21" s="369"/>
      <c r="B21" s="67" t="s">
        <v>182</v>
      </c>
      <c r="C21" s="70" t="s">
        <v>183</v>
      </c>
      <c r="D21" s="70" t="s">
        <v>25</v>
      </c>
      <c r="E21" s="67">
        <v>44941404</v>
      </c>
      <c r="F21" s="70" t="s">
        <v>26</v>
      </c>
      <c r="G21" s="94">
        <v>47000</v>
      </c>
      <c r="H21" s="95">
        <v>75000</v>
      </c>
      <c r="I21" s="123">
        <f t="shared" si="0"/>
        <v>37.333333333333336</v>
      </c>
      <c r="J21" s="129" t="s">
        <v>388</v>
      </c>
      <c r="K21" s="66" t="s">
        <v>344</v>
      </c>
      <c r="L21" s="48" t="s">
        <v>344</v>
      </c>
      <c r="M21" s="64" t="s">
        <v>341</v>
      </c>
      <c r="N21" s="63" t="s">
        <v>356</v>
      </c>
      <c r="O21" s="505" t="s">
        <v>475</v>
      </c>
      <c r="P21" s="77">
        <v>4</v>
      </c>
      <c r="Q21" s="79">
        <f t="shared" si="1"/>
        <v>2</v>
      </c>
      <c r="R21" s="77">
        <v>2</v>
      </c>
      <c r="S21" s="79">
        <f t="shared" si="2"/>
        <v>1</v>
      </c>
      <c r="T21" s="80">
        <f>K2_24_Hodnotitelé!S24</f>
        <v>3.9090909090909092</v>
      </c>
      <c r="U21" s="79">
        <f t="shared" si="3"/>
        <v>3.9090909090909092</v>
      </c>
      <c r="V21" s="80">
        <f>K2_24_Hodnotitelé!AE24</f>
        <v>3.8181818181818183</v>
      </c>
      <c r="W21" s="79">
        <f>(25*V21*0.4)/5</f>
        <v>7.6363636363636358</v>
      </c>
      <c r="X21" s="80">
        <f>K2_24_Hodnotitelé!AQ24</f>
        <v>3.7272727272727271</v>
      </c>
      <c r="Y21" s="79">
        <f t="shared" si="5"/>
        <v>3.7272727272727275</v>
      </c>
      <c r="Z21" s="184">
        <f t="shared" si="6"/>
        <v>18.272727272727273</v>
      </c>
      <c r="AA21" s="169">
        <f t="shared" si="7"/>
        <v>0.73090909090909095</v>
      </c>
      <c r="AB21" s="136">
        <f t="shared" si="8"/>
        <v>34352.727272727272</v>
      </c>
      <c r="AC21" s="136">
        <f t="shared" si="9"/>
        <v>34400</v>
      </c>
      <c r="AD21" s="211">
        <f t="shared" si="10"/>
        <v>34400</v>
      </c>
      <c r="AE21" s="73"/>
      <c r="AF21" s="1"/>
      <c r="AG21" s="1"/>
      <c r="AH21" s="1"/>
      <c r="AI21" s="1"/>
      <c r="AJ21" s="1"/>
      <c r="AK21" s="1"/>
      <c r="AL21" s="1"/>
      <c r="AM21" s="1"/>
      <c r="AN21" s="1"/>
      <c r="AO21" s="1"/>
      <c r="AP21" s="1"/>
      <c r="AQ21" s="1"/>
    </row>
    <row r="22" spans="1:43" s="2" customFormat="1" ht="80.099999999999994" customHeight="1" x14ac:dyDescent="0.25">
      <c r="A22" s="369"/>
      <c r="B22" s="67" t="s">
        <v>212</v>
      </c>
      <c r="C22" s="70" t="s">
        <v>213</v>
      </c>
      <c r="D22" s="70" t="s">
        <v>214</v>
      </c>
      <c r="E22" s="67">
        <v>70099715</v>
      </c>
      <c r="F22" s="70" t="s">
        <v>215</v>
      </c>
      <c r="G22" s="94">
        <v>85000</v>
      </c>
      <c r="H22" s="95">
        <v>365000</v>
      </c>
      <c r="I22" s="123">
        <f t="shared" si="0"/>
        <v>76.712328767123296</v>
      </c>
      <c r="J22" s="130" t="s">
        <v>397</v>
      </c>
      <c r="K22" s="66" t="s">
        <v>344</v>
      </c>
      <c r="L22" s="48" t="s">
        <v>344</v>
      </c>
      <c r="M22" s="63" t="s">
        <v>341</v>
      </c>
      <c r="N22" s="63" t="s">
        <v>356</v>
      </c>
      <c r="O22" s="505" t="s">
        <v>476</v>
      </c>
      <c r="P22" s="77">
        <v>5</v>
      </c>
      <c r="Q22" s="81">
        <f t="shared" si="1"/>
        <v>2.5</v>
      </c>
      <c r="R22" s="77">
        <v>5</v>
      </c>
      <c r="S22" s="81">
        <f t="shared" si="2"/>
        <v>2.5</v>
      </c>
      <c r="T22" s="80">
        <f>K2_24_Hodnotitelé!S34</f>
        <v>2.9090909090909092</v>
      </c>
      <c r="U22" s="81">
        <f t="shared" si="3"/>
        <v>2.9090909090909092</v>
      </c>
      <c r="V22" s="80">
        <f>K2_24_Hodnotitelé!AE34</f>
        <v>3.4545454545454546</v>
      </c>
      <c r="W22" s="81">
        <f>(25*V22*0.4)/5</f>
        <v>6.9090909090909092</v>
      </c>
      <c r="X22" s="80">
        <f>K2_24_Hodnotitelé!AQ34</f>
        <v>3.4545454545454546</v>
      </c>
      <c r="Y22" s="81">
        <f t="shared" si="5"/>
        <v>3.4545454545454546</v>
      </c>
      <c r="Z22" s="184">
        <f t="shared" si="6"/>
        <v>18.272727272727273</v>
      </c>
      <c r="AA22" s="169">
        <f t="shared" si="7"/>
        <v>0.73090909090909095</v>
      </c>
      <c r="AB22" s="136">
        <f t="shared" si="8"/>
        <v>62127.272727272735</v>
      </c>
      <c r="AC22" s="136">
        <f t="shared" si="9"/>
        <v>62100</v>
      </c>
      <c r="AD22" s="211">
        <f t="shared" si="10"/>
        <v>62100</v>
      </c>
      <c r="AE22" s="74"/>
      <c r="AF22" s="57"/>
      <c r="AG22" s="57"/>
      <c r="AH22" s="3"/>
      <c r="AI22" s="3"/>
      <c r="AJ22" s="3"/>
      <c r="AK22" s="3"/>
      <c r="AL22" s="3"/>
      <c r="AM22" s="3"/>
      <c r="AN22" s="3"/>
      <c r="AO22" s="3"/>
      <c r="AP22" s="3"/>
      <c r="AQ22" s="3"/>
    </row>
    <row r="23" spans="1:43" s="9" customFormat="1" ht="80.099999999999994" customHeight="1" x14ac:dyDescent="0.25">
      <c r="A23" s="369"/>
      <c r="B23" s="67" t="s">
        <v>178</v>
      </c>
      <c r="C23" s="70" t="s">
        <v>179</v>
      </c>
      <c r="D23" s="70" t="s">
        <v>28</v>
      </c>
      <c r="E23" s="67">
        <v>44738803</v>
      </c>
      <c r="F23" s="70" t="s">
        <v>29</v>
      </c>
      <c r="G23" s="94">
        <v>25300</v>
      </c>
      <c r="H23" s="97">
        <v>39100</v>
      </c>
      <c r="I23" s="123">
        <f t="shared" si="0"/>
        <v>35.294117647058826</v>
      </c>
      <c r="J23" s="129" t="s">
        <v>386</v>
      </c>
      <c r="K23" s="66" t="s">
        <v>344</v>
      </c>
      <c r="L23" s="48" t="s">
        <v>344</v>
      </c>
      <c r="M23" s="63" t="s">
        <v>341</v>
      </c>
      <c r="N23" s="63" t="s">
        <v>356</v>
      </c>
      <c r="O23" s="505" t="s">
        <v>477</v>
      </c>
      <c r="P23" s="77">
        <v>5</v>
      </c>
      <c r="Q23" s="79">
        <f t="shared" si="1"/>
        <v>2.5</v>
      </c>
      <c r="R23" s="77">
        <v>1</v>
      </c>
      <c r="S23" s="79">
        <f t="shared" si="2"/>
        <v>0.5</v>
      </c>
      <c r="T23" s="80">
        <f>K2_24_Hodnotitelé!S22</f>
        <v>3.6363636363636362</v>
      </c>
      <c r="U23" s="79">
        <f t="shared" si="3"/>
        <v>3.6363636363636367</v>
      </c>
      <c r="V23" s="80">
        <f>K2_24_Hodnotitelé!AE22</f>
        <v>3.5454545454545454</v>
      </c>
      <c r="W23" s="79">
        <f>(25*V24*0.4)/5</f>
        <v>7.454545454545455</v>
      </c>
      <c r="X23" s="80">
        <f>K2_24_Hodnotitelé!AQ22</f>
        <v>3.9090909090909092</v>
      </c>
      <c r="Y23" s="79">
        <f t="shared" si="5"/>
        <v>3.9090909090909092</v>
      </c>
      <c r="Z23" s="184">
        <f t="shared" si="6"/>
        <v>18</v>
      </c>
      <c r="AA23" s="169">
        <f t="shared" si="7"/>
        <v>0.72</v>
      </c>
      <c r="AB23" s="136">
        <f t="shared" si="8"/>
        <v>18216</v>
      </c>
      <c r="AC23" s="136">
        <f t="shared" si="9"/>
        <v>18200</v>
      </c>
      <c r="AD23" s="211">
        <f t="shared" si="10"/>
        <v>18200</v>
      </c>
      <c r="AE23" s="73"/>
      <c r="AF23" s="1"/>
      <c r="AG23" s="1"/>
      <c r="AH23" s="1"/>
      <c r="AI23" s="1"/>
      <c r="AJ23" s="1"/>
      <c r="AK23" s="1"/>
      <c r="AL23" s="1"/>
      <c r="AM23" s="1"/>
      <c r="AN23" s="1"/>
      <c r="AO23" s="1"/>
      <c r="AP23" s="1"/>
      <c r="AQ23" s="1"/>
    </row>
    <row r="24" spans="1:43" s="2" customFormat="1" ht="80.099999999999994" customHeight="1" x14ac:dyDescent="0.25">
      <c r="A24" s="369"/>
      <c r="B24" s="67" t="s">
        <v>224</v>
      </c>
      <c r="C24" s="70" t="s">
        <v>101</v>
      </c>
      <c r="D24" s="70" t="s">
        <v>88</v>
      </c>
      <c r="E24" s="67">
        <v>22835563</v>
      </c>
      <c r="F24" s="70" t="s">
        <v>89</v>
      </c>
      <c r="G24" s="94">
        <v>100000</v>
      </c>
      <c r="H24" s="95">
        <v>160000</v>
      </c>
      <c r="I24" s="123">
        <f t="shared" si="0"/>
        <v>37.5</v>
      </c>
      <c r="J24" s="130" t="s">
        <v>401</v>
      </c>
      <c r="K24" s="66" t="s">
        <v>344</v>
      </c>
      <c r="L24" s="48" t="s">
        <v>344</v>
      </c>
      <c r="M24" s="63" t="s">
        <v>341</v>
      </c>
      <c r="N24" s="63" t="s">
        <v>356</v>
      </c>
      <c r="O24" s="505" t="s">
        <v>478</v>
      </c>
      <c r="P24" s="77">
        <v>5</v>
      </c>
      <c r="Q24" s="81">
        <f t="shared" si="1"/>
        <v>2.5</v>
      </c>
      <c r="R24" s="77">
        <v>2</v>
      </c>
      <c r="S24" s="81">
        <f t="shared" si="2"/>
        <v>1</v>
      </c>
      <c r="T24" s="80">
        <f>K2_24_Hodnotitelé!S38</f>
        <v>3.3636363636363638</v>
      </c>
      <c r="U24" s="81">
        <f t="shared" si="3"/>
        <v>3.3636363636363642</v>
      </c>
      <c r="V24" s="80">
        <f>K2_24_Hodnotitelé!AE38</f>
        <v>3.7272727272727271</v>
      </c>
      <c r="W24" s="81">
        <f t="shared" ref="W24:W41" si="11">(25*V24*0.4)/5</f>
        <v>7.454545454545455</v>
      </c>
      <c r="X24" s="80">
        <f>K2_24_Hodnotitelé!AQ38</f>
        <v>3.2727272727272729</v>
      </c>
      <c r="Y24" s="81">
        <f t="shared" si="5"/>
        <v>3.2727272727272734</v>
      </c>
      <c r="Z24" s="184">
        <f t="shared" si="6"/>
        <v>17.590909090909093</v>
      </c>
      <c r="AA24" s="169">
        <f t="shared" si="7"/>
        <v>0.70363636363636373</v>
      </c>
      <c r="AB24" s="136">
        <f t="shared" si="8"/>
        <v>70363.636363636382</v>
      </c>
      <c r="AC24" s="136">
        <f t="shared" si="9"/>
        <v>70400</v>
      </c>
      <c r="AD24" s="211">
        <f t="shared" si="10"/>
        <v>70400</v>
      </c>
      <c r="AE24" s="74"/>
      <c r="AF24" s="53"/>
      <c r="AG24" s="57"/>
      <c r="AH24" s="3"/>
      <c r="AI24" s="3"/>
      <c r="AJ24" s="3"/>
      <c r="AK24" s="3"/>
      <c r="AL24" s="3"/>
      <c r="AM24" s="3"/>
      <c r="AN24" s="3"/>
      <c r="AO24" s="3"/>
      <c r="AP24" s="3"/>
      <c r="AQ24" s="3"/>
    </row>
    <row r="25" spans="1:43" s="2" customFormat="1" ht="80.099999999999994" customHeight="1" x14ac:dyDescent="0.25">
      <c r="A25" s="369"/>
      <c r="B25" s="67" t="s">
        <v>225</v>
      </c>
      <c r="C25" s="70" t="s">
        <v>100</v>
      </c>
      <c r="D25" s="70" t="s">
        <v>88</v>
      </c>
      <c r="E25" s="67">
        <v>22835563</v>
      </c>
      <c r="F25" s="70" t="s">
        <v>89</v>
      </c>
      <c r="G25" s="94">
        <v>71000</v>
      </c>
      <c r="H25" s="95">
        <v>112000</v>
      </c>
      <c r="I25" s="123">
        <f t="shared" si="0"/>
        <v>36.607142857142854</v>
      </c>
      <c r="J25" s="130" t="s">
        <v>402</v>
      </c>
      <c r="K25" s="67" t="s">
        <v>344</v>
      </c>
      <c r="L25" s="49" t="s">
        <v>344</v>
      </c>
      <c r="M25" s="63" t="s">
        <v>341</v>
      </c>
      <c r="N25" s="63" t="s">
        <v>356</v>
      </c>
      <c r="O25" s="505" t="s">
        <v>479</v>
      </c>
      <c r="P25" s="77">
        <v>5</v>
      </c>
      <c r="Q25" s="81">
        <f t="shared" si="1"/>
        <v>2.5</v>
      </c>
      <c r="R25" s="77">
        <v>2</v>
      </c>
      <c r="S25" s="81">
        <f t="shared" si="2"/>
        <v>1</v>
      </c>
      <c r="T25" s="80">
        <f>K2_24_Hodnotitelé!S39</f>
        <v>3.4545454545454546</v>
      </c>
      <c r="U25" s="81">
        <f t="shared" si="3"/>
        <v>3.4545454545454546</v>
      </c>
      <c r="V25" s="80">
        <f>K2_24_Hodnotitelé!AE39</f>
        <v>3.7272727272727271</v>
      </c>
      <c r="W25" s="81">
        <f t="shared" si="11"/>
        <v>7.454545454545455</v>
      </c>
      <c r="X25" s="80">
        <f>K2_24_Hodnotitelé!AQ39</f>
        <v>3.1818181818181817</v>
      </c>
      <c r="Y25" s="81">
        <f t="shared" si="5"/>
        <v>3.1818181818181821</v>
      </c>
      <c r="Z25" s="184">
        <f t="shared" si="6"/>
        <v>17.590909090909093</v>
      </c>
      <c r="AA25" s="169">
        <f t="shared" si="7"/>
        <v>0.70363636363636373</v>
      </c>
      <c r="AB25" s="136">
        <f t="shared" si="8"/>
        <v>49958.181818181823</v>
      </c>
      <c r="AC25" s="136">
        <f t="shared" si="9"/>
        <v>50000</v>
      </c>
      <c r="AD25" s="211">
        <f t="shared" si="10"/>
        <v>50000</v>
      </c>
      <c r="AE25" s="74"/>
      <c r="AF25" s="53"/>
      <c r="AG25" s="57"/>
      <c r="AH25" s="3"/>
      <c r="AI25" s="3"/>
      <c r="AJ25" s="3"/>
      <c r="AK25" s="3"/>
      <c r="AL25" s="3"/>
      <c r="AM25" s="3"/>
      <c r="AN25" s="3"/>
      <c r="AO25" s="3"/>
      <c r="AP25" s="3"/>
      <c r="AQ25" s="3"/>
    </row>
    <row r="26" spans="1:43" s="2" customFormat="1" ht="80.099999999999994" customHeight="1" x14ac:dyDescent="0.25">
      <c r="A26" s="369"/>
      <c r="B26" s="67" t="s">
        <v>157</v>
      </c>
      <c r="C26" s="70" t="s">
        <v>158</v>
      </c>
      <c r="D26" s="70" t="s">
        <v>60</v>
      </c>
      <c r="E26" s="67">
        <v>28590708</v>
      </c>
      <c r="F26" s="70" t="s">
        <v>61</v>
      </c>
      <c r="G26" s="94">
        <v>100000</v>
      </c>
      <c r="H26" s="95">
        <v>215000</v>
      </c>
      <c r="I26" s="123">
        <f t="shared" si="0"/>
        <v>53.488372093023258</v>
      </c>
      <c r="J26" s="129" t="s">
        <v>376</v>
      </c>
      <c r="K26" s="67" t="s">
        <v>344</v>
      </c>
      <c r="L26" s="49" t="s">
        <v>341</v>
      </c>
      <c r="M26" s="63" t="s">
        <v>341</v>
      </c>
      <c r="N26" s="63" t="s">
        <v>356</v>
      </c>
      <c r="O26" s="505" t="s">
        <v>480</v>
      </c>
      <c r="P26" s="77">
        <v>5</v>
      </c>
      <c r="Q26" s="79">
        <f t="shared" si="1"/>
        <v>2.5</v>
      </c>
      <c r="R26" s="77">
        <v>4</v>
      </c>
      <c r="S26" s="79">
        <f t="shared" si="2"/>
        <v>2</v>
      </c>
      <c r="T26" s="80">
        <f>K2_24_Hodnotitelé!S10</f>
        <v>3.5454545454545454</v>
      </c>
      <c r="U26" s="79">
        <f t="shared" si="3"/>
        <v>3.5454545454545459</v>
      </c>
      <c r="V26" s="80">
        <f>K2_24_Hodnotitelé!AE10</f>
        <v>3.0909090909090908</v>
      </c>
      <c r="W26" s="79">
        <f t="shared" si="11"/>
        <v>6.1818181818181817</v>
      </c>
      <c r="X26" s="80">
        <f>K2_24_Hodnotitelé!AQ10</f>
        <v>3.1818181818181817</v>
      </c>
      <c r="Y26" s="79">
        <f t="shared" si="5"/>
        <v>3.1818181818181821</v>
      </c>
      <c r="Z26" s="184">
        <f t="shared" si="6"/>
        <v>17.40909090909091</v>
      </c>
      <c r="AA26" s="169">
        <f t="shared" si="7"/>
        <v>0.69636363636363641</v>
      </c>
      <c r="AB26" s="136">
        <f t="shared" si="8"/>
        <v>69636.363636363647</v>
      </c>
      <c r="AC26" s="136">
        <f t="shared" si="9"/>
        <v>69600</v>
      </c>
      <c r="AD26" s="211">
        <f t="shared" si="10"/>
        <v>69600</v>
      </c>
      <c r="AE26" s="72"/>
      <c r="AF26" s="1"/>
      <c r="AG26" s="1"/>
      <c r="AH26" s="1"/>
      <c r="AI26" s="1"/>
      <c r="AJ26" s="1"/>
      <c r="AK26" s="1"/>
      <c r="AL26" s="1"/>
      <c r="AM26" s="1"/>
      <c r="AN26" s="1"/>
      <c r="AO26" s="1"/>
      <c r="AP26" s="1"/>
      <c r="AQ26" s="1"/>
    </row>
    <row r="27" spans="1:43" s="2" customFormat="1" ht="80.099999999999994" customHeight="1" x14ac:dyDescent="0.25">
      <c r="A27" s="369"/>
      <c r="B27" s="67" t="s">
        <v>190</v>
      </c>
      <c r="C27" s="70" t="s">
        <v>191</v>
      </c>
      <c r="D27" s="70" t="s">
        <v>192</v>
      </c>
      <c r="E27" s="67" t="s">
        <v>193</v>
      </c>
      <c r="F27" s="70" t="s">
        <v>194</v>
      </c>
      <c r="G27" s="94">
        <v>38500</v>
      </c>
      <c r="H27" s="95">
        <v>60000</v>
      </c>
      <c r="I27" s="123">
        <f t="shared" si="0"/>
        <v>35.833333333333329</v>
      </c>
      <c r="J27" s="130" t="s">
        <v>391</v>
      </c>
      <c r="K27" s="67" t="s">
        <v>344</v>
      </c>
      <c r="L27" s="49" t="s">
        <v>344</v>
      </c>
      <c r="M27" s="63" t="s">
        <v>341</v>
      </c>
      <c r="N27" s="63" t="s">
        <v>356</v>
      </c>
      <c r="O27" s="505" t="s">
        <v>481</v>
      </c>
      <c r="P27" s="77">
        <v>5</v>
      </c>
      <c r="Q27" s="81">
        <f t="shared" si="1"/>
        <v>2.5</v>
      </c>
      <c r="R27" s="77">
        <v>2</v>
      </c>
      <c r="S27" s="81">
        <f t="shared" si="2"/>
        <v>1</v>
      </c>
      <c r="T27" s="80">
        <f>K2_24_Hodnotitelé!S27</f>
        <v>3.2727272727272729</v>
      </c>
      <c r="U27" s="81">
        <f t="shared" si="3"/>
        <v>3.2727272727272734</v>
      </c>
      <c r="V27" s="80">
        <f>K2_24_Hodnotitelé!AE27</f>
        <v>3.5454545454545454</v>
      </c>
      <c r="W27" s="81">
        <f t="shared" si="11"/>
        <v>7.0909090909090917</v>
      </c>
      <c r="X27" s="80">
        <f>K2_24_Hodnotitelé!AQ27</f>
        <v>3.2727272727272729</v>
      </c>
      <c r="Y27" s="81">
        <f t="shared" si="5"/>
        <v>3.2727272727272734</v>
      </c>
      <c r="Z27" s="184">
        <f t="shared" si="6"/>
        <v>17.13636363636364</v>
      </c>
      <c r="AA27" s="169">
        <f t="shared" si="7"/>
        <v>0.68545454545454565</v>
      </c>
      <c r="AB27" s="136">
        <f t="shared" si="8"/>
        <v>26390.000000000004</v>
      </c>
      <c r="AC27" s="136">
        <f t="shared" si="9"/>
        <v>26400</v>
      </c>
      <c r="AD27" s="211">
        <f t="shared" si="10"/>
        <v>26400</v>
      </c>
      <c r="AE27" s="74"/>
      <c r="AF27" s="1"/>
      <c r="AG27" s="1"/>
      <c r="AH27" s="1"/>
      <c r="AI27" s="1"/>
      <c r="AJ27" s="1"/>
      <c r="AK27" s="1"/>
      <c r="AL27" s="1"/>
      <c r="AM27" s="1"/>
      <c r="AN27" s="1"/>
      <c r="AO27" s="1"/>
      <c r="AP27" s="1"/>
      <c r="AQ27" s="1"/>
    </row>
    <row r="28" spans="1:43" s="2" customFormat="1" ht="80.099999999999994" customHeight="1" x14ac:dyDescent="0.25">
      <c r="A28" s="369"/>
      <c r="B28" s="67" t="s">
        <v>216</v>
      </c>
      <c r="C28" s="70" t="s">
        <v>217</v>
      </c>
      <c r="D28" s="70" t="s">
        <v>218</v>
      </c>
      <c r="E28" s="67">
        <v>25852345</v>
      </c>
      <c r="F28" s="70" t="s">
        <v>219</v>
      </c>
      <c r="G28" s="94">
        <v>34500</v>
      </c>
      <c r="H28" s="95">
        <v>60870</v>
      </c>
      <c r="I28" s="123">
        <f t="shared" si="0"/>
        <v>43.321833415475602</v>
      </c>
      <c r="J28" s="130" t="s">
        <v>398</v>
      </c>
      <c r="K28" s="67" t="s">
        <v>344</v>
      </c>
      <c r="L28" s="49" t="s">
        <v>344</v>
      </c>
      <c r="M28" s="63" t="s">
        <v>341</v>
      </c>
      <c r="N28" s="63" t="s">
        <v>356</v>
      </c>
      <c r="O28" s="505" t="s">
        <v>482</v>
      </c>
      <c r="P28" s="77">
        <v>3</v>
      </c>
      <c r="Q28" s="81">
        <f t="shared" si="1"/>
        <v>1.5</v>
      </c>
      <c r="R28" s="77">
        <v>2</v>
      </c>
      <c r="S28" s="81">
        <f t="shared" si="2"/>
        <v>1</v>
      </c>
      <c r="T28" s="80">
        <f>K2_24_Hodnotitelé!S35</f>
        <v>3.5454545454545454</v>
      </c>
      <c r="U28" s="81">
        <f t="shared" si="3"/>
        <v>3.5454545454545459</v>
      </c>
      <c r="V28" s="80">
        <f>K2_24_Hodnotitelé!AE35</f>
        <v>3.4545454545454546</v>
      </c>
      <c r="W28" s="81">
        <f t="shared" si="11"/>
        <v>6.9090909090909092</v>
      </c>
      <c r="X28" s="80">
        <f>K2_24_Hodnotitelé!AQ35</f>
        <v>3.8181818181818183</v>
      </c>
      <c r="Y28" s="81">
        <f t="shared" si="5"/>
        <v>3.8181818181818179</v>
      </c>
      <c r="Z28" s="184">
        <f t="shared" si="6"/>
        <v>16.772727272727273</v>
      </c>
      <c r="AA28" s="169">
        <f t="shared" si="7"/>
        <v>0.6709090909090909</v>
      </c>
      <c r="AB28" s="136">
        <f t="shared" si="8"/>
        <v>23146.363636363636</v>
      </c>
      <c r="AC28" s="136">
        <f t="shared" si="9"/>
        <v>23100</v>
      </c>
      <c r="AD28" s="211">
        <f t="shared" si="10"/>
        <v>23100</v>
      </c>
      <c r="AE28" s="74"/>
      <c r="AF28" s="57"/>
      <c r="AG28" s="57"/>
      <c r="AH28" s="3"/>
      <c r="AI28" s="3"/>
      <c r="AJ28" s="3"/>
      <c r="AK28" s="3"/>
      <c r="AL28" s="3"/>
      <c r="AM28" s="3"/>
      <c r="AN28" s="3"/>
      <c r="AO28" s="3"/>
      <c r="AP28" s="3"/>
      <c r="AQ28" s="3"/>
    </row>
    <row r="29" spans="1:43" s="2" customFormat="1" ht="56.25" customHeight="1" x14ac:dyDescent="0.25">
      <c r="A29" s="369"/>
      <c r="B29" s="67" t="s">
        <v>159</v>
      </c>
      <c r="C29" s="70" t="s">
        <v>91</v>
      </c>
      <c r="D29" s="70" t="s">
        <v>9</v>
      </c>
      <c r="E29" s="67" t="s">
        <v>10</v>
      </c>
      <c r="F29" s="70" t="s">
        <v>11</v>
      </c>
      <c r="G29" s="94">
        <v>42900</v>
      </c>
      <c r="H29" s="95">
        <v>66000</v>
      </c>
      <c r="I29" s="123">
        <f t="shared" si="0"/>
        <v>35</v>
      </c>
      <c r="J29" s="129">
        <v>350</v>
      </c>
      <c r="K29" s="67" t="s">
        <v>344</v>
      </c>
      <c r="L29" s="49" t="s">
        <v>344</v>
      </c>
      <c r="M29" s="63" t="s">
        <v>341</v>
      </c>
      <c r="N29" s="63" t="s">
        <v>356</v>
      </c>
      <c r="O29" s="505" t="s">
        <v>483</v>
      </c>
      <c r="P29" s="77">
        <v>4</v>
      </c>
      <c r="Q29" s="79">
        <f t="shared" si="1"/>
        <v>2</v>
      </c>
      <c r="R29" s="77">
        <v>1</v>
      </c>
      <c r="S29" s="79">
        <f t="shared" si="2"/>
        <v>0.5</v>
      </c>
      <c r="T29" s="80">
        <f>K2_24_Hodnotitelé!S11</f>
        <v>3.4545454545454546</v>
      </c>
      <c r="U29" s="79">
        <f t="shared" si="3"/>
        <v>3.4545454545454546</v>
      </c>
      <c r="V29" s="80">
        <f>K2_24_Hodnotitelé!AE11</f>
        <v>3.3636363636363638</v>
      </c>
      <c r="W29" s="79">
        <f t="shared" si="11"/>
        <v>6.7272727272727284</v>
      </c>
      <c r="X29" s="80">
        <f>K2_24_Hodnotitelé!AQ11</f>
        <v>3.6363636363636362</v>
      </c>
      <c r="Y29" s="79">
        <f t="shared" si="5"/>
        <v>3.6363636363636367</v>
      </c>
      <c r="Z29" s="184">
        <f t="shared" si="6"/>
        <v>16.31818181818182</v>
      </c>
      <c r="AA29" s="169">
        <f t="shared" si="7"/>
        <v>0.65272727272727282</v>
      </c>
      <c r="AB29" s="136">
        <f t="shared" si="8"/>
        <v>28002.000000000004</v>
      </c>
      <c r="AC29" s="136">
        <f t="shared" si="9"/>
        <v>28000</v>
      </c>
      <c r="AD29" s="211">
        <f t="shared" si="10"/>
        <v>28000</v>
      </c>
      <c r="AE29" s="72"/>
      <c r="AF29" s="1"/>
      <c r="AG29" s="1"/>
      <c r="AH29" s="1"/>
      <c r="AI29" s="1"/>
      <c r="AJ29" s="1"/>
      <c r="AK29" s="1"/>
      <c r="AL29" s="1"/>
      <c r="AM29" s="1"/>
      <c r="AN29" s="1"/>
      <c r="AO29" s="1"/>
      <c r="AP29" s="1"/>
      <c r="AQ29" s="1"/>
    </row>
    <row r="30" spans="1:43" ht="80.099999999999994" customHeight="1" x14ac:dyDescent="0.25">
      <c r="A30" s="369"/>
      <c r="B30" s="67" t="s">
        <v>166</v>
      </c>
      <c r="C30" s="70" t="s">
        <v>167</v>
      </c>
      <c r="D30" s="70" t="s">
        <v>168</v>
      </c>
      <c r="E30" s="67">
        <v>47813130</v>
      </c>
      <c r="F30" s="70" t="s">
        <v>93</v>
      </c>
      <c r="G30" s="94">
        <v>64200</v>
      </c>
      <c r="H30" s="95">
        <v>99000</v>
      </c>
      <c r="I30" s="123">
        <f t="shared" si="0"/>
        <v>35.151515151515156</v>
      </c>
      <c r="J30" s="129" t="s">
        <v>379</v>
      </c>
      <c r="K30" s="67" t="s">
        <v>341</v>
      </c>
      <c r="L30" s="49" t="s">
        <v>344</v>
      </c>
      <c r="M30" s="63" t="s">
        <v>341</v>
      </c>
      <c r="N30" s="63" t="s">
        <v>356</v>
      </c>
      <c r="O30" s="505" t="s">
        <v>484</v>
      </c>
      <c r="P30" s="77">
        <v>5</v>
      </c>
      <c r="Q30" s="79">
        <f t="shared" si="1"/>
        <v>2.5</v>
      </c>
      <c r="R30" s="77">
        <v>1</v>
      </c>
      <c r="S30" s="79">
        <f t="shared" si="2"/>
        <v>0.5</v>
      </c>
      <c r="T30" s="80">
        <f>K2_24_Hodnotitelé!S15</f>
        <v>3.3636363636363638</v>
      </c>
      <c r="U30" s="79">
        <f t="shared" si="3"/>
        <v>3.3636363636363642</v>
      </c>
      <c r="V30" s="80">
        <f>K2_24_Hodnotitelé!AE15</f>
        <v>3.2727272727272729</v>
      </c>
      <c r="W30" s="79">
        <f t="shared" si="11"/>
        <v>6.5454545454545467</v>
      </c>
      <c r="X30" s="80">
        <f>K2_24_Hodnotitelé!AQ15</f>
        <v>3.3636363636363638</v>
      </c>
      <c r="Y30" s="79">
        <f t="shared" si="5"/>
        <v>3.3636363636363642</v>
      </c>
      <c r="Z30" s="184">
        <f t="shared" si="6"/>
        <v>16.272727272727273</v>
      </c>
      <c r="AA30" s="169">
        <f t="shared" si="7"/>
        <v>0.65090909090909088</v>
      </c>
      <c r="AB30" s="136">
        <f t="shared" si="8"/>
        <v>41788.36363636364</v>
      </c>
      <c r="AC30" s="136">
        <f t="shared" si="9"/>
        <v>41800</v>
      </c>
      <c r="AD30" s="211">
        <f t="shared" si="10"/>
        <v>41800</v>
      </c>
      <c r="AE30" s="73"/>
      <c r="AF30" s="1"/>
      <c r="AG30" s="1"/>
      <c r="AH30" s="1"/>
      <c r="AI30" s="1"/>
      <c r="AJ30" s="1"/>
      <c r="AK30" s="1"/>
      <c r="AL30" s="1"/>
      <c r="AM30" s="1"/>
      <c r="AN30" s="1"/>
      <c r="AO30" s="1"/>
      <c r="AP30" s="1"/>
      <c r="AQ30" s="1"/>
    </row>
    <row r="31" spans="1:43" ht="87.75" customHeight="1" x14ac:dyDescent="0.25">
      <c r="A31" s="369"/>
      <c r="B31" s="67" t="s">
        <v>228</v>
      </c>
      <c r="C31" s="70" t="s">
        <v>229</v>
      </c>
      <c r="D31" s="70" t="s">
        <v>146</v>
      </c>
      <c r="E31" s="67">
        <v>66144108</v>
      </c>
      <c r="F31" s="70" t="s">
        <v>147</v>
      </c>
      <c r="G31" s="94">
        <v>100000</v>
      </c>
      <c r="H31" s="95">
        <v>240000</v>
      </c>
      <c r="I31" s="123">
        <f t="shared" si="0"/>
        <v>58.333333333333336</v>
      </c>
      <c r="J31" s="130" t="s">
        <v>404</v>
      </c>
      <c r="K31" s="67" t="s">
        <v>344</v>
      </c>
      <c r="L31" s="49" t="s">
        <v>341</v>
      </c>
      <c r="M31" s="63" t="s">
        <v>341</v>
      </c>
      <c r="N31" s="63" t="s">
        <v>356</v>
      </c>
      <c r="O31" s="505" t="s">
        <v>485</v>
      </c>
      <c r="P31" s="77">
        <v>4</v>
      </c>
      <c r="Q31" s="81">
        <f t="shared" si="1"/>
        <v>2</v>
      </c>
      <c r="R31" s="77">
        <v>5</v>
      </c>
      <c r="S31" s="81">
        <f t="shared" si="2"/>
        <v>2.5</v>
      </c>
      <c r="T31" s="80">
        <f>K2_24_Hodnotitelé!S41</f>
        <v>3.0909090909090908</v>
      </c>
      <c r="U31" s="81">
        <f t="shared" si="3"/>
        <v>3.0909090909090908</v>
      </c>
      <c r="V31" s="80">
        <f>K2_24_Hodnotitelé!AE41</f>
        <v>2.8181818181818183</v>
      </c>
      <c r="W31" s="81">
        <f t="shared" si="11"/>
        <v>5.6363636363636367</v>
      </c>
      <c r="X31" s="80">
        <f>K2_24_Hodnotitelé!AQ41</f>
        <v>3</v>
      </c>
      <c r="Y31" s="81">
        <f t="shared" si="5"/>
        <v>3</v>
      </c>
      <c r="Z31" s="184">
        <f t="shared" si="6"/>
        <v>16.227272727272727</v>
      </c>
      <c r="AA31" s="169">
        <f t="shared" si="7"/>
        <v>0.64909090909090905</v>
      </c>
      <c r="AB31" s="136">
        <f t="shared" si="8"/>
        <v>64909.090909090912</v>
      </c>
      <c r="AC31" s="136">
        <f t="shared" si="9"/>
        <v>64900</v>
      </c>
      <c r="AD31" s="211">
        <f t="shared" si="10"/>
        <v>64900</v>
      </c>
      <c r="AE31" s="74"/>
      <c r="AF31" s="57"/>
      <c r="AG31" s="57"/>
    </row>
    <row r="32" spans="1:43" ht="80.099999999999994" customHeight="1" x14ac:dyDescent="0.25">
      <c r="A32" s="369"/>
      <c r="B32" s="67" t="s">
        <v>211</v>
      </c>
      <c r="C32" s="70" t="s">
        <v>98</v>
      </c>
      <c r="D32" s="70" t="s">
        <v>30</v>
      </c>
      <c r="E32" s="67">
        <v>10699589</v>
      </c>
      <c r="F32" s="70" t="s">
        <v>31</v>
      </c>
      <c r="G32" s="94">
        <v>81000</v>
      </c>
      <c r="H32" s="95">
        <v>125000</v>
      </c>
      <c r="I32" s="123">
        <f t="shared" si="0"/>
        <v>35.200000000000003</v>
      </c>
      <c r="J32" s="130" t="s">
        <v>396</v>
      </c>
      <c r="K32" s="67" t="s">
        <v>344</v>
      </c>
      <c r="L32" s="49" t="s">
        <v>344</v>
      </c>
      <c r="M32" s="63" t="s">
        <v>341</v>
      </c>
      <c r="N32" s="63" t="s">
        <v>356</v>
      </c>
      <c r="O32" s="505" t="s">
        <v>486</v>
      </c>
      <c r="P32" s="77">
        <v>5</v>
      </c>
      <c r="Q32" s="81">
        <f t="shared" si="1"/>
        <v>2.5</v>
      </c>
      <c r="R32" s="77">
        <v>1</v>
      </c>
      <c r="S32" s="81">
        <f t="shared" si="2"/>
        <v>0.5</v>
      </c>
      <c r="T32" s="80">
        <f>K2_24_Hodnotitelé!S33</f>
        <v>3.0909090909090908</v>
      </c>
      <c r="U32" s="81">
        <f t="shared" si="3"/>
        <v>3.0909090909090908</v>
      </c>
      <c r="V32" s="80">
        <f>K2_24_Hodnotitelé!AE33</f>
        <v>3.1818181818181817</v>
      </c>
      <c r="W32" s="81">
        <f t="shared" si="11"/>
        <v>6.3636363636363642</v>
      </c>
      <c r="X32" s="80">
        <f>K2_24_Hodnotitelé!AQ33</f>
        <v>3.4545454545454546</v>
      </c>
      <c r="Y32" s="81">
        <f t="shared" si="5"/>
        <v>3.4545454545454546</v>
      </c>
      <c r="Z32" s="184">
        <f t="shared" si="6"/>
        <v>15.90909090909091</v>
      </c>
      <c r="AA32" s="169">
        <f t="shared" si="7"/>
        <v>0.63636363636363635</v>
      </c>
      <c r="AB32" s="136">
        <f t="shared" si="8"/>
        <v>51545.454545454551</v>
      </c>
      <c r="AC32" s="136">
        <f t="shared" si="9"/>
        <v>51500</v>
      </c>
      <c r="AD32" s="211">
        <f t="shared" si="10"/>
        <v>51500</v>
      </c>
      <c r="AE32" s="74"/>
    </row>
    <row r="33" spans="1:43" ht="80.099999999999994" customHeight="1" x14ac:dyDescent="0.25">
      <c r="A33" s="369"/>
      <c r="B33" s="67" t="s">
        <v>201</v>
      </c>
      <c r="C33" s="70" t="s">
        <v>202</v>
      </c>
      <c r="D33" s="70" t="s">
        <v>21</v>
      </c>
      <c r="E33" s="67">
        <v>68941811</v>
      </c>
      <c r="F33" s="70" t="s">
        <v>22</v>
      </c>
      <c r="G33" s="94">
        <v>78100</v>
      </c>
      <c r="H33" s="95">
        <v>120200</v>
      </c>
      <c r="I33" s="123">
        <f t="shared" si="0"/>
        <v>35.024958402662236</v>
      </c>
      <c r="J33" s="130" t="s">
        <v>393</v>
      </c>
      <c r="K33" s="67" t="s">
        <v>344</v>
      </c>
      <c r="L33" s="49" t="s">
        <v>344</v>
      </c>
      <c r="M33" s="63" t="s">
        <v>341</v>
      </c>
      <c r="N33" s="63" t="s">
        <v>356</v>
      </c>
      <c r="O33" s="505" t="s">
        <v>487</v>
      </c>
      <c r="P33" s="77">
        <v>4</v>
      </c>
      <c r="Q33" s="81">
        <f t="shared" si="1"/>
        <v>2</v>
      </c>
      <c r="R33" s="77">
        <v>1</v>
      </c>
      <c r="S33" s="81">
        <f t="shared" si="2"/>
        <v>0.5</v>
      </c>
      <c r="T33" s="80">
        <f>K2_24_Hodnotitelé!S30</f>
        <v>3.5454545454545454</v>
      </c>
      <c r="U33" s="81">
        <f t="shared" si="3"/>
        <v>3.5454545454545459</v>
      </c>
      <c r="V33" s="80">
        <f>K2_24_Hodnotitelé!AE30</f>
        <v>3.3636363636363638</v>
      </c>
      <c r="W33" s="81">
        <f t="shared" si="11"/>
        <v>6.7272727272727284</v>
      </c>
      <c r="X33" s="80">
        <f>K2_24_Hodnotitelé!AQ30</f>
        <v>3.0909090909090908</v>
      </c>
      <c r="Y33" s="81">
        <f t="shared" si="5"/>
        <v>3.0909090909090908</v>
      </c>
      <c r="Z33" s="184">
        <f t="shared" si="6"/>
        <v>15.863636363636363</v>
      </c>
      <c r="AA33" s="169">
        <f t="shared" si="7"/>
        <v>0.63454545454545452</v>
      </c>
      <c r="AB33" s="136">
        <f t="shared" si="8"/>
        <v>49558</v>
      </c>
      <c r="AC33" s="136">
        <f t="shared" si="9"/>
        <v>49600</v>
      </c>
      <c r="AD33" s="211">
        <f t="shared" si="10"/>
        <v>49600</v>
      </c>
      <c r="AE33" s="74"/>
    </row>
    <row r="34" spans="1:43" ht="65.25" customHeight="1" x14ac:dyDescent="0.25">
      <c r="A34" s="369"/>
      <c r="B34" s="67" t="s">
        <v>195</v>
      </c>
      <c r="C34" s="70" t="s">
        <v>196</v>
      </c>
      <c r="D34" s="70" t="s">
        <v>192</v>
      </c>
      <c r="E34" s="67" t="s">
        <v>193</v>
      </c>
      <c r="F34" s="70" t="s">
        <v>194</v>
      </c>
      <c r="G34" s="94">
        <v>32500</v>
      </c>
      <c r="H34" s="96">
        <v>50000</v>
      </c>
      <c r="I34" s="123">
        <f t="shared" si="0"/>
        <v>35</v>
      </c>
      <c r="J34" s="130" t="s">
        <v>392</v>
      </c>
      <c r="K34" s="68" t="s">
        <v>344</v>
      </c>
      <c r="L34" s="49" t="s">
        <v>344</v>
      </c>
      <c r="M34" s="63" t="s">
        <v>341</v>
      </c>
      <c r="N34" s="63" t="s">
        <v>356</v>
      </c>
      <c r="O34" s="505" t="s">
        <v>488</v>
      </c>
      <c r="P34" s="77">
        <v>4</v>
      </c>
      <c r="Q34" s="81">
        <f t="shared" si="1"/>
        <v>2</v>
      </c>
      <c r="R34" s="77">
        <v>1</v>
      </c>
      <c r="S34" s="81">
        <f t="shared" si="2"/>
        <v>0.5</v>
      </c>
      <c r="T34" s="80">
        <f>K2_24_Hodnotitelé!S28</f>
        <v>3.1818181818181817</v>
      </c>
      <c r="U34" s="81">
        <f t="shared" si="3"/>
        <v>3.1818181818181821</v>
      </c>
      <c r="V34" s="80">
        <f>K2_24_Hodnotitelé!AE28</f>
        <v>3.1818181818181817</v>
      </c>
      <c r="W34" s="81">
        <f t="shared" si="11"/>
        <v>6.3636363636363642</v>
      </c>
      <c r="X34" s="80">
        <f>K2_24_Hodnotitelé!AQ28</f>
        <v>3.1818181818181817</v>
      </c>
      <c r="Y34" s="81">
        <f t="shared" si="5"/>
        <v>3.1818181818181821</v>
      </c>
      <c r="Z34" s="184">
        <f t="shared" si="6"/>
        <v>15.227272727272728</v>
      </c>
      <c r="AA34" s="169">
        <f t="shared" si="7"/>
        <v>0.60909090909090902</v>
      </c>
      <c r="AB34" s="136">
        <f t="shared" si="8"/>
        <v>19795.454545454544</v>
      </c>
      <c r="AC34" s="136">
        <f t="shared" si="9"/>
        <v>19800</v>
      </c>
      <c r="AD34" s="211">
        <f t="shared" si="10"/>
        <v>19800</v>
      </c>
      <c r="AE34" s="74"/>
      <c r="AF34" s="1"/>
      <c r="AG34" s="1"/>
      <c r="AH34" s="1"/>
      <c r="AI34" s="1"/>
      <c r="AJ34" s="1"/>
      <c r="AK34" s="1"/>
      <c r="AL34" s="1"/>
      <c r="AM34" s="1"/>
      <c r="AN34" s="1"/>
      <c r="AO34" s="1"/>
      <c r="AP34" s="1"/>
      <c r="AQ34" s="1"/>
    </row>
    <row r="35" spans="1:43" s="3" customFormat="1" ht="80.099999999999994" customHeight="1" thickBot="1" x14ac:dyDescent="0.3">
      <c r="A35" s="369"/>
      <c r="B35" s="213" t="s">
        <v>222</v>
      </c>
      <c r="C35" s="214" t="s">
        <v>223</v>
      </c>
      <c r="D35" s="214" t="s">
        <v>33</v>
      </c>
      <c r="E35" s="213">
        <v>26639866</v>
      </c>
      <c r="F35" s="214" t="s">
        <v>34</v>
      </c>
      <c r="G35" s="215">
        <v>49000</v>
      </c>
      <c r="H35" s="216">
        <v>84000</v>
      </c>
      <c r="I35" s="217">
        <f t="shared" si="0"/>
        <v>41.666666666666664</v>
      </c>
      <c r="J35" s="218" t="s">
        <v>400</v>
      </c>
      <c r="K35" s="219" t="s">
        <v>341</v>
      </c>
      <c r="L35" s="220" t="s">
        <v>344</v>
      </c>
      <c r="M35" s="221" t="s">
        <v>341</v>
      </c>
      <c r="N35" s="64" t="s">
        <v>356</v>
      </c>
      <c r="O35" s="505" t="s">
        <v>489</v>
      </c>
      <c r="P35" s="222">
        <v>4</v>
      </c>
      <c r="Q35" s="223">
        <f t="shared" si="1"/>
        <v>2</v>
      </c>
      <c r="R35" s="222">
        <v>2</v>
      </c>
      <c r="S35" s="223">
        <f t="shared" si="2"/>
        <v>1</v>
      </c>
      <c r="T35" s="224">
        <f>K2_24_Hodnotitelé!S37</f>
        <v>3.0909090909090908</v>
      </c>
      <c r="U35" s="223">
        <f t="shared" si="3"/>
        <v>3.0909090909090908</v>
      </c>
      <c r="V35" s="224">
        <f>K2_24_Hodnotitelé!AE37</f>
        <v>2.8181818181818183</v>
      </c>
      <c r="W35" s="223">
        <f t="shared" si="11"/>
        <v>5.6363636363636367</v>
      </c>
      <c r="X35" s="224">
        <f>K2_24_Hodnotitelé!AQ37</f>
        <v>3.2727272727272729</v>
      </c>
      <c r="Y35" s="223">
        <f t="shared" si="5"/>
        <v>3.2727272727272734</v>
      </c>
      <c r="Z35" s="225">
        <f t="shared" si="6"/>
        <v>15</v>
      </c>
      <c r="AA35" s="226">
        <f t="shared" si="7"/>
        <v>0.6</v>
      </c>
      <c r="AB35" s="227">
        <f t="shared" si="8"/>
        <v>29400</v>
      </c>
      <c r="AC35" s="227">
        <f t="shared" si="9"/>
        <v>29400</v>
      </c>
      <c r="AD35" s="228">
        <f t="shared" si="10"/>
        <v>29400</v>
      </c>
      <c r="AE35" s="244"/>
      <c r="AF35" s="57"/>
      <c r="AG35" s="57"/>
    </row>
    <row r="36" spans="1:43" s="3" customFormat="1" ht="80.099999999999994" customHeight="1" x14ac:dyDescent="0.25">
      <c r="A36" s="387" t="s">
        <v>434</v>
      </c>
      <c r="B36" s="229" t="s">
        <v>203</v>
      </c>
      <c r="C36" s="230" t="s">
        <v>204</v>
      </c>
      <c r="D36" s="230" t="s">
        <v>205</v>
      </c>
      <c r="E36" s="229">
        <v>47810491</v>
      </c>
      <c r="F36" s="230" t="s">
        <v>206</v>
      </c>
      <c r="G36" s="231">
        <v>40000</v>
      </c>
      <c r="H36" s="232">
        <v>62000</v>
      </c>
      <c r="I36" s="233">
        <f t="shared" si="0"/>
        <v>35.483870967741936</v>
      </c>
      <c r="J36" s="234" t="s">
        <v>394</v>
      </c>
      <c r="K36" s="235" t="s">
        <v>344</v>
      </c>
      <c r="L36" s="236" t="s">
        <v>344</v>
      </c>
      <c r="M36" s="237" t="s">
        <v>341</v>
      </c>
      <c r="N36" s="63" t="s">
        <v>356</v>
      </c>
      <c r="O36" s="505" t="s">
        <v>490</v>
      </c>
      <c r="P36" s="238">
        <v>5</v>
      </c>
      <c r="Q36" s="239">
        <f t="shared" si="1"/>
        <v>2.5</v>
      </c>
      <c r="R36" s="238">
        <v>2</v>
      </c>
      <c r="S36" s="239">
        <f t="shared" si="2"/>
        <v>1</v>
      </c>
      <c r="T36" s="238">
        <f>K2_24_Hodnotitelé!S31</f>
        <v>2.8181818181818183</v>
      </c>
      <c r="U36" s="239">
        <f t="shared" si="3"/>
        <v>2.8181818181818183</v>
      </c>
      <c r="V36" s="238">
        <f>K2_24_Hodnotitelé!AE31</f>
        <v>2.8181818181818183</v>
      </c>
      <c r="W36" s="239">
        <f t="shared" si="11"/>
        <v>5.6363636363636367</v>
      </c>
      <c r="X36" s="238">
        <f>K2_24_Hodnotitelé!AQ31</f>
        <v>2.8181818181818183</v>
      </c>
      <c r="Y36" s="239">
        <f t="shared" si="5"/>
        <v>2.8181818181818183</v>
      </c>
      <c r="Z36" s="240">
        <f t="shared" si="6"/>
        <v>14.772727272727273</v>
      </c>
      <c r="AA36" s="241">
        <f t="shared" si="7"/>
        <v>0.59090909090909094</v>
      </c>
      <c r="AB36" s="242">
        <f t="shared" si="8"/>
        <v>23636.363636363636</v>
      </c>
      <c r="AC36" s="242">
        <f t="shared" si="9"/>
        <v>23600</v>
      </c>
      <c r="AD36" s="243">
        <v>0</v>
      </c>
      <c r="AE36" s="245"/>
    </row>
    <row r="37" spans="1:43" ht="80.099999999999994" customHeight="1" x14ac:dyDescent="0.25">
      <c r="A37" s="387"/>
      <c r="B37" s="67" t="s">
        <v>226</v>
      </c>
      <c r="C37" s="70" t="s">
        <v>227</v>
      </c>
      <c r="D37" s="70" t="s">
        <v>27</v>
      </c>
      <c r="E37" s="67">
        <v>87092581</v>
      </c>
      <c r="F37" s="70" t="s">
        <v>99</v>
      </c>
      <c r="G37" s="94">
        <v>82500</v>
      </c>
      <c r="H37" s="96">
        <v>144000</v>
      </c>
      <c r="I37" s="123">
        <f t="shared" si="0"/>
        <v>42.708333333333336</v>
      </c>
      <c r="J37" s="130" t="s">
        <v>403</v>
      </c>
      <c r="K37" s="68" t="s">
        <v>344</v>
      </c>
      <c r="L37" s="49" t="s">
        <v>341</v>
      </c>
      <c r="M37" s="63" t="s">
        <v>341</v>
      </c>
      <c r="N37" s="63" t="s">
        <v>356</v>
      </c>
      <c r="O37" s="505" t="s">
        <v>491</v>
      </c>
      <c r="P37" s="77">
        <v>5</v>
      </c>
      <c r="Q37" s="81">
        <f t="shared" si="1"/>
        <v>2.5</v>
      </c>
      <c r="R37" s="77">
        <v>2</v>
      </c>
      <c r="S37" s="81">
        <f t="shared" si="2"/>
        <v>1</v>
      </c>
      <c r="T37" s="80">
        <f>K2_24_Hodnotitelé!S40</f>
        <v>2.3636363636363638</v>
      </c>
      <c r="U37" s="81">
        <f t="shared" si="3"/>
        <v>2.3636363636363642</v>
      </c>
      <c r="V37" s="80">
        <f>K2_24_Hodnotitelé!AE40</f>
        <v>2.8181818181818183</v>
      </c>
      <c r="W37" s="81">
        <f t="shared" si="11"/>
        <v>5.6363636363636367</v>
      </c>
      <c r="X37" s="80">
        <f>K2_24_Hodnotitelé!AQ40</f>
        <v>3</v>
      </c>
      <c r="Y37" s="81">
        <f t="shared" si="5"/>
        <v>3</v>
      </c>
      <c r="Z37" s="184">
        <f t="shared" si="6"/>
        <v>14.5</v>
      </c>
      <c r="AA37" s="169">
        <f t="shared" si="7"/>
        <v>0.57999999999999996</v>
      </c>
      <c r="AB37" s="136">
        <f t="shared" si="8"/>
        <v>47850</v>
      </c>
      <c r="AC37" s="136">
        <f t="shared" si="9"/>
        <v>47900</v>
      </c>
      <c r="AD37" s="212">
        <v>0</v>
      </c>
      <c r="AE37" s="74"/>
      <c r="AF37" s="53"/>
      <c r="AG37" s="57"/>
    </row>
    <row r="38" spans="1:43" ht="71.25" customHeight="1" x14ac:dyDescent="0.25">
      <c r="A38" s="387"/>
      <c r="B38" s="67" t="s">
        <v>220</v>
      </c>
      <c r="C38" s="70" t="s">
        <v>221</v>
      </c>
      <c r="D38" s="70" t="s">
        <v>33</v>
      </c>
      <c r="E38" s="67">
        <v>26639866</v>
      </c>
      <c r="F38" s="70" t="s">
        <v>34</v>
      </c>
      <c r="G38" s="94">
        <v>58000</v>
      </c>
      <c r="H38" s="96">
        <v>91000</v>
      </c>
      <c r="I38" s="123">
        <f t="shared" si="0"/>
        <v>36.263736263736263</v>
      </c>
      <c r="J38" s="130" t="s">
        <v>399</v>
      </c>
      <c r="K38" s="68" t="s">
        <v>341</v>
      </c>
      <c r="L38" s="49" t="s">
        <v>344</v>
      </c>
      <c r="M38" s="63" t="s">
        <v>341</v>
      </c>
      <c r="N38" s="63" t="s">
        <v>356</v>
      </c>
      <c r="O38" s="505" t="s">
        <v>492</v>
      </c>
      <c r="P38" s="77">
        <v>3</v>
      </c>
      <c r="Q38" s="81">
        <f t="shared" si="1"/>
        <v>1.5</v>
      </c>
      <c r="R38" s="77">
        <v>2</v>
      </c>
      <c r="S38" s="81">
        <f t="shared" si="2"/>
        <v>1</v>
      </c>
      <c r="T38" s="80">
        <f>K2_24_Hodnotitelé!S36</f>
        <v>3</v>
      </c>
      <c r="U38" s="81">
        <f t="shared" si="3"/>
        <v>3</v>
      </c>
      <c r="V38" s="80">
        <f>K2_24_Hodnotitelé!AE36</f>
        <v>2.7272727272727271</v>
      </c>
      <c r="W38" s="81">
        <f t="shared" si="11"/>
        <v>5.4545454545454541</v>
      </c>
      <c r="X38" s="80">
        <f>K2_24_Hodnotitelé!AQ36</f>
        <v>3</v>
      </c>
      <c r="Y38" s="81">
        <f t="shared" si="5"/>
        <v>3</v>
      </c>
      <c r="Z38" s="184">
        <f t="shared" si="6"/>
        <v>13.954545454545453</v>
      </c>
      <c r="AA38" s="169">
        <f t="shared" si="7"/>
        <v>0.55818181818181811</v>
      </c>
      <c r="AB38" s="136">
        <f t="shared" si="8"/>
        <v>32374.545454545449</v>
      </c>
      <c r="AC38" s="136">
        <f t="shared" si="9"/>
        <v>32400</v>
      </c>
      <c r="AD38" s="212">
        <v>0</v>
      </c>
      <c r="AE38" s="74"/>
      <c r="AF38" s="57"/>
      <c r="AG38" s="57"/>
    </row>
    <row r="39" spans="1:43" ht="80.099999999999994" customHeight="1" x14ac:dyDescent="0.25">
      <c r="A39" s="387"/>
      <c r="B39" s="67" t="s">
        <v>160</v>
      </c>
      <c r="C39" s="70" t="s">
        <v>161</v>
      </c>
      <c r="D39" s="70" t="s">
        <v>9</v>
      </c>
      <c r="E39" s="67" t="s">
        <v>10</v>
      </c>
      <c r="F39" s="70" t="s">
        <v>11</v>
      </c>
      <c r="G39" s="94">
        <v>44700</v>
      </c>
      <c r="H39" s="96">
        <v>74500</v>
      </c>
      <c r="I39" s="123">
        <f t="shared" si="0"/>
        <v>40</v>
      </c>
      <c r="J39" s="129">
        <v>150</v>
      </c>
      <c r="K39" s="68" t="s">
        <v>344</v>
      </c>
      <c r="L39" s="49" t="s">
        <v>344</v>
      </c>
      <c r="M39" s="63" t="s">
        <v>341</v>
      </c>
      <c r="N39" s="63" t="s">
        <v>356</v>
      </c>
      <c r="O39" s="505" t="s">
        <v>493</v>
      </c>
      <c r="P39" s="77">
        <v>3</v>
      </c>
      <c r="Q39" s="79">
        <f t="shared" si="1"/>
        <v>1.5</v>
      </c>
      <c r="R39" s="77">
        <v>2</v>
      </c>
      <c r="S39" s="79">
        <f t="shared" si="2"/>
        <v>1</v>
      </c>
      <c r="T39" s="80">
        <f>K2_24_Hodnotitelé!S12</f>
        <v>2.3636363636363638</v>
      </c>
      <c r="U39" s="79">
        <f t="shared" si="3"/>
        <v>2.3636363636363642</v>
      </c>
      <c r="V39" s="80">
        <f>K2_24_Hodnotitelé!AE12</f>
        <v>2.8181818181818183</v>
      </c>
      <c r="W39" s="79">
        <f t="shared" si="11"/>
        <v>5.6363636363636367</v>
      </c>
      <c r="X39" s="80">
        <f>K2_24_Hodnotitelé!AQ12</f>
        <v>3</v>
      </c>
      <c r="Y39" s="79">
        <f t="shared" si="5"/>
        <v>3</v>
      </c>
      <c r="Z39" s="184">
        <f t="shared" si="6"/>
        <v>13.5</v>
      </c>
      <c r="AA39" s="169">
        <f t="shared" si="7"/>
        <v>0.54</v>
      </c>
      <c r="AB39" s="136">
        <f t="shared" si="8"/>
        <v>24138</v>
      </c>
      <c r="AC39" s="136">
        <f t="shared" si="9"/>
        <v>24100</v>
      </c>
      <c r="AD39" s="212">
        <v>0</v>
      </c>
      <c r="AE39" s="72"/>
      <c r="AF39" s="1"/>
      <c r="AG39" s="1"/>
      <c r="AH39" s="1"/>
      <c r="AI39" s="1"/>
      <c r="AJ39" s="1"/>
      <c r="AK39" s="1"/>
      <c r="AL39" s="1"/>
      <c r="AM39" s="1"/>
      <c r="AN39" s="1"/>
      <c r="AO39" s="1"/>
      <c r="AP39" s="1"/>
      <c r="AQ39" s="1"/>
    </row>
    <row r="40" spans="1:43" ht="80.099999999999994" customHeight="1" x14ac:dyDescent="0.25">
      <c r="A40" s="387"/>
      <c r="B40" s="67" t="s">
        <v>197</v>
      </c>
      <c r="C40" s="70" t="s">
        <v>198</v>
      </c>
      <c r="D40" s="70" t="s">
        <v>199</v>
      </c>
      <c r="E40" s="67" t="s">
        <v>343</v>
      </c>
      <c r="F40" s="70" t="s">
        <v>200</v>
      </c>
      <c r="G40" s="94">
        <v>21000</v>
      </c>
      <c r="H40" s="178">
        <v>34000</v>
      </c>
      <c r="I40" s="123">
        <f t="shared" si="0"/>
        <v>38.235294117647058</v>
      </c>
      <c r="J40" s="130">
        <v>2000</v>
      </c>
      <c r="K40" s="68" t="s">
        <v>344</v>
      </c>
      <c r="L40" s="49" t="s">
        <v>344</v>
      </c>
      <c r="M40" s="63" t="s">
        <v>341</v>
      </c>
      <c r="N40" s="63" t="s">
        <v>356</v>
      </c>
      <c r="O40" s="505" t="s">
        <v>494</v>
      </c>
      <c r="P40" s="77">
        <v>2</v>
      </c>
      <c r="Q40" s="81">
        <f t="shared" si="1"/>
        <v>1</v>
      </c>
      <c r="R40" s="77">
        <v>2</v>
      </c>
      <c r="S40" s="81">
        <f t="shared" si="2"/>
        <v>1</v>
      </c>
      <c r="T40" s="80">
        <f>K2_24_Hodnotitelé!S29</f>
        <v>2.2727272727272729</v>
      </c>
      <c r="U40" s="81">
        <f t="shared" si="3"/>
        <v>2.2727272727272729</v>
      </c>
      <c r="V40" s="80">
        <f>K2_24_Hodnotitelé!AE29</f>
        <v>2.4545454545454546</v>
      </c>
      <c r="W40" s="81">
        <f t="shared" si="11"/>
        <v>4.9090909090909092</v>
      </c>
      <c r="X40" s="80">
        <f>K2_24_Hodnotitelé!AQ29</f>
        <v>2.8181818181818183</v>
      </c>
      <c r="Y40" s="81">
        <f t="shared" si="5"/>
        <v>2.8181818181818183</v>
      </c>
      <c r="Z40" s="184">
        <f t="shared" si="6"/>
        <v>12.000000000000002</v>
      </c>
      <c r="AA40" s="169">
        <f t="shared" si="7"/>
        <v>0.48000000000000009</v>
      </c>
      <c r="AB40" s="136">
        <f t="shared" si="8"/>
        <v>10080.000000000002</v>
      </c>
      <c r="AC40" s="136">
        <f t="shared" si="9"/>
        <v>10100</v>
      </c>
      <c r="AD40" s="212">
        <v>0</v>
      </c>
      <c r="AE40" s="74"/>
      <c r="AF40" s="1"/>
      <c r="AG40" s="1"/>
      <c r="AH40" s="1"/>
      <c r="AI40" s="1"/>
      <c r="AJ40" s="1"/>
      <c r="AK40" s="1"/>
      <c r="AL40" s="1"/>
      <c r="AM40" s="1"/>
      <c r="AN40" s="1"/>
      <c r="AO40" s="1"/>
      <c r="AP40" s="1"/>
      <c r="AQ40" s="1"/>
    </row>
    <row r="41" spans="1:43" ht="80.099999999999994" customHeight="1" x14ac:dyDescent="0.25">
      <c r="A41" s="387"/>
      <c r="B41" s="67" t="s">
        <v>207</v>
      </c>
      <c r="C41" s="70" t="s">
        <v>208</v>
      </c>
      <c r="D41" s="70" t="s">
        <v>209</v>
      </c>
      <c r="E41" s="67" t="s">
        <v>343</v>
      </c>
      <c r="F41" s="70" t="s">
        <v>210</v>
      </c>
      <c r="G41" s="94">
        <v>83500</v>
      </c>
      <c r="H41" s="178">
        <v>130000</v>
      </c>
      <c r="I41" s="123">
        <f t="shared" si="0"/>
        <v>35.769230769230774</v>
      </c>
      <c r="J41" s="130" t="s">
        <v>395</v>
      </c>
      <c r="K41" s="68" t="s">
        <v>344</v>
      </c>
      <c r="L41" s="49" t="s">
        <v>344</v>
      </c>
      <c r="M41" s="63" t="s">
        <v>341</v>
      </c>
      <c r="N41" s="63" t="s">
        <v>356</v>
      </c>
      <c r="O41" s="505" t="s">
        <v>495</v>
      </c>
      <c r="P41" s="77">
        <v>5</v>
      </c>
      <c r="Q41" s="81">
        <f t="shared" si="1"/>
        <v>2.5</v>
      </c>
      <c r="R41" s="77">
        <v>2</v>
      </c>
      <c r="S41" s="81">
        <f t="shared" si="2"/>
        <v>1</v>
      </c>
      <c r="T41" s="80">
        <f>K2_24_Hodnotitelé!S32</f>
        <v>1.7272727272727273</v>
      </c>
      <c r="U41" s="81">
        <f t="shared" si="3"/>
        <v>1.7272727272727273</v>
      </c>
      <c r="V41" s="80">
        <f>K2_24_Hodnotitelé!AE32</f>
        <v>2.0909090909090908</v>
      </c>
      <c r="W41" s="81">
        <f t="shared" si="11"/>
        <v>4.1818181818181817</v>
      </c>
      <c r="X41" s="80">
        <f>K2_24_Hodnotitelé!AQ32</f>
        <v>2.0909090909090908</v>
      </c>
      <c r="Y41" s="81">
        <f t="shared" si="5"/>
        <v>2.0909090909090908</v>
      </c>
      <c r="Z41" s="184">
        <f t="shared" si="6"/>
        <v>11.5</v>
      </c>
      <c r="AA41" s="169">
        <f t="shared" si="7"/>
        <v>0.46</v>
      </c>
      <c r="AB41" s="136">
        <f t="shared" si="8"/>
        <v>38410</v>
      </c>
      <c r="AC41" s="136">
        <f t="shared" si="9"/>
        <v>38400</v>
      </c>
      <c r="AD41" s="212">
        <v>0</v>
      </c>
      <c r="AE41" s="74"/>
      <c r="AF41" s="3"/>
      <c r="AG41" s="3"/>
    </row>
    <row r="42" spans="1:43" ht="49.5" customHeight="1" x14ac:dyDescent="0.25">
      <c r="A42" s="387"/>
      <c r="B42" s="99" t="s">
        <v>185</v>
      </c>
      <c r="C42" s="180" t="s">
        <v>186</v>
      </c>
      <c r="D42" s="99" t="s">
        <v>187</v>
      </c>
      <c r="E42" s="99" t="s">
        <v>343</v>
      </c>
      <c r="F42" s="180" t="s">
        <v>188</v>
      </c>
      <c r="G42" s="92">
        <v>100000</v>
      </c>
      <c r="H42" s="179">
        <v>180000</v>
      </c>
      <c r="K42" s="277" t="s">
        <v>435</v>
      </c>
      <c r="L42" s="277" t="s">
        <v>435</v>
      </c>
      <c r="M42" s="63" t="s">
        <v>341</v>
      </c>
      <c r="N42" s="63" t="s">
        <v>356</v>
      </c>
      <c r="O42" s="299" t="s">
        <v>356</v>
      </c>
      <c r="P42" s="77">
        <v>0</v>
      </c>
      <c r="Q42" s="81">
        <f t="shared" si="1"/>
        <v>0</v>
      </c>
      <c r="R42" s="77">
        <v>0</v>
      </c>
      <c r="S42" s="81">
        <v>0</v>
      </c>
      <c r="T42" s="80">
        <v>0</v>
      </c>
      <c r="U42" s="81">
        <v>0</v>
      </c>
      <c r="V42" s="80">
        <v>0</v>
      </c>
      <c r="W42" s="81">
        <v>0</v>
      </c>
      <c r="X42" s="80">
        <v>0</v>
      </c>
      <c r="Y42" s="81">
        <v>0</v>
      </c>
      <c r="Z42" s="184">
        <f t="shared" si="6"/>
        <v>0</v>
      </c>
      <c r="AA42" s="169">
        <f t="shared" si="7"/>
        <v>0</v>
      </c>
      <c r="AB42" s="136">
        <f t="shared" si="8"/>
        <v>0</v>
      </c>
      <c r="AC42" s="136">
        <f t="shared" si="9"/>
        <v>0</v>
      </c>
      <c r="AD42" s="212">
        <v>0</v>
      </c>
      <c r="AE42" s="278" t="s">
        <v>440</v>
      </c>
    </row>
    <row r="43" spans="1:43" x14ac:dyDescent="0.25">
      <c r="AD43" s="280">
        <f>SUM(AD6:AD42)</f>
        <v>1583200</v>
      </c>
    </row>
  </sheetData>
  <sortState ref="B6:AQ41">
    <sortCondition descending="1" ref="Z6:Z41"/>
  </sortState>
  <mergeCells count="28">
    <mergeCell ref="AE3:AE5"/>
    <mergeCell ref="D3:D5"/>
    <mergeCell ref="E3:E5"/>
    <mergeCell ref="F3:F5"/>
    <mergeCell ref="G3:G5"/>
    <mergeCell ref="M3:M5"/>
    <mergeCell ref="N3:N5"/>
    <mergeCell ref="H3:H5"/>
    <mergeCell ref="V3:W3"/>
    <mergeCell ref="X3:Y3"/>
    <mergeCell ref="P3:Q3"/>
    <mergeCell ref="R3:S3"/>
    <mergeCell ref="T3:U3"/>
    <mergeCell ref="L3:L5"/>
    <mergeCell ref="AD3:AD5"/>
    <mergeCell ref="K3:K5"/>
    <mergeCell ref="A6:A35"/>
    <mergeCell ref="A36:A42"/>
    <mergeCell ref="AA3:AC3"/>
    <mergeCell ref="AA4:AA5"/>
    <mergeCell ref="AB4:AB5"/>
    <mergeCell ref="AC4:AC5"/>
    <mergeCell ref="B3:B5"/>
    <mergeCell ref="C3:C5"/>
    <mergeCell ref="Z3:Z5"/>
    <mergeCell ref="J3:J5"/>
    <mergeCell ref="I3:I5"/>
    <mergeCell ref="O3:O5"/>
  </mergeCells>
  <pageMargins left="0.7" right="0.7" top="0.75" bottom="0.75" header="0.3" footer="0.3"/>
  <pageSetup paperSize="9" scale="29" fitToHeight="0" orientation="landscape" r:id="rId1"/>
  <colBreaks count="1" manualBreakCount="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9"/>
  <sheetViews>
    <sheetView zoomScale="98" zoomScaleNormal="98" workbookViewId="0">
      <pane xSplit="7" topLeftCell="N1" activePane="topRight" state="frozen"/>
      <selection activeCell="AH25" sqref="AH25"/>
      <selection pane="topRight" activeCell="AE9" sqref="AE9"/>
    </sheetView>
  </sheetViews>
  <sheetFormatPr defaultRowHeight="15" x14ac:dyDescent="0.25"/>
  <cols>
    <col min="1" max="1" width="9.140625" style="3"/>
    <col min="2" max="2" width="16.5703125" customWidth="1"/>
    <col min="3" max="3" width="26.5703125" style="4" customWidth="1"/>
    <col min="4" max="4" width="25.140625" style="4" customWidth="1"/>
    <col min="5" max="5" width="18.28515625" style="4" customWidth="1"/>
    <col min="6" max="6" width="24.42578125" style="4" customWidth="1"/>
    <col min="7" max="8" width="15.28515625" style="4" customWidth="1"/>
    <col min="9" max="9" width="15.28515625" style="121" hidden="1" customWidth="1"/>
    <col min="10" max="10" width="11" style="4" bestFit="1" customWidth="1"/>
    <col min="11" max="12" width="14.42578125" style="50" customWidth="1"/>
    <col min="13" max="13" width="21.140625" style="50" hidden="1" customWidth="1"/>
    <col min="14" max="14" width="21.140625" style="50" customWidth="1"/>
    <col min="15" max="21" width="13.7109375" customWidth="1"/>
    <col min="22" max="22" width="13.85546875" customWidth="1"/>
    <col min="23" max="23" width="15" customWidth="1"/>
    <col min="24" max="24" width="15" style="167" hidden="1" customWidth="1"/>
    <col min="25" max="25" width="15" style="3" hidden="1" customWidth="1"/>
    <col min="26" max="26" width="15.7109375" style="3" hidden="1" customWidth="1"/>
    <col min="27" max="27" width="18.140625" customWidth="1"/>
    <col min="28" max="28" width="32.28515625" customWidth="1"/>
  </cols>
  <sheetData>
    <row r="1" spans="1:54" s="3" customFormat="1" ht="23.25" customHeight="1" x14ac:dyDescent="0.25">
      <c r="B1" s="104" t="s">
        <v>348</v>
      </c>
      <c r="C1" s="103"/>
      <c r="D1" s="60"/>
      <c r="E1" s="4"/>
      <c r="F1" s="4"/>
      <c r="G1" s="4"/>
      <c r="H1" s="4"/>
      <c r="I1" s="121"/>
      <c r="J1" s="4"/>
      <c r="K1" s="50"/>
      <c r="L1" s="50"/>
      <c r="M1" s="50"/>
      <c r="N1" s="50"/>
      <c r="X1" s="167"/>
    </row>
    <row r="2" spans="1:54" s="3" customFormat="1" ht="25.5" customHeight="1" thickBot="1" x14ac:dyDescent="0.3">
      <c r="C2" s="4"/>
      <c r="D2" s="4"/>
      <c r="E2" s="4"/>
      <c r="F2" s="4"/>
      <c r="G2" s="4"/>
      <c r="H2" s="4"/>
      <c r="I2" s="121"/>
      <c r="J2" s="4"/>
      <c r="K2" s="50"/>
      <c r="L2" s="50"/>
      <c r="M2" s="50"/>
      <c r="N2" s="50"/>
      <c r="X2" s="167"/>
    </row>
    <row r="3" spans="1:54" s="3" customFormat="1" ht="57" customHeight="1" thickBot="1" x14ac:dyDescent="0.3">
      <c r="B3" s="409" t="s">
        <v>0</v>
      </c>
      <c r="C3" s="412" t="s">
        <v>1</v>
      </c>
      <c r="D3" s="412" t="s">
        <v>2</v>
      </c>
      <c r="E3" s="415" t="s">
        <v>230</v>
      </c>
      <c r="F3" s="415" t="s">
        <v>4</v>
      </c>
      <c r="G3" s="403" t="s">
        <v>5</v>
      </c>
      <c r="H3" s="406" t="s">
        <v>6</v>
      </c>
      <c r="I3" s="388" t="s">
        <v>359</v>
      </c>
      <c r="J3" s="406" t="s">
        <v>342</v>
      </c>
      <c r="K3" s="373" t="s">
        <v>104</v>
      </c>
      <c r="L3" s="359" t="s">
        <v>122</v>
      </c>
      <c r="M3" s="392" t="s">
        <v>123</v>
      </c>
      <c r="N3" s="349" t="s">
        <v>447</v>
      </c>
      <c r="O3" s="348" t="s">
        <v>52</v>
      </c>
      <c r="P3" s="348"/>
      <c r="Q3" s="348" t="s">
        <v>53</v>
      </c>
      <c r="R3" s="348"/>
      <c r="S3" s="348" t="s">
        <v>54</v>
      </c>
      <c r="T3" s="348"/>
      <c r="U3" s="348" t="s">
        <v>55</v>
      </c>
      <c r="V3" s="348"/>
      <c r="W3" s="395" t="s">
        <v>43</v>
      </c>
      <c r="X3" s="352" t="s">
        <v>422</v>
      </c>
      <c r="Y3" s="353"/>
      <c r="Z3" s="354"/>
      <c r="AA3" s="398" t="s">
        <v>81</v>
      </c>
      <c r="AB3" s="366" t="s">
        <v>44</v>
      </c>
    </row>
    <row r="4" spans="1:54" s="2" customFormat="1" ht="45" customHeight="1" x14ac:dyDescent="0.25">
      <c r="A4" s="3"/>
      <c r="B4" s="410"/>
      <c r="C4" s="413"/>
      <c r="D4" s="413"/>
      <c r="E4" s="416"/>
      <c r="F4" s="416"/>
      <c r="G4" s="404"/>
      <c r="H4" s="407"/>
      <c r="I4" s="389"/>
      <c r="J4" s="407"/>
      <c r="K4" s="374"/>
      <c r="L4" s="360"/>
      <c r="M4" s="393"/>
      <c r="N4" s="350"/>
      <c r="O4" s="30" t="s">
        <v>45</v>
      </c>
      <c r="P4" s="30" t="s">
        <v>46</v>
      </c>
      <c r="Q4" s="30" t="s">
        <v>45</v>
      </c>
      <c r="R4" s="30" t="s">
        <v>46</v>
      </c>
      <c r="S4" s="30" t="s">
        <v>45</v>
      </c>
      <c r="T4" s="30" t="s">
        <v>46</v>
      </c>
      <c r="U4" s="30" t="s">
        <v>45</v>
      </c>
      <c r="V4" s="30" t="s">
        <v>46</v>
      </c>
      <c r="W4" s="396"/>
      <c r="X4" s="355" t="s">
        <v>418</v>
      </c>
      <c r="Y4" s="357" t="s">
        <v>419</v>
      </c>
      <c r="Z4" s="357" t="s">
        <v>420</v>
      </c>
      <c r="AA4" s="399"/>
      <c r="AB4" s="367"/>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s="2" customFormat="1" ht="27.75" customHeight="1" thickBot="1" x14ac:dyDescent="0.3">
      <c r="A5" s="3"/>
      <c r="B5" s="411"/>
      <c r="C5" s="414"/>
      <c r="D5" s="414"/>
      <c r="E5" s="417"/>
      <c r="F5" s="417"/>
      <c r="G5" s="405"/>
      <c r="H5" s="408"/>
      <c r="I5" s="390"/>
      <c r="J5" s="408"/>
      <c r="K5" s="375"/>
      <c r="L5" s="361"/>
      <c r="M5" s="394"/>
      <c r="N5" s="351"/>
      <c r="O5" s="38"/>
      <c r="P5" s="38" t="s">
        <v>50</v>
      </c>
      <c r="Q5" s="38"/>
      <c r="R5" s="38" t="s">
        <v>48</v>
      </c>
      <c r="S5" s="38"/>
      <c r="T5" s="38" t="s">
        <v>50</v>
      </c>
      <c r="U5" s="38"/>
      <c r="V5" s="38" t="s">
        <v>48</v>
      </c>
      <c r="W5" s="397"/>
      <c r="X5" s="356"/>
      <c r="Y5" s="358"/>
      <c r="Z5" s="358"/>
      <c r="AA5" s="400"/>
      <c r="AB5" s="368"/>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s="2" customFormat="1" ht="35.1" customHeight="1" x14ac:dyDescent="0.25">
      <c r="A6" s="369" t="s">
        <v>433</v>
      </c>
      <c r="B6" s="75" t="s">
        <v>245</v>
      </c>
      <c r="C6" s="69" t="s">
        <v>246</v>
      </c>
      <c r="D6" s="69" t="s">
        <v>247</v>
      </c>
      <c r="E6" s="208">
        <v>28324</v>
      </c>
      <c r="F6" s="69" t="s">
        <v>248</v>
      </c>
      <c r="G6" s="87">
        <v>26000</v>
      </c>
      <c r="H6" s="88">
        <v>60500</v>
      </c>
      <c r="I6" s="124">
        <f t="shared" ref="I6:I22" si="0">100-(G6*100/H6)</f>
        <v>57.02479338842975</v>
      </c>
      <c r="J6" s="84" t="s">
        <v>345</v>
      </c>
      <c r="K6" s="58" t="s">
        <v>341</v>
      </c>
      <c r="L6" s="65" t="s">
        <v>341</v>
      </c>
      <c r="M6" s="65" t="s">
        <v>356</v>
      </c>
      <c r="N6" s="508" t="s">
        <v>496</v>
      </c>
      <c r="O6" s="33">
        <v>5</v>
      </c>
      <c r="P6" s="12">
        <f t="shared" ref="P6:P22" si="1">(20*O6*0.3)/5</f>
        <v>6</v>
      </c>
      <c r="Q6" s="33">
        <f>K3_24_Hodnotitelé!S10</f>
        <v>3.6363636363636362</v>
      </c>
      <c r="R6" s="12">
        <f t="shared" ref="R6:R22" si="2">(20*Q6*0.2)/5</f>
        <v>2.9090909090909092</v>
      </c>
      <c r="S6" s="33">
        <f>K3_24_Hodnotitelé!AE10</f>
        <v>3.2727272727272729</v>
      </c>
      <c r="T6" s="12">
        <f t="shared" ref="T6:T22" si="3">(20*S6*0.3)/5</f>
        <v>3.9272727272727272</v>
      </c>
      <c r="U6" s="33">
        <f>K3_24_Hodnotitelé!AQ10</f>
        <v>3.8181818181818183</v>
      </c>
      <c r="V6" s="12">
        <f t="shared" ref="V6:V22" si="4">(20*U6*0.2)/5</f>
        <v>3.0545454545454551</v>
      </c>
      <c r="W6" s="186">
        <f t="shared" ref="W6:W22" si="5">SUM(P6,R6,T6,V6)</f>
        <v>15.890909090909092</v>
      </c>
      <c r="X6" s="169">
        <f t="shared" ref="X6:X22" si="6">W6*100/20/100</f>
        <v>0.79454545454545467</v>
      </c>
      <c r="Y6" s="136">
        <f t="shared" ref="Y6:Y22" si="7">(W6*100/20)*G6/100</f>
        <v>20658.18181818182</v>
      </c>
      <c r="Z6" s="136">
        <f t="shared" ref="Z6:Z22" si="8">ROUND(Y6,-2)</f>
        <v>20700</v>
      </c>
      <c r="AA6" s="246">
        <f>Z6</f>
        <v>20700</v>
      </c>
      <c r="AB6" s="7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s="2" customFormat="1" ht="35.1" customHeight="1" x14ac:dyDescent="0.25">
      <c r="A7" s="369"/>
      <c r="B7" s="76" t="s">
        <v>276</v>
      </c>
      <c r="C7" s="70" t="s">
        <v>277</v>
      </c>
      <c r="D7" s="70" t="s">
        <v>278</v>
      </c>
      <c r="E7" s="76" t="s">
        <v>279</v>
      </c>
      <c r="F7" s="70" t="s">
        <v>280</v>
      </c>
      <c r="G7" s="89">
        <v>50000</v>
      </c>
      <c r="H7" s="90">
        <v>115000</v>
      </c>
      <c r="I7" s="124">
        <f t="shared" si="0"/>
        <v>56.521739130434781</v>
      </c>
      <c r="J7" s="84" t="s">
        <v>345</v>
      </c>
      <c r="K7" s="58" t="s">
        <v>341</v>
      </c>
      <c r="L7" s="65" t="s">
        <v>341</v>
      </c>
      <c r="M7" s="65" t="s">
        <v>356</v>
      </c>
      <c r="N7" s="507" t="s">
        <v>535</v>
      </c>
      <c r="O7" s="33">
        <v>5</v>
      </c>
      <c r="P7" s="12">
        <f t="shared" si="1"/>
        <v>6</v>
      </c>
      <c r="Q7" s="33">
        <f>K3_24_Hodnotitelé!S18</f>
        <v>3.0909090909090908</v>
      </c>
      <c r="R7" s="12">
        <f t="shared" si="2"/>
        <v>2.4727272727272727</v>
      </c>
      <c r="S7" s="33">
        <f>K3_24_Hodnotitelé!AE18</f>
        <v>3.1818181818181817</v>
      </c>
      <c r="T7" s="12">
        <f t="shared" si="3"/>
        <v>3.8181818181818179</v>
      </c>
      <c r="U7" s="33">
        <f>K3_24_Hodnotitelé!AQ18</f>
        <v>3.0909090909090908</v>
      </c>
      <c r="V7" s="12">
        <f t="shared" si="4"/>
        <v>2.4727272727272727</v>
      </c>
      <c r="W7" s="186">
        <f t="shared" si="5"/>
        <v>14.763636363636364</v>
      </c>
      <c r="X7" s="169">
        <f t="shared" si="6"/>
        <v>0.73818181818181816</v>
      </c>
      <c r="Y7" s="136">
        <f t="shared" si="7"/>
        <v>36909.090909090912</v>
      </c>
      <c r="Z7" s="136">
        <f t="shared" si="8"/>
        <v>36900</v>
      </c>
      <c r="AA7" s="246">
        <f t="shared" ref="AA7:AA18" si="9">Z7</f>
        <v>36900</v>
      </c>
      <c r="AB7" s="73"/>
      <c r="AC7" s="3"/>
      <c r="AD7" s="3"/>
      <c r="AE7" s="3"/>
      <c r="AF7" s="3"/>
      <c r="AG7" s="3"/>
      <c r="AH7" s="3"/>
      <c r="AI7" s="3"/>
      <c r="AJ7" s="3"/>
      <c r="AK7" s="3"/>
      <c r="AL7" s="3"/>
      <c r="AM7" s="3"/>
      <c r="AN7" s="3"/>
      <c r="AO7" s="3"/>
      <c r="AP7" s="3"/>
      <c r="AQ7" s="3"/>
      <c r="AR7" s="3"/>
      <c r="AS7" s="3"/>
      <c r="AT7" s="3"/>
      <c r="AU7" s="3"/>
      <c r="AV7" s="3"/>
      <c r="AW7" s="3"/>
      <c r="AX7" s="3"/>
      <c r="AY7" s="3"/>
      <c r="AZ7" s="3"/>
      <c r="BA7" s="3"/>
      <c r="BB7" s="3"/>
    </row>
    <row r="8" spans="1:54" s="2" customFormat="1" ht="35.1" customHeight="1" x14ac:dyDescent="0.25">
      <c r="A8" s="369"/>
      <c r="B8" s="76" t="s">
        <v>231</v>
      </c>
      <c r="C8" s="70" t="s">
        <v>232</v>
      </c>
      <c r="D8" s="70" t="s">
        <v>233</v>
      </c>
      <c r="E8" s="76">
        <v>70252441</v>
      </c>
      <c r="F8" s="70" t="s">
        <v>234</v>
      </c>
      <c r="G8" s="89">
        <v>35000</v>
      </c>
      <c r="H8" s="90">
        <v>100000</v>
      </c>
      <c r="I8" s="124">
        <f t="shared" si="0"/>
        <v>65</v>
      </c>
      <c r="J8" s="84" t="s">
        <v>345</v>
      </c>
      <c r="K8" s="58" t="s">
        <v>344</v>
      </c>
      <c r="L8" s="65" t="s">
        <v>341</v>
      </c>
      <c r="M8" s="65" t="s">
        <v>356</v>
      </c>
      <c r="N8" s="507" t="s">
        <v>497</v>
      </c>
      <c r="O8" s="33">
        <v>5</v>
      </c>
      <c r="P8" s="12">
        <f t="shared" si="1"/>
        <v>6</v>
      </c>
      <c r="Q8" s="33">
        <f>K3_24_Hodnotitelé!S6</f>
        <v>3.0909090909090908</v>
      </c>
      <c r="R8" s="12">
        <f t="shared" si="2"/>
        <v>2.4727272727272727</v>
      </c>
      <c r="S8" s="33">
        <f>K3_24_Hodnotitelé!AE6</f>
        <v>3.0909090909090908</v>
      </c>
      <c r="T8" s="12">
        <f t="shared" si="3"/>
        <v>3.7090909090909085</v>
      </c>
      <c r="U8" s="33">
        <f>K3_24_Hodnotitelé!AQ6</f>
        <v>3</v>
      </c>
      <c r="V8" s="12">
        <f t="shared" si="4"/>
        <v>2.4</v>
      </c>
      <c r="W8" s="186">
        <f t="shared" si="5"/>
        <v>14.581818181818182</v>
      </c>
      <c r="X8" s="169">
        <f t="shared" si="6"/>
        <v>0.72909090909090901</v>
      </c>
      <c r="Y8" s="136">
        <f t="shared" si="7"/>
        <v>25518.181818181816</v>
      </c>
      <c r="Z8" s="136">
        <f t="shared" si="8"/>
        <v>25500</v>
      </c>
      <c r="AA8" s="246">
        <f t="shared" si="9"/>
        <v>25500</v>
      </c>
      <c r="AB8" s="72"/>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s="2" customFormat="1" ht="35.1" customHeight="1" x14ac:dyDescent="0.25">
      <c r="A9" s="369"/>
      <c r="B9" s="76" t="s">
        <v>249</v>
      </c>
      <c r="C9" s="70" t="s">
        <v>250</v>
      </c>
      <c r="D9" s="70" t="s">
        <v>251</v>
      </c>
      <c r="E9" s="112">
        <v>30108</v>
      </c>
      <c r="F9" s="70" t="s">
        <v>252</v>
      </c>
      <c r="G9" s="89">
        <v>40000</v>
      </c>
      <c r="H9" s="90">
        <v>80000</v>
      </c>
      <c r="I9" s="124">
        <f t="shared" si="0"/>
        <v>50</v>
      </c>
      <c r="J9" s="84" t="s">
        <v>345</v>
      </c>
      <c r="K9" s="58" t="s">
        <v>344</v>
      </c>
      <c r="L9" s="65" t="s">
        <v>341</v>
      </c>
      <c r="M9" s="65" t="s">
        <v>356</v>
      </c>
      <c r="N9" s="507" t="s">
        <v>498</v>
      </c>
      <c r="O9" s="33">
        <v>3</v>
      </c>
      <c r="P9" s="12">
        <f t="shared" si="1"/>
        <v>3.6</v>
      </c>
      <c r="Q9" s="33">
        <f>K3_24_Hodnotitelé!S11</f>
        <v>3.7272727272727271</v>
      </c>
      <c r="R9" s="12">
        <f t="shared" si="2"/>
        <v>2.9818181818181819</v>
      </c>
      <c r="S9" s="33">
        <f>K3_24_Hodnotitelé!AE11</f>
        <v>4</v>
      </c>
      <c r="T9" s="12">
        <f t="shared" si="3"/>
        <v>4.8</v>
      </c>
      <c r="U9" s="33">
        <f>K3_24_Hodnotitelé!AQ11</f>
        <v>3.9090909090909092</v>
      </c>
      <c r="V9" s="12">
        <f t="shared" si="4"/>
        <v>3.1272727272727279</v>
      </c>
      <c r="W9" s="186">
        <f t="shared" si="5"/>
        <v>14.509090909090911</v>
      </c>
      <c r="X9" s="169">
        <f t="shared" si="6"/>
        <v>0.72545454545454557</v>
      </c>
      <c r="Y9" s="136">
        <f t="shared" si="7"/>
        <v>29018.181818181827</v>
      </c>
      <c r="Z9" s="136">
        <f t="shared" si="8"/>
        <v>29000</v>
      </c>
      <c r="AA9" s="246">
        <f t="shared" si="9"/>
        <v>29000</v>
      </c>
      <c r="AB9" s="72"/>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s="2" customFormat="1" ht="47.25" customHeight="1" x14ac:dyDescent="0.25">
      <c r="A10" s="369"/>
      <c r="B10" s="76" t="s">
        <v>287</v>
      </c>
      <c r="C10" s="70" t="s">
        <v>288</v>
      </c>
      <c r="D10" s="70" t="s">
        <v>289</v>
      </c>
      <c r="E10" s="112">
        <v>36402</v>
      </c>
      <c r="F10" s="70" t="s">
        <v>290</v>
      </c>
      <c r="G10" s="89">
        <v>50000</v>
      </c>
      <c r="H10" s="113">
        <v>320000</v>
      </c>
      <c r="I10" s="124">
        <f t="shared" si="0"/>
        <v>84.375</v>
      </c>
      <c r="J10" s="84" t="s">
        <v>345</v>
      </c>
      <c r="K10" s="58" t="s">
        <v>341</v>
      </c>
      <c r="L10" s="65" t="s">
        <v>341</v>
      </c>
      <c r="M10" s="297" t="s">
        <v>352</v>
      </c>
      <c r="N10" s="507" t="s">
        <v>499</v>
      </c>
      <c r="O10" s="33">
        <v>5</v>
      </c>
      <c r="P10" s="12">
        <f t="shared" si="1"/>
        <v>6</v>
      </c>
      <c r="Q10" s="33">
        <f>K3_24_Hodnotitelé!S22</f>
        <v>2.8181818181818183</v>
      </c>
      <c r="R10" s="12">
        <f t="shared" si="2"/>
        <v>2.2545454545454549</v>
      </c>
      <c r="S10" s="33">
        <f>K3_24_Hodnotitelé!AE22</f>
        <v>2.9090909090909092</v>
      </c>
      <c r="T10" s="12">
        <f t="shared" si="3"/>
        <v>3.4909090909090912</v>
      </c>
      <c r="U10" s="33">
        <f>K3_24_Hodnotitelé!AQ22</f>
        <v>3.2727272727272729</v>
      </c>
      <c r="V10" s="12">
        <f t="shared" si="4"/>
        <v>2.6181818181818182</v>
      </c>
      <c r="W10" s="186">
        <f t="shared" si="5"/>
        <v>14.363636363636363</v>
      </c>
      <c r="X10" s="169">
        <f t="shared" si="6"/>
        <v>0.71818181818181814</v>
      </c>
      <c r="Y10" s="136">
        <f t="shared" si="7"/>
        <v>35909.090909090912</v>
      </c>
      <c r="Z10" s="136">
        <f t="shared" si="8"/>
        <v>35900</v>
      </c>
      <c r="AA10" s="246">
        <f t="shared" si="9"/>
        <v>35900</v>
      </c>
      <c r="AB10" s="7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row>
    <row r="11" spans="1:54" s="2" customFormat="1" ht="35.1" customHeight="1" x14ac:dyDescent="0.25">
      <c r="A11" s="369"/>
      <c r="B11" s="76" t="s">
        <v>283</v>
      </c>
      <c r="C11" s="70" t="s">
        <v>284</v>
      </c>
      <c r="D11" s="70" t="s">
        <v>351</v>
      </c>
      <c r="E11" s="112">
        <v>37034</v>
      </c>
      <c r="F11" s="70" t="s">
        <v>188</v>
      </c>
      <c r="G11" s="89">
        <v>50000</v>
      </c>
      <c r="H11" s="90">
        <v>530000</v>
      </c>
      <c r="I11" s="124">
        <f t="shared" si="0"/>
        <v>90.566037735849051</v>
      </c>
      <c r="J11" s="84" t="s">
        <v>345</v>
      </c>
      <c r="K11" s="58" t="s">
        <v>344</v>
      </c>
      <c r="L11" s="65" t="s">
        <v>341</v>
      </c>
      <c r="M11" s="65" t="s">
        <v>356</v>
      </c>
      <c r="N11" s="507" t="s">
        <v>500</v>
      </c>
      <c r="O11" s="33">
        <v>5</v>
      </c>
      <c r="P11" s="12">
        <f t="shared" si="1"/>
        <v>6</v>
      </c>
      <c r="Q11" s="33">
        <f>K3_24_Hodnotitelé!S20</f>
        <v>2.4545454545454546</v>
      </c>
      <c r="R11" s="12">
        <f t="shared" si="2"/>
        <v>1.9636363636363641</v>
      </c>
      <c r="S11" s="33">
        <f>K3_24_Hodnotitelé!AE20</f>
        <v>2.6363636363636362</v>
      </c>
      <c r="T11" s="12">
        <f t="shared" si="3"/>
        <v>3.1636363636363631</v>
      </c>
      <c r="U11" s="33">
        <f>K3_24_Hodnotitelé!AQ20</f>
        <v>3</v>
      </c>
      <c r="V11" s="12">
        <f t="shared" si="4"/>
        <v>2.4</v>
      </c>
      <c r="W11" s="186">
        <f t="shared" si="5"/>
        <v>13.527272727272727</v>
      </c>
      <c r="X11" s="169">
        <f t="shared" si="6"/>
        <v>0.67636363636363639</v>
      </c>
      <c r="Y11" s="136">
        <f t="shared" si="7"/>
        <v>33818.181818181823</v>
      </c>
      <c r="Z11" s="136">
        <f t="shared" si="8"/>
        <v>33800</v>
      </c>
      <c r="AA11" s="246">
        <f t="shared" si="9"/>
        <v>33800</v>
      </c>
      <c r="AB11" s="7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4" ht="35.1" customHeight="1" x14ac:dyDescent="0.25">
      <c r="A12" s="369"/>
      <c r="B12" s="76" t="s">
        <v>281</v>
      </c>
      <c r="C12" s="70" t="s">
        <v>282</v>
      </c>
      <c r="D12" s="70" t="s">
        <v>102</v>
      </c>
      <c r="E12" s="76">
        <v>73147559</v>
      </c>
      <c r="F12" s="70" t="s">
        <v>103</v>
      </c>
      <c r="G12" s="89">
        <v>30000</v>
      </c>
      <c r="H12" s="90">
        <v>65000</v>
      </c>
      <c r="I12" s="124">
        <f t="shared" si="0"/>
        <v>53.846153846153847</v>
      </c>
      <c r="J12" s="84" t="s">
        <v>344</v>
      </c>
      <c r="K12" s="58" t="s">
        <v>344</v>
      </c>
      <c r="L12" s="65" t="s">
        <v>341</v>
      </c>
      <c r="M12" s="65" t="s">
        <v>356</v>
      </c>
      <c r="N12" s="507" t="s">
        <v>501</v>
      </c>
      <c r="O12" s="33">
        <v>4</v>
      </c>
      <c r="P12" s="12">
        <f t="shared" si="1"/>
        <v>4.8</v>
      </c>
      <c r="Q12" s="33">
        <f>K3_24_Hodnotitelé!S19</f>
        <v>2.9090909090909092</v>
      </c>
      <c r="R12" s="12">
        <f t="shared" si="2"/>
        <v>2.3272727272727276</v>
      </c>
      <c r="S12" s="33">
        <f>K3_24_Hodnotitelé!AE19</f>
        <v>3.0909090909090908</v>
      </c>
      <c r="T12" s="12">
        <f t="shared" si="3"/>
        <v>3.7090909090909085</v>
      </c>
      <c r="U12" s="33">
        <f>K3_24_Hodnotitelé!AQ19</f>
        <v>3.1818181818181817</v>
      </c>
      <c r="V12" s="12">
        <f t="shared" si="4"/>
        <v>2.5454545454545454</v>
      </c>
      <c r="W12" s="186">
        <f t="shared" si="5"/>
        <v>13.381818181818181</v>
      </c>
      <c r="X12" s="169">
        <f t="shared" si="6"/>
        <v>0.66909090909090907</v>
      </c>
      <c r="Y12" s="136">
        <f t="shared" si="7"/>
        <v>20072.727272727272</v>
      </c>
      <c r="Z12" s="136">
        <f t="shared" si="8"/>
        <v>20100</v>
      </c>
      <c r="AA12" s="246">
        <f t="shared" si="9"/>
        <v>20100</v>
      </c>
      <c r="AB12" s="73"/>
    </row>
    <row r="13" spans="1:54" ht="35.1" customHeight="1" x14ac:dyDescent="0.25">
      <c r="A13" s="369"/>
      <c r="B13" s="76" t="s">
        <v>253</v>
      </c>
      <c r="C13" s="70" t="s">
        <v>254</v>
      </c>
      <c r="D13" s="70" t="s">
        <v>255</v>
      </c>
      <c r="E13" s="112">
        <v>28670</v>
      </c>
      <c r="F13" s="70" t="s">
        <v>256</v>
      </c>
      <c r="G13" s="89">
        <v>40000</v>
      </c>
      <c r="H13" s="90">
        <v>75000</v>
      </c>
      <c r="I13" s="124">
        <f t="shared" si="0"/>
        <v>46.666666666666664</v>
      </c>
      <c r="J13" s="84" t="s">
        <v>345</v>
      </c>
      <c r="K13" s="58" t="s">
        <v>344</v>
      </c>
      <c r="L13" s="65" t="s">
        <v>341</v>
      </c>
      <c r="M13" s="65" t="s">
        <v>356</v>
      </c>
      <c r="N13" s="507" t="s">
        <v>502</v>
      </c>
      <c r="O13" s="33">
        <v>3</v>
      </c>
      <c r="P13" s="12">
        <f t="shared" si="1"/>
        <v>3.6</v>
      </c>
      <c r="Q13" s="33">
        <f>K3_24_Hodnotitelé!S12</f>
        <v>3.2727272727272729</v>
      </c>
      <c r="R13" s="12">
        <f t="shared" si="2"/>
        <v>2.6181818181818182</v>
      </c>
      <c r="S13" s="33">
        <f>K3_24_Hodnotitelé!AE12</f>
        <v>3.3636363636363638</v>
      </c>
      <c r="T13" s="12">
        <f t="shared" si="3"/>
        <v>4.036363636363637</v>
      </c>
      <c r="U13" s="33">
        <f>K3_24_Hodnotitelé!AQ12</f>
        <v>3.3636363636363638</v>
      </c>
      <c r="V13" s="12">
        <f t="shared" si="4"/>
        <v>2.6909090909090914</v>
      </c>
      <c r="W13" s="186">
        <f t="shared" si="5"/>
        <v>12.945454545454547</v>
      </c>
      <c r="X13" s="169">
        <f t="shared" si="6"/>
        <v>0.64727272727272733</v>
      </c>
      <c r="Y13" s="136">
        <f t="shared" si="7"/>
        <v>25890.909090909092</v>
      </c>
      <c r="Z13" s="136">
        <f t="shared" si="8"/>
        <v>25900</v>
      </c>
      <c r="AA13" s="246">
        <f t="shared" si="9"/>
        <v>25900</v>
      </c>
      <c r="AB13" s="72"/>
    </row>
    <row r="14" spans="1:54" ht="35.1" customHeight="1" x14ac:dyDescent="0.25">
      <c r="A14" s="369"/>
      <c r="B14" s="76" t="s">
        <v>270</v>
      </c>
      <c r="C14" s="70" t="s">
        <v>271</v>
      </c>
      <c r="D14" s="70" t="s">
        <v>23</v>
      </c>
      <c r="E14" s="76">
        <v>47813512</v>
      </c>
      <c r="F14" s="70" t="s">
        <v>24</v>
      </c>
      <c r="G14" s="89">
        <v>37000</v>
      </c>
      <c r="H14" s="90">
        <v>57000</v>
      </c>
      <c r="I14" s="124">
        <f t="shared" si="0"/>
        <v>35.087719298245617</v>
      </c>
      <c r="J14" s="84" t="s">
        <v>344</v>
      </c>
      <c r="K14" s="58" t="s">
        <v>344</v>
      </c>
      <c r="L14" s="65" t="s">
        <v>341</v>
      </c>
      <c r="M14" s="65" t="s">
        <v>356</v>
      </c>
      <c r="N14" s="507" t="s">
        <v>503</v>
      </c>
      <c r="O14" s="33">
        <v>1</v>
      </c>
      <c r="P14" s="12">
        <f t="shared" si="1"/>
        <v>1.2</v>
      </c>
      <c r="Q14" s="33">
        <f>K3_24_Hodnotitelé!S16</f>
        <v>3.7</v>
      </c>
      <c r="R14" s="12">
        <f t="shared" si="2"/>
        <v>2.96</v>
      </c>
      <c r="S14" s="33">
        <f>K3_24_Hodnotitelé!AE16</f>
        <v>3.6</v>
      </c>
      <c r="T14" s="12">
        <f t="shared" si="3"/>
        <v>4.3199999999999994</v>
      </c>
      <c r="U14" s="33">
        <f>K3_24_Hodnotitelé!AQ16</f>
        <v>3.4</v>
      </c>
      <c r="V14" s="12">
        <f t="shared" si="4"/>
        <v>2.72</v>
      </c>
      <c r="W14" s="186">
        <f t="shared" si="5"/>
        <v>11.200000000000001</v>
      </c>
      <c r="X14" s="169">
        <f t="shared" si="6"/>
        <v>0.56000000000000005</v>
      </c>
      <c r="Y14" s="136">
        <f t="shared" si="7"/>
        <v>20720</v>
      </c>
      <c r="Z14" s="136">
        <f t="shared" si="8"/>
        <v>20700</v>
      </c>
      <c r="AA14" s="246">
        <f t="shared" si="9"/>
        <v>20700</v>
      </c>
      <c r="AB14" s="73"/>
    </row>
    <row r="15" spans="1:54" ht="35.1" customHeight="1" x14ac:dyDescent="0.25">
      <c r="A15" s="369"/>
      <c r="B15" s="76" t="s">
        <v>237</v>
      </c>
      <c r="C15" s="70" t="s">
        <v>238</v>
      </c>
      <c r="D15" s="70" t="s">
        <v>239</v>
      </c>
      <c r="E15" s="112">
        <v>26883</v>
      </c>
      <c r="F15" s="70" t="s">
        <v>240</v>
      </c>
      <c r="G15" s="89">
        <v>50000</v>
      </c>
      <c r="H15" s="90">
        <v>80000</v>
      </c>
      <c r="I15" s="124">
        <f t="shared" si="0"/>
        <v>37.5</v>
      </c>
      <c r="J15" s="84" t="s">
        <v>345</v>
      </c>
      <c r="K15" s="58" t="s">
        <v>344</v>
      </c>
      <c r="L15" s="65" t="s">
        <v>341</v>
      </c>
      <c r="M15" s="65" t="s">
        <v>356</v>
      </c>
      <c r="N15" s="507" t="s">
        <v>504</v>
      </c>
      <c r="O15" s="33">
        <v>2</v>
      </c>
      <c r="P15" s="12">
        <f t="shared" si="1"/>
        <v>2.4</v>
      </c>
      <c r="Q15" s="33">
        <f>K3_24_Hodnotitelé!S8</f>
        <v>2.8181818181818183</v>
      </c>
      <c r="R15" s="12">
        <f t="shared" si="2"/>
        <v>2.2545454545454549</v>
      </c>
      <c r="S15" s="33">
        <f>K3_24_Hodnotitelé!AE8</f>
        <v>3.1818181818181817</v>
      </c>
      <c r="T15" s="12">
        <f t="shared" si="3"/>
        <v>3.8181818181818179</v>
      </c>
      <c r="U15" s="33">
        <f>K3_24_Hodnotitelé!AQ8</f>
        <v>3.0909090909090908</v>
      </c>
      <c r="V15" s="12">
        <f t="shared" si="4"/>
        <v>2.4727272727272727</v>
      </c>
      <c r="W15" s="186">
        <f t="shared" si="5"/>
        <v>10.945454545454545</v>
      </c>
      <c r="X15" s="169">
        <f t="shared" si="6"/>
        <v>0.54727272727272724</v>
      </c>
      <c r="Y15" s="136">
        <f t="shared" si="7"/>
        <v>27363.636363636364</v>
      </c>
      <c r="Z15" s="136">
        <f t="shared" si="8"/>
        <v>27400</v>
      </c>
      <c r="AA15" s="246">
        <f t="shared" si="9"/>
        <v>27400</v>
      </c>
      <c r="AB15" s="72"/>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ht="44.25" customHeight="1" x14ac:dyDescent="0.25">
      <c r="A16" s="369"/>
      <c r="B16" s="76" t="s">
        <v>266</v>
      </c>
      <c r="C16" s="70" t="s">
        <v>267</v>
      </c>
      <c r="D16" s="70" t="s">
        <v>268</v>
      </c>
      <c r="E16" s="112">
        <v>28787</v>
      </c>
      <c r="F16" s="70" t="s">
        <v>269</v>
      </c>
      <c r="G16" s="89">
        <v>50000</v>
      </c>
      <c r="H16" s="90">
        <v>78000</v>
      </c>
      <c r="I16" s="124">
        <f t="shared" si="0"/>
        <v>35.897435897435898</v>
      </c>
      <c r="J16" s="84" t="s">
        <v>345</v>
      </c>
      <c r="K16" s="58" t="s">
        <v>341</v>
      </c>
      <c r="L16" s="65" t="s">
        <v>341</v>
      </c>
      <c r="M16" s="65" t="s">
        <v>356</v>
      </c>
      <c r="N16" s="507" t="s">
        <v>505</v>
      </c>
      <c r="O16" s="33">
        <v>2</v>
      </c>
      <c r="P16" s="12">
        <f t="shared" si="1"/>
        <v>2.4</v>
      </c>
      <c r="Q16" s="33">
        <f>K3_24_Hodnotitelé!S15</f>
        <v>2.6363636363636362</v>
      </c>
      <c r="R16" s="12">
        <f t="shared" si="2"/>
        <v>2.1090909090909093</v>
      </c>
      <c r="S16" s="33">
        <f>K3_24_Hodnotitelé!AE15</f>
        <v>2.9090909090909092</v>
      </c>
      <c r="T16" s="12">
        <f t="shared" si="3"/>
        <v>3.4909090909090912</v>
      </c>
      <c r="U16" s="33">
        <f>K3_24_Hodnotitelé!AQ15</f>
        <v>3.4545454545454546</v>
      </c>
      <c r="V16" s="12">
        <f t="shared" si="4"/>
        <v>2.7636363636363641</v>
      </c>
      <c r="W16" s="186">
        <f t="shared" si="5"/>
        <v>10.763636363636364</v>
      </c>
      <c r="X16" s="169">
        <f t="shared" si="6"/>
        <v>0.53818181818181809</v>
      </c>
      <c r="Y16" s="136">
        <f t="shared" si="7"/>
        <v>26909.090909090908</v>
      </c>
      <c r="Z16" s="136">
        <f t="shared" si="8"/>
        <v>26900</v>
      </c>
      <c r="AA16" s="246">
        <f t="shared" si="9"/>
        <v>26900</v>
      </c>
      <c r="AB16" s="73"/>
    </row>
    <row r="17" spans="1:54" ht="35.1" customHeight="1" x14ac:dyDescent="0.25">
      <c r="A17" s="369"/>
      <c r="B17" s="76" t="s">
        <v>257</v>
      </c>
      <c r="C17" s="70" t="s">
        <v>258</v>
      </c>
      <c r="D17" s="70" t="s">
        <v>259</v>
      </c>
      <c r="E17" s="76" t="s">
        <v>260</v>
      </c>
      <c r="F17" s="70" t="s">
        <v>261</v>
      </c>
      <c r="G17" s="89">
        <v>32000</v>
      </c>
      <c r="H17" s="90">
        <v>50000</v>
      </c>
      <c r="I17" s="124">
        <f t="shared" si="0"/>
        <v>36</v>
      </c>
      <c r="J17" s="84" t="s">
        <v>341</v>
      </c>
      <c r="K17" s="58" t="s">
        <v>344</v>
      </c>
      <c r="L17" s="65" t="s">
        <v>341</v>
      </c>
      <c r="M17" s="65" t="s">
        <v>356</v>
      </c>
      <c r="N17" s="507" t="s">
        <v>506</v>
      </c>
      <c r="O17" s="33">
        <v>2</v>
      </c>
      <c r="P17" s="12">
        <f t="shared" si="1"/>
        <v>2.4</v>
      </c>
      <c r="Q17" s="33">
        <f>K3_24_Hodnotitelé!S13</f>
        <v>2.3636363636363638</v>
      </c>
      <c r="R17" s="12">
        <f t="shared" si="2"/>
        <v>1.8909090909090911</v>
      </c>
      <c r="S17" s="33">
        <f>K3_24_Hodnotitelé!AE13</f>
        <v>3</v>
      </c>
      <c r="T17" s="12">
        <f t="shared" si="3"/>
        <v>3.6</v>
      </c>
      <c r="U17" s="33">
        <f>K3_24_Hodnotitelé!AQ13</f>
        <v>3.0909090909090908</v>
      </c>
      <c r="V17" s="12">
        <f t="shared" si="4"/>
        <v>2.4727272727272727</v>
      </c>
      <c r="W17" s="186">
        <f t="shared" si="5"/>
        <v>10.363636363636363</v>
      </c>
      <c r="X17" s="169">
        <f t="shared" si="6"/>
        <v>0.51818181818181808</v>
      </c>
      <c r="Y17" s="136">
        <f t="shared" si="7"/>
        <v>16581.81818181818</v>
      </c>
      <c r="Z17" s="136">
        <f t="shared" si="8"/>
        <v>16600</v>
      </c>
      <c r="AA17" s="246">
        <f t="shared" si="9"/>
        <v>16600</v>
      </c>
      <c r="AB17" s="73"/>
    </row>
    <row r="18" spans="1:54" ht="35.1" customHeight="1" thickBot="1" x14ac:dyDescent="0.3">
      <c r="A18" s="369"/>
      <c r="B18" s="248" t="s">
        <v>262</v>
      </c>
      <c r="C18" s="214" t="s">
        <v>263</v>
      </c>
      <c r="D18" s="214" t="s">
        <v>264</v>
      </c>
      <c r="E18" s="249">
        <v>31415</v>
      </c>
      <c r="F18" s="214" t="s">
        <v>265</v>
      </c>
      <c r="G18" s="250">
        <v>50000</v>
      </c>
      <c r="H18" s="251">
        <v>80000</v>
      </c>
      <c r="I18" s="252">
        <f t="shared" si="0"/>
        <v>37.5</v>
      </c>
      <c r="J18" s="253" t="s">
        <v>344</v>
      </c>
      <c r="K18" s="254" t="s">
        <v>341</v>
      </c>
      <c r="L18" s="255" t="s">
        <v>341</v>
      </c>
      <c r="M18" s="255" t="s">
        <v>356</v>
      </c>
      <c r="N18" s="507" t="s">
        <v>507</v>
      </c>
      <c r="O18" s="256">
        <v>2</v>
      </c>
      <c r="P18" s="257">
        <f t="shared" si="1"/>
        <v>2.4</v>
      </c>
      <c r="Q18" s="256">
        <f>K3_24_Hodnotitelé!S14</f>
        <v>2.0909090909090908</v>
      </c>
      <c r="R18" s="257">
        <f t="shared" si="2"/>
        <v>1.6727272727272726</v>
      </c>
      <c r="S18" s="256">
        <f>K3_24_Hodnotitelé!AE14</f>
        <v>2.7272727272727271</v>
      </c>
      <c r="T18" s="257">
        <f t="shared" si="3"/>
        <v>3.272727272727272</v>
      </c>
      <c r="U18" s="256">
        <f>K3_24_Hodnotitelé!AQ14</f>
        <v>2.8181818181818183</v>
      </c>
      <c r="V18" s="257">
        <f t="shared" si="4"/>
        <v>2.2545454545454549</v>
      </c>
      <c r="W18" s="258">
        <f t="shared" si="5"/>
        <v>9.5999999999999979</v>
      </c>
      <c r="X18" s="226">
        <f t="shared" si="6"/>
        <v>0.47999999999999987</v>
      </c>
      <c r="Y18" s="227">
        <f t="shared" si="7"/>
        <v>23999.999999999989</v>
      </c>
      <c r="Z18" s="227">
        <f t="shared" si="8"/>
        <v>24000</v>
      </c>
      <c r="AA18" s="259">
        <f t="shared" si="9"/>
        <v>24000</v>
      </c>
      <c r="AB18" s="260"/>
    </row>
    <row r="19" spans="1:54" ht="37.5" customHeight="1" x14ac:dyDescent="0.25">
      <c r="A19" s="401" t="s">
        <v>434</v>
      </c>
      <c r="B19" s="261" t="s">
        <v>285</v>
      </c>
      <c r="C19" s="230" t="s">
        <v>286</v>
      </c>
      <c r="D19" s="230" t="s">
        <v>209</v>
      </c>
      <c r="E19" s="261"/>
      <c r="F19" s="230" t="s">
        <v>210</v>
      </c>
      <c r="G19" s="262">
        <v>50000</v>
      </c>
      <c r="H19" s="263">
        <v>89000</v>
      </c>
      <c r="I19" s="264">
        <f t="shared" si="0"/>
        <v>43.820224719101127</v>
      </c>
      <c r="J19" s="265" t="s">
        <v>344</v>
      </c>
      <c r="K19" s="266" t="s">
        <v>344</v>
      </c>
      <c r="L19" s="267" t="s">
        <v>341</v>
      </c>
      <c r="M19" s="267" t="s">
        <v>356</v>
      </c>
      <c r="N19" s="507" t="s">
        <v>508</v>
      </c>
      <c r="O19" s="268">
        <v>2</v>
      </c>
      <c r="P19" s="269">
        <f t="shared" si="1"/>
        <v>2.4</v>
      </c>
      <c r="Q19" s="268">
        <f>K3_24_Hodnotitelé!S21</f>
        <v>2.2727272727272729</v>
      </c>
      <c r="R19" s="269">
        <f t="shared" si="2"/>
        <v>1.8181818181818183</v>
      </c>
      <c r="S19" s="268">
        <f>K3_24_Hodnotitelé!AE21</f>
        <v>2.4545454545454546</v>
      </c>
      <c r="T19" s="269">
        <f t="shared" si="3"/>
        <v>2.9454545454545453</v>
      </c>
      <c r="U19" s="268">
        <f>K3_24_Hodnotitelé!AQ21</f>
        <v>2.3636363636363638</v>
      </c>
      <c r="V19" s="269">
        <f t="shared" si="4"/>
        <v>1.8909090909090911</v>
      </c>
      <c r="W19" s="270">
        <f t="shared" si="5"/>
        <v>9.0545454545454547</v>
      </c>
      <c r="X19" s="241">
        <f t="shared" si="6"/>
        <v>0.45272727272727276</v>
      </c>
      <c r="Y19" s="242">
        <f t="shared" si="7"/>
        <v>22636.363636363636</v>
      </c>
      <c r="Z19" s="242">
        <f t="shared" si="8"/>
        <v>22600</v>
      </c>
      <c r="AA19" s="271">
        <v>0</v>
      </c>
      <c r="AB19" s="272"/>
    </row>
    <row r="20" spans="1:54" ht="37.5" customHeight="1" x14ac:dyDescent="0.25">
      <c r="A20" s="402"/>
      <c r="B20" s="76" t="s">
        <v>241</v>
      </c>
      <c r="C20" s="70" t="s">
        <v>242</v>
      </c>
      <c r="D20" s="70" t="s">
        <v>243</v>
      </c>
      <c r="E20" s="112">
        <v>28942</v>
      </c>
      <c r="F20" s="70" t="s">
        <v>244</v>
      </c>
      <c r="G20" s="89">
        <v>10000</v>
      </c>
      <c r="H20" s="90">
        <v>15400</v>
      </c>
      <c r="I20" s="124">
        <f t="shared" si="0"/>
        <v>35.064935064935071</v>
      </c>
      <c r="J20" s="84" t="s">
        <v>345</v>
      </c>
      <c r="K20" s="58" t="s">
        <v>344</v>
      </c>
      <c r="L20" s="65" t="s">
        <v>341</v>
      </c>
      <c r="M20" s="65" t="s">
        <v>356</v>
      </c>
      <c r="N20" s="507" t="s">
        <v>509</v>
      </c>
      <c r="O20" s="33">
        <v>1</v>
      </c>
      <c r="P20" s="12">
        <f t="shared" si="1"/>
        <v>1.2</v>
      </c>
      <c r="Q20" s="33">
        <f>K3_24_Hodnotitelé!S9</f>
        <v>2.5454545454545454</v>
      </c>
      <c r="R20" s="12">
        <f t="shared" si="2"/>
        <v>2.0363636363636362</v>
      </c>
      <c r="S20" s="33">
        <f>K3_24_Hodnotitelé!AE9</f>
        <v>2.2727272727272729</v>
      </c>
      <c r="T20" s="12">
        <f t="shared" si="3"/>
        <v>2.7272727272727275</v>
      </c>
      <c r="U20" s="33">
        <f>K3_24_Hodnotitelé!AQ9</f>
        <v>3.1818181818181817</v>
      </c>
      <c r="V20" s="12">
        <f t="shared" si="4"/>
        <v>2.5454545454545454</v>
      </c>
      <c r="W20" s="186">
        <f t="shared" si="5"/>
        <v>8.5090909090909097</v>
      </c>
      <c r="X20" s="169">
        <f t="shared" si="6"/>
        <v>0.42545454545454547</v>
      </c>
      <c r="Y20" s="136">
        <f t="shared" si="7"/>
        <v>4254.545454545455</v>
      </c>
      <c r="Z20" s="136">
        <f t="shared" si="8"/>
        <v>4300</v>
      </c>
      <c r="AA20" s="247">
        <v>0</v>
      </c>
      <c r="AB20" s="72"/>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42.75" customHeight="1" x14ac:dyDescent="0.25">
      <c r="A21" s="402"/>
      <c r="B21" s="76" t="s">
        <v>235</v>
      </c>
      <c r="C21" s="70" t="s">
        <v>236</v>
      </c>
      <c r="D21" s="70" t="s">
        <v>199</v>
      </c>
      <c r="E21" s="76"/>
      <c r="F21" s="70" t="s">
        <v>200</v>
      </c>
      <c r="G21" s="89">
        <v>49000</v>
      </c>
      <c r="H21" s="113">
        <v>77000</v>
      </c>
      <c r="I21" s="124">
        <f t="shared" si="0"/>
        <v>36.363636363636367</v>
      </c>
      <c r="J21" s="84" t="s">
        <v>345</v>
      </c>
      <c r="K21" s="58" t="s">
        <v>344</v>
      </c>
      <c r="L21" s="65" t="s">
        <v>341</v>
      </c>
      <c r="M21" s="65" t="s">
        <v>356</v>
      </c>
      <c r="N21" s="507" t="s">
        <v>510</v>
      </c>
      <c r="O21" s="33">
        <v>2</v>
      </c>
      <c r="P21" s="12">
        <f t="shared" si="1"/>
        <v>2.4</v>
      </c>
      <c r="Q21" s="33">
        <f>K3_24_Hodnotitelé!S7</f>
        <v>2.2727272727272729</v>
      </c>
      <c r="R21" s="12">
        <f t="shared" si="2"/>
        <v>1.8181818181818183</v>
      </c>
      <c r="S21" s="33">
        <f>K3_24_Hodnotitelé!AE7</f>
        <v>2.0909090909090908</v>
      </c>
      <c r="T21" s="12">
        <f t="shared" si="3"/>
        <v>2.5090909090909088</v>
      </c>
      <c r="U21" s="33">
        <f>K3_24_Hodnotitelé!AQ7</f>
        <v>2.1818181818181817</v>
      </c>
      <c r="V21" s="12">
        <f t="shared" si="4"/>
        <v>1.7454545454545454</v>
      </c>
      <c r="W21" s="186">
        <f t="shared" si="5"/>
        <v>8.4727272727272727</v>
      </c>
      <c r="X21" s="169">
        <f t="shared" si="6"/>
        <v>0.42363636363636359</v>
      </c>
      <c r="Y21" s="136">
        <f t="shared" si="7"/>
        <v>20758.181818181816</v>
      </c>
      <c r="Z21" s="136">
        <f t="shared" si="8"/>
        <v>20800</v>
      </c>
      <c r="AA21" s="247">
        <v>0</v>
      </c>
      <c r="AB21" s="72"/>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47.25" customHeight="1" x14ac:dyDescent="0.25">
      <c r="A22" s="402"/>
      <c r="B22" s="76" t="s">
        <v>272</v>
      </c>
      <c r="C22" s="70" t="s">
        <v>273</v>
      </c>
      <c r="D22" s="70" t="s">
        <v>274</v>
      </c>
      <c r="E22" s="112">
        <v>37368</v>
      </c>
      <c r="F22" s="70" t="s">
        <v>275</v>
      </c>
      <c r="G22" s="89">
        <v>24000</v>
      </c>
      <c r="H22" s="90">
        <v>38200</v>
      </c>
      <c r="I22" s="124">
        <f t="shared" si="0"/>
        <v>37.172774869109951</v>
      </c>
      <c r="J22" s="84" t="s">
        <v>344</v>
      </c>
      <c r="K22" s="58" t="s">
        <v>344</v>
      </c>
      <c r="L22" s="65" t="s">
        <v>341</v>
      </c>
      <c r="M22" s="65" t="s">
        <v>356</v>
      </c>
      <c r="N22" s="507" t="s">
        <v>511</v>
      </c>
      <c r="O22" s="33">
        <v>2</v>
      </c>
      <c r="P22" s="12">
        <f t="shared" si="1"/>
        <v>2.4</v>
      </c>
      <c r="Q22" s="33">
        <f>K3_24_Hodnotitelé!S17</f>
        <v>1.8181818181818181</v>
      </c>
      <c r="R22" s="12">
        <f t="shared" si="2"/>
        <v>1.4545454545454546</v>
      </c>
      <c r="S22" s="33">
        <f>K3_24_Hodnotitelé!AE17</f>
        <v>2.0909090909090908</v>
      </c>
      <c r="T22" s="12">
        <f t="shared" si="3"/>
        <v>2.5090909090909088</v>
      </c>
      <c r="U22" s="33">
        <f>K3_24_Hodnotitelé!AQ17</f>
        <v>2.6363636363636362</v>
      </c>
      <c r="V22" s="12">
        <f t="shared" si="4"/>
        <v>2.1090909090909093</v>
      </c>
      <c r="W22" s="186">
        <f t="shared" si="5"/>
        <v>8.4727272727272727</v>
      </c>
      <c r="X22" s="169">
        <f t="shared" si="6"/>
        <v>0.42363636363636359</v>
      </c>
      <c r="Y22" s="136">
        <f t="shared" si="7"/>
        <v>10167.272727272726</v>
      </c>
      <c r="Z22" s="136">
        <f t="shared" si="8"/>
        <v>10200</v>
      </c>
      <c r="AA22" s="247">
        <v>0</v>
      </c>
      <c r="AB22" s="73"/>
    </row>
    <row r="23" spans="1:54" ht="25.5" customHeight="1" x14ac:dyDescent="0.25">
      <c r="G23" s="91">
        <f>SUM(G6:G22)</f>
        <v>673000</v>
      </c>
      <c r="H23" s="91">
        <f>SUM(H6:H22)</f>
        <v>1910100</v>
      </c>
      <c r="I23" s="122"/>
      <c r="Y23" s="142">
        <f>SUM(Y6:Y22)</f>
        <v>401185.45454545453</v>
      </c>
      <c r="Z23" s="140">
        <f>SUM(Z6:Z22)</f>
        <v>401300</v>
      </c>
      <c r="AA23" s="140">
        <f>SUM(AA6:AA22)</f>
        <v>343400</v>
      </c>
    </row>
    <row r="29" spans="1:54" x14ac:dyDescent="0.25">
      <c r="AB29" s="39"/>
    </row>
  </sheetData>
  <sortState ref="B6:BB22">
    <sortCondition descending="1" ref="W6:W22"/>
  </sortState>
  <mergeCells count="26">
    <mergeCell ref="A6:A18"/>
    <mergeCell ref="A19:A22"/>
    <mergeCell ref="G3:G5"/>
    <mergeCell ref="U3:V3"/>
    <mergeCell ref="H3:H5"/>
    <mergeCell ref="O3:P3"/>
    <mergeCell ref="Q3:R3"/>
    <mergeCell ref="S3:T3"/>
    <mergeCell ref="K3:K5"/>
    <mergeCell ref="J3:J5"/>
    <mergeCell ref="I3:I5"/>
    <mergeCell ref="B3:B5"/>
    <mergeCell ref="C3:C5"/>
    <mergeCell ref="D3:D5"/>
    <mergeCell ref="E3:E5"/>
    <mergeCell ref="F3:F5"/>
    <mergeCell ref="W3:W5"/>
    <mergeCell ref="AA3:AA5"/>
    <mergeCell ref="AB3:AB5"/>
    <mergeCell ref="L3:L5"/>
    <mergeCell ref="M3:M5"/>
    <mergeCell ref="X3:Z3"/>
    <mergeCell ref="X4:X5"/>
    <mergeCell ref="Y4:Y5"/>
    <mergeCell ref="Z4:Z5"/>
    <mergeCell ref="N3:N5"/>
  </mergeCells>
  <pageMargins left="0.7" right="0.7" top="0.78740157499999996" bottom="0.78740157499999996" header="0.3" footer="0.3"/>
  <pageSetup paperSize="9" scale="2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8"/>
  <sheetViews>
    <sheetView zoomScale="95" zoomScaleNormal="95" workbookViewId="0">
      <pane xSplit="7" topLeftCell="H1" activePane="topRight" state="frozen"/>
      <selection activeCell="AH25" sqref="AH25"/>
      <selection pane="topRight" activeCell="AB17" sqref="AB17"/>
    </sheetView>
  </sheetViews>
  <sheetFormatPr defaultRowHeight="15" x14ac:dyDescent="0.25"/>
  <cols>
    <col min="1" max="1" width="16.85546875" style="3" customWidth="1"/>
    <col min="2" max="2" width="15.5703125" style="4" customWidth="1"/>
    <col min="3" max="3" width="23.28515625" style="4" customWidth="1"/>
    <col min="4" max="4" width="25.5703125" style="4" customWidth="1"/>
    <col min="5" max="5" width="15.28515625" style="4" customWidth="1"/>
    <col min="6" max="6" width="22.5703125" style="4" customWidth="1"/>
    <col min="7" max="7" width="14.28515625" style="4" customWidth="1"/>
    <col min="8" max="8" width="14" style="4" customWidth="1"/>
    <col min="9" max="9" width="14" style="121" hidden="1" customWidth="1"/>
    <col min="10" max="10" width="14" style="4" customWidth="1"/>
    <col min="11" max="11" width="18.7109375" style="4" customWidth="1"/>
    <col min="12" max="12" width="15.42578125" style="4" customWidth="1"/>
    <col min="13" max="13" width="19.5703125" style="4" hidden="1" customWidth="1"/>
    <col min="14" max="14" width="19.5703125" style="300" customWidth="1"/>
    <col min="15" max="15" width="13.7109375" style="23" customWidth="1"/>
    <col min="16" max="22" width="13.7109375" customWidth="1"/>
    <col min="23" max="23" width="17.28515625" customWidth="1"/>
    <col min="24" max="24" width="17.28515625" style="167" hidden="1" customWidth="1"/>
    <col min="25" max="26" width="17.28515625" style="3" hidden="1" customWidth="1"/>
    <col min="27" max="27" width="20.85546875" customWidth="1"/>
    <col min="28" max="28" width="37" customWidth="1"/>
  </cols>
  <sheetData>
    <row r="1" spans="1:56" s="3" customFormat="1" ht="24.75" customHeight="1" x14ac:dyDescent="0.25">
      <c r="B1" s="420" t="s">
        <v>347</v>
      </c>
      <c r="C1" s="420"/>
      <c r="D1" s="4"/>
      <c r="E1" s="4"/>
      <c r="F1" s="4"/>
      <c r="G1" s="4"/>
      <c r="H1" s="4"/>
      <c r="I1" s="121"/>
      <c r="J1" s="4"/>
      <c r="K1" s="4"/>
      <c r="L1" s="4"/>
      <c r="M1" s="4"/>
      <c r="N1" s="300"/>
      <c r="O1" s="23"/>
      <c r="X1" s="167"/>
    </row>
    <row r="2" spans="1:56" s="3" customFormat="1" ht="23.25" customHeight="1" thickBot="1" x14ac:dyDescent="0.3">
      <c r="B2" s="4"/>
      <c r="C2" s="4"/>
      <c r="D2" s="4"/>
      <c r="E2" s="4"/>
      <c r="F2" s="4"/>
      <c r="G2" s="4"/>
      <c r="H2" s="4"/>
      <c r="I2" s="121"/>
      <c r="J2" s="4"/>
      <c r="K2" s="4"/>
      <c r="L2" s="4"/>
      <c r="M2" s="4"/>
      <c r="N2" s="300"/>
      <c r="O2" s="23"/>
      <c r="X2" s="167"/>
    </row>
    <row r="3" spans="1:56" s="3" customFormat="1" ht="48.75" customHeight="1" thickBot="1" x14ac:dyDescent="0.3">
      <c r="B3" s="509" t="s">
        <v>0</v>
      </c>
      <c r="C3" s="373" t="s">
        <v>1</v>
      </c>
      <c r="D3" s="373" t="s">
        <v>2</v>
      </c>
      <c r="E3" s="376" t="s">
        <v>3</v>
      </c>
      <c r="F3" s="376" t="s">
        <v>4</v>
      </c>
      <c r="G3" s="391" t="s">
        <v>5</v>
      </c>
      <c r="H3" s="373" t="s">
        <v>6</v>
      </c>
      <c r="I3" s="388" t="s">
        <v>359</v>
      </c>
      <c r="J3" s="359" t="s">
        <v>342</v>
      </c>
      <c r="K3" s="373" t="s">
        <v>104</v>
      </c>
      <c r="L3" s="359" t="s">
        <v>122</v>
      </c>
      <c r="M3" s="392" t="s">
        <v>123</v>
      </c>
      <c r="N3" s="349" t="s">
        <v>447</v>
      </c>
      <c r="O3" s="348" t="s">
        <v>52</v>
      </c>
      <c r="P3" s="348"/>
      <c r="Q3" s="348" t="s">
        <v>56</v>
      </c>
      <c r="R3" s="348"/>
      <c r="S3" s="348" t="s">
        <v>57</v>
      </c>
      <c r="T3" s="348"/>
      <c r="U3" s="348" t="s">
        <v>55</v>
      </c>
      <c r="V3" s="348"/>
      <c r="W3" s="395" t="s">
        <v>43</v>
      </c>
      <c r="X3" s="352" t="s">
        <v>422</v>
      </c>
      <c r="Y3" s="353"/>
      <c r="Z3" s="354"/>
      <c r="AA3" s="398" t="s">
        <v>81</v>
      </c>
      <c r="AB3" s="366" t="s">
        <v>44</v>
      </c>
    </row>
    <row r="4" spans="1:56" s="3" customFormat="1" ht="45" customHeight="1" x14ac:dyDescent="0.25">
      <c r="B4" s="510"/>
      <c r="C4" s="418"/>
      <c r="D4" s="418"/>
      <c r="E4" s="374"/>
      <c r="F4" s="374"/>
      <c r="G4" s="381"/>
      <c r="H4" s="374"/>
      <c r="I4" s="389"/>
      <c r="J4" s="360"/>
      <c r="K4" s="374"/>
      <c r="L4" s="360"/>
      <c r="M4" s="393"/>
      <c r="N4" s="350"/>
      <c r="O4" s="30" t="s">
        <v>45</v>
      </c>
      <c r="P4" s="30" t="s">
        <v>46</v>
      </c>
      <c r="Q4" s="30" t="s">
        <v>45</v>
      </c>
      <c r="R4" s="30" t="s">
        <v>46</v>
      </c>
      <c r="S4" s="30" t="s">
        <v>45</v>
      </c>
      <c r="T4" s="30" t="s">
        <v>46</v>
      </c>
      <c r="U4" s="30" t="s">
        <v>45</v>
      </c>
      <c r="V4" s="30" t="s">
        <v>46</v>
      </c>
      <c r="W4" s="396"/>
      <c r="X4" s="355" t="s">
        <v>418</v>
      </c>
      <c r="Y4" s="357" t="s">
        <v>419</v>
      </c>
      <c r="Z4" s="357" t="s">
        <v>420</v>
      </c>
      <c r="AA4" s="399"/>
      <c r="AB4" s="367"/>
    </row>
    <row r="5" spans="1:56" s="3" customFormat="1" ht="19.5" customHeight="1" thickBot="1" x14ac:dyDescent="0.3">
      <c r="B5" s="511"/>
      <c r="C5" s="419"/>
      <c r="D5" s="419"/>
      <c r="E5" s="375"/>
      <c r="F5" s="375"/>
      <c r="G5" s="382"/>
      <c r="H5" s="375"/>
      <c r="I5" s="390"/>
      <c r="J5" s="361"/>
      <c r="K5" s="375"/>
      <c r="L5" s="361"/>
      <c r="M5" s="394"/>
      <c r="N5" s="351"/>
      <c r="O5" s="31"/>
      <c r="P5" s="31" t="s">
        <v>48</v>
      </c>
      <c r="Q5" s="31"/>
      <c r="R5" s="31" t="s">
        <v>48</v>
      </c>
      <c r="S5" s="31"/>
      <c r="T5" s="31" t="s">
        <v>49</v>
      </c>
      <c r="U5" s="31"/>
      <c r="V5" s="31" t="s">
        <v>48</v>
      </c>
      <c r="W5" s="397"/>
      <c r="X5" s="356"/>
      <c r="Y5" s="358"/>
      <c r="Z5" s="358"/>
      <c r="AA5" s="400"/>
      <c r="AB5" s="368"/>
    </row>
    <row r="6" spans="1:56" s="2" customFormat="1" ht="48.75" customHeight="1" x14ac:dyDescent="0.25">
      <c r="A6" s="288" t="s">
        <v>436</v>
      </c>
      <c r="B6" s="66" t="s">
        <v>291</v>
      </c>
      <c r="C6" s="69" t="s">
        <v>292</v>
      </c>
      <c r="D6" s="69" t="s">
        <v>27</v>
      </c>
      <c r="E6" s="66">
        <v>87092581</v>
      </c>
      <c r="F6" s="69" t="s">
        <v>99</v>
      </c>
      <c r="G6" s="92">
        <v>60000</v>
      </c>
      <c r="H6" s="93">
        <v>95000</v>
      </c>
      <c r="I6" s="123">
        <f>100-(G6*100/H6)</f>
        <v>36.842105263157897</v>
      </c>
      <c r="J6" s="106" t="s">
        <v>344</v>
      </c>
      <c r="K6" s="48" t="s">
        <v>344</v>
      </c>
      <c r="L6" s="63" t="s">
        <v>341</v>
      </c>
      <c r="M6" s="63" t="s">
        <v>356</v>
      </c>
      <c r="N6" s="506" t="s">
        <v>512</v>
      </c>
      <c r="O6" s="86">
        <v>2</v>
      </c>
      <c r="P6" s="11">
        <f>(20*O6*0.2)/5</f>
        <v>1.6</v>
      </c>
      <c r="Q6" s="54">
        <f>K4_24_Hodnotitelé!S6</f>
        <v>4</v>
      </c>
      <c r="R6" s="11">
        <f>(20*Q6*0.2)/5</f>
        <v>3.2</v>
      </c>
      <c r="S6" s="54">
        <f>K4_24_Hodnotitelé!AE6</f>
        <v>3.7272727272727271</v>
      </c>
      <c r="T6" s="11">
        <f>(20*S6*0.4)/5</f>
        <v>5.9636363636363638</v>
      </c>
      <c r="U6" s="54">
        <f>K4_24_Hodnotitelé!AQ6</f>
        <v>3.9090909090909092</v>
      </c>
      <c r="V6" s="11">
        <f>(20*U6*0.2)/5</f>
        <v>3.1272727272727279</v>
      </c>
      <c r="W6" s="187">
        <f>SUM(P6,R6,T6,V6)</f>
        <v>13.890909090909094</v>
      </c>
      <c r="X6" s="169">
        <f>W6*100/20/100</f>
        <v>0.69454545454545469</v>
      </c>
      <c r="Y6" s="139">
        <f>(W6*100/20)*G6/100</f>
        <v>41672.727272727279</v>
      </c>
      <c r="Z6" s="139">
        <f>ROUND(Y6,-2)</f>
        <v>41700</v>
      </c>
      <c r="AA6" s="211">
        <f>Z6</f>
        <v>41700</v>
      </c>
      <c r="AB6" s="7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44.25" customHeight="1" x14ac:dyDescent="0.25">
      <c r="A7" s="289" t="s">
        <v>437</v>
      </c>
      <c r="B7" s="66" t="s">
        <v>293</v>
      </c>
      <c r="C7" s="69" t="s">
        <v>35</v>
      </c>
      <c r="D7" s="69" t="s">
        <v>36</v>
      </c>
      <c r="E7" s="66">
        <v>68177950</v>
      </c>
      <c r="F7" s="69" t="s">
        <v>37</v>
      </c>
      <c r="G7" s="92">
        <v>75000</v>
      </c>
      <c r="H7" s="93">
        <v>169000</v>
      </c>
      <c r="I7" s="123">
        <f>100-(G7*100/H7)</f>
        <v>55.621301775147927</v>
      </c>
      <c r="J7" s="66" t="s">
        <v>344</v>
      </c>
      <c r="K7" s="48" t="s">
        <v>344</v>
      </c>
      <c r="L7" s="63" t="s">
        <v>341</v>
      </c>
      <c r="M7" s="63" t="s">
        <v>356</v>
      </c>
      <c r="N7" s="505" t="s">
        <v>513</v>
      </c>
      <c r="O7" s="86">
        <v>5</v>
      </c>
      <c r="P7" s="11">
        <f>(20*O7*0.2)/5</f>
        <v>4</v>
      </c>
      <c r="Q7" s="281">
        <f>K4_24_Hodnotitelé!$S$7</f>
        <v>3.5454545454545454</v>
      </c>
      <c r="R7" s="11">
        <f>(20*Q7*0.2)/5</f>
        <v>2.8363636363636364</v>
      </c>
      <c r="S7" s="282">
        <f>K4_24_Hodnotitelé!$AE$7</f>
        <v>3</v>
      </c>
      <c r="T7" s="11">
        <f>(20*S7*0.4)/5</f>
        <v>4.8</v>
      </c>
      <c r="U7" s="282">
        <f>K4_24_Hodnotitelé!$AQ$7</f>
        <v>3.2727272727272729</v>
      </c>
      <c r="V7" s="11">
        <f>(20*U7*0.2)/5</f>
        <v>2.6181818181818182</v>
      </c>
      <c r="W7" s="187">
        <f>SUM(P7,R7,T7,V7)</f>
        <v>14.254545454545454</v>
      </c>
      <c r="X7" s="169">
        <f>W7*100/20/100</f>
        <v>0.71272727272727276</v>
      </c>
      <c r="Y7" s="139">
        <f>(W7*100/20)*G7/100</f>
        <v>53454.545454545456</v>
      </c>
      <c r="Z7" s="139">
        <f>ROUND(Y7,-2)</f>
        <v>53500</v>
      </c>
      <c r="AA7" s="283">
        <v>0</v>
      </c>
      <c r="AB7" s="291" t="s">
        <v>439</v>
      </c>
    </row>
    <row r="8" spans="1:56" ht="14.25" customHeight="1" x14ac:dyDescent="0.25">
      <c r="AA8" s="279">
        <f>SUM(AA6:AA7)</f>
        <v>41700</v>
      </c>
    </row>
  </sheetData>
  <sortState ref="B6:BD7">
    <sortCondition descending="1" ref="W6:W7"/>
  </sortState>
  <mergeCells count="25">
    <mergeCell ref="AB3:AB5"/>
    <mergeCell ref="B1:C1"/>
    <mergeCell ref="L3:L5"/>
    <mergeCell ref="G3:G5"/>
    <mergeCell ref="U3:V3"/>
    <mergeCell ref="O3:P3"/>
    <mergeCell ref="Q3:R3"/>
    <mergeCell ref="S3:T3"/>
    <mergeCell ref="H3:H5"/>
    <mergeCell ref="K3:K5"/>
    <mergeCell ref="M3:M5"/>
    <mergeCell ref="J3:J5"/>
    <mergeCell ref="I3:I5"/>
    <mergeCell ref="X3:Z3"/>
    <mergeCell ref="X4:X5"/>
    <mergeCell ref="Y4:Y5"/>
    <mergeCell ref="B3:B5"/>
    <mergeCell ref="C3:C5"/>
    <mergeCell ref="D3:D5"/>
    <mergeCell ref="Z4:Z5"/>
    <mergeCell ref="AA3:AA5"/>
    <mergeCell ref="W3:W5"/>
    <mergeCell ref="E3:E5"/>
    <mergeCell ref="F3:F5"/>
    <mergeCell ref="N3:N5"/>
  </mergeCells>
  <pageMargins left="0.7" right="0.7" top="0.78740157499999996" bottom="0.78740157499999996" header="0.3" footer="0.3"/>
  <pageSetup paperSize="9" scale="2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5"/>
  <sheetViews>
    <sheetView topLeftCell="B19" zoomScale="93" zoomScaleNormal="93" workbookViewId="0">
      <pane xSplit="7" topLeftCell="L1" activePane="topRight" state="frozen"/>
      <selection activeCell="AH25" sqref="AH25"/>
      <selection pane="topRight" activeCell="AF6" sqref="AF6"/>
    </sheetView>
  </sheetViews>
  <sheetFormatPr defaultRowHeight="15" x14ac:dyDescent="0.25"/>
  <cols>
    <col min="1" max="1" width="14.7109375" style="4" customWidth="1"/>
    <col min="2" max="2" width="11" style="4" customWidth="1"/>
    <col min="3" max="3" width="14.7109375" style="4" customWidth="1"/>
    <col min="4" max="4" width="25.85546875" style="4" customWidth="1"/>
    <col min="5" max="5" width="27.85546875" style="4" customWidth="1"/>
    <col min="6" max="6" width="18.140625" style="4" customWidth="1"/>
    <col min="7" max="7" width="22.85546875" style="4" customWidth="1"/>
    <col min="8" max="8" width="13.7109375" customWidth="1"/>
    <col min="9" max="9" width="13.28515625" customWidth="1"/>
    <col min="10" max="10" width="14.5703125" style="125" hidden="1" customWidth="1"/>
    <col min="11" max="11" width="36.42578125" style="125" hidden="1" customWidth="1"/>
    <col min="12" max="12" width="13.28515625" style="3" customWidth="1"/>
    <col min="13" max="13" width="12.5703125" customWidth="1"/>
    <col min="14" max="14" width="12.5703125" style="3" customWidth="1"/>
    <col min="15" max="15" width="19.7109375" style="3" hidden="1" customWidth="1"/>
    <col min="16" max="16" width="18.85546875" style="302" customWidth="1"/>
    <col min="17" max="17" width="11.28515625" style="171" customWidth="1"/>
    <col min="18" max="18" width="12.42578125" style="171" customWidth="1"/>
    <col min="19" max="19" width="10.7109375" style="171" customWidth="1"/>
    <col min="20" max="20" width="13.7109375" style="171" customWidth="1"/>
    <col min="21" max="21" width="11.85546875" style="171" customWidth="1"/>
    <col min="22" max="22" width="13.5703125" style="171" customWidth="1"/>
    <col min="23" max="23" width="10.85546875" style="171" customWidth="1"/>
    <col min="24" max="24" width="12.7109375" style="171" customWidth="1"/>
    <col min="25" max="25" width="12.42578125" style="171" customWidth="1"/>
    <col min="26" max="26" width="13.7109375" style="171" customWidth="1"/>
    <col min="27" max="27" width="15.140625" style="171" customWidth="1"/>
    <col min="28" max="28" width="12.85546875" style="173" hidden="1" customWidth="1"/>
    <col min="29" max="29" width="14.42578125" style="171" hidden="1" customWidth="1"/>
    <col min="30" max="30" width="14.28515625" style="171" hidden="1" customWidth="1"/>
    <col min="31" max="31" width="17" style="171" customWidth="1"/>
    <col min="32" max="32" width="32.85546875" customWidth="1"/>
    <col min="33" max="56" width="9.140625" style="57"/>
  </cols>
  <sheetData>
    <row r="1" spans="1:56" ht="30" customHeight="1" x14ac:dyDescent="0.25">
      <c r="A1" s="182"/>
      <c r="C1" s="433" t="s">
        <v>346</v>
      </c>
      <c r="D1" s="433"/>
      <c r="H1" s="4"/>
      <c r="I1" s="4"/>
      <c r="J1" s="121"/>
      <c r="K1" s="121"/>
      <c r="L1" s="4"/>
      <c r="M1" s="40"/>
      <c r="N1" s="40"/>
      <c r="O1" s="40"/>
      <c r="P1" s="50"/>
      <c r="AA1" s="172"/>
      <c r="AC1" s="172"/>
      <c r="AD1" s="172"/>
      <c r="AF1" s="3"/>
    </row>
    <row r="2" spans="1:56" ht="25.5" customHeight="1" thickBot="1" x14ac:dyDescent="0.3">
      <c r="A2" s="62"/>
      <c r="B2" s="62"/>
      <c r="C2" s="62"/>
      <c r="H2" s="4"/>
      <c r="I2" s="4"/>
      <c r="J2" s="121"/>
      <c r="K2" s="121"/>
      <c r="L2" s="4"/>
      <c r="M2" s="40"/>
      <c r="N2" s="40"/>
      <c r="O2" s="40"/>
      <c r="P2" s="50"/>
      <c r="AA2" s="172"/>
      <c r="AC2" s="172"/>
      <c r="AD2" s="172"/>
      <c r="AF2" s="3"/>
    </row>
    <row r="3" spans="1:56" ht="60" customHeight="1" thickBot="1" x14ac:dyDescent="0.3">
      <c r="A3" s="438" t="s">
        <v>0</v>
      </c>
      <c r="B3" s="284"/>
      <c r="C3" s="383" t="s">
        <v>0</v>
      </c>
      <c r="D3" s="376" t="s">
        <v>1</v>
      </c>
      <c r="E3" s="376" t="s">
        <v>2</v>
      </c>
      <c r="F3" s="373" t="s">
        <v>230</v>
      </c>
      <c r="G3" s="376" t="s">
        <v>4</v>
      </c>
      <c r="H3" s="391" t="s">
        <v>5</v>
      </c>
      <c r="I3" s="373" t="s">
        <v>6</v>
      </c>
      <c r="J3" s="388" t="s">
        <v>359</v>
      </c>
      <c r="K3" s="377" t="s">
        <v>363</v>
      </c>
      <c r="L3" s="373" t="s">
        <v>342</v>
      </c>
      <c r="M3" s="373" t="s">
        <v>104</v>
      </c>
      <c r="N3" s="373" t="s">
        <v>122</v>
      </c>
      <c r="O3" s="424" t="s">
        <v>123</v>
      </c>
      <c r="P3" s="349" t="s">
        <v>447</v>
      </c>
      <c r="Q3" s="348" t="s">
        <v>51</v>
      </c>
      <c r="R3" s="348"/>
      <c r="S3" s="348" t="s">
        <v>39</v>
      </c>
      <c r="T3" s="348"/>
      <c r="U3" s="348" t="s">
        <v>40</v>
      </c>
      <c r="V3" s="348"/>
      <c r="W3" s="348" t="s">
        <v>41</v>
      </c>
      <c r="X3" s="348"/>
      <c r="Y3" s="348" t="s">
        <v>42</v>
      </c>
      <c r="Z3" s="348"/>
      <c r="AA3" s="430" t="s">
        <v>43</v>
      </c>
      <c r="AB3" s="352" t="s">
        <v>422</v>
      </c>
      <c r="AC3" s="353"/>
      <c r="AD3" s="354"/>
      <c r="AE3" s="427" t="s">
        <v>81</v>
      </c>
      <c r="AF3" s="421" t="s">
        <v>44</v>
      </c>
    </row>
    <row r="4" spans="1:56" ht="54.75" customHeight="1" x14ac:dyDescent="0.25">
      <c r="A4" s="439"/>
      <c r="B4" s="284"/>
      <c r="C4" s="384"/>
      <c r="D4" s="374"/>
      <c r="E4" s="374"/>
      <c r="F4" s="374"/>
      <c r="G4" s="374"/>
      <c r="H4" s="381"/>
      <c r="I4" s="374"/>
      <c r="J4" s="389"/>
      <c r="K4" s="378"/>
      <c r="L4" s="418"/>
      <c r="M4" s="374"/>
      <c r="N4" s="418"/>
      <c r="O4" s="425"/>
      <c r="P4" s="350"/>
      <c r="Q4" s="30" t="s">
        <v>45</v>
      </c>
      <c r="R4" s="30" t="s">
        <v>46</v>
      </c>
      <c r="S4" s="30" t="s">
        <v>45</v>
      </c>
      <c r="T4" s="30" t="s">
        <v>46</v>
      </c>
      <c r="U4" s="30" t="s">
        <v>45</v>
      </c>
      <c r="V4" s="30" t="s">
        <v>46</v>
      </c>
      <c r="W4" s="30" t="s">
        <v>45</v>
      </c>
      <c r="X4" s="30" t="s">
        <v>46</v>
      </c>
      <c r="Y4" s="30" t="s">
        <v>45</v>
      </c>
      <c r="Z4" s="30" t="s">
        <v>46</v>
      </c>
      <c r="AA4" s="431"/>
      <c r="AB4" s="355" t="s">
        <v>418</v>
      </c>
      <c r="AC4" s="357" t="s">
        <v>419</v>
      </c>
      <c r="AD4" s="357" t="s">
        <v>420</v>
      </c>
      <c r="AE4" s="428"/>
      <c r="AF4" s="422"/>
    </row>
    <row r="5" spans="1:56" ht="22.5" customHeight="1" thickBot="1" x14ac:dyDescent="0.3">
      <c r="A5" s="440"/>
      <c r="B5" s="284"/>
      <c r="C5" s="385"/>
      <c r="D5" s="375"/>
      <c r="E5" s="375"/>
      <c r="F5" s="375"/>
      <c r="G5" s="375"/>
      <c r="H5" s="382"/>
      <c r="I5" s="375"/>
      <c r="J5" s="390"/>
      <c r="K5" s="379"/>
      <c r="L5" s="419"/>
      <c r="M5" s="375"/>
      <c r="N5" s="419"/>
      <c r="O5" s="426"/>
      <c r="P5" s="351"/>
      <c r="Q5" s="34"/>
      <c r="R5" s="31" t="s">
        <v>47</v>
      </c>
      <c r="S5" s="31"/>
      <c r="T5" s="31" t="s">
        <v>47</v>
      </c>
      <c r="U5" s="31"/>
      <c r="V5" s="31" t="s">
        <v>48</v>
      </c>
      <c r="W5" s="31"/>
      <c r="X5" s="31" t="s">
        <v>49</v>
      </c>
      <c r="Y5" s="31"/>
      <c r="Z5" s="31" t="s">
        <v>48</v>
      </c>
      <c r="AA5" s="432"/>
      <c r="AB5" s="356"/>
      <c r="AC5" s="358"/>
      <c r="AD5" s="358"/>
      <c r="AE5" s="429"/>
      <c r="AF5" s="423"/>
    </row>
    <row r="6" spans="1:56" s="132" customFormat="1" ht="89.25" customHeight="1" x14ac:dyDescent="0.25">
      <c r="A6" s="68" t="s">
        <v>311</v>
      </c>
      <c r="B6" s="434" t="s">
        <v>433</v>
      </c>
      <c r="C6" s="69" t="s">
        <v>311</v>
      </c>
      <c r="D6" s="69" t="s">
        <v>312</v>
      </c>
      <c r="E6" s="69" t="s">
        <v>13</v>
      </c>
      <c r="F6" s="66">
        <v>29393973</v>
      </c>
      <c r="G6" s="69" t="s">
        <v>14</v>
      </c>
      <c r="H6" s="87">
        <v>100000</v>
      </c>
      <c r="I6" s="88">
        <v>175000</v>
      </c>
      <c r="J6" s="285">
        <f t="shared" ref="J6:J24" si="0">100-(H6*100/I6)</f>
        <v>42.857142857142854</v>
      </c>
      <c r="K6" s="128" t="s">
        <v>383</v>
      </c>
      <c r="L6" s="88" t="s">
        <v>344</v>
      </c>
      <c r="M6" s="48" t="s">
        <v>344</v>
      </c>
      <c r="N6" s="63" t="s">
        <v>341</v>
      </c>
      <c r="O6" s="63" t="s">
        <v>356</v>
      </c>
      <c r="P6" s="506" t="s">
        <v>514</v>
      </c>
      <c r="Q6" s="322">
        <v>5</v>
      </c>
      <c r="R6" s="286">
        <f t="shared" ref="R6:R24" si="1">(25*Q6*0.1)/5</f>
        <v>2.5</v>
      </c>
      <c r="S6" s="100">
        <v>4</v>
      </c>
      <c r="T6" s="286">
        <f t="shared" ref="T6:T24" si="2">(25*S6*0.1)/5</f>
        <v>2</v>
      </c>
      <c r="U6" s="100">
        <f>K5_24_Hodnotitelé!S10</f>
        <v>3.9090909090909092</v>
      </c>
      <c r="V6" s="286">
        <f t="shared" ref="V6:V24" si="3">(25*U6*0.2)/5</f>
        <v>3.9090909090909092</v>
      </c>
      <c r="W6" s="100">
        <f>K5_24_Hodnotitelé!AE10</f>
        <v>3.9090909090909092</v>
      </c>
      <c r="X6" s="286">
        <f>(25*W6*0.4)/5</f>
        <v>7.8181818181818183</v>
      </c>
      <c r="Y6" s="100">
        <f>K5_24_Hodnotitelé!AQ10</f>
        <v>3.2727272727272729</v>
      </c>
      <c r="Z6" s="286">
        <f t="shared" ref="Z6:Z24" si="4">(25*Y6*0.2)/5</f>
        <v>3.2727272727272734</v>
      </c>
      <c r="AA6" s="287">
        <f t="shared" ref="AA6:AA24" si="5">SUM(R6,T6,V6,X6,Z6)</f>
        <v>19.5</v>
      </c>
      <c r="AB6" s="169">
        <f t="shared" ref="AB6:AB24" si="6">AA6*100/25/100</f>
        <v>0.78</v>
      </c>
      <c r="AC6" s="136">
        <f t="shared" ref="AC6:AC24" si="7">(AA6*100/25)*H6/100</f>
        <v>78000</v>
      </c>
      <c r="AD6" s="136">
        <f t="shared" ref="AD6:AD24" si="8">ROUND(AC6,-2)</f>
        <v>78000</v>
      </c>
      <c r="AE6" s="318">
        <f>AD6</f>
        <v>78000</v>
      </c>
      <c r="AF6" s="321"/>
      <c r="AG6" s="57"/>
      <c r="AH6" s="57"/>
      <c r="AI6" s="57"/>
      <c r="AJ6" s="57"/>
      <c r="AK6" s="57"/>
      <c r="AL6" s="57"/>
      <c r="AM6" s="57"/>
      <c r="AN6" s="57"/>
      <c r="AO6" s="57"/>
      <c r="AP6" s="57"/>
      <c r="AQ6" s="57"/>
      <c r="AR6" s="57"/>
      <c r="AS6" s="57"/>
      <c r="AT6" s="57"/>
      <c r="AU6" s="57"/>
      <c r="AV6" s="57"/>
      <c r="AW6" s="57"/>
      <c r="AX6" s="57"/>
      <c r="AY6" s="57"/>
      <c r="AZ6" s="57"/>
      <c r="BA6" s="57"/>
      <c r="BB6" s="57"/>
      <c r="BC6" s="57"/>
      <c r="BD6" s="57"/>
    </row>
    <row r="7" spans="1:56" s="132" customFormat="1" ht="85.5" customHeight="1" x14ac:dyDescent="0.25">
      <c r="A7" s="68" t="s">
        <v>309</v>
      </c>
      <c r="B7" s="434"/>
      <c r="C7" s="70" t="s">
        <v>309</v>
      </c>
      <c r="D7" s="70" t="s">
        <v>310</v>
      </c>
      <c r="E7" s="70" t="s">
        <v>85</v>
      </c>
      <c r="F7" s="67">
        <v>47813059</v>
      </c>
      <c r="G7" s="70" t="s">
        <v>86</v>
      </c>
      <c r="H7" s="89">
        <v>89200</v>
      </c>
      <c r="I7" s="90">
        <v>119000</v>
      </c>
      <c r="J7" s="131">
        <f t="shared" si="0"/>
        <v>25.042016806722685</v>
      </c>
      <c r="K7" s="129">
        <v>100</v>
      </c>
      <c r="L7" s="90" t="s">
        <v>341</v>
      </c>
      <c r="M7" s="49" t="s">
        <v>344</v>
      </c>
      <c r="N7" s="64" t="s">
        <v>341</v>
      </c>
      <c r="O7" s="63" t="s">
        <v>356</v>
      </c>
      <c r="P7" s="505" t="s">
        <v>515</v>
      </c>
      <c r="Q7" s="305">
        <v>2</v>
      </c>
      <c r="R7" s="175">
        <f t="shared" si="1"/>
        <v>1</v>
      </c>
      <c r="S7" s="174">
        <v>1</v>
      </c>
      <c r="T7" s="175">
        <f t="shared" si="2"/>
        <v>0.5</v>
      </c>
      <c r="U7" s="174">
        <f>K5_24_Hodnotitelé!S9</f>
        <v>4.0909090909090908</v>
      </c>
      <c r="V7" s="175">
        <f t="shared" si="3"/>
        <v>4.0909090909090908</v>
      </c>
      <c r="W7" s="174">
        <f>K5_24_Hodnotitelé!AE9</f>
        <v>4.0909090909090908</v>
      </c>
      <c r="X7" s="175">
        <f>(25*W7*0.4)/5</f>
        <v>8.1818181818181817</v>
      </c>
      <c r="Y7" s="174">
        <f>K5_24_Hodnotitelé!AQ9</f>
        <v>3.0909090909090908</v>
      </c>
      <c r="Z7" s="175">
        <f t="shared" si="4"/>
        <v>3.0909090909090908</v>
      </c>
      <c r="AA7" s="185">
        <f t="shared" si="5"/>
        <v>16.863636363636363</v>
      </c>
      <c r="AB7" s="169">
        <f t="shared" si="6"/>
        <v>0.67454545454545456</v>
      </c>
      <c r="AC7" s="136">
        <f t="shared" si="7"/>
        <v>60169.454545454544</v>
      </c>
      <c r="AD7" s="136">
        <f t="shared" si="8"/>
        <v>60200</v>
      </c>
      <c r="AE7" s="319">
        <f>AD7</f>
        <v>60200</v>
      </c>
      <c r="AF7" s="320"/>
      <c r="AG7" s="57"/>
      <c r="AH7" s="57"/>
      <c r="AI7" s="57"/>
      <c r="AJ7" s="57"/>
      <c r="AK7" s="57"/>
      <c r="AL7" s="57"/>
      <c r="AM7" s="57"/>
      <c r="AN7" s="57"/>
      <c r="AO7" s="57"/>
      <c r="AP7" s="57"/>
      <c r="AQ7" s="57"/>
      <c r="AR7" s="57"/>
      <c r="AS7" s="57"/>
      <c r="AT7" s="57"/>
      <c r="AU7" s="57"/>
      <c r="AV7" s="57"/>
      <c r="AW7" s="57"/>
      <c r="AX7" s="57"/>
      <c r="AY7" s="57"/>
      <c r="AZ7" s="57"/>
      <c r="BA7" s="57"/>
      <c r="BB7" s="57"/>
      <c r="BC7" s="57"/>
      <c r="BD7" s="57"/>
    </row>
    <row r="8" spans="1:56" s="132" customFormat="1" ht="85.5" customHeight="1" x14ac:dyDescent="0.25">
      <c r="A8" s="68"/>
      <c r="B8" s="434"/>
      <c r="C8" s="70" t="s">
        <v>319</v>
      </c>
      <c r="D8" s="70" t="s">
        <v>320</v>
      </c>
      <c r="E8" s="70" t="s">
        <v>23</v>
      </c>
      <c r="F8" s="67">
        <v>47813512</v>
      </c>
      <c r="G8" s="70" t="s">
        <v>24</v>
      </c>
      <c r="H8" s="89">
        <v>70000</v>
      </c>
      <c r="I8" s="90">
        <v>100000</v>
      </c>
      <c r="J8" s="131">
        <f t="shared" ref="J8:J9" si="9">100-(H8*100/I8)</f>
        <v>30</v>
      </c>
      <c r="K8" s="129" t="s">
        <v>409</v>
      </c>
      <c r="L8" s="90" t="s">
        <v>344</v>
      </c>
      <c r="M8" s="49" t="s">
        <v>344</v>
      </c>
      <c r="N8" s="64" t="s">
        <v>341</v>
      </c>
      <c r="O8" s="63" t="s">
        <v>356</v>
      </c>
      <c r="P8" s="505" t="s">
        <v>516</v>
      </c>
      <c r="Q8" s="305">
        <v>5</v>
      </c>
      <c r="R8" s="85">
        <f t="shared" si="1"/>
        <v>2.5</v>
      </c>
      <c r="S8" s="174">
        <v>2</v>
      </c>
      <c r="T8" s="175">
        <f t="shared" si="2"/>
        <v>1</v>
      </c>
      <c r="U8" s="174">
        <f>K5_24_Hodnotitelé!$S$14</f>
        <v>3.3</v>
      </c>
      <c r="V8" s="85">
        <f t="shared" si="3"/>
        <v>3.3</v>
      </c>
      <c r="W8" s="174">
        <f>K5_24_Hodnotitelé!$AE$14</f>
        <v>3.3</v>
      </c>
      <c r="X8" s="85">
        <f t="shared" ref="X8" si="10">(25*W8*0.4)/5</f>
        <v>6.6</v>
      </c>
      <c r="Y8" s="174">
        <f>K5_24_Hodnotitelé!$AQ$14</f>
        <v>2.9</v>
      </c>
      <c r="Z8" s="175">
        <v>2.9</v>
      </c>
      <c r="AA8" s="185">
        <f t="shared" si="5"/>
        <v>16.299999999999997</v>
      </c>
      <c r="AB8" s="169">
        <f t="shared" si="6"/>
        <v>0.65199999999999991</v>
      </c>
      <c r="AC8" s="136">
        <f t="shared" si="7"/>
        <v>45639.999999999993</v>
      </c>
      <c r="AD8" s="136">
        <f t="shared" si="8"/>
        <v>45600</v>
      </c>
      <c r="AE8" s="319">
        <f>AD8</f>
        <v>45600</v>
      </c>
      <c r="AF8" s="320"/>
      <c r="AG8" s="57"/>
      <c r="AH8" s="57"/>
      <c r="AI8" s="57"/>
      <c r="AJ8" s="57"/>
      <c r="AK8" s="57"/>
      <c r="AL8" s="57"/>
      <c r="AM8" s="57"/>
      <c r="AN8" s="57"/>
      <c r="AO8" s="57"/>
      <c r="AP8" s="57"/>
      <c r="AQ8" s="57"/>
      <c r="AR8" s="57"/>
      <c r="AS8" s="57"/>
      <c r="AT8" s="57"/>
      <c r="AU8" s="57"/>
      <c r="AV8" s="57"/>
      <c r="AW8" s="57"/>
      <c r="AX8" s="57"/>
      <c r="AY8" s="57"/>
      <c r="AZ8" s="57"/>
      <c r="BA8" s="57"/>
      <c r="BB8" s="57"/>
      <c r="BC8" s="57"/>
      <c r="BD8" s="57"/>
    </row>
    <row r="9" spans="1:56" s="132" customFormat="1" ht="85.5" customHeight="1" thickBot="1" x14ac:dyDescent="0.3">
      <c r="A9" s="68"/>
      <c r="B9" s="434"/>
      <c r="C9" s="326" t="s">
        <v>331</v>
      </c>
      <c r="D9" s="326" t="s">
        <v>332</v>
      </c>
      <c r="E9" s="326" t="s">
        <v>30</v>
      </c>
      <c r="F9" s="327">
        <v>10699589</v>
      </c>
      <c r="G9" s="326" t="s">
        <v>31</v>
      </c>
      <c r="H9" s="328">
        <v>37500</v>
      </c>
      <c r="I9" s="306">
        <v>50000</v>
      </c>
      <c r="J9" s="323">
        <f t="shared" si="9"/>
        <v>25</v>
      </c>
      <c r="K9" s="324" t="s">
        <v>413</v>
      </c>
      <c r="L9" s="329" t="s">
        <v>344</v>
      </c>
      <c r="M9" s="330" t="s">
        <v>344</v>
      </c>
      <c r="N9" s="307" t="s">
        <v>341</v>
      </c>
      <c r="O9" s="331" t="s">
        <v>354</v>
      </c>
      <c r="P9" s="505" t="s">
        <v>517</v>
      </c>
      <c r="Q9" s="512">
        <v>5</v>
      </c>
      <c r="R9" s="333">
        <f t="shared" ref="R9" si="11">(25*Q9*0.1)/5</f>
        <v>2.5</v>
      </c>
      <c r="S9" s="332">
        <v>1</v>
      </c>
      <c r="T9" s="333">
        <f t="shared" ref="T9" si="12">(25*S9*0.1)/5</f>
        <v>0.5</v>
      </c>
      <c r="U9" s="325">
        <f>K5_24_Hodnotitelé!$S$20</f>
        <v>2.8181818181818183</v>
      </c>
      <c r="V9" s="336">
        <f t="shared" si="3"/>
        <v>2.8181818181818183</v>
      </c>
      <c r="W9" s="325">
        <f>K5_24_Hodnotitelé!$AE$20</f>
        <v>2.7272727272727271</v>
      </c>
      <c r="X9" s="333">
        <f t="shared" ref="X9:X18" si="13">(25*W9*0.4)/5</f>
        <v>5.4545454545454541</v>
      </c>
      <c r="Y9" s="332">
        <f>K5_24_Hodnotitelé!$AQ$20</f>
        <v>2.5454545454545454</v>
      </c>
      <c r="Z9" s="333">
        <f t="shared" si="4"/>
        <v>2.5454545454545454</v>
      </c>
      <c r="AA9" s="337">
        <f t="shared" si="5"/>
        <v>13.818181818181818</v>
      </c>
      <c r="AB9" s="339">
        <f t="shared" si="6"/>
        <v>0.55272727272727273</v>
      </c>
      <c r="AC9" s="340">
        <f t="shared" si="7"/>
        <v>20727.272727272728</v>
      </c>
      <c r="AD9" s="340">
        <f t="shared" si="8"/>
        <v>20700</v>
      </c>
      <c r="AE9" s="341">
        <f>AD9</f>
        <v>20700</v>
      </c>
      <c r="AF9" s="342"/>
      <c r="AG9" s="57"/>
      <c r="AH9" s="57"/>
      <c r="AI9" s="57"/>
      <c r="AJ9" s="57"/>
      <c r="AK9" s="57"/>
      <c r="AL9" s="57"/>
      <c r="AM9" s="57"/>
      <c r="AN9" s="57"/>
      <c r="AO9" s="57"/>
      <c r="AP9" s="57"/>
      <c r="AQ9" s="57"/>
      <c r="AR9" s="57"/>
      <c r="AS9" s="57"/>
      <c r="AT9" s="57"/>
      <c r="AU9" s="57"/>
      <c r="AV9" s="57"/>
      <c r="AW9" s="57"/>
      <c r="AX9" s="57"/>
      <c r="AY9" s="57"/>
      <c r="AZ9" s="57"/>
      <c r="BA9" s="57"/>
      <c r="BB9" s="57"/>
      <c r="BC9" s="57"/>
      <c r="BD9" s="57"/>
    </row>
    <row r="10" spans="1:56" s="132" customFormat="1" ht="76.5" customHeight="1" x14ac:dyDescent="0.25">
      <c r="A10" s="68" t="s">
        <v>337</v>
      </c>
      <c r="B10" s="435" t="s">
        <v>434</v>
      </c>
      <c r="C10" s="69" t="s">
        <v>337</v>
      </c>
      <c r="D10" s="69" t="s">
        <v>338</v>
      </c>
      <c r="E10" s="69" t="s">
        <v>300</v>
      </c>
      <c r="F10" s="66" t="s">
        <v>301</v>
      </c>
      <c r="G10" s="69" t="s">
        <v>302</v>
      </c>
      <c r="H10" s="87">
        <v>100000</v>
      </c>
      <c r="I10" s="263">
        <v>204000</v>
      </c>
      <c r="J10" s="285">
        <f t="shared" si="0"/>
        <v>50.980392156862742</v>
      </c>
      <c r="K10" s="128" t="s">
        <v>416</v>
      </c>
      <c r="L10" s="88" t="s">
        <v>344</v>
      </c>
      <c r="M10" s="48" t="s">
        <v>344</v>
      </c>
      <c r="N10" s="237" t="s">
        <v>341</v>
      </c>
      <c r="O10" s="63" t="s">
        <v>356</v>
      </c>
      <c r="P10" s="505" t="s">
        <v>518</v>
      </c>
      <c r="Q10" s="322">
        <v>5</v>
      </c>
      <c r="R10" s="334">
        <f t="shared" si="1"/>
        <v>2.5</v>
      </c>
      <c r="S10" s="100">
        <v>5</v>
      </c>
      <c r="T10" s="334">
        <f t="shared" si="2"/>
        <v>2.5</v>
      </c>
      <c r="U10" s="335">
        <f>K5_24_Hodnotitelé!S23</f>
        <v>2.7272727272727271</v>
      </c>
      <c r="V10" s="101">
        <f t="shared" si="3"/>
        <v>2.7272727272727271</v>
      </c>
      <c r="W10" s="335">
        <f>K5_24_Hodnotitelé!AE23</f>
        <v>2.9090909090909092</v>
      </c>
      <c r="X10" s="334">
        <f t="shared" si="13"/>
        <v>5.8181818181818183</v>
      </c>
      <c r="Y10" s="100">
        <f>K5_24_Hodnotitelé!AQ23</f>
        <v>2.6363636363636362</v>
      </c>
      <c r="Z10" s="334">
        <f t="shared" si="4"/>
        <v>2.6363636363636362</v>
      </c>
      <c r="AA10" s="338">
        <f t="shared" si="5"/>
        <v>16.18181818181818</v>
      </c>
      <c r="AB10" s="241">
        <f t="shared" si="6"/>
        <v>0.64727272727272722</v>
      </c>
      <c r="AC10" s="242">
        <f t="shared" si="7"/>
        <v>64727.272727272713</v>
      </c>
      <c r="AD10" s="242">
        <f t="shared" si="8"/>
        <v>64700</v>
      </c>
      <c r="AE10" s="243">
        <v>0</v>
      </c>
      <c r="AF10" s="317" t="s">
        <v>533</v>
      </c>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row>
    <row r="11" spans="1:56" s="132" customFormat="1" ht="73.5" customHeight="1" x14ac:dyDescent="0.25">
      <c r="A11" s="68" t="s">
        <v>327</v>
      </c>
      <c r="B11" s="436"/>
      <c r="C11" s="70" t="s">
        <v>327</v>
      </c>
      <c r="D11" s="70" t="s">
        <v>328</v>
      </c>
      <c r="E11" s="70" t="s">
        <v>21</v>
      </c>
      <c r="F11" s="67">
        <v>68941811</v>
      </c>
      <c r="G11" s="70" t="s">
        <v>22</v>
      </c>
      <c r="H11" s="89">
        <v>43500</v>
      </c>
      <c r="I11" s="90">
        <v>67000</v>
      </c>
      <c r="J11" s="131">
        <f t="shared" si="0"/>
        <v>35.074626865671647</v>
      </c>
      <c r="K11" s="129" t="s">
        <v>412</v>
      </c>
      <c r="L11" s="90" t="s">
        <v>344</v>
      </c>
      <c r="M11" s="49" t="s">
        <v>344</v>
      </c>
      <c r="N11" s="64" t="s">
        <v>341</v>
      </c>
      <c r="O11" s="63" t="s">
        <v>356</v>
      </c>
      <c r="P11" s="505" t="s">
        <v>519</v>
      </c>
      <c r="Q11" s="305">
        <v>4</v>
      </c>
      <c r="R11" s="175">
        <f t="shared" si="1"/>
        <v>2</v>
      </c>
      <c r="S11" s="174">
        <v>2</v>
      </c>
      <c r="T11" s="175">
        <f t="shared" si="2"/>
        <v>1</v>
      </c>
      <c r="U11" s="174">
        <f>K5_24_Hodnotitelé!S18</f>
        <v>3.2727272727272729</v>
      </c>
      <c r="V11" s="175">
        <f t="shared" si="3"/>
        <v>3.2727272727272734</v>
      </c>
      <c r="W11" s="174">
        <f>K5_24_Hodnotitelé!AE18</f>
        <v>3.2727272727272729</v>
      </c>
      <c r="X11" s="303">
        <f t="shared" si="13"/>
        <v>6.5454545454545467</v>
      </c>
      <c r="Y11" s="174">
        <f>K5_24_Hodnotitelé!AQ18</f>
        <v>2.9090909090909092</v>
      </c>
      <c r="Z11" s="175">
        <f t="shared" si="4"/>
        <v>2.9090909090909092</v>
      </c>
      <c r="AA11" s="185">
        <f t="shared" si="5"/>
        <v>15.72727272727273</v>
      </c>
      <c r="AB11" s="169">
        <f t="shared" si="6"/>
        <v>0.62909090909090926</v>
      </c>
      <c r="AC11" s="136">
        <f t="shared" si="7"/>
        <v>27365.454545454551</v>
      </c>
      <c r="AD11" s="136">
        <f t="shared" si="8"/>
        <v>27400</v>
      </c>
      <c r="AE11" s="319">
        <v>0</v>
      </c>
      <c r="AF11" s="290" t="s">
        <v>438</v>
      </c>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row>
    <row r="12" spans="1:56" s="132" customFormat="1" ht="89.25" customHeight="1" x14ac:dyDescent="0.25">
      <c r="A12" s="68" t="s">
        <v>313</v>
      </c>
      <c r="B12" s="436"/>
      <c r="C12" s="70" t="s">
        <v>313</v>
      </c>
      <c r="D12" s="70" t="s">
        <v>314</v>
      </c>
      <c r="E12" s="70" t="s">
        <v>13</v>
      </c>
      <c r="F12" s="67">
        <v>29393973</v>
      </c>
      <c r="G12" s="70" t="s">
        <v>14</v>
      </c>
      <c r="H12" s="89">
        <v>100000</v>
      </c>
      <c r="I12" s="90">
        <v>210000</v>
      </c>
      <c r="J12" s="131">
        <f t="shared" si="0"/>
        <v>52.38095238095238</v>
      </c>
      <c r="K12" s="129" t="s">
        <v>383</v>
      </c>
      <c r="L12" s="90" t="s">
        <v>344</v>
      </c>
      <c r="M12" s="49" t="s">
        <v>344</v>
      </c>
      <c r="N12" s="64" t="s">
        <v>341</v>
      </c>
      <c r="O12" s="63" t="s">
        <v>356</v>
      </c>
      <c r="P12" s="505" t="s">
        <v>520</v>
      </c>
      <c r="Q12" s="305">
        <v>5</v>
      </c>
      <c r="R12" s="175">
        <f t="shared" si="1"/>
        <v>2.5</v>
      </c>
      <c r="S12" s="174">
        <v>5</v>
      </c>
      <c r="T12" s="175">
        <f t="shared" si="2"/>
        <v>2.5</v>
      </c>
      <c r="U12" s="174">
        <f>K5_24_Hodnotitelé!S11</f>
        <v>2.9090909090909092</v>
      </c>
      <c r="V12" s="175">
        <f t="shared" si="3"/>
        <v>2.9090909090909092</v>
      </c>
      <c r="W12" s="174">
        <f>K5_24_Hodnotitelé!AE11</f>
        <v>2.4545454545454546</v>
      </c>
      <c r="X12" s="304">
        <f t="shared" si="13"/>
        <v>4.9090909090909092</v>
      </c>
      <c r="Y12" s="174">
        <f>K5_24_Hodnotitelé!AQ11</f>
        <v>2.3636363636363638</v>
      </c>
      <c r="Z12" s="175">
        <f t="shared" si="4"/>
        <v>2.3636363636363642</v>
      </c>
      <c r="AA12" s="185">
        <f t="shared" si="5"/>
        <v>15.181818181818183</v>
      </c>
      <c r="AB12" s="169">
        <f t="shared" si="6"/>
        <v>0.6072727272727273</v>
      </c>
      <c r="AC12" s="136">
        <f t="shared" si="7"/>
        <v>60727.272727272728</v>
      </c>
      <c r="AD12" s="136">
        <f t="shared" si="8"/>
        <v>60700</v>
      </c>
      <c r="AE12" s="319">
        <v>0</v>
      </c>
      <c r="AF12" s="290" t="s">
        <v>438</v>
      </c>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row>
    <row r="13" spans="1:56" s="132" customFormat="1" ht="69.95" customHeight="1" x14ac:dyDescent="0.25">
      <c r="A13" s="68" t="s">
        <v>303</v>
      </c>
      <c r="B13" s="436"/>
      <c r="C13" s="70" t="s">
        <v>303</v>
      </c>
      <c r="D13" s="70" t="s">
        <v>304</v>
      </c>
      <c r="E13" s="70" t="s">
        <v>294</v>
      </c>
      <c r="F13" s="67" t="s">
        <v>295</v>
      </c>
      <c r="G13" s="70" t="s">
        <v>296</v>
      </c>
      <c r="H13" s="89">
        <v>97900</v>
      </c>
      <c r="I13" s="90">
        <v>167700</v>
      </c>
      <c r="J13" s="131">
        <f t="shared" si="0"/>
        <v>41.621943947525345</v>
      </c>
      <c r="K13" s="129" t="s">
        <v>405</v>
      </c>
      <c r="L13" s="90" t="s">
        <v>344</v>
      </c>
      <c r="M13" s="49" t="s">
        <v>344</v>
      </c>
      <c r="N13" s="64" t="s">
        <v>341</v>
      </c>
      <c r="O13" s="63" t="s">
        <v>356</v>
      </c>
      <c r="P13" s="505" t="s">
        <v>521</v>
      </c>
      <c r="Q13" s="305">
        <v>5</v>
      </c>
      <c r="R13" s="175">
        <f t="shared" si="1"/>
        <v>2.5</v>
      </c>
      <c r="S13" s="174">
        <v>4</v>
      </c>
      <c r="T13" s="175">
        <f t="shared" si="2"/>
        <v>2</v>
      </c>
      <c r="U13" s="174">
        <f>K5_24_Hodnotitelé!S6</f>
        <v>2.1818181818181817</v>
      </c>
      <c r="V13" s="175">
        <f t="shared" si="3"/>
        <v>2.1818181818181817</v>
      </c>
      <c r="W13" s="174">
        <f>K5_24_Hodnotitelé!AE6</f>
        <v>2.6363636363636362</v>
      </c>
      <c r="X13" s="175">
        <f t="shared" si="13"/>
        <v>5.2727272727272725</v>
      </c>
      <c r="Y13" s="174">
        <f>K5_24_Hodnotitelé!AQ6</f>
        <v>2.7272727272727271</v>
      </c>
      <c r="Z13" s="175">
        <f t="shared" si="4"/>
        <v>2.7272727272727271</v>
      </c>
      <c r="AA13" s="185">
        <f t="shared" si="5"/>
        <v>14.68181818181818</v>
      </c>
      <c r="AB13" s="169">
        <f t="shared" si="6"/>
        <v>0.58727272727272717</v>
      </c>
      <c r="AC13" s="136">
        <f t="shared" si="7"/>
        <v>57493.999999999993</v>
      </c>
      <c r="AD13" s="136">
        <f t="shared" si="8"/>
        <v>57500</v>
      </c>
      <c r="AE13" s="319">
        <v>0</v>
      </c>
      <c r="AF13" s="290" t="s">
        <v>438</v>
      </c>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row>
    <row r="14" spans="1:56" s="132" customFormat="1" ht="92.25" customHeight="1" x14ac:dyDescent="0.25">
      <c r="A14" s="68" t="s">
        <v>317</v>
      </c>
      <c r="B14" s="436"/>
      <c r="C14" s="70" t="s">
        <v>317</v>
      </c>
      <c r="D14" s="70" t="s">
        <v>318</v>
      </c>
      <c r="E14" s="70" t="s">
        <v>23</v>
      </c>
      <c r="F14" s="67">
        <v>47813512</v>
      </c>
      <c r="G14" s="70" t="s">
        <v>24</v>
      </c>
      <c r="H14" s="89">
        <v>70000</v>
      </c>
      <c r="I14" s="90">
        <v>100000</v>
      </c>
      <c r="J14" s="131">
        <f t="shared" si="0"/>
        <v>30</v>
      </c>
      <c r="K14" s="129" t="s">
        <v>408</v>
      </c>
      <c r="L14" s="90" t="s">
        <v>344</v>
      </c>
      <c r="M14" s="49" t="s">
        <v>344</v>
      </c>
      <c r="N14" s="64" t="s">
        <v>341</v>
      </c>
      <c r="O14" s="63" t="s">
        <v>356</v>
      </c>
      <c r="P14" s="505" t="s">
        <v>522</v>
      </c>
      <c r="Q14" s="305">
        <v>4</v>
      </c>
      <c r="R14" s="175">
        <f t="shared" si="1"/>
        <v>2</v>
      </c>
      <c r="S14" s="174">
        <v>2</v>
      </c>
      <c r="T14" s="175">
        <f t="shared" si="2"/>
        <v>1</v>
      </c>
      <c r="U14" s="174">
        <f>K5_24_Hodnotitelé!S13</f>
        <v>3</v>
      </c>
      <c r="V14" s="175">
        <f t="shared" si="3"/>
        <v>3</v>
      </c>
      <c r="W14" s="174">
        <f>K5_24_Hodnotitelé!AE13</f>
        <v>2.9</v>
      </c>
      <c r="X14" s="175">
        <f t="shared" si="13"/>
        <v>5.8</v>
      </c>
      <c r="Y14" s="174">
        <f>K5_24_Hodnotitelé!AQ13</f>
        <v>2.6</v>
      </c>
      <c r="Z14" s="175">
        <f t="shared" si="4"/>
        <v>2.6</v>
      </c>
      <c r="AA14" s="185">
        <f t="shared" si="5"/>
        <v>14.4</v>
      </c>
      <c r="AB14" s="169">
        <f t="shared" si="6"/>
        <v>0.57600000000000007</v>
      </c>
      <c r="AC14" s="136">
        <f t="shared" si="7"/>
        <v>40320</v>
      </c>
      <c r="AD14" s="136">
        <f t="shared" si="8"/>
        <v>40300</v>
      </c>
      <c r="AE14" s="319">
        <v>0</v>
      </c>
      <c r="AF14" s="290" t="s">
        <v>438</v>
      </c>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row>
    <row r="15" spans="1:56" s="132" customFormat="1" ht="72.75" customHeight="1" x14ac:dyDescent="0.25">
      <c r="A15" s="68" t="s">
        <v>305</v>
      </c>
      <c r="B15" s="436"/>
      <c r="C15" s="70" t="s">
        <v>305</v>
      </c>
      <c r="D15" s="70" t="s">
        <v>306</v>
      </c>
      <c r="E15" s="70" t="s">
        <v>297</v>
      </c>
      <c r="F15" s="67" t="s">
        <v>298</v>
      </c>
      <c r="G15" s="70" t="s">
        <v>299</v>
      </c>
      <c r="H15" s="89">
        <v>100000</v>
      </c>
      <c r="I15" s="90">
        <v>139000</v>
      </c>
      <c r="J15" s="131">
        <f t="shared" si="0"/>
        <v>28.057553956834539</v>
      </c>
      <c r="K15" s="129" t="s">
        <v>406</v>
      </c>
      <c r="L15" s="90" t="s">
        <v>344</v>
      </c>
      <c r="M15" s="49" t="s">
        <v>344</v>
      </c>
      <c r="N15" s="64" t="s">
        <v>341</v>
      </c>
      <c r="O15" s="63" t="s">
        <v>356</v>
      </c>
      <c r="P15" s="505" t="s">
        <v>523</v>
      </c>
      <c r="Q15" s="305">
        <v>5</v>
      </c>
      <c r="R15" s="175">
        <f t="shared" si="1"/>
        <v>2.5</v>
      </c>
      <c r="S15" s="174">
        <v>2</v>
      </c>
      <c r="T15" s="175">
        <f t="shared" si="2"/>
        <v>1</v>
      </c>
      <c r="U15" s="174">
        <f>K5_24_Hodnotitelé!S7</f>
        <v>2.0909090909090908</v>
      </c>
      <c r="V15" s="175">
        <f t="shared" si="3"/>
        <v>2.0909090909090908</v>
      </c>
      <c r="W15" s="174">
        <f>K5_24_Hodnotitelé!AE7</f>
        <v>3</v>
      </c>
      <c r="X15" s="175">
        <f t="shared" si="13"/>
        <v>6</v>
      </c>
      <c r="Y15" s="174">
        <f>K5_24_Hodnotitelé!AQ7</f>
        <v>2.7272727272727271</v>
      </c>
      <c r="Z15" s="175">
        <f t="shared" si="4"/>
        <v>2.7272727272727271</v>
      </c>
      <c r="AA15" s="185">
        <f t="shared" si="5"/>
        <v>14.318181818181817</v>
      </c>
      <c r="AB15" s="169">
        <f t="shared" si="6"/>
        <v>0.57272727272727275</v>
      </c>
      <c r="AC15" s="136">
        <f t="shared" si="7"/>
        <v>57272.727272727272</v>
      </c>
      <c r="AD15" s="136">
        <f t="shared" si="8"/>
        <v>57300</v>
      </c>
      <c r="AE15" s="319">
        <v>0</v>
      </c>
      <c r="AF15" s="290" t="s">
        <v>438</v>
      </c>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row>
    <row r="16" spans="1:56" s="132" customFormat="1" ht="69.95" customHeight="1" x14ac:dyDescent="0.25">
      <c r="A16" s="68" t="s">
        <v>315</v>
      </c>
      <c r="B16" s="436"/>
      <c r="C16" s="70" t="s">
        <v>315</v>
      </c>
      <c r="D16" s="70" t="s">
        <v>316</v>
      </c>
      <c r="E16" s="70" t="s">
        <v>97</v>
      </c>
      <c r="F16" s="67">
        <v>47813113</v>
      </c>
      <c r="G16" s="70" t="s">
        <v>37</v>
      </c>
      <c r="H16" s="89">
        <v>37500</v>
      </c>
      <c r="I16" s="90">
        <v>50000</v>
      </c>
      <c r="J16" s="131">
        <f t="shared" si="0"/>
        <v>25</v>
      </c>
      <c r="K16" s="129">
        <v>400</v>
      </c>
      <c r="L16" s="90" t="s">
        <v>341</v>
      </c>
      <c r="M16" s="49" t="s">
        <v>344</v>
      </c>
      <c r="N16" s="64" t="s">
        <v>341</v>
      </c>
      <c r="O16" s="63" t="s">
        <v>356</v>
      </c>
      <c r="P16" s="505" t="s">
        <v>524</v>
      </c>
      <c r="Q16" s="305">
        <v>5</v>
      </c>
      <c r="R16" s="175">
        <f t="shared" si="1"/>
        <v>2.5</v>
      </c>
      <c r="S16" s="174">
        <v>1</v>
      </c>
      <c r="T16" s="175">
        <f t="shared" si="2"/>
        <v>0.5</v>
      </c>
      <c r="U16" s="174">
        <f>K5_24_Hodnotitelé!S12</f>
        <v>2.8181818181818183</v>
      </c>
      <c r="V16" s="175">
        <f t="shared" si="3"/>
        <v>2.8181818181818183</v>
      </c>
      <c r="W16" s="174">
        <f>K5_24_Hodnotitelé!AE12</f>
        <v>2.7272727272727271</v>
      </c>
      <c r="X16" s="175">
        <f t="shared" si="13"/>
        <v>5.4545454545454541</v>
      </c>
      <c r="Y16" s="174">
        <f>K5_24_Hodnotitelé!AQ12</f>
        <v>2.7272727272727271</v>
      </c>
      <c r="Z16" s="175">
        <f t="shared" si="4"/>
        <v>2.7272727272727271</v>
      </c>
      <c r="AA16" s="185">
        <f t="shared" si="5"/>
        <v>14</v>
      </c>
      <c r="AB16" s="169">
        <f t="shared" si="6"/>
        <v>0.56000000000000005</v>
      </c>
      <c r="AC16" s="136">
        <f t="shared" si="7"/>
        <v>21000</v>
      </c>
      <c r="AD16" s="136">
        <f t="shared" si="8"/>
        <v>21000</v>
      </c>
      <c r="AE16" s="319">
        <v>0</v>
      </c>
      <c r="AF16" s="290" t="s">
        <v>438</v>
      </c>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row>
    <row r="17" spans="1:56" s="132" customFormat="1" ht="69.95" customHeight="1" x14ac:dyDescent="0.25">
      <c r="A17" s="68" t="s">
        <v>321</v>
      </c>
      <c r="B17" s="436"/>
      <c r="C17" s="70" t="s">
        <v>321</v>
      </c>
      <c r="D17" s="70" t="s">
        <v>322</v>
      </c>
      <c r="E17" s="70" t="s">
        <v>85</v>
      </c>
      <c r="F17" s="67">
        <v>47813059</v>
      </c>
      <c r="G17" s="70" t="s">
        <v>86</v>
      </c>
      <c r="H17" s="89">
        <v>100000</v>
      </c>
      <c r="I17" s="90">
        <v>133250</v>
      </c>
      <c r="J17" s="131">
        <f t="shared" si="0"/>
        <v>24.953095684803003</v>
      </c>
      <c r="K17" s="129" t="s">
        <v>410</v>
      </c>
      <c r="L17" s="90" t="s">
        <v>341</v>
      </c>
      <c r="M17" s="49" t="s">
        <v>344</v>
      </c>
      <c r="N17" s="64" t="s">
        <v>341</v>
      </c>
      <c r="O17" s="298" t="s">
        <v>353</v>
      </c>
      <c r="P17" s="505" t="s">
        <v>525</v>
      </c>
      <c r="Q17" s="305">
        <v>3</v>
      </c>
      <c r="R17" s="175">
        <f t="shared" si="1"/>
        <v>1.5</v>
      </c>
      <c r="S17" s="174">
        <v>1</v>
      </c>
      <c r="T17" s="175">
        <f t="shared" si="2"/>
        <v>0.5</v>
      </c>
      <c r="U17" s="174">
        <f>K5_24_Hodnotitelé!S15</f>
        <v>2.9090909090909092</v>
      </c>
      <c r="V17" s="175">
        <f t="shared" si="3"/>
        <v>2.9090909090909092</v>
      </c>
      <c r="W17" s="174">
        <f>K5_24_Hodnotitelé!AE15</f>
        <v>3.0909090909090908</v>
      </c>
      <c r="X17" s="175">
        <f t="shared" si="13"/>
        <v>6.1818181818181817</v>
      </c>
      <c r="Y17" s="174">
        <f>K5_24_Hodnotitelé!AQ15</f>
        <v>2.3636363636363638</v>
      </c>
      <c r="Z17" s="175">
        <f t="shared" si="4"/>
        <v>2.3636363636363642</v>
      </c>
      <c r="AA17" s="185">
        <f t="shared" si="5"/>
        <v>13.454545454545453</v>
      </c>
      <c r="AB17" s="169">
        <f t="shared" si="6"/>
        <v>0.53818181818181809</v>
      </c>
      <c r="AC17" s="136">
        <f t="shared" si="7"/>
        <v>53818.181818181816</v>
      </c>
      <c r="AD17" s="136">
        <f t="shared" si="8"/>
        <v>53800</v>
      </c>
      <c r="AE17" s="319">
        <v>0</v>
      </c>
      <c r="AF17" s="290" t="s">
        <v>438</v>
      </c>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row>
    <row r="18" spans="1:56" s="132" customFormat="1" ht="69.95" customHeight="1" x14ac:dyDescent="0.25">
      <c r="A18" s="68" t="s">
        <v>325</v>
      </c>
      <c r="B18" s="436"/>
      <c r="C18" s="70" t="s">
        <v>325</v>
      </c>
      <c r="D18" s="70" t="s">
        <v>326</v>
      </c>
      <c r="E18" s="70" t="s">
        <v>25</v>
      </c>
      <c r="F18" s="67">
        <v>44941404</v>
      </c>
      <c r="G18" s="70" t="s">
        <v>26</v>
      </c>
      <c r="H18" s="89">
        <v>43000</v>
      </c>
      <c r="I18" s="90">
        <v>60000</v>
      </c>
      <c r="J18" s="131">
        <f t="shared" si="0"/>
        <v>28.333333333333329</v>
      </c>
      <c r="K18" s="129" t="s">
        <v>411</v>
      </c>
      <c r="L18" s="90" t="s">
        <v>344</v>
      </c>
      <c r="M18" s="49" t="s">
        <v>344</v>
      </c>
      <c r="N18" s="64" t="s">
        <v>341</v>
      </c>
      <c r="O18" s="63" t="s">
        <v>356</v>
      </c>
      <c r="P18" s="505" t="s">
        <v>526</v>
      </c>
      <c r="Q18" s="305">
        <v>4</v>
      </c>
      <c r="R18" s="175">
        <f t="shared" si="1"/>
        <v>2</v>
      </c>
      <c r="S18" s="174">
        <v>2</v>
      </c>
      <c r="T18" s="175">
        <f t="shared" si="2"/>
        <v>1</v>
      </c>
      <c r="U18" s="174">
        <f>K5_24_Hodnotitelé!S17</f>
        <v>2.8181818181818183</v>
      </c>
      <c r="V18" s="175">
        <f t="shared" si="3"/>
        <v>2.8181818181818183</v>
      </c>
      <c r="W18" s="174">
        <f>K5_24_Hodnotitelé!AE17</f>
        <v>2.4545454545454546</v>
      </c>
      <c r="X18" s="175">
        <f t="shared" si="13"/>
        <v>4.9090909090909092</v>
      </c>
      <c r="Y18" s="174">
        <f>K5_24_Hodnotitelé!AQ17</f>
        <v>2.4545454545454546</v>
      </c>
      <c r="Z18" s="175">
        <f t="shared" si="4"/>
        <v>2.4545454545454546</v>
      </c>
      <c r="AA18" s="185">
        <f t="shared" si="5"/>
        <v>13.181818181818182</v>
      </c>
      <c r="AB18" s="169">
        <f t="shared" si="6"/>
        <v>0.52727272727272723</v>
      </c>
      <c r="AC18" s="136">
        <f t="shared" si="7"/>
        <v>22672.727272727272</v>
      </c>
      <c r="AD18" s="136">
        <f t="shared" si="8"/>
        <v>22700</v>
      </c>
      <c r="AE18" s="319">
        <v>0</v>
      </c>
      <c r="AF18" s="290" t="s">
        <v>438</v>
      </c>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row>
    <row r="19" spans="1:56" s="132" customFormat="1" ht="69.95" customHeight="1" x14ac:dyDescent="0.25">
      <c r="A19" s="68" t="s">
        <v>335</v>
      </c>
      <c r="B19" s="436"/>
      <c r="C19" s="70" t="s">
        <v>335</v>
      </c>
      <c r="D19" s="70" t="s">
        <v>336</v>
      </c>
      <c r="E19" s="70" t="s">
        <v>17</v>
      </c>
      <c r="F19" s="67">
        <v>47811838</v>
      </c>
      <c r="G19" s="70" t="s">
        <v>18</v>
      </c>
      <c r="H19" s="89">
        <v>100000</v>
      </c>
      <c r="I19" s="90">
        <v>165000</v>
      </c>
      <c r="J19" s="131">
        <f t="shared" si="0"/>
        <v>39.393939393939391</v>
      </c>
      <c r="K19" s="129" t="s">
        <v>415</v>
      </c>
      <c r="L19" s="90" t="s">
        <v>344</v>
      </c>
      <c r="M19" s="49" t="s">
        <v>344</v>
      </c>
      <c r="N19" s="64" t="s">
        <v>341</v>
      </c>
      <c r="O19" s="63" t="s">
        <v>356</v>
      </c>
      <c r="P19" s="505" t="s">
        <v>527</v>
      </c>
      <c r="Q19" s="305">
        <v>4</v>
      </c>
      <c r="R19" s="175">
        <f t="shared" si="1"/>
        <v>2</v>
      </c>
      <c r="S19" s="174">
        <v>3</v>
      </c>
      <c r="T19" s="175">
        <f t="shared" si="2"/>
        <v>1.5</v>
      </c>
      <c r="U19" s="174">
        <f>K5_24_Hodnotitelé!S22</f>
        <v>2.3636363636363638</v>
      </c>
      <c r="V19" s="175">
        <f t="shared" si="3"/>
        <v>2.3636363636363642</v>
      </c>
      <c r="W19" s="174">
        <f>K5_24_Hodnotitelé!AE22</f>
        <v>1.9090909090909092</v>
      </c>
      <c r="X19" s="175">
        <f>(25*W20*0.4)/5</f>
        <v>5.6363636363636367</v>
      </c>
      <c r="Y19" s="174">
        <f>K5_24_Hodnotitelé!AQ22</f>
        <v>1.8181818181818181</v>
      </c>
      <c r="Z19" s="175">
        <f t="shared" si="4"/>
        <v>1.8181818181818183</v>
      </c>
      <c r="AA19" s="185">
        <f t="shared" si="5"/>
        <v>13.318181818181818</v>
      </c>
      <c r="AB19" s="169">
        <f t="shared" si="6"/>
        <v>0.53272727272727272</v>
      </c>
      <c r="AC19" s="136">
        <f t="shared" si="7"/>
        <v>53272.727272727272</v>
      </c>
      <c r="AD19" s="136">
        <f t="shared" si="8"/>
        <v>53300</v>
      </c>
      <c r="AE19" s="319">
        <v>0</v>
      </c>
      <c r="AF19" s="290" t="s">
        <v>438</v>
      </c>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row>
    <row r="20" spans="1:56" s="132" customFormat="1" ht="85.5" customHeight="1" x14ac:dyDescent="0.25">
      <c r="A20" s="68" t="s">
        <v>329</v>
      </c>
      <c r="B20" s="436"/>
      <c r="C20" s="70" t="s">
        <v>329</v>
      </c>
      <c r="D20" s="70" t="s">
        <v>330</v>
      </c>
      <c r="E20" s="70" t="s">
        <v>97</v>
      </c>
      <c r="F20" s="67">
        <v>47813113</v>
      </c>
      <c r="G20" s="70" t="s">
        <v>37</v>
      </c>
      <c r="H20" s="89">
        <v>37500</v>
      </c>
      <c r="I20" s="90">
        <v>50000</v>
      </c>
      <c r="J20" s="131">
        <f t="shared" si="0"/>
        <v>25</v>
      </c>
      <c r="K20" s="129">
        <v>100</v>
      </c>
      <c r="L20" s="90" t="s">
        <v>341</v>
      </c>
      <c r="M20" s="49" t="s">
        <v>344</v>
      </c>
      <c r="N20" s="64" t="s">
        <v>341</v>
      </c>
      <c r="O20" s="63" t="s">
        <v>356</v>
      </c>
      <c r="P20" s="505" t="s">
        <v>528</v>
      </c>
      <c r="Q20" s="305">
        <v>2</v>
      </c>
      <c r="R20" s="175">
        <f t="shared" si="1"/>
        <v>1</v>
      </c>
      <c r="S20" s="174">
        <v>1</v>
      </c>
      <c r="T20" s="175">
        <f t="shared" si="2"/>
        <v>0.5</v>
      </c>
      <c r="U20" s="174">
        <f>K5_24_Hodnotitelé!S19</f>
        <v>2.7272727272727271</v>
      </c>
      <c r="V20" s="175">
        <f t="shared" si="3"/>
        <v>2.7272727272727271</v>
      </c>
      <c r="W20" s="174">
        <f>K5_24_Hodnotitelé!AE19</f>
        <v>2.8181818181818183</v>
      </c>
      <c r="X20" s="175">
        <f>(25*W20*0.4)/5</f>
        <v>5.6363636363636367</v>
      </c>
      <c r="Y20" s="174">
        <f>K5_24_Hodnotitelé!AQ19</f>
        <v>2.9090909090909092</v>
      </c>
      <c r="Z20" s="175">
        <f t="shared" si="4"/>
        <v>2.9090909090909092</v>
      </c>
      <c r="AA20" s="185">
        <f t="shared" si="5"/>
        <v>12.772727272727273</v>
      </c>
      <c r="AB20" s="169">
        <f t="shared" si="6"/>
        <v>0.51090909090909098</v>
      </c>
      <c r="AC20" s="136">
        <f t="shared" si="7"/>
        <v>19159.090909090912</v>
      </c>
      <c r="AD20" s="136">
        <f t="shared" si="8"/>
        <v>19200</v>
      </c>
      <c r="AE20" s="319">
        <v>0</v>
      </c>
      <c r="AF20" s="290" t="s">
        <v>438</v>
      </c>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row>
    <row r="21" spans="1:56" s="132" customFormat="1" ht="78.75" customHeight="1" x14ac:dyDescent="0.25">
      <c r="A21" s="68" t="s">
        <v>339</v>
      </c>
      <c r="B21" s="436"/>
      <c r="C21" s="70" t="s">
        <v>339</v>
      </c>
      <c r="D21" s="70" t="s">
        <v>340</v>
      </c>
      <c r="E21" s="70" t="s">
        <v>88</v>
      </c>
      <c r="F21" s="67">
        <v>22835563</v>
      </c>
      <c r="G21" s="70" t="s">
        <v>89</v>
      </c>
      <c r="H21" s="89">
        <v>75000</v>
      </c>
      <c r="I21" s="90">
        <v>120000</v>
      </c>
      <c r="J21" s="131">
        <f t="shared" si="0"/>
        <v>37.5</v>
      </c>
      <c r="K21" s="129" t="s">
        <v>417</v>
      </c>
      <c r="L21" s="90" t="s">
        <v>344</v>
      </c>
      <c r="M21" s="49" t="s">
        <v>344</v>
      </c>
      <c r="N21" s="64" t="s">
        <v>341</v>
      </c>
      <c r="O21" s="298" t="s">
        <v>355</v>
      </c>
      <c r="P21" s="505" t="s">
        <v>529</v>
      </c>
      <c r="Q21" s="305">
        <v>5</v>
      </c>
      <c r="R21" s="175">
        <f t="shared" si="1"/>
        <v>2.5</v>
      </c>
      <c r="S21" s="174">
        <v>3</v>
      </c>
      <c r="T21" s="175">
        <f t="shared" si="2"/>
        <v>1.5</v>
      </c>
      <c r="U21" s="174">
        <f>K5_24_Hodnotitelé!S24</f>
        <v>2.2727272727272729</v>
      </c>
      <c r="V21" s="175">
        <f t="shared" si="3"/>
        <v>2.2727272727272729</v>
      </c>
      <c r="W21" s="174">
        <f>K5_24_Hodnotitelé!AE24</f>
        <v>1.8181818181818181</v>
      </c>
      <c r="X21" s="175">
        <f>(25*W21*0.4)/5</f>
        <v>3.6363636363636367</v>
      </c>
      <c r="Y21" s="174">
        <f>K5_24_Hodnotitelé!AQ24</f>
        <v>2</v>
      </c>
      <c r="Z21" s="175">
        <f t="shared" si="4"/>
        <v>2</v>
      </c>
      <c r="AA21" s="185">
        <f t="shared" si="5"/>
        <v>11.90909090909091</v>
      </c>
      <c r="AB21" s="169">
        <f t="shared" si="6"/>
        <v>0.47636363636363638</v>
      </c>
      <c r="AC21" s="136">
        <f t="shared" si="7"/>
        <v>35727.272727272728</v>
      </c>
      <c r="AD21" s="136">
        <f t="shared" si="8"/>
        <v>35700</v>
      </c>
      <c r="AE21" s="319">
        <v>0</v>
      </c>
      <c r="AF21" s="290" t="s">
        <v>438</v>
      </c>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row>
    <row r="22" spans="1:56" s="132" customFormat="1" ht="74.25" customHeight="1" x14ac:dyDescent="0.25">
      <c r="A22" s="68" t="s">
        <v>323</v>
      </c>
      <c r="B22" s="436"/>
      <c r="C22" s="70" t="s">
        <v>323</v>
      </c>
      <c r="D22" s="70" t="s">
        <v>324</v>
      </c>
      <c r="E22" s="70" t="s">
        <v>25</v>
      </c>
      <c r="F22" s="67">
        <v>44941404</v>
      </c>
      <c r="G22" s="70" t="s">
        <v>26</v>
      </c>
      <c r="H22" s="89">
        <v>48000</v>
      </c>
      <c r="I22" s="90">
        <v>67000</v>
      </c>
      <c r="J22" s="131">
        <f t="shared" si="0"/>
        <v>28.358208955223887</v>
      </c>
      <c r="K22" s="129" t="s">
        <v>411</v>
      </c>
      <c r="L22" s="90" t="s">
        <v>344</v>
      </c>
      <c r="M22" s="49" t="s">
        <v>344</v>
      </c>
      <c r="N22" s="64" t="s">
        <v>341</v>
      </c>
      <c r="O22" s="63" t="s">
        <v>356</v>
      </c>
      <c r="P22" s="505" t="s">
        <v>530</v>
      </c>
      <c r="Q22" s="305">
        <v>4</v>
      </c>
      <c r="R22" s="175">
        <f t="shared" si="1"/>
        <v>2</v>
      </c>
      <c r="S22" s="174">
        <v>2</v>
      </c>
      <c r="T22" s="175">
        <f t="shared" si="2"/>
        <v>1</v>
      </c>
      <c r="U22" s="174">
        <f>K5_24_Hodnotitelé!S16</f>
        <v>2.2727272727272729</v>
      </c>
      <c r="V22" s="175">
        <f t="shared" si="3"/>
        <v>2.2727272727272729</v>
      </c>
      <c r="W22" s="174">
        <f>K5_24_Hodnotitelé!AE16</f>
        <v>2.1818181818181817</v>
      </c>
      <c r="X22" s="175">
        <f>(25*W22*0.4)/5</f>
        <v>4.3636363636363633</v>
      </c>
      <c r="Y22" s="174">
        <f>K5_24_Hodnotitelé!AQ16</f>
        <v>2.1818181818181817</v>
      </c>
      <c r="Z22" s="175">
        <f t="shared" si="4"/>
        <v>2.1818181818181817</v>
      </c>
      <c r="AA22" s="185">
        <f t="shared" si="5"/>
        <v>11.818181818181818</v>
      </c>
      <c r="AB22" s="169">
        <f t="shared" si="6"/>
        <v>0.47272727272727272</v>
      </c>
      <c r="AC22" s="136">
        <f t="shared" si="7"/>
        <v>22690.909090909092</v>
      </c>
      <c r="AD22" s="136">
        <f t="shared" si="8"/>
        <v>22700</v>
      </c>
      <c r="AE22" s="319">
        <v>0</v>
      </c>
      <c r="AF22" s="290" t="s">
        <v>438</v>
      </c>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row>
    <row r="23" spans="1:56" s="132" customFormat="1" ht="75" customHeight="1" x14ac:dyDescent="0.25">
      <c r="A23" s="68" t="s">
        <v>307</v>
      </c>
      <c r="B23" s="436"/>
      <c r="C23" s="70" t="s">
        <v>307</v>
      </c>
      <c r="D23" s="70" t="s">
        <v>308</v>
      </c>
      <c r="E23" s="70" t="s">
        <v>243</v>
      </c>
      <c r="F23" s="114">
        <v>28942</v>
      </c>
      <c r="G23" s="70" t="s">
        <v>244</v>
      </c>
      <c r="H23" s="89">
        <v>30000</v>
      </c>
      <c r="I23" s="90">
        <v>40000</v>
      </c>
      <c r="J23" s="131">
        <f t="shared" si="0"/>
        <v>25</v>
      </c>
      <c r="K23" s="129" t="s">
        <v>407</v>
      </c>
      <c r="L23" s="90" t="s">
        <v>344</v>
      </c>
      <c r="M23" s="49" t="s">
        <v>344</v>
      </c>
      <c r="N23" s="64" t="s">
        <v>341</v>
      </c>
      <c r="O23" s="63" t="s">
        <v>356</v>
      </c>
      <c r="P23" s="505" t="s">
        <v>531</v>
      </c>
      <c r="Q23" s="305">
        <v>5</v>
      </c>
      <c r="R23" s="175">
        <f t="shared" si="1"/>
        <v>2.5</v>
      </c>
      <c r="S23" s="174">
        <v>1</v>
      </c>
      <c r="T23" s="175">
        <f t="shared" si="2"/>
        <v>0.5</v>
      </c>
      <c r="U23" s="174">
        <f>K5_24_Hodnotitelé!S8</f>
        <v>2</v>
      </c>
      <c r="V23" s="175">
        <f t="shared" si="3"/>
        <v>2</v>
      </c>
      <c r="W23" s="174">
        <f>K5_24_Hodnotitelé!AE8</f>
        <v>2</v>
      </c>
      <c r="X23" s="175">
        <f>(25*W23*0.4)/5</f>
        <v>4</v>
      </c>
      <c r="Y23" s="174">
        <f>K5_24_Hodnotitelé!AQ8</f>
        <v>2.1818181818181817</v>
      </c>
      <c r="Z23" s="175">
        <f t="shared" si="4"/>
        <v>2.1818181818181817</v>
      </c>
      <c r="AA23" s="185">
        <f t="shared" si="5"/>
        <v>11.181818181818182</v>
      </c>
      <c r="AB23" s="169">
        <f t="shared" si="6"/>
        <v>0.44727272727272727</v>
      </c>
      <c r="AC23" s="136">
        <f t="shared" si="7"/>
        <v>13418.181818181818</v>
      </c>
      <c r="AD23" s="136">
        <f t="shared" si="8"/>
        <v>13400</v>
      </c>
      <c r="AE23" s="319">
        <v>0</v>
      </c>
      <c r="AF23" s="290" t="s">
        <v>438</v>
      </c>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row>
    <row r="24" spans="1:56" s="132" customFormat="1" ht="70.5" customHeight="1" x14ac:dyDescent="0.25">
      <c r="A24" s="68" t="s">
        <v>333</v>
      </c>
      <c r="B24" s="437"/>
      <c r="C24" s="308" t="s">
        <v>333</v>
      </c>
      <c r="D24" s="308" t="s">
        <v>334</v>
      </c>
      <c r="E24" s="308" t="s">
        <v>30</v>
      </c>
      <c r="F24" s="309">
        <v>10699589</v>
      </c>
      <c r="G24" s="308" t="s">
        <v>31</v>
      </c>
      <c r="H24" s="310">
        <v>20000</v>
      </c>
      <c r="I24" s="311">
        <v>27000</v>
      </c>
      <c r="J24" s="312">
        <f t="shared" si="0"/>
        <v>25.925925925925924</v>
      </c>
      <c r="K24" s="313" t="s">
        <v>414</v>
      </c>
      <c r="L24" s="311" t="s">
        <v>344</v>
      </c>
      <c r="M24" s="314" t="s">
        <v>344</v>
      </c>
      <c r="N24" s="315" t="s">
        <v>341</v>
      </c>
      <c r="O24" s="316" t="s">
        <v>358</v>
      </c>
      <c r="P24" s="505" t="s">
        <v>532</v>
      </c>
      <c r="Q24" s="305">
        <v>5</v>
      </c>
      <c r="R24" s="175">
        <f t="shared" si="1"/>
        <v>2.5</v>
      </c>
      <c r="S24" s="174">
        <v>2</v>
      </c>
      <c r="T24" s="175">
        <f t="shared" si="2"/>
        <v>1</v>
      </c>
      <c r="U24" s="174">
        <f>K5_24_Hodnotitelé!S21</f>
        <v>2</v>
      </c>
      <c r="V24" s="175">
        <f t="shared" si="3"/>
        <v>2</v>
      </c>
      <c r="W24" s="174">
        <f>K5_24_Hodnotitelé!AE21</f>
        <v>1.5454545454545454</v>
      </c>
      <c r="X24" s="175">
        <f>(25*W24*0.4)/5</f>
        <v>3.0909090909090908</v>
      </c>
      <c r="Y24" s="174">
        <f>K5_24_Hodnotitelé!AQ21</f>
        <v>1.9090909090909092</v>
      </c>
      <c r="Z24" s="175">
        <f t="shared" si="4"/>
        <v>1.9090909090909089</v>
      </c>
      <c r="AA24" s="185">
        <f t="shared" si="5"/>
        <v>10.499999999999998</v>
      </c>
      <c r="AB24" s="169">
        <f t="shared" si="6"/>
        <v>0.41999999999999993</v>
      </c>
      <c r="AC24" s="136">
        <f t="shared" si="7"/>
        <v>8399.9999999999982</v>
      </c>
      <c r="AD24" s="136">
        <f t="shared" si="8"/>
        <v>8400</v>
      </c>
      <c r="AE24" s="319">
        <v>0</v>
      </c>
      <c r="AF24" s="290" t="s">
        <v>438</v>
      </c>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row>
    <row r="25" spans="1:56" ht="22.5" customHeight="1" x14ac:dyDescent="0.25">
      <c r="H25" s="91">
        <f>SUM(H6:H24)</f>
        <v>1299100</v>
      </c>
      <c r="I25" s="91">
        <f>SUM(I6:I24)</f>
        <v>2043950</v>
      </c>
      <c r="J25" s="122"/>
      <c r="K25" s="122"/>
      <c r="L25" s="91"/>
      <c r="M25" s="41"/>
      <c r="N25" s="41"/>
      <c r="O25" s="41"/>
      <c r="P25" s="301"/>
      <c r="AA25" s="172"/>
      <c r="AC25" s="176">
        <f>SUM(AC6:AC24)</f>
        <v>762602.54545454541</v>
      </c>
      <c r="AD25" s="177">
        <f>SUM(AD6:AD24)</f>
        <v>762600</v>
      </c>
      <c r="AE25" s="177">
        <f>SUM(AE6:AE24)</f>
        <v>204500</v>
      </c>
      <c r="AF25" s="3"/>
    </row>
  </sheetData>
  <sortState ref="A6:AG24">
    <sortCondition descending="1" ref="AA6:AA24"/>
  </sortState>
  <mergeCells count="30">
    <mergeCell ref="C1:D1"/>
    <mergeCell ref="B6:B9"/>
    <mergeCell ref="B10:B24"/>
    <mergeCell ref="A3:A5"/>
    <mergeCell ref="D3:D5"/>
    <mergeCell ref="C3:C5"/>
    <mergeCell ref="E3:E5"/>
    <mergeCell ref="AF3:AF5"/>
    <mergeCell ref="N3:N5"/>
    <mergeCell ref="O3:O5"/>
    <mergeCell ref="I3:I5"/>
    <mergeCell ref="M3:M5"/>
    <mergeCell ref="Y3:Z3"/>
    <mergeCell ref="AB3:AD3"/>
    <mergeCell ref="AB4:AB5"/>
    <mergeCell ref="AC4:AC5"/>
    <mergeCell ref="AD4:AD5"/>
    <mergeCell ref="AE3:AE5"/>
    <mergeCell ref="AA3:AA5"/>
    <mergeCell ref="J3:J5"/>
    <mergeCell ref="S3:T3"/>
    <mergeCell ref="U3:V3"/>
    <mergeCell ref="W3:X3"/>
    <mergeCell ref="L3:L5"/>
    <mergeCell ref="F3:F5"/>
    <mergeCell ref="G3:G5"/>
    <mergeCell ref="K3:K5"/>
    <mergeCell ref="H3:H5"/>
    <mergeCell ref="P3:P5"/>
    <mergeCell ref="Q3:R3"/>
  </mergeCells>
  <pageMargins left="0.7" right="0.7" top="0.78740157499999996" bottom="0.78740157499999996" header="0.3" footer="0.3"/>
  <pageSetup paperSize="9" scale="3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6"/>
  <sheetViews>
    <sheetView topLeftCell="L1" zoomScale="70" zoomScaleNormal="70" workbookViewId="0">
      <selection activeCell="AQ5" sqref="AQ5"/>
    </sheetView>
  </sheetViews>
  <sheetFormatPr defaultColWidth="9.140625" defaultRowHeight="15" x14ac:dyDescent="0.25"/>
  <cols>
    <col min="1" max="1" width="16.140625" style="15" customWidth="1"/>
    <col min="2" max="2" width="22.85546875" style="15" customWidth="1"/>
    <col min="3" max="3" width="25.5703125" style="15" customWidth="1"/>
    <col min="4" max="4" width="14.85546875" style="15" customWidth="1"/>
    <col min="5" max="5" width="27" style="15" customWidth="1"/>
    <col min="6" max="6" width="15.28515625" style="149" customWidth="1"/>
    <col min="7" max="7" width="14.7109375" style="149" customWidth="1"/>
    <col min="8" max="16" width="10.7109375" style="14" customWidth="1"/>
    <col min="17" max="17" width="12.140625" style="14" customWidth="1"/>
    <col min="18" max="18" width="10.7109375" style="14" customWidth="1"/>
    <col min="19" max="19" width="15.5703125" style="14" customWidth="1"/>
    <col min="20" max="28" width="10.7109375" style="13" customWidth="1"/>
    <col min="29" max="29" width="11.5703125" style="13" customWidth="1"/>
    <col min="30" max="30" width="10.7109375" style="13" customWidth="1"/>
    <col min="31" max="31" width="15.42578125" style="13" customWidth="1"/>
    <col min="32" max="40" width="10.7109375" style="13" customWidth="1"/>
    <col min="41" max="41" width="11.85546875" style="13" customWidth="1"/>
    <col min="42" max="42" width="10.7109375" style="13" customWidth="1"/>
    <col min="43" max="43" width="17.140625" style="13" customWidth="1"/>
    <col min="44" max="16384" width="9.140625" style="13"/>
  </cols>
  <sheetData>
    <row r="1" spans="1:44" ht="36" customHeight="1" thickBot="1" x14ac:dyDescent="0.3">
      <c r="A1" s="456" t="s">
        <v>120</v>
      </c>
      <c r="B1" s="456"/>
      <c r="C1" s="456"/>
      <c r="D1" s="8"/>
      <c r="E1" s="8"/>
      <c r="F1" s="143"/>
      <c r="G1" s="143"/>
      <c r="H1" s="22"/>
      <c r="I1" s="22"/>
      <c r="J1" s="22"/>
      <c r="K1" s="22"/>
      <c r="L1" s="22"/>
      <c r="M1" s="22"/>
      <c r="N1" s="22"/>
      <c r="O1" s="22"/>
      <c r="P1" s="22"/>
      <c r="Q1" s="22"/>
      <c r="R1" s="22"/>
      <c r="S1" s="22"/>
    </row>
    <row r="2" spans="1:44" ht="41.25" customHeight="1" x14ac:dyDescent="0.25">
      <c r="A2" s="383" t="s">
        <v>0</v>
      </c>
      <c r="B2" s="376" t="s">
        <v>1</v>
      </c>
      <c r="C2" s="376" t="s">
        <v>2</v>
      </c>
      <c r="D2" s="376" t="s">
        <v>3</v>
      </c>
      <c r="E2" s="376" t="s">
        <v>4</v>
      </c>
      <c r="F2" s="460" t="s">
        <v>5</v>
      </c>
      <c r="G2" s="457" t="s">
        <v>6</v>
      </c>
      <c r="H2" s="445" t="s">
        <v>72</v>
      </c>
      <c r="I2" s="445"/>
      <c r="J2" s="445"/>
      <c r="K2" s="445"/>
      <c r="L2" s="445"/>
      <c r="M2" s="445"/>
      <c r="N2" s="445"/>
      <c r="O2" s="445"/>
      <c r="P2" s="445"/>
      <c r="Q2" s="445"/>
      <c r="R2" s="445"/>
      <c r="S2" s="445"/>
      <c r="T2" s="445" t="s">
        <v>71</v>
      </c>
      <c r="U2" s="445"/>
      <c r="V2" s="445"/>
      <c r="W2" s="445"/>
      <c r="X2" s="445"/>
      <c r="Y2" s="445"/>
      <c r="Z2" s="445"/>
      <c r="AA2" s="445"/>
      <c r="AB2" s="445"/>
      <c r="AC2" s="445"/>
      <c r="AD2" s="445"/>
      <c r="AE2" s="445"/>
      <c r="AF2" s="445" t="s">
        <v>70</v>
      </c>
      <c r="AG2" s="445"/>
      <c r="AH2" s="445"/>
      <c r="AI2" s="445"/>
      <c r="AJ2" s="445"/>
      <c r="AK2" s="445"/>
      <c r="AL2" s="445"/>
      <c r="AM2" s="445"/>
      <c r="AN2" s="445"/>
      <c r="AO2" s="445"/>
      <c r="AP2" s="445"/>
      <c r="AQ2" s="446"/>
    </row>
    <row r="3" spans="1:44" ht="25.5" customHeight="1" x14ac:dyDescent="0.25">
      <c r="A3" s="384"/>
      <c r="B3" s="374"/>
      <c r="C3" s="374"/>
      <c r="D3" s="374"/>
      <c r="E3" s="374"/>
      <c r="F3" s="461"/>
      <c r="G3" s="458"/>
      <c r="H3" s="453" t="s">
        <v>75</v>
      </c>
      <c r="I3" s="453" t="s">
        <v>74</v>
      </c>
      <c r="J3" s="453" t="s">
        <v>73</v>
      </c>
      <c r="K3" s="453" t="s">
        <v>113</v>
      </c>
      <c r="L3" s="453" t="s">
        <v>114</v>
      </c>
      <c r="M3" s="453" t="s">
        <v>115</v>
      </c>
      <c r="N3" s="453" t="s">
        <v>116</v>
      </c>
      <c r="O3" s="453" t="s">
        <v>117</v>
      </c>
      <c r="P3" s="453" t="s">
        <v>118</v>
      </c>
      <c r="Q3" s="455" t="s">
        <v>360</v>
      </c>
      <c r="R3" s="453" t="s">
        <v>119</v>
      </c>
      <c r="S3" s="463" t="s">
        <v>78</v>
      </c>
      <c r="T3" s="441" t="s">
        <v>75</v>
      </c>
      <c r="U3" s="441" t="s">
        <v>74</v>
      </c>
      <c r="V3" s="441" t="s">
        <v>73</v>
      </c>
      <c r="W3" s="441" t="s">
        <v>113</v>
      </c>
      <c r="X3" s="441" t="s">
        <v>114</v>
      </c>
      <c r="Y3" s="441" t="s">
        <v>115</v>
      </c>
      <c r="Z3" s="441" t="s">
        <v>116</v>
      </c>
      <c r="AA3" s="441" t="s">
        <v>117</v>
      </c>
      <c r="AB3" s="441" t="s">
        <v>118</v>
      </c>
      <c r="AC3" s="450" t="s">
        <v>360</v>
      </c>
      <c r="AD3" s="441" t="s">
        <v>119</v>
      </c>
      <c r="AE3" s="451" t="s">
        <v>77</v>
      </c>
      <c r="AF3" s="443" t="s">
        <v>75</v>
      </c>
      <c r="AG3" s="443" t="s">
        <v>74</v>
      </c>
      <c r="AH3" s="443" t="s">
        <v>73</v>
      </c>
      <c r="AI3" s="443" t="s">
        <v>113</v>
      </c>
      <c r="AJ3" s="443" t="s">
        <v>114</v>
      </c>
      <c r="AK3" s="443" t="s">
        <v>115</v>
      </c>
      <c r="AL3" s="443" t="s">
        <v>116</v>
      </c>
      <c r="AM3" s="443" t="s">
        <v>117</v>
      </c>
      <c r="AN3" s="443" t="s">
        <v>118</v>
      </c>
      <c r="AO3" s="447" t="s">
        <v>360</v>
      </c>
      <c r="AP3" s="443" t="s">
        <v>119</v>
      </c>
      <c r="AQ3" s="448" t="s">
        <v>76</v>
      </c>
    </row>
    <row r="4" spans="1:44" ht="15" customHeight="1" thickBot="1" x14ac:dyDescent="0.3">
      <c r="A4" s="385"/>
      <c r="B4" s="375"/>
      <c r="C4" s="375"/>
      <c r="D4" s="375"/>
      <c r="E4" s="375"/>
      <c r="F4" s="462"/>
      <c r="G4" s="459"/>
      <c r="H4" s="454"/>
      <c r="I4" s="454"/>
      <c r="J4" s="454"/>
      <c r="K4" s="454"/>
      <c r="L4" s="454"/>
      <c r="M4" s="454"/>
      <c r="N4" s="454"/>
      <c r="O4" s="454"/>
      <c r="P4" s="454"/>
      <c r="Q4" s="454"/>
      <c r="R4" s="454"/>
      <c r="S4" s="464"/>
      <c r="T4" s="442"/>
      <c r="U4" s="442"/>
      <c r="V4" s="442"/>
      <c r="W4" s="442"/>
      <c r="X4" s="442"/>
      <c r="Y4" s="442"/>
      <c r="Z4" s="442"/>
      <c r="AA4" s="442"/>
      <c r="AB4" s="442"/>
      <c r="AC4" s="442"/>
      <c r="AD4" s="442"/>
      <c r="AE4" s="452"/>
      <c r="AF4" s="444"/>
      <c r="AG4" s="444"/>
      <c r="AH4" s="444"/>
      <c r="AI4" s="444"/>
      <c r="AJ4" s="444"/>
      <c r="AK4" s="444"/>
      <c r="AL4" s="444"/>
      <c r="AM4" s="444"/>
      <c r="AN4" s="444"/>
      <c r="AO4" s="444"/>
      <c r="AP4" s="444"/>
      <c r="AQ4" s="449"/>
      <c r="AR4" s="20"/>
    </row>
    <row r="5" spans="1:44" ht="39.950000000000003" customHeight="1" x14ac:dyDescent="0.25">
      <c r="A5" s="37" t="s">
        <v>124</v>
      </c>
      <c r="B5" s="37" t="s">
        <v>105</v>
      </c>
      <c r="C5" s="37" t="s">
        <v>107</v>
      </c>
      <c r="D5" s="37">
        <v>25356259</v>
      </c>
      <c r="E5" s="37" t="s">
        <v>108</v>
      </c>
      <c r="F5" s="144">
        <v>65000</v>
      </c>
      <c r="G5" s="145">
        <v>100000</v>
      </c>
      <c r="H5" s="192">
        <v>5</v>
      </c>
      <c r="I5" s="21">
        <v>5</v>
      </c>
      <c r="J5" s="21">
        <v>4</v>
      </c>
      <c r="K5" s="192">
        <v>4</v>
      </c>
      <c r="L5" s="21">
        <v>3</v>
      </c>
      <c r="M5" s="21">
        <v>5</v>
      </c>
      <c r="N5" s="21">
        <v>2</v>
      </c>
      <c r="O5" s="196">
        <v>5</v>
      </c>
      <c r="P5" s="21">
        <v>4</v>
      </c>
      <c r="Q5" s="21">
        <v>5</v>
      </c>
      <c r="R5" s="194">
        <v>1</v>
      </c>
      <c r="S5" s="24">
        <f t="shared" ref="S5:S8" si="0">SUM(H5:R5)/11</f>
        <v>3.9090909090909092</v>
      </c>
      <c r="T5" s="192">
        <v>4</v>
      </c>
      <c r="U5" s="21">
        <v>5</v>
      </c>
      <c r="V5" s="21">
        <v>5</v>
      </c>
      <c r="W5" s="192">
        <v>4</v>
      </c>
      <c r="X5" s="21">
        <v>4</v>
      </c>
      <c r="Y5" s="21">
        <v>5</v>
      </c>
      <c r="Z5" s="21">
        <v>3</v>
      </c>
      <c r="AA5" s="196">
        <v>5</v>
      </c>
      <c r="AB5" s="21">
        <v>4</v>
      </c>
      <c r="AC5" s="21">
        <v>5</v>
      </c>
      <c r="AD5" s="194">
        <v>1</v>
      </c>
      <c r="AE5" s="25">
        <f>SUM(T5:AD5)/11</f>
        <v>4.0909090909090908</v>
      </c>
      <c r="AF5" s="192">
        <v>5</v>
      </c>
      <c r="AG5" s="19">
        <v>5</v>
      </c>
      <c r="AH5" s="19">
        <v>3</v>
      </c>
      <c r="AI5" s="192">
        <v>3</v>
      </c>
      <c r="AJ5" s="19">
        <v>2</v>
      </c>
      <c r="AK5" s="21">
        <v>5</v>
      </c>
      <c r="AL5" s="21">
        <v>2</v>
      </c>
      <c r="AM5" s="196">
        <v>5</v>
      </c>
      <c r="AN5" s="21">
        <v>3</v>
      </c>
      <c r="AO5" s="19">
        <v>4</v>
      </c>
      <c r="AP5" s="194">
        <v>1</v>
      </c>
      <c r="AQ5" s="26">
        <f>SUM(AF5:AP5)/11</f>
        <v>3.4545454545454546</v>
      </c>
      <c r="AR5" s="20"/>
    </row>
    <row r="6" spans="1:44" ht="39.950000000000003" customHeight="1" x14ac:dyDescent="0.25">
      <c r="A6" s="36" t="s">
        <v>129</v>
      </c>
      <c r="B6" s="36" t="s">
        <v>12</v>
      </c>
      <c r="C6" s="36" t="s">
        <v>13</v>
      </c>
      <c r="D6" s="36">
        <v>29393973</v>
      </c>
      <c r="E6" s="36" t="s">
        <v>14</v>
      </c>
      <c r="F6" s="146">
        <v>200000</v>
      </c>
      <c r="G6" s="147">
        <v>1686000</v>
      </c>
      <c r="H6" s="193">
        <v>5</v>
      </c>
      <c r="I6" s="19">
        <v>5</v>
      </c>
      <c r="J6" s="19">
        <v>5</v>
      </c>
      <c r="K6" s="193">
        <v>5</v>
      </c>
      <c r="L6" s="19">
        <v>5</v>
      </c>
      <c r="M6" s="19">
        <v>5</v>
      </c>
      <c r="N6" s="19">
        <v>3</v>
      </c>
      <c r="O6" s="197">
        <v>5</v>
      </c>
      <c r="P6" s="19">
        <v>5</v>
      </c>
      <c r="Q6" s="19">
        <v>5</v>
      </c>
      <c r="R6" s="195">
        <v>4</v>
      </c>
      <c r="S6" s="24">
        <f>SUM(H6:R6)/11</f>
        <v>4.7272727272727275</v>
      </c>
      <c r="T6" s="193">
        <v>5</v>
      </c>
      <c r="U6" s="19">
        <v>5</v>
      </c>
      <c r="V6" s="19">
        <v>4</v>
      </c>
      <c r="W6" s="193">
        <v>5</v>
      </c>
      <c r="X6" s="19">
        <v>4</v>
      </c>
      <c r="Y6" s="19">
        <v>5</v>
      </c>
      <c r="Z6" s="19">
        <v>3</v>
      </c>
      <c r="AA6" s="197">
        <v>5</v>
      </c>
      <c r="AB6" s="19">
        <v>5</v>
      </c>
      <c r="AC6" s="19">
        <v>5</v>
      </c>
      <c r="AD6" s="195">
        <v>4</v>
      </c>
      <c r="AE6" s="25">
        <f>SUM(T6:AD6)/11</f>
        <v>4.5454545454545459</v>
      </c>
      <c r="AF6" s="193">
        <v>4</v>
      </c>
      <c r="AG6" s="19">
        <v>5</v>
      </c>
      <c r="AH6" s="19">
        <v>4</v>
      </c>
      <c r="AI6" s="193">
        <v>4</v>
      </c>
      <c r="AJ6" s="19">
        <v>4</v>
      </c>
      <c r="AK6" s="19">
        <v>5</v>
      </c>
      <c r="AL6" s="19">
        <v>3</v>
      </c>
      <c r="AM6" s="197">
        <v>5</v>
      </c>
      <c r="AN6" s="19">
        <v>4</v>
      </c>
      <c r="AO6" s="19">
        <v>5</v>
      </c>
      <c r="AP6" s="195">
        <v>4</v>
      </c>
      <c r="AQ6" s="26">
        <f>SUM(AF6:AP6)/11</f>
        <v>4.2727272727272725</v>
      </c>
    </row>
    <row r="7" spans="1:44" ht="39.950000000000003" customHeight="1" x14ac:dyDescent="0.25">
      <c r="A7" s="36" t="s">
        <v>130</v>
      </c>
      <c r="B7" s="36" t="s">
        <v>82</v>
      </c>
      <c r="C7" s="36" t="s">
        <v>83</v>
      </c>
      <c r="D7" s="36">
        <v>17121205</v>
      </c>
      <c r="E7" s="36" t="s">
        <v>84</v>
      </c>
      <c r="F7" s="146">
        <v>110000</v>
      </c>
      <c r="G7" s="147">
        <v>392507</v>
      </c>
      <c r="H7" s="193">
        <v>3</v>
      </c>
      <c r="I7" s="19">
        <v>5</v>
      </c>
      <c r="J7" s="19">
        <v>5</v>
      </c>
      <c r="K7" s="198">
        <v>5</v>
      </c>
      <c r="L7" s="19">
        <v>3</v>
      </c>
      <c r="M7" s="19">
        <v>5</v>
      </c>
      <c r="N7" s="19">
        <v>2</v>
      </c>
      <c r="O7" s="197">
        <v>2</v>
      </c>
      <c r="P7" s="19">
        <v>1</v>
      </c>
      <c r="Q7" s="19">
        <v>2</v>
      </c>
      <c r="R7" s="195">
        <v>2</v>
      </c>
      <c r="S7" s="24">
        <f t="shared" si="0"/>
        <v>3.1818181818181817</v>
      </c>
      <c r="T7" s="193">
        <v>3</v>
      </c>
      <c r="U7" s="19">
        <v>5</v>
      </c>
      <c r="V7" s="19">
        <v>4</v>
      </c>
      <c r="W7" s="193">
        <v>4</v>
      </c>
      <c r="X7" s="19">
        <v>2</v>
      </c>
      <c r="Y7" s="19">
        <v>2</v>
      </c>
      <c r="Z7" s="19">
        <v>3</v>
      </c>
      <c r="AA7" s="197">
        <v>2</v>
      </c>
      <c r="AB7" s="19">
        <v>2</v>
      </c>
      <c r="AC7" s="19">
        <v>5</v>
      </c>
      <c r="AD7" s="195">
        <v>2</v>
      </c>
      <c r="AE7" s="25">
        <f t="shared" ref="AE7:AE8" si="1">SUM(T7:AD7)/11</f>
        <v>3.0909090909090908</v>
      </c>
      <c r="AF7" s="193">
        <v>3</v>
      </c>
      <c r="AG7" s="19">
        <v>5</v>
      </c>
      <c r="AH7" s="19">
        <v>4</v>
      </c>
      <c r="AI7" s="193">
        <v>4</v>
      </c>
      <c r="AJ7" s="19">
        <v>2</v>
      </c>
      <c r="AK7" s="19">
        <v>5</v>
      </c>
      <c r="AL7" s="19">
        <v>2</v>
      </c>
      <c r="AM7" s="197">
        <v>3</v>
      </c>
      <c r="AN7" s="19">
        <v>1</v>
      </c>
      <c r="AO7" s="19">
        <v>2</v>
      </c>
      <c r="AP7" s="195">
        <v>2</v>
      </c>
      <c r="AQ7" s="26">
        <f t="shared" ref="AQ7:AQ8" si="2">SUM(AF7:AP7)/11</f>
        <v>3</v>
      </c>
    </row>
    <row r="8" spans="1:44" ht="39.950000000000003" customHeight="1" x14ac:dyDescent="0.25">
      <c r="A8" s="36" t="s">
        <v>131</v>
      </c>
      <c r="B8" s="36" t="s">
        <v>132</v>
      </c>
      <c r="C8" s="36" t="s">
        <v>7</v>
      </c>
      <c r="D8" s="36" t="s">
        <v>8</v>
      </c>
      <c r="E8" s="36" t="s">
        <v>133</v>
      </c>
      <c r="F8" s="146">
        <v>200000</v>
      </c>
      <c r="G8" s="147">
        <v>314000</v>
      </c>
      <c r="H8" s="193">
        <v>4</v>
      </c>
      <c r="I8" s="19">
        <v>5</v>
      </c>
      <c r="J8" s="19">
        <v>5</v>
      </c>
      <c r="K8" s="193">
        <v>4</v>
      </c>
      <c r="L8" s="19">
        <v>4</v>
      </c>
      <c r="M8" s="19">
        <v>3</v>
      </c>
      <c r="N8" s="19">
        <v>3</v>
      </c>
      <c r="O8" s="197">
        <v>4</v>
      </c>
      <c r="P8" s="19">
        <v>3</v>
      </c>
      <c r="Q8" s="19">
        <v>5</v>
      </c>
      <c r="R8" s="195">
        <v>3</v>
      </c>
      <c r="S8" s="24">
        <f t="shared" si="0"/>
        <v>3.9090909090909092</v>
      </c>
      <c r="T8" s="193">
        <v>4</v>
      </c>
      <c r="U8" s="19">
        <v>5</v>
      </c>
      <c r="V8" s="19">
        <v>5</v>
      </c>
      <c r="W8" s="193">
        <v>4</v>
      </c>
      <c r="X8" s="19">
        <v>4</v>
      </c>
      <c r="Y8" s="19">
        <v>1</v>
      </c>
      <c r="Z8" s="19">
        <v>4</v>
      </c>
      <c r="AA8" s="197">
        <v>3</v>
      </c>
      <c r="AB8" s="19">
        <v>3</v>
      </c>
      <c r="AC8" s="19">
        <v>5</v>
      </c>
      <c r="AD8" s="195">
        <v>3</v>
      </c>
      <c r="AE8" s="25">
        <f t="shared" si="1"/>
        <v>3.7272727272727271</v>
      </c>
      <c r="AF8" s="193">
        <v>4</v>
      </c>
      <c r="AG8" s="19">
        <v>5</v>
      </c>
      <c r="AH8" s="19">
        <v>5</v>
      </c>
      <c r="AI8" s="193">
        <v>3</v>
      </c>
      <c r="AJ8" s="19">
        <v>2</v>
      </c>
      <c r="AK8" s="19">
        <v>3</v>
      </c>
      <c r="AL8" s="19">
        <v>2</v>
      </c>
      <c r="AM8" s="197">
        <v>2</v>
      </c>
      <c r="AN8" s="19">
        <v>3</v>
      </c>
      <c r="AO8" s="19">
        <v>5</v>
      </c>
      <c r="AP8" s="195">
        <v>3</v>
      </c>
      <c r="AQ8" s="26">
        <f t="shared" si="2"/>
        <v>3.3636363636363638</v>
      </c>
    </row>
    <row r="9" spans="1:44" ht="39.950000000000003" customHeight="1" x14ac:dyDescent="0.25">
      <c r="A9" s="36" t="s">
        <v>136</v>
      </c>
      <c r="B9" s="36" t="s">
        <v>106</v>
      </c>
      <c r="C9" s="36" t="s">
        <v>109</v>
      </c>
      <c r="D9" s="36">
        <v>73089672</v>
      </c>
      <c r="E9" s="36" t="s">
        <v>110</v>
      </c>
      <c r="F9" s="146">
        <v>160000</v>
      </c>
      <c r="G9" s="147">
        <v>355000</v>
      </c>
      <c r="H9" s="193">
        <v>5</v>
      </c>
      <c r="I9" s="19">
        <v>5</v>
      </c>
      <c r="J9" s="19">
        <v>5</v>
      </c>
      <c r="K9" s="193">
        <v>4</v>
      </c>
      <c r="L9" s="19">
        <v>4</v>
      </c>
      <c r="M9" s="19">
        <v>5</v>
      </c>
      <c r="N9" s="19">
        <v>2</v>
      </c>
      <c r="O9" s="197">
        <v>3</v>
      </c>
      <c r="P9" s="19">
        <v>4</v>
      </c>
      <c r="Q9" s="19">
        <v>5</v>
      </c>
      <c r="R9" s="195">
        <v>2</v>
      </c>
      <c r="S9" s="24">
        <f>SUM(H9:R9)/11</f>
        <v>4</v>
      </c>
      <c r="T9" s="193">
        <v>4</v>
      </c>
      <c r="U9" s="19">
        <v>5</v>
      </c>
      <c r="V9" s="19">
        <v>5</v>
      </c>
      <c r="W9" s="193">
        <v>3</v>
      </c>
      <c r="X9" s="19">
        <v>4</v>
      </c>
      <c r="Y9" s="19">
        <v>4</v>
      </c>
      <c r="Z9" s="19">
        <v>3</v>
      </c>
      <c r="AA9" s="197">
        <v>3</v>
      </c>
      <c r="AB9" s="19">
        <v>4</v>
      </c>
      <c r="AC9" s="19">
        <v>4</v>
      </c>
      <c r="AD9" s="195">
        <v>2</v>
      </c>
      <c r="AE9" s="25">
        <f>SUM(T9:AD9)/11</f>
        <v>3.7272727272727271</v>
      </c>
      <c r="AF9" s="193">
        <v>5</v>
      </c>
      <c r="AG9" s="19">
        <v>5</v>
      </c>
      <c r="AH9" s="19">
        <v>4</v>
      </c>
      <c r="AI9" s="193">
        <v>3</v>
      </c>
      <c r="AJ9" s="19">
        <v>2</v>
      </c>
      <c r="AK9" s="19">
        <v>4</v>
      </c>
      <c r="AL9" s="19">
        <v>3</v>
      </c>
      <c r="AM9" s="197">
        <v>3</v>
      </c>
      <c r="AN9" s="19">
        <v>2</v>
      </c>
      <c r="AO9" s="19">
        <v>4</v>
      </c>
      <c r="AP9" s="195">
        <v>2</v>
      </c>
      <c r="AQ9" s="26">
        <f>SUM(AF9:AP9)/11</f>
        <v>3.3636363636363638</v>
      </c>
    </row>
    <row r="10" spans="1:44" ht="51" x14ac:dyDescent="0.25">
      <c r="A10" s="36" t="s">
        <v>139</v>
      </c>
      <c r="B10" s="36" t="s">
        <v>140</v>
      </c>
      <c r="C10" s="36" t="s">
        <v>33</v>
      </c>
      <c r="D10" s="36">
        <v>26639866</v>
      </c>
      <c r="E10" s="36" t="s">
        <v>34</v>
      </c>
      <c r="F10" s="146">
        <v>106000</v>
      </c>
      <c r="G10" s="147">
        <v>228000</v>
      </c>
      <c r="H10" s="193">
        <v>3</v>
      </c>
      <c r="I10" s="19">
        <v>5</v>
      </c>
      <c r="J10" s="193">
        <v>5</v>
      </c>
      <c r="K10" s="193">
        <v>3</v>
      </c>
      <c r="L10" s="19">
        <v>2</v>
      </c>
      <c r="M10" s="19">
        <v>2</v>
      </c>
      <c r="N10" s="19">
        <v>4</v>
      </c>
      <c r="O10" s="197">
        <v>2</v>
      </c>
      <c r="P10" s="19">
        <v>3</v>
      </c>
      <c r="Q10" s="19">
        <v>4</v>
      </c>
      <c r="R10" s="195">
        <v>2</v>
      </c>
      <c r="S10" s="24">
        <f>SUM(H10:R10)/11</f>
        <v>3.1818181818181817</v>
      </c>
      <c r="T10" s="193">
        <v>3</v>
      </c>
      <c r="U10" s="19">
        <v>5</v>
      </c>
      <c r="V10" s="193">
        <v>5</v>
      </c>
      <c r="W10" s="193">
        <v>3</v>
      </c>
      <c r="X10" s="19">
        <v>2</v>
      </c>
      <c r="Y10" s="19">
        <v>1</v>
      </c>
      <c r="Z10" s="19">
        <v>5</v>
      </c>
      <c r="AA10" s="197">
        <v>2</v>
      </c>
      <c r="AB10" s="19">
        <v>3</v>
      </c>
      <c r="AC10" s="19">
        <v>3</v>
      </c>
      <c r="AD10" s="195">
        <v>2</v>
      </c>
      <c r="AE10" s="25">
        <f>SUM(T10:AD10)/11</f>
        <v>3.0909090909090908</v>
      </c>
      <c r="AF10" s="193">
        <v>3</v>
      </c>
      <c r="AG10" s="19">
        <v>5</v>
      </c>
      <c r="AH10" s="193">
        <v>4</v>
      </c>
      <c r="AI10" s="193">
        <v>3</v>
      </c>
      <c r="AJ10" s="19">
        <v>1</v>
      </c>
      <c r="AK10" s="19">
        <v>3</v>
      </c>
      <c r="AL10" s="19">
        <v>5</v>
      </c>
      <c r="AM10" s="197">
        <v>3</v>
      </c>
      <c r="AN10" s="19">
        <v>3</v>
      </c>
      <c r="AO10" s="19">
        <v>4</v>
      </c>
      <c r="AP10" s="195">
        <v>2</v>
      </c>
      <c r="AQ10" s="26">
        <f>SUM(AF10:AP10)/11</f>
        <v>3.2727272727272729</v>
      </c>
    </row>
    <row r="11" spans="1:44" ht="38.25" x14ac:dyDescent="0.25">
      <c r="A11" s="36" t="s">
        <v>141</v>
      </c>
      <c r="B11" s="36" t="s">
        <v>87</v>
      </c>
      <c r="C11" s="36" t="s">
        <v>88</v>
      </c>
      <c r="D11" s="36">
        <v>22835563</v>
      </c>
      <c r="E11" s="36" t="s">
        <v>89</v>
      </c>
      <c r="F11" s="146">
        <v>200000</v>
      </c>
      <c r="G11" s="147">
        <v>590000</v>
      </c>
      <c r="H11" s="193">
        <v>5</v>
      </c>
      <c r="I11" s="19">
        <v>1</v>
      </c>
      <c r="J11" s="193">
        <v>5</v>
      </c>
      <c r="K11" s="193">
        <v>5</v>
      </c>
      <c r="L11" s="19">
        <v>4</v>
      </c>
      <c r="M11" s="19">
        <v>5</v>
      </c>
      <c r="N11" s="19">
        <v>2</v>
      </c>
      <c r="O11" s="197">
        <v>4</v>
      </c>
      <c r="P11" s="19">
        <v>5</v>
      </c>
      <c r="Q11" s="19">
        <v>5</v>
      </c>
      <c r="R11" s="14">
        <v>4</v>
      </c>
      <c r="S11" s="24">
        <f>SUM(H11:R11)/11</f>
        <v>4.0909090909090908</v>
      </c>
      <c r="T11" s="193">
        <v>5</v>
      </c>
      <c r="U11" s="19">
        <v>1</v>
      </c>
      <c r="V11" s="193">
        <v>5</v>
      </c>
      <c r="W11" s="193">
        <v>4</v>
      </c>
      <c r="X11" s="19">
        <v>3</v>
      </c>
      <c r="Y11" s="19">
        <v>5</v>
      </c>
      <c r="Z11" s="19">
        <v>2</v>
      </c>
      <c r="AA11" s="197">
        <v>2</v>
      </c>
      <c r="AB11" s="19">
        <v>5</v>
      </c>
      <c r="AC11" s="19">
        <v>5</v>
      </c>
      <c r="AD11" s="14">
        <v>4</v>
      </c>
      <c r="AE11" s="25">
        <f>SUM(T11:AD11)/11</f>
        <v>3.7272727272727271</v>
      </c>
      <c r="AF11" s="193">
        <v>5</v>
      </c>
      <c r="AG11" s="19">
        <v>1</v>
      </c>
      <c r="AH11" s="193">
        <v>5</v>
      </c>
      <c r="AI11" s="193">
        <v>4</v>
      </c>
      <c r="AJ11" s="19">
        <v>4</v>
      </c>
      <c r="AK11" s="19">
        <v>5</v>
      </c>
      <c r="AL11" s="19">
        <v>2</v>
      </c>
      <c r="AM11" s="197">
        <v>3</v>
      </c>
      <c r="AN11" s="19">
        <v>4</v>
      </c>
      <c r="AO11" s="19">
        <v>5</v>
      </c>
      <c r="AP11" s="14">
        <v>4</v>
      </c>
      <c r="AQ11" s="26">
        <f>SUM(AF11:AP11)/11</f>
        <v>3.8181818181818183</v>
      </c>
    </row>
    <row r="12" spans="1:44" ht="36.75" customHeight="1" x14ac:dyDescent="0.25">
      <c r="A12" s="36" t="s">
        <v>144</v>
      </c>
      <c r="B12" s="36" t="s">
        <v>145</v>
      </c>
      <c r="C12" s="36" t="s">
        <v>146</v>
      </c>
      <c r="D12" s="36">
        <v>66144108</v>
      </c>
      <c r="E12" s="36" t="s">
        <v>147</v>
      </c>
      <c r="F12" s="146">
        <v>200000</v>
      </c>
      <c r="G12" s="147">
        <v>595000</v>
      </c>
      <c r="H12" s="193">
        <v>3</v>
      </c>
      <c r="I12" s="19">
        <v>5</v>
      </c>
      <c r="J12" s="193">
        <v>4</v>
      </c>
      <c r="K12" s="193">
        <v>3</v>
      </c>
      <c r="L12" s="19">
        <v>4</v>
      </c>
      <c r="M12" s="19">
        <v>5</v>
      </c>
      <c r="N12" s="19">
        <v>2</v>
      </c>
      <c r="O12" s="197">
        <v>1</v>
      </c>
      <c r="P12" s="19">
        <v>2</v>
      </c>
      <c r="Q12" s="19">
        <v>4</v>
      </c>
      <c r="R12" s="195">
        <v>3</v>
      </c>
      <c r="S12" s="24">
        <f>SUM(H12:R12)/11</f>
        <v>3.2727272727272729</v>
      </c>
      <c r="T12" s="193">
        <v>2</v>
      </c>
      <c r="U12" s="19">
        <v>5</v>
      </c>
      <c r="V12" s="193">
        <v>4</v>
      </c>
      <c r="W12" s="193">
        <v>4</v>
      </c>
      <c r="X12" s="19">
        <v>3</v>
      </c>
      <c r="Y12" s="19">
        <v>3</v>
      </c>
      <c r="Z12" s="19">
        <v>3</v>
      </c>
      <c r="AA12" s="197">
        <v>1</v>
      </c>
      <c r="AB12" s="19">
        <v>3</v>
      </c>
      <c r="AC12" s="19">
        <v>3</v>
      </c>
      <c r="AD12" s="195">
        <v>3</v>
      </c>
      <c r="AE12" s="25">
        <f>SUM(T12:AD12)/11</f>
        <v>3.0909090909090908</v>
      </c>
      <c r="AF12" s="193">
        <v>3</v>
      </c>
      <c r="AG12" s="19">
        <v>1</v>
      </c>
      <c r="AH12" s="193">
        <v>4</v>
      </c>
      <c r="AI12" s="193">
        <v>3</v>
      </c>
      <c r="AJ12" s="19">
        <v>2</v>
      </c>
      <c r="AK12" s="19">
        <v>2</v>
      </c>
      <c r="AL12" s="19">
        <v>2</v>
      </c>
      <c r="AM12" s="197">
        <v>2</v>
      </c>
      <c r="AN12" s="19">
        <v>3</v>
      </c>
      <c r="AO12" s="19">
        <v>4</v>
      </c>
      <c r="AP12" s="195">
        <v>3</v>
      </c>
      <c r="AQ12" s="26">
        <f>SUM(AF12:AP12)/11</f>
        <v>2.6363636363636362</v>
      </c>
    </row>
    <row r="13" spans="1:44" x14ac:dyDescent="0.25">
      <c r="A13" s="18"/>
      <c r="B13" s="18"/>
      <c r="C13" s="18"/>
      <c r="D13" s="18"/>
      <c r="E13" s="18"/>
      <c r="F13" s="188">
        <f>SUM(F5:F12)</f>
        <v>1241000</v>
      </c>
      <c r="G13" s="148">
        <f>SUM(G5:G12)</f>
        <v>4260507</v>
      </c>
      <c r="I13" s="17"/>
      <c r="L13" s="17"/>
      <c r="Q13" s="17"/>
      <c r="S13" s="17"/>
      <c r="U13" s="16"/>
      <c r="X13" s="16"/>
      <c r="AC13" s="16"/>
      <c r="AE13" s="16"/>
      <c r="AG13" s="16"/>
      <c r="AJ13" s="16"/>
      <c r="AO13" s="16"/>
      <c r="AQ13" s="16"/>
    </row>
    <row r="14" spans="1:44" s="204" customFormat="1" x14ac:dyDescent="0.25">
      <c r="A14" s="199"/>
      <c r="B14" s="199"/>
      <c r="C14" s="199"/>
      <c r="D14" s="199"/>
      <c r="E14" s="199"/>
      <c r="F14" s="200"/>
      <c r="G14" s="200"/>
      <c r="H14" s="201"/>
      <c r="I14" s="202"/>
      <c r="J14" s="201"/>
      <c r="K14" s="201"/>
      <c r="L14" s="202"/>
      <c r="M14" s="201"/>
      <c r="N14" s="201"/>
      <c r="O14" s="201"/>
      <c r="P14" s="201"/>
      <c r="Q14" s="202"/>
      <c r="R14" s="203"/>
      <c r="S14" s="202"/>
      <c r="U14" s="205"/>
      <c r="X14" s="205"/>
      <c r="AC14" s="205"/>
      <c r="AD14" s="203"/>
      <c r="AE14" s="205"/>
      <c r="AG14" s="205"/>
      <c r="AJ14" s="205"/>
      <c r="AO14" s="205"/>
      <c r="AP14" s="203"/>
      <c r="AQ14" s="205"/>
    </row>
    <row r="15" spans="1:44" s="204" customFormat="1" x14ac:dyDescent="0.25">
      <c r="A15" s="199"/>
      <c r="B15" s="199"/>
      <c r="C15" s="199"/>
      <c r="D15" s="199"/>
      <c r="E15" s="199"/>
      <c r="F15" s="200"/>
      <c r="G15" s="200"/>
      <c r="H15" s="202"/>
      <c r="I15" s="202"/>
      <c r="J15" s="202"/>
      <c r="K15" s="202"/>
      <c r="L15" s="202"/>
      <c r="M15" s="206"/>
      <c r="N15" s="206"/>
      <c r="O15" s="207"/>
      <c r="P15" s="206"/>
      <c r="Q15" s="202"/>
      <c r="R15" s="203"/>
      <c r="S15" s="202"/>
      <c r="T15" s="202"/>
      <c r="U15" s="205"/>
      <c r="V15" s="205"/>
      <c r="W15" s="202"/>
      <c r="X15" s="205"/>
      <c r="Y15" s="206"/>
      <c r="Z15" s="206"/>
      <c r="AA15" s="207"/>
      <c r="AB15" s="206"/>
      <c r="AC15" s="205"/>
      <c r="AD15" s="203"/>
      <c r="AE15" s="205"/>
      <c r="AF15" s="202"/>
      <c r="AG15" s="205"/>
      <c r="AH15" s="205"/>
      <c r="AI15" s="202"/>
      <c r="AJ15" s="205"/>
      <c r="AK15" s="206"/>
      <c r="AL15" s="206"/>
      <c r="AM15" s="207"/>
      <c r="AN15" s="206"/>
      <c r="AO15" s="205"/>
      <c r="AP15" s="203"/>
      <c r="AQ15" s="205"/>
    </row>
    <row r="16" spans="1:44" x14ac:dyDescent="0.25">
      <c r="A16" s="18"/>
      <c r="B16" s="18"/>
      <c r="C16" s="18"/>
      <c r="D16" s="18"/>
      <c r="E16" s="18"/>
      <c r="F16" s="148"/>
      <c r="G16" s="148"/>
      <c r="I16" s="17"/>
      <c r="L16" s="17"/>
      <c r="Q16" s="17"/>
      <c r="S16" s="17"/>
      <c r="U16" s="16"/>
      <c r="X16" s="16"/>
      <c r="AC16" s="16"/>
      <c r="AE16" s="16"/>
      <c r="AG16" s="16"/>
      <c r="AJ16" s="16"/>
      <c r="AO16" s="16"/>
      <c r="AQ16" s="16"/>
    </row>
    <row r="17" spans="1:43" x14ac:dyDescent="0.25">
      <c r="A17" s="18"/>
      <c r="B17" s="18"/>
      <c r="C17" s="18"/>
      <c r="D17" s="18"/>
      <c r="E17" s="18"/>
      <c r="F17" s="148"/>
      <c r="G17" s="148"/>
      <c r="H17" s="17"/>
      <c r="I17" s="17"/>
      <c r="J17" s="17"/>
      <c r="K17" s="17"/>
      <c r="L17" s="17"/>
      <c r="M17" s="17"/>
      <c r="N17" s="17"/>
      <c r="O17" s="17"/>
      <c r="P17" s="17"/>
      <c r="Q17" s="17"/>
      <c r="R17" s="17"/>
      <c r="S17" s="17"/>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x14ac:dyDescent="0.25">
      <c r="A18" s="18"/>
      <c r="B18" s="18"/>
      <c r="C18" s="18"/>
      <c r="D18" s="18"/>
      <c r="E18" s="18"/>
      <c r="F18" s="148"/>
      <c r="G18" s="148"/>
      <c r="H18" s="17"/>
      <c r="I18" s="17"/>
      <c r="J18" s="17"/>
      <c r="K18" s="17"/>
      <c r="L18" s="17"/>
      <c r="M18" s="17"/>
      <c r="N18" s="17"/>
      <c r="O18" s="17"/>
      <c r="P18" s="17"/>
      <c r="Q18" s="17"/>
      <c r="R18" s="17"/>
      <c r="S18" s="17"/>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x14ac:dyDescent="0.25">
      <c r="A19" s="18"/>
      <c r="B19" s="18"/>
      <c r="C19" s="18"/>
      <c r="D19" s="18"/>
      <c r="E19" s="18"/>
      <c r="F19" s="148"/>
      <c r="G19" s="148"/>
      <c r="H19" s="17"/>
      <c r="I19" s="17"/>
      <c r="J19" s="17"/>
      <c r="K19" s="17"/>
      <c r="L19" s="17"/>
      <c r="M19" s="17"/>
      <c r="N19" s="17"/>
      <c r="O19" s="17"/>
      <c r="P19" s="17"/>
      <c r="Q19" s="17"/>
      <c r="R19" s="17"/>
      <c r="S19" s="17"/>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x14ac:dyDescent="0.25">
      <c r="A20" s="18"/>
      <c r="B20" s="18"/>
      <c r="C20" s="18"/>
      <c r="D20" s="18"/>
      <c r="E20" s="18"/>
      <c r="F20" s="148"/>
      <c r="G20" s="148"/>
      <c r="H20" s="17"/>
      <c r="I20" s="17"/>
      <c r="J20" s="17"/>
      <c r="K20" s="17"/>
      <c r="L20" s="17"/>
      <c r="M20" s="17"/>
      <c r="N20" s="17"/>
      <c r="O20" s="17"/>
      <c r="P20" s="17"/>
      <c r="Q20" s="17"/>
      <c r="R20" s="17"/>
      <c r="S20" s="17"/>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x14ac:dyDescent="0.25">
      <c r="A21" s="18"/>
      <c r="B21" s="18"/>
      <c r="C21" s="18"/>
      <c r="D21" s="18"/>
      <c r="E21" s="18"/>
      <c r="F21" s="148"/>
      <c r="G21" s="148"/>
      <c r="H21" s="17"/>
      <c r="I21" s="17"/>
      <c r="J21" s="17"/>
      <c r="K21" s="17"/>
      <c r="L21" s="17"/>
      <c r="M21" s="17"/>
      <c r="N21" s="17"/>
      <c r="O21" s="17"/>
      <c r="P21" s="17"/>
      <c r="Q21" s="17"/>
      <c r="R21" s="17"/>
      <c r="S21" s="17"/>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x14ac:dyDescent="0.25">
      <c r="A22" s="18"/>
      <c r="B22" s="18"/>
      <c r="C22" s="18"/>
      <c r="D22" s="18"/>
      <c r="E22" s="18"/>
      <c r="F22" s="148"/>
      <c r="G22" s="148"/>
      <c r="H22" s="17"/>
      <c r="I22" s="17"/>
      <c r="J22" s="17"/>
      <c r="K22" s="17"/>
      <c r="L22" s="17"/>
      <c r="M22" s="17"/>
      <c r="N22" s="17"/>
      <c r="O22" s="17"/>
      <c r="P22" s="17"/>
      <c r="Q22" s="17"/>
      <c r="R22" s="17"/>
      <c r="S22" s="17"/>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x14ac:dyDescent="0.25">
      <c r="A23" s="18"/>
      <c r="B23" s="18"/>
      <c r="C23" s="18"/>
      <c r="D23" s="18"/>
      <c r="E23" s="18"/>
      <c r="F23" s="148"/>
      <c r="G23" s="148"/>
      <c r="H23" s="17"/>
      <c r="I23" s="17"/>
      <c r="J23" s="17"/>
      <c r="K23" s="17"/>
      <c r="L23" s="17"/>
      <c r="M23" s="17"/>
      <c r="N23" s="17"/>
      <c r="O23" s="17"/>
      <c r="P23" s="17"/>
      <c r="Q23" s="17"/>
      <c r="R23" s="17"/>
      <c r="S23" s="17"/>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x14ac:dyDescent="0.25">
      <c r="A24" s="18"/>
      <c r="B24" s="18"/>
      <c r="C24" s="18"/>
      <c r="D24" s="18"/>
      <c r="E24" s="18"/>
      <c r="F24" s="148"/>
      <c r="G24" s="148"/>
      <c r="H24" s="17"/>
      <c r="I24" s="17"/>
      <c r="J24" s="17"/>
      <c r="K24" s="17"/>
      <c r="L24" s="17"/>
      <c r="M24" s="17"/>
      <c r="N24" s="17"/>
      <c r="O24" s="17"/>
      <c r="P24" s="17"/>
      <c r="Q24" s="17"/>
      <c r="R24" s="17"/>
      <c r="S24" s="17"/>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x14ac:dyDescent="0.25">
      <c r="A25" s="18"/>
      <c r="B25" s="18"/>
      <c r="C25" s="18"/>
      <c r="D25" s="18"/>
      <c r="E25" s="18"/>
      <c r="F25" s="148"/>
      <c r="G25" s="148"/>
      <c r="H25" s="17"/>
      <c r="I25" s="17"/>
      <c r="J25" s="17"/>
      <c r="K25" s="17"/>
      <c r="L25" s="17"/>
      <c r="M25" s="17"/>
      <c r="N25" s="17"/>
      <c r="O25" s="17"/>
      <c r="P25" s="17"/>
      <c r="Q25" s="17"/>
      <c r="R25" s="17"/>
      <c r="S25" s="17"/>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x14ac:dyDescent="0.25">
      <c r="A26" s="18"/>
      <c r="B26" s="18"/>
      <c r="C26" s="18"/>
      <c r="D26" s="18"/>
      <c r="E26" s="18"/>
      <c r="F26" s="148"/>
      <c r="G26" s="148"/>
      <c r="H26" s="17"/>
      <c r="I26" s="17"/>
      <c r="J26" s="17"/>
      <c r="K26" s="17"/>
      <c r="L26" s="17"/>
      <c r="M26" s="17"/>
      <c r="N26" s="17"/>
      <c r="O26" s="17"/>
      <c r="P26" s="17"/>
      <c r="Q26" s="17"/>
      <c r="R26" s="17"/>
      <c r="S26" s="17"/>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x14ac:dyDescent="0.25">
      <c r="A27" s="18"/>
      <c r="B27" s="18"/>
      <c r="C27" s="18"/>
      <c r="D27" s="18"/>
      <c r="E27" s="18"/>
      <c r="F27" s="148"/>
      <c r="G27" s="148"/>
      <c r="H27" s="17"/>
      <c r="I27" s="17"/>
      <c r="J27" s="17"/>
      <c r="K27" s="17"/>
      <c r="L27" s="17"/>
      <c r="M27" s="17"/>
      <c r="N27" s="17"/>
      <c r="O27" s="17"/>
      <c r="P27" s="17"/>
      <c r="Q27" s="17"/>
      <c r="R27" s="17"/>
      <c r="S27" s="17"/>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1:43" x14ac:dyDescent="0.25">
      <c r="A28" s="18"/>
      <c r="B28" s="18"/>
      <c r="C28" s="18"/>
      <c r="D28" s="18"/>
      <c r="E28" s="18"/>
      <c r="F28" s="148"/>
      <c r="G28" s="148"/>
      <c r="H28" s="17"/>
      <c r="I28" s="17"/>
      <c r="J28" s="17"/>
      <c r="K28" s="17"/>
      <c r="L28" s="17"/>
      <c r="M28" s="17"/>
      <c r="N28" s="17"/>
      <c r="O28" s="17"/>
      <c r="P28" s="17"/>
      <c r="Q28" s="17"/>
      <c r="R28" s="17"/>
      <c r="S28" s="17"/>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x14ac:dyDescent="0.25">
      <c r="A29" s="18"/>
      <c r="B29" s="18"/>
      <c r="C29" s="18"/>
      <c r="D29" s="18"/>
      <c r="E29" s="18"/>
      <c r="F29" s="148"/>
      <c r="G29" s="148"/>
      <c r="H29" s="17"/>
      <c r="I29" s="17"/>
      <c r="J29" s="17"/>
      <c r="K29" s="17"/>
      <c r="L29" s="17"/>
      <c r="M29" s="17"/>
      <c r="N29" s="17"/>
      <c r="O29" s="17"/>
      <c r="P29" s="17"/>
      <c r="Q29" s="17"/>
      <c r="R29" s="17"/>
      <c r="S29" s="17"/>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x14ac:dyDescent="0.25">
      <c r="A30" s="18"/>
      <c r="B30" s="18"/>
      <c r="C30" s="18"/>
      <c r="D30" s="18"/>
      <c r="E30" s="18"/>
      <c r="F30" s="148"/>
      <c r="G30" s="148"/>
      <c r="H30" s="17"/>
      <c r="I30" s="17"/>
      <c r="J30" s="17"/>
      <c r="K30" s="17"/>
      <c r="L30" s="17"/>
      <c r="M30" s="17"/>
      <c r="N30" s="17"/>
      <c r="O30" s="17"/>
      <c r="P30" s="17"/>
      <c r="Q30" s="17"/>
      <c r="R30" s="17"/>
      <c r="S30" s="17"/>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x14ac:dyDescent="0.25">
      <c r="A31" s="18"/>
      <c r="B31" s="18"/>
      <c r="C31" s="18"/>
      <c r="D31" s="18"/>
      <c r="E31" s="18"/>
      <c r="F31" s="148"/>
      <c r="G31" s="148"/>
      <c r="H31" s="17"/>
      <c r="I31" s="17"/>
      <c r="J31" s="17"/>
      <c r="K31" s="17"/>
      <c r="L31" s="17"/>
      <c r="M31" s="17"/>
      <c r="N31" s="17"/>
      <c r="O31" s="17"/>
      <c r="P31" s="17"/>
      <c r="Q31" s="17"/>
      <c r="R31" s="17"/>
      <c r="S31" s="17"/>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x14ac:dyDescent="0.25">
      <c r="A32" s="18"/>
      <c r="B32" s="18"/>
      <c r="C32" s="18"/>
      <c r="D32" s="18"/>
      <c r="E32" s="18"/>
      <c r="F32" s="148"/>
      <c r="G32" s="148"/>
      <c r="H32" s="17"/>
      <c r="I32" s="17"/>
      <c r="J32" s="17"/>
      <c r="K32" s="17"/>
      <c r="L32" s="17"/>
      <c r="M32" s="17"/>
      <c r="N32" s="17"/>
      <c r="O32" s="17"/>
      <c r="P32" s="17"/>
      <c r="Q32" s="17"/>
      <c r="R32" s="17"/>
      <c r="S32" s="17"/>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row>
    <row r="33" spans="1:43" x14ac:dyDescent="0.25">
      <c r="A33" s="18"/>
      <c r="B33" s="18"/>
      <c r="C33" s="18"/>
      <c r="D33" s="18"/>
      <c r="E33" s="18"/>
      <c r="F33" s="148"/>
      <c r="G33" s="148"/>
      <c r="H33" s="17"/>
      <c r="I33" s="17"/>
      <c r="J33" s="17"/>
      <c r="K33" s="17"/>
      <c r="L33" s="17"/>
      <c r="M33" s="17"/>
      <c r="N33" s="17"/>
      <c r="O33" s="17"/>
      <c r="P33" s="17"/>
      <c r="Q33" s="17"/>
      <c r="R33" s="17"/>
      <c r="S33" s="17"/>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row>
    <row r="34" spans="1:43" x14ac:dyDescent="0.25">
      <c r="A34" s="18"/>
      <c r="B34" s="18"/>
      <c r="C34" s="18"/>
      <c r="D34" s="18"/>
      <c r="E34" s="18"/>
      <c r="F34" s="148"/>
      <c r="G34" s="148"/>
      <c r="H34" s="17"/>
      <c r="I34" s="17"/>
      <c r="J34" s="17"/>
      <c r="K34" s="17"/>
      <c r="L34" s="17"/>
      <c r="M34" s="17"/>
      <c r="N34" s="17"/>
      <c r="O34" s="17"/>
      <c r="P34" s="17"/>
      <c r="Q34" s="17"/>
      <c r="R34" s="17"/>
      <c r="S34" s="17"/>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x14ac:dyDescent="0.25">
      <c r="A35" s="18"/>
      <c r="B35" s="18"/>
      <c r="C35" s="18"/>
      <c r="D35" s="18"/>
      <c r="E35" s="18"/>
      <c r="F35" s="148"/>
      <c r="G35" s="148"/>
      <c r="H35" s="17"/>
      <c r="I35" s="17"/>
      <c r="J35" s="17"/>
      <c r="K35" s="17"/>
      <c r="L35" s="17"/>
      <c r="M35" s="17"/>
      <c r="N35" s="17"/>
      <c r="O35" s="17"/>
      <c r="P35" s="17"/>
      <c r="Q35" s="17"/>
      <c r="R35" s="17"/>
      <c r="S35" s="17"/>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row>
    <row r="36" spans="1:43" x14ac:dyDescent="0.25">
      <c r="A36" s="18"/>
      <c r="B36" s="18"/>
      <c r="C36" s="18"/>
      <c r="D36" s="18"/>
      <c r="E36" s="18"/>
      <c r="F36" s="148"/>
      <c r="G36" s="148"/>
      <c r="H36" s="17"/>
      <c r="I36" s="17"/>
      <c r="J36" s="17"/>
      <c r="K36" s="17"/>
      <c r="L36" s="17"/>
      <c r="M36" s="17"/>
      <c r="N36" s="17"/>
      <c r="O36" s="17"/>
      <c r="P36" s="17"/>
      <c r="Q36" s="17"/>
      <c r="R36" s="17"/>
      <c r="S36" s="17"/>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1:43" x14ac:dyDescent="0.25">
      <c r="A37" s="18"/>
      <c r="B37" s="18"/>
      <c r="C37" s="18"/>
      <c r="D37" s="18"/>
      <c r="E37" s="18"/>
      <c r="F37" s="148"/>
      <c r="G37" s="148"/>
      <c r="H37" s="17"/>
      <c r="I37" s="17"/>
      <c r="J37" s="17"/>
      <c r="K37" s="17"/>
      <c r="L37" s="17"/>
      <c r="M37" s="17"/>
      <c r="N37" s="17"/>
      <c r="O37" s="17"/>
      <c r="P37" s="17"/>
      <c r="Q37" s="17"/>
      <c r="R37" s="17"/>
      <c r="S37" s="17"/>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x14ac:dyDescent="0.25">
      <c r="A38" s="18"/>
      <c r="B38" s="18"/>
      <c r="C38" s="18"/>
      <c r="D38" s="18"/>
      <c r="E38" s="18"/>
      <c r="F38" s="148"/>
      <c r="G38" s="148"/>
      <c r="H38" s="17"/>
      <c r="I38" s="17"/>
      <c r="J38" s="17"/>
      <c r="K38" s="17"/>
      <c r="L38" s="17"/>
      <c r="M38" s="17"/>
      <c r="N38" s="17"/>
      <c r="O38" s="17"/>
      <c r="P38" s="17"/>
      <c r="Q38" s="17"/>
      <c r="R38" s="17"/>
      <c r="S38" s="17"/>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row>
    <row r="39" spans="1:43" x14ac:dyDescent="0.25">
      <c r="A39" s="18"/>
      <c r="B39" s="18"/>
      <c r="C39" s="18"/>
      <c r="D39" s="18"/>
      <c r="E39" s="18"/>
      <c r="F39" s="148"/>
      <c r="G39" s="148"/>
      <c r="H39" s="17"/>
      <c r="I39" s="17"/>
      <c r="J39" s="17"/>
      <c r="K39" s="17"/>
      <c r="L39" s="17"/>
      <c r="M39" s="17"/>
      <c r="N39" s="17"/>
      <c r="O39" s="17"/>
      <c r="P39" s="17"/>
      <c r="Q39" s="17"/>
      <c r="R39" s="17"/>
      <c r="S39" s="17"/>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row>
    <row r="40" spans="1:43" x14ac:dyDescent="0.25">
      <c r="A40" s="18"/>
      <c r="B40" s="18"/>
      <c r="C40" s="18"/>
      <c r="D40" s="18"/>
      <c r="E40" s="18"/>
      <c r="F40" s="148"/>
      <c r="G40" s="148"/>
      <c r="H40" s="17"/>
      <c r="I40" s="17"/>
      <c r="J40" s="17"/>
      <c r="K40" s="17"/>
      <c r="L40" s="17"/>
      <c r="M40" s="17"/>
      <c r="N40" s="17"/>
      <c r="O40" s="17"/>
      <c r="P40" s="17"/>
      <c r="Q40" s="17"/>
      <c r="R40" s="17"/>
      <c r="S40" s="17"/>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1:43" x14ac:dyDescent="0.25">
      <c r="A41" s="18"/>
      <c r="B41" s="18"/>
      <c r="C41" s="18"/>
      <c r="D41" s="18"/>
      <c r="E41" s="18"/>
      <c r="F41" s="148"/>
      <c r="G41" s="148"/>
      <c r="H41" s="17"/>
      <c r="I41" s="17"/>
      <c r="J41" s="17"/>
      <c r="K41" s="17"/>
      <c r="L41" s="17"/>
      <c r="M41" s="17"/>
      <c r="N41" s="17"/>
      <c r="O41" s="17"/>
      <c r="P41" s="17"/>
      <c r="Q41" s="17"/>
      <c r="R41" s="17"/>
      <c r="S41" s="17"/>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row>
    <row r="42" spans="1:43" x14ac:dyDescent="0.25">
      <c r="A42" s="18"/>
      <c r="B42" s="18"/>
      <c r="C42" s="18"/>
      <c r="D42" s="18"/>
      <c r="E42" s="18"/>
      <c r="F42" s="148"/>
      <c r="G42" s="148"/>
      <c r="H42" s="17"/>
      <c r="I42" s="17"/>
      <c r="J42" s="17"/>
      <c r="K42" s="17"/>
      <c r="L42" s="17"/>
      <c r="M42" s="17"/>
      <c r="N42" s="17"/>
      <c r="O42" s="17"/>
      <c r="P42" s="17"/>
      <c r="Q42" s="17"/>
      <c r="R42" s="17"/>
      <c r="S42" s="17"/>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1:43" x14ac:dyDescent="0.25">
      <c r="A43" s="18"/>
      <c r="B43" s="18"/>
      <c r="C43" s="18"/>
      <c r="D43" s="18"/>
      <c r="E43" s="18"/>
      <c r="F43" s="148"/>
      <c r="G43" s="148"/>
      <c r="H43" s="17"/>
      <c r="I43" s="17"/>
      <c r="J43" s="17"/>
      <c r="K43" s="17"/>
      <c r="L43" s="17"/>
      <c r="M43" s="17"/>
      <c r="N43" s="17"/>
      <c r="O43" s="17"/>
      <c r="P43" s="17"/>
      <c r="Q43" s="17"/>
      <c r="R43" s="17"/>
      <c r="S43" s="17"/>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row>
    <row r="44" spans="1:43" x14ac:dyDescent="0.25">
      <c r="A44" s="18"/>
      <c r="B44" s="18"/>
      <c r="C44" s="18"/>
      <c r="D44" s="18"/>
      <c r="E44" s="18"/>
      <c r="F44" s="148"/>
      <c r="G44" s="148"/>
      <c r="H44" s="17"/>
      <c r="I44" s="17"/>
      <c r="J44" s="17"/>
      <c r="K44" s="17"/>
      <c r="L44" s="17"/>
      <c r="M44" s="17"/>
      <c r="N44" s="17"/>
      <c r="O44" s="17"/>
      <c r="P44" s="17"/>
      <c r="Q44" s="17"/>
      <c r="R44" s="17"/>
      <c r="S44" s="17"/>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row>
    <row r="45" spans="1:43" x14ac:dyDescent="0.25">
      <c r="A45" s="18"/>
      <c r="B45" s="18"/>
      <c r="C45" s="18"/>
      <c r="D45" s="18"/>
      <c r="E45" s="18"/>
      <c r="F45" s="148"/>
      <c r="G45" s="148"/>
      <c r="H45" s="17"/>
      <c r="I45" s="17"/>
      <c r="J45" s="17"/>
      <c r="K45" s="17"/>
      <c r="L45" s="17"/>
      <c r="M45" s="17"/>
      <c r="N45" s="17"/>
      <c r="O45" s="17"/>
      <c r="P45" s="17"/>
      <c r="Q45" s="17"/>
      <c r="R45" s="17"/>
      <c r="S45" s="17"/>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row>
    <row r="46" spans="1:43" x14ac:dyDescent="0.25">
      <c r="A46" s="18"/>
      <c r="B46" s="18"/>
      <c r="C46" s="18"/>
      <c r="D46" s="18"/>
      <c r="E46" s="18"/>
      <c r="F46" s="148"/>
      <c r="G46" s="148"/>
      <c r="H46" s="17"/>
      <c r="I46" s="17"/>
      <c r="J46" s="17"/>
      <c r="K46" s="17"/>
      <c r="L46" s="17"/>
      <c r="M46" s="17"/>
      <c r="N46" s="17"/>
      <c r="O46" s="17"/>
      <c r="P46" s="17"/>
      <c r="Q46" s="17"/>
      <c r="R46" s="17"/>
      <c r="S46" s="17"/>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row>
  </sheetData>
  <sheetProtection formatCells="0" formatColumns="0" formatRows="0" insertColumns="0" insertRows="0" insertHyperlinks="0" deleteColumns="0" deleteRows="0" sort="0" autoFilter="0" pivotTables="0"/>
  <mergeCells count="47">
    <mergeCell ref="A1:C1"/>
    <mergeCell ref="G2:G4"/>
    <mergeCell ref="F2:F4"/>
    <mergeCell ref="AA3:AA4"/>
    <mergeCell ref="H2:S2"/>
    <mergeCell ref="T2:AE2"/>
    <mergeCell ref="M3:M4"/>
    <mergeCell ref="N3:N4"/>
    <mergeCell ref="O3:O4"/>
    <mergeCell ref="R3:R4"/>
    <mergeCell ref="S3:S4"/>
    <mergeCell ref="AB3:AB4"/>
    <mergeCell ref="E2:E4"/>
    <mergeCell ref="D2:D4"/>
    <mergeCell ref="C2:C4"/>
    <mergeCell ref="B2:B4"/>
    <mergeCell ref="A2:A4"/>
    <mergeCell ref="AC3:AC4"/>
    <mergeCell ref="AD3:AD4"/>
    <mergeCell ref="AE3:AE4"/>
    <mergeCell ref="H3:H4"/>
    <mergeCell ref="I3:I4"/>
    <mergeCell ref="K3:K4"/>
    <mergeCell ref="J3:J4"/>
    <mergeCell ref="L3:L4"/>
    <mergeCell ref="T3:T4"/>
    <mergeCell ref="W3:W4"/>
    <mergeCell ref="X3:X4"/>
    <mergeCell ref="Y3:Y4"/>
    <mergeCell ref="Z3:Z4"/>
    <mergeCell ref="P3:P4"/>
    <mergeCell ref="Q3:Q4"/>
    <mergeCell ref="U3:U4"/>
    <mergeCell ref="V3:V4"/>
    <mergeCell ref="AH3:AH4"/>
    <mergeCell ref="AI3:AI4"/>
    <mergeCell ref="AF2:AQ2"/>
    <mergeCell ref="AF3:AF4"/>
    <mergeCell ref="AG3:AG4"/>
    <mergeCell ref="AJ3:AJ4"/>
    <mergeCell ref="AK3:AK4"/>
    <mergeCell ref="AL3:AL4"/>
    <mergeCell ref="AM3:AM4"/>
    <mergeCell ref="AN3:AN4"/>
    <mergeCell ref="AO3:AO4"/>
    <mergeCell ref="AP3:AP4"/>
    <mergeCell ref="AQ3:AQ4"/>
  </mergeCells>
  <pageMargins left="0.7" right="0.7" top="0.75" bottom="0.75" header="0.3" footer="0.3"/>
  <pageSetup paperSize="8"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6"/>
  <sheetViews>
    <sheetView topLeftCell="F16" zoomScale="60" zoomScaleNormal="60" workbookViewId="0">
      <selection activeCell="AH43" sqref="AH43"/>
    </sheetView>
  </sheetViews>
  <sheetFormatPr defaultColWidth="9.140625" defaultRowHeight="15" x14ac:dyDescent="0.25"/>
  <cols>
    <col min="1" max="1" width="15.140625" style="13" customWidth="1"/>
    <col min="2" max="2" width="33" style="15" customWidth="1"/>
    <col min="3" max="3" width="35.28515625" style="15" customWidth="1"/>
    <col min="4" max="4" width="17.28515625" style="15" customWidth="1"/>
    <col min="5" max="5" width="33.140625" style="15" customWidth="1"/>
    <col min="6" max="6" width="14.7109375" style="149" customWidth="1"/>
    <col min="7" max="7" width="17.28515625" style="157" customWidth="1"/>
    <col min="8" max="8" width="13" style="13" customWidth="1"/>
    <col min="9" max="9" width="12.5703125" style="13" customWidth="1"/>
    <col min="10" max="10" width="12.28515625" style="13" customWidth="1"/>
    <col min="11" max="11" width="12.140625" style="13" customWidth="1"/>
    <col min="12" max="12" width="12.28515625" style="13" customWidth="1"/>
    <col min="13" max="13" width="14.28515625" style="13" customWidth="1"/>
    <col min="14" max="14" width="11.42578125" style="13" customWidth="1"/>
    <col min="15" max="15" width="13.7109375" style="13" customWidth="1"/>
    <col min="16" max="16" width="13" style="13" customWidth="1"/>
    <col min="17" max="17" width="13.28515625" style="13" customWidth="1"/>
    <col min="18" max="18" width="11.7109375" style="13" customWidth="1"/>
    <col min="19" max="19" width="14.5703125" style="13" customWidth="1"/>
    <col min="20" max="21" width="10.7109375" style="13" customWidth="1"/>
    <col min="22" max="22" width="12.140625" style="13" customWidth="1"/>
    <col min="23" max="30" width="10.7109375" style="13" customWidth="1"/>
    <col min="31" max="31" width="14.85546875" style="13" customWidth="1"/>
    <col min="32" max="33" width="10.7109375" style="13" customWidth="1"/>
    <col min="34" max="34" width="12.28515625" style="13" customWidth="1"/>
    <col min="35" max="35" width="13" style="13" customWidth="1"/>
    <col min="36" max="36" width="12.28515625" style="13" customWidth="1"/>
    <col min="37" max="37" width="12.140625" style="13" customWidth="1"/>
    <col min="38" max="38" width="11.140625" style="13" customWidth="1"/>
    <col min="39" max="42" width="10.7109375" style="13" customWidth="1"/>
    <col min="43" max="43" width="15.7109375" style="13" customWidth="1"/>
    <col min="44" max="16384" width="9.140625" style="13"/>
  </cols>
  <sheetData>
    <row r="1" spans="1:43" ht="33" customHeight="1" x14ac:dyDescent="0.35">
      <c r="A1" s="32" t="s">
        <v>121</v>
      </c>
      <c r="B1" s="4"/>
      <c r="C1" s="4"/>
      <c r="D1" s="4"/>
      <c r="E1" s="4"/>
      <c r="F1" s="150"/>
      <c r="G1" s="150"/>
    </row>
    <row r="2" spans="1:43" ht="30.75" customHeight="1" thickBot="1" x14ac:dyDescent="0.3">
      <c r="A2" s="6"/>
      <c r="B2" s="4"/>
      <c r="C2" s="4"/>
      <c r="D2" s="4"/>
      <c r="E2" s="4"/>
      <c r="F2" s="150"/>
      <c r="G2" s="150"/>
    </row>
    <row r="3" spans="1:43" ht="48" customHeight="1" x14ac:dyDescent="0.25">
      <c r="A3" s="383" t="s">
        <v>0</v>
      </c>
      <c r="B3" s="376" t="s">
        <v>1</v>
      </c>
      <c r="C3" s="376" t="s">
        <v>2</v>
      </c>
      <c r="D3" s="373" t="s">
        <v>230</v>
      </c>
      <c r="E3" s="376" t="s">
        <v>4</v>
      </c>
      <c r="F3" s="473" t="s">
        <v>5</v>
      </c>
      <c r="G3" s="457" t="s">
        <v>6</v>
      </c>
      <c r="H3" s="445" t="s">
        <v>72</v>
      </c>
      <c r="I3" s="445"/>
      <c r="J3" s="445"/>
      <c r="K3" s="445"/>
      <c r="L3" s="445"/>
      <c r="M3" s="445"/>
      <c r="N3" s="445"/>
      <c r="O3" s="445"/>
      <c r="P3" s="445"/>
      <c r="Q3" s="445"/>
      <c r="R3" s="445"/>
      <c r="S3" s="445"/>
      <c r="T3" s="445" t="s">
        <v>71</v>
      </c>
      <c r="U3" s="445"/>
      <c r="V3" s="445"/>
      <c r="W3" s="445"/>
      <c r="X3" s="445"/>
      <c r="Y3" s="445"/>
      <c r="Z3" s="445"/>
      <c r="AA3" s="445"/>
      <c r="AB3" s="445"/>
      <c r="AC3" s="445"/>
      <c r="AD3" s="445"/>
      <c r="AE3" s="445"/>
      <c r="AF3" s="445" t="s">
        <v>70</v>
      </c>
      <c r="AG3" s="445"/>
      <c r="AH3" s="445"/>
      <c r="AI3" s="445"/>
      <c r="AJ3" s="445"/>
      <c r="AK3" s="445"/>
      <c r="AL3" s="445"/>
      <c r="AM3" s="445"/>
      <c r="AN3" s="445"/>
      <c r="AO3" s="445"/>
      <c r="AP3" s="445"/>
      <c r="AQ3" s="446"/>
    </row>
    <row r="4" spans="1:43" ht="49.5" customHeight="1" x14ac:dyDescent="0.25">
      <c r="A4" s="384"/>
      <c r="B4" s="374"/>
      <c r="C4" s="374"/>
      <c r="D4" s="374"/>
      <c r="E4" s="374"/>
      <c r="F4" s="461"/>
      <c r="G4" s="458"/>
      <c r="H4" s="453" t="s">
        <v>75</v>
      </c>
      <c r="I4" s="453" t="s">
        <v>74</v>
      </c>
      <c r="J4" s="453" t="s">
        <v>73</v>
      </c>
      <c r="K4" s="453" t="s">
        <v>113</v>
      </c>
      <c r="L4" s="453" t="s">
        <v>114</v>
      </c>
      <c r="M4" s="453" t="s">
        <v>115</v>
      </c>
      <c r="N4" s="453" t="s">
        <v>116</v>
      </c>
      <c r="O4" s="453" t="s">
        <v>117</v>
      </c>
      <c r="P4" s="453" t="s">
        <v>118</v>
      </c>
      <c r="Q4" s="455" t="s">
        <v>360</v>
      </c>
      <c r="R4" s="453" t="s">
        <v>119</v>
      </c>
      <c r="S4" s="476" t="s">
        <v>78</v>
      </c>
      <c r="T4" s="441" t="s">
        <v>75</v>
      </c>
      <c r="U4" s="441" t="s">
        <v>74</v>
      </c>
      <c r="V4" s="441" t="s">
        <v>73</v>
      </c>
      <c r="W4" s="441" t="s">
        <v>113</v>
      </c>
      <c r="X4" s="441" t="s">
        <v>114</v>
      </c>
      <c r="Y4" s="441" t="s">
        <v>115</v>
      </c>
      <c r="Z4" s="441" t="s">
        <v>116</v>
      </c>
      <c r="AA4" s="441" t="s">
        <v>117</v>
      </c>
      <c r="AB4" s="441" t="s">
        <v>118</v>
      </c>
      <c r="AC4" s="450" t="s">
        <v>360</v>
      </c>
      <c r="AD4" s="441" t="s">
        <v>119</v>
      </c>
      <c r="AE4" s="474" t="s">
        <v>77</v>
      </c>
      <c r="AF4" s="443" t="s">
        <v>75</v>
      </c>
      <c r="AG4" s="443" t="s">
        <v>74</v>
      </c>
      <c r="AH4" s="443" t="s">
        <v>73</v>
      </c>
      <c r="AI4" s="443" t="s">
        <v>113</v>
      </c>
      <c r="AJ4" s="443" t="s">
        <v>114</v>
      </c>
      <c r="AK4" s="443" t="s">
        <v>115</v>
      </c>
      <c r="AL4" s="443" t="s">
        <v>116</v>
      </c>
      <c r="AM4" s="443" t="s">
        <v>117</v>
      </c>
      <c r="AN4" s="443" t="s">
        <v>118</v>
      </c>
      <c r="AO4" s="447" t="s">
        <v>360</v>
      </c>
      <c r="AP4" s="443" t="s">
        <v>119</v>
      </c>
      <c r="AQ4" s="478" t="s">
        <v>76</v>
      </c>
    </row>
    <row r="5" spans="1:43" ht="15" customHeight="1" thickBot="1" x14ac:dyDescent="0.3">
      <c r="A5" s="385"/>
      <c r="B5" s="375"/>
      <c r="C5" s="375"/>
      <c r="D5" s="375"/>
      <c r="E5" s="375"/>
      <c r="F5" s="462"/>
      <c r="G5" s="459"/>
      <c r="H5" s="454"/>
      <c r="I5" s="454"/>
      <c r="J5" s="454"/>
      <c r="K5" s="454"/>
      <c r="L5" s="454"/>
      <c r="M5" s="454"/>
      <c r="N5" s="454"/>
      <c r="O5" s="454"/>
      <c r="P5" s="454"/>
      <c r="Q5" s="454"/>
      <c r="R5" s="454"/>
      <c r="S5" s="477"/>
      <c r="T5" s="442"/>
      <c r="U5" s="442"/>
      <c r="V5" s="442"/>
      <c r="W5" s="442"/>
      <c r="X5" s="442"/>
      <c r="Y5" s="442"/>
      <c r="Z5" s="442"/>
      <c r="AA5" s="442"/>
      <c r="AB5" s="442"/>
      <c r="AC5" s="442"/>
      <c r="AD5" s="442"/>
      <c r="AE5" s="475"/>
      <c r="AF5" s="444"/>
      <c r="AG5" s="444"/>
      <c r="AH5" s="444"/>
      <c r="AI5" s="444"/>
      <c r="AJ5" s="444"/>
      <c r="AK5" s="444"/>
      <c r="AL5" s="444"/>
      <c r="AM5" s="444"/>
      <c r="AN5" s="444"/>
      <c r="AO5" s="444"/>
      <c r="AP5" s="444"/>
      <c r="AQ5" s="479"/>
    </row>
    <row r="6" spans="1:43" ht="35.1" customHeight="1" x14ac:dyDescent="0.25">
      <c r="A6" s="37" t="s">
        <v>150</v>
      </c>
      <c r="B6" s="37" t="s">
        <v>151</v>
      </c>
      <c r="C6" s="37" t="s">
        <v>58</v>
      </c>
      <c r="D6" s="37"/>
      <c r="E6" s="37" t="s">
        <v>59</v>
      </c>
      <c r="F6" s="144">
        <v>35000</v>
      </c>
      <c r="G6" s="151">
        <v>60000</v>
      </c>
      <c r="H6" s="192">
        <v>5</v>
      </c>
      <c r="I6" s="21">
        <v>5</v>
      </c>
      <c r="J6" s="21">
        <v>5</v>
      </c>
      <c r="K6" s="192">
        <v>3</v>
      </c>
      <c r="L6" s="189">
        <v>2</v>
      </c>
      <c r="M6" s="21">
        <v>5</v>
      </c>
      <c r="N6" s="21">
        <v>4</v>
      </c>
      <c r="O6" s="196">
        <v>2</v>
      </c>
      <c r="P6" s="21">
        <v>3</v>
      </c>
      <c r="Q6" s="21">
        <v>5</v>
      </c>
      <c r="R6" s="194">
        <v>3</v>
      </c>
      <c r="S6" s="24">
        <f>SUM(H6:R6)/11</f>
        <v>3.8181818181818183</v>
      </c>
      <c r="T6" s="192">
        <v>4</v>
      </c>
      <c r="U6" s="21">
        <v>5</v>
      </c>
      <c r="V6" s="21">
        <v>5</v>
      </c>
      <c r="W6" s="192">
        <v>3</v>
      </c>
      <c r="X6" s="189">
        <v>4</v>
      </c>
      <c r="Y6" s="21">
        <v>2</v>
      </c>
      <c r="Z6" s="21">
        <v>5</v>
      </c>
      <c r="AA6" s="196">
        <v>5</v>
      </c>
      <c r="AB6" s="21">
        <v>4</v>
      </c>
      <c r="AC6" s="21">
        <v>5</v>
      </c>
      <c r="AD6" s="194">
        <v>3</v>
      </c>
      <c r="AE6" s="25">
        <f>SUM(T6:AD6)/11</f>
        <v>4.0909090909090908</v>
      </c>
      <c r="AF6" s="192">
        <v>4</v>
      </c>
      <c r="AG6" s="21">
        <v>5</v>
      </c>
      <c r="AH6" s="21">
        <v>4</v>
      </c>
      <c r="AI6" s="192">
        <v>3</v>
      </c>
      <c r="AJ6" s="189">
        <v>1</v>
      </c>
      <c r="AK6" s="21">
        <v>5</v>
      </c>
      <c r="AL6" s="21">
        <v>4</v>
      </c>
      <c r="AM6" s="196">
        <v>4</v>
      </c>
      <c r="AN6" s="21">
        <v>3</v>
      </c>
      <c r="AO6" s="21">
        <v>5</v>
      </c>
      <c r="AP6" s="194">
        <v>3</v>
      </c>
      <c r="AQ6" s="26">
        <f>SUM(AF6:AP6)/11</f>
        <v>3.7272727272727271</v>
      </c>
    </row>
    <row r="7" spans="1:43" ht="35.1" customHeight="1" x14ac:dyDescent="0.25">
      <c r="A7" s="36" t="s">
        <v>152</v>
      </c>
      <c r="B7" s="36" t="s">
        <v>153</v>
      </c>
      <c r="C7" s="36" t="s">
        <v>62</v>
      </c>
      <c r="D7" s="36" t="s">
        <v>63</v>
      </c>
      <c r="E7" s="36" t="s">
        <v>64</v>
      </c>
      <c r="F7" s="146">
        <v>100000</v>
      </c>
      <c r="G7" s="152">
        <v>215000</v>
      </c>
      <c r="H7" s="193">
        <v>4</v>
      </c>
      <c r="I7" s="19">
        <v>5</v>
      </c>
      <c r="J7" s="19">
        <v>5</v>
      </c>
      <c r="K7" s="193">
        <v>4</v>
      </c>
      <c r="L7" s="190">
        <v>5</v>
      </c>
      <c r="M7" s="19">
        <v>5</v>
      </c>
      <c r="N7" s="19">
        <v>5</v>
      </c>
      <c r="O7" s="197">
        <v>2</v>
      </c>
      <c r="P7" s="19">
        <v>2</v>
      </c>
      <c r="Q7" s="19">
        <v>4</v>
      </c>
      <c r="R7" s="195">
        <v>5</v>
      </c>
      <c r="S7" s="43">
        <f t="shared" ref="S7:S33" si="0">SUM(H7:R7)/11</f>
        <v>4.1818181818181817</v>
      </c>
      <c r="T7" s="193">
        <v>4</v>
      </c>
      <c r="U7" s="19">
        <v>5</v>
      </c>
      <c r="V7" s="19">
        <v>5</v>
      </c>
      <c r="W7" s="193">
        <v>3</v>
      </c>
      <c r="X7" s="190">
        <v>5</v>
      </c>
      <c r="Y7" s="19">
        <v>3</v>
      </c>
      <c r="Z7" s="19">
        <v>5</v>
      </c>
      <c r="AA7" s="197">
        <v>3</v>
      </c>
      <c r="AB7" s="19">
        <v>2</v>
      </c>
      <c r="AC7" s="19">
        <v>3</v>
      </c>
      <c r="AD7" s="195">
        <v>4</v>
      </c>
      <c r="AE7" s="44">
        <f t="shared" ref="AE7:AE33" si="1">SUM(T7:AD7)/11</f>
        <v>3.8181818181818183</v>
      </c>
      <c r="AF7" s="193">
        <v>4</v>
      </c>
      <c r="AG7" s="19">
        <v>5</v>
      </c>
      <c r="AH7" s="19">
        <v>4</v>
      </c>
      <c r="AI7" s="193">
        <v>4</v>
      </c>
      <c r="AJ7" s="190">
        <v>5</v>
      </c>
      <c r="AK7" s="19">
        <v>5</v>
      </c>
      <c r="AL7" s="19">
        <v>5</v>
      </c>
      <c r="AM7" s="197">
        <v>2</v>
      </c>
      <c r="AN7" s="19">
        <v>2</v>
      </c>
      <c r="AO7" s="19">
        <v>4</v>
      </c>
      <c r="AP7" s="195">
        <v>4</v>
      </c>
      <c r="AQ7" s="45">
        <f t="shared" ref="AQ7:AQ33" si="2">SUM(AF7:AP7)/11</f>
        <v>4</v>
      </c>
    </row>
    <row r="8" spans="1:43" ht="35.1" customHeight="1" x14ac:dyDescent="0.25">
      <c r="A8" s="36" t="s">
        <v>154</v>
      </c>
      <c r="B8" s="36" t="s">
        <v>111</v>
      </c>
      <c r="C8" s="36" t="s">
        <v>107</v>
      </c>
      <c r="D8" s="36">
        <v>25356259</v>
      </c>
      <c r="E8" s="36" t="s">
        <v>108</v>
      </c>
      <c r="F8" s="146">
        <v>65000</v>
      </c>
      <c r="G8" s="152">
        <v>100000</v>
      </c>
      <c r="H8" s="193">
        <v>5</v>
      </c>
      <c r="I8" s="19">
        <v>5</v>
      </c>
      <c r="J8" s="19">
        <v>5</v>
      </c>
      <c r="K8" s="193">
        <v>4</v>
      </c>
      <c r="L8" s="190">
        <v>4</v>
      </c>
      <c r="M8" s="19">
        <v>5</v>
      </c>
      <c r="N8" s="19">
        <v>2</v>
      </c>
      <c r="O8" s="197">
        <v>3</v>
      </c>
      <c r="P8" s="19">
        <v>4</v>
      </c>
      <c r="Q8" s="19">
        <v>4</v>
      </c>
      <c r="R8" s="195">
        <v>4</v>
      </c>
      <c r="S8" s="43">
        <f t="shared" si="0"/>
        <v>4.0909090909090908</v>
      </c>
      <c r="T8" s="193">
        <v>5</v>
      </c>
      <c r="U8" s="19">
        <v>5</v>
      </c>
      <c r="V8" s="19">
        <v>5</v>
      </c>
      <c r="W8" s="193">
        <v>4</v>
      </c>
      <c r="X8" s="190">
        <v>3</v>
      </c>
      <c r="Y8" s="19">
        <v>3</v>
      </c>
      <c r="Z8" s="19">
        <v>2</v>
      </c>
      <c r="AA8" s="197">
        <v>4</v>
      </c>
      <c r="AB8" s="19">
        <v>4</v>
      </c>
      <c r="AC8" s="19">
        <v>4</v>
      </c>
      <c r="AD8" s="195">
        <v>3</v>
      </c>
      <c r="AE8" s="44">
        <f t="shared" si="1"/>
        <v>3.8181818181818183</v>
      </c>
      <c r="AF8" s="193">
        <v>5</v>
      </c>
      <c r="AG8" s="19">
        <v>5</v>
      </c>
      <c r="AH8" s="19">
        <v>4</v>
      </c>
      <c r="AI8" s="193">
        <v>4</v>
      </c>
      <c r="AJ8" s="190">
        <v>1</v>
      </c>
      <c r="AK8" s="19">
        <v>5</v>
      </c>
      <c r="AL8" s="19">
        <v>2</v>
      </c>
      <c r="AM8" s="197">
        <v>3</v>
      </c>
      <c r="AN8" s="19">
        <v>3</v>
      </c>
      <c r="AO8" s="19">
        <v>4</v>
      </c>
      <c r="AP8" s="195">
        <v>3</v>
      </c>
      <c r="AQ8" s="45">
        <f t="shared" si="2"/>
        <v>3.5454545454545454</v>
      </c>
    </row>
    <row r="9" spans="1:43" ht="35.1" customHeight="1" x14ac:dyDescent="0.25">
      <c r="A9" s="36" t="s">
        <v>155</v>
      </c>
      <c r="B9" s="36" t="s">
        <v>156</v>
      </c>
      <c r="C9" s="36" t="s">
        <v>94</v>
      </c>
      <c r="D9" s="36"/>
      <c r="E9" s="36" t="s">
        <v>95</v>
      </c>
      <c r="F9" s="146">
        <v>100000</v>
      </c>
      <c r="G9" s="152">
        <v>780000</v>
      </c>
      <c r="H9" s="193">
        <v>5</v>
      </c>
      <c r="I9" s="19">
        <v>5</v>
      </c>
      <c r="J9" s="19">
        <v>5</v>
      </c>
      <c r="K9" s="193">
        <v>3</v>
      </c>
      <c r="L9" s="190">
        <v>3</v>
      </c>
      <c r="M9" s="19">
        <v>4</v>
      </c>
      <c r="N9" s="19">
        <v>3</v>
      </c>
      <c r="O9" s="197">
        <v>3</v>
      </c>
      <c r="P9" s="19">
        <v>4</v>
      </c>
      <c r="Q9" s="19">
        <v>4</v>
      </c>
      <c r="R9" s="195">
        <v>3</v>
      </c>
      <c r="S9" s="43">
        <f t="shared" si="0"/>
        <v>3.8181818181818183</v>
      </c>
      <c r="T9" s="193">
        <v>4</v>
      </c>
      <c r="U9" s="19">
        <v>5</v>
      </c>
      <c r="V9" s="19">
        <v>5</v>
      </c>
      <c r="W9" s="193">
        <v>4</v>
      </c>
      <c r="X9" s="190">
        <v>3</v>
      </c>
      <c r="Y9" s="19">
        <v>3</v>
      </c>
      <c r="Z9" s="19">
        <v>2</v>
      </c>
      <c r="AA9" s="197">
        <v>4</v>
      </c>
      <c r="AB9" s="19">
        <v>4</v>
      </c>
      <c r="AC9" s="19">
        <v>5</v>
      </c>
      <c r="AD9" s="195">
        <v>2</v>
      </c>
      <c r="AE9" s="44">
        <f t="shared" si="1"/>
        <v>3.7272727272727271</v>
      </c>
      <c r="AF9" s="193">
        <v>5</v>
      </c>
      <c r="AG9" s="19">
        <v>5</v>
      </c>
      <c r="AH9" s="19">
        <v>5</v>
      </c>
      <c r="AI9" s="193">
        <v>4</v>
      </c>
      <c r="AJ9" s="190">
        <v>2</v>
      </c>
      <c r="AK9" s="19">
        <v>5</v>
      </c>
      <c r="AL9" s="19">
        <v>1</v>
      </c>
      <c r="AM9" s="197">
        <v>4</v>
      </c>
      <c r="AN9" s="19">
        <v>3</v>
      </c>
      <c r="AO9" s="19">
        <v>3</v>
      </c>
      <c r="AP9" s="195">
        <v>2</v>
      </c>
      <c r="AQ9" s="45">
        <f t="shared" si="2"/>
        <v>3.5454545454545454</v>
      </c>
    </row>
    <row r="10" spans="1:43" ht="35.1" customHeight="1" x14ac:dyDescent="0.25">
      <c r="A10" s="36" t="s">
        <v>157</v>
      </c>
      <c r="B10" s="36" t="s">
        <v>158</v>
      </c>
      <c r="C10" s="36" t="s">
        <v>60</v>
      </c>
      <c r="D10" s="36">
        <v>28590708</v>
      </c>
      <c r="E10" s="36" t="s">
        <v>61</v>
      </c>
      <c r="F10" s="146">
        <v>100000</v>
      </c>
      <c r="G10" s="152">
        <v>215000</v>
      </c>
      <c r="H10" s="193">
        <v>5</v>
      </c>
      <c r="I10" s="19">
        <v>5</v>
      </c>
      <c r="J10" s="19">
        <v>2</v>
      </c>
      <c r="K10" s="193">
        <v>2</v>
      </c>
      <c r="L10" s="190">
        <v>4</v>
      </c>
      <c r="M10" s="19">
        <v>5</v>
      </c>
      <c r="N10" s="19">
        <v>4</v>
      </c>
      <c r="O10" s="197">
        <v>3</v>
      </c>
      <c r="P10" s="19">
        <v>3</v>
      </c>
      <c r="Q10" s="19">
        <v>4</v>
      </c>
      <c r="R10" s="195">
        <v>2</v>
      </c>
      <c r="S10" s="43">
        <f t="shared" si="0"/>
        <v>3.5454545454545454</v>
      </c>
      <c r="T10" s="193">
        <v>5</v>
      </c>
      <c r="U10" s="19">
        <v>5</v>
      </c>
      <c r="V10" s="19">
        <v>1</v>
      </c>
      <c r="W10" s="193">
        <v>1</v>
      </c>
      <c r="X10" s="190">
        <v>5</v>
      </c>
      <c r="Y10" s="19">
        <v>2</v>
      </c>
      <c r="Z10" s="19">
        <v>3</v>
      </c>
      <c r="AA10" s="197">
        <v>3</v>
      </c>
      <c r="AB10" s="19">
        <v>3</v>
      </c>
      <c r="AC10" s="19">
        <v>3</v>
      </c>
      <c r="AD10" s="195">
        <v>3</v>
      </c>
      <c r="AE10" s="44">
        <f t="shared" si="1"/>
        <v>3.0909090909090908</v>
      </c>
      <c r="AF10" s="193">
        <v>5</v>
      </c>
      <c r="AG10" s="19">
        <v>5</v>
      </c>
      <c r="AH10" s="19">
        <v>1</v>
      </c>
      <c r="AI10" s="193">
        <v>2</v>
      </c>
      <c r="AJ10" s="190">
        <v>3</v>
      </c>
      <c r="AK10" s="19">
        <v>4</v>
      </c>
      <c r="AL10" s="19">
        <v>2</v>
      </c>
      <c r="AM10" s="197">
        <v>3</v>
      </c>
      <c r="AN10" s="19">
        <v>3</v>
      </c>
      <c r="AO10" s="19">
        <v>4</v>
      </c>
      <c r="AP10" s="195">
        <v>3</v>
      </c>
      <c r="AQ10" s="45">
        <f t="shared" si="2"/>
        <v>3.1818181818181817</v>
      </c>
    </row>
    <row r="11" spans="1:43" ht="35.1" customHeight="1" x14ac:dyDescent="0.25">
      <c r="A11" s="36" t="s">
        <v>159</v>
      </c>
      <c r="B11" s="36" t="s">
        <v>91</v>
      </c>
      <c r="C11" s="36" t="s">
        <v>9</v>
      </c>
      <c r="D11" s="36" t="s">
        <v>10</v>
      </c>
      <c r="E11" s="36" t="s">
        <v>11</v>
      </c>
      <c r="F11" s="146">
        <v>42900</v>
      </c>
      <c r="G11" s="152">
        <v>66000</v>
      </c>
      <c r="H11" s="193">
        <v>3</v>
      </c>
      <c r="I11" s="19">
        <v>5</v>
      </c>
      <c r="J11" s="19">
        <v>4</v>
      </c>
      <c r="K11" s="193">
        <v>3</v>
      </c>
      <c r="L11" s="190">
        <v>3</v>
      </c>
      <c r="M11" s="19">
        <v>5</v>
      </c>
      <c r="N11" s="19">
        <v>2</v>
      </c>
      <c r="O11" s="197">
        <v>2</v>
      </c>
      <c r="P11" s="19">
        <v>3</v>
      </c>
      <c r="Q11" s="19">
        <v>5</v>
      </c>
      <c r="R11" s="195">
        <v>3</v>
      </c>
      <c r="S11" s="43">
        <f t="shared" si="0"/>
        <v>3.4545454545454546</v>
      </c>
      <c r="T11" s="193">
        <v>3</v>
      </c>
      <c r="U11" s="19">
        <v>5</v>
      </c>
      <c r="V11" s="19">
        <v>5</v>
      </c>
      <c r="W11" s="193">
        <v>3</v>
      </c>
      <c r="X11" s="190">
        <v>5</v>
      </c>
      <c r="Y11" s="19">
        <v>2</v>
      </c>
      <c r="Z11" s="19">
        <v>1</v>
      </c>
      <c r="AA11" s="197">
        <v>3</v>
      </c>
      <c r="AB11" s="19">
        <v>3</v>
      </c>
      <c r="AC11" s="19">
        <v>4</v>
      </c>
      <c r="AD11" s="195">
        <v>3</v>
      </c>
      <c r="AE11" s="44">
        <f t="shared" si="1"/>
        <v>3.3636363636363638</v>
      </c>
      <c r="AF11" s="193">
        <v>4</v>
      </c>
      <c r="AG11" s="19">
        <v>5</v>
      </c>
      <c r="AH11" s="19">
        <v>4</v>
      </c>
      <c r="AI11" s="193">
        <v>3</v>
      </c>
      <c r="AJ11" s="190">
        <v>4</v>
      </c>
      <c r="AK11" s="19">
        <v>4</v>
      </c>
      <c r="AL11" s="19">
        <v>2</v>
      </c>
      <c r="AM11" s="197">
        <v>3</v>
      </c>
      <c r="AN11" s="19">
        <v>3</v>
      </c>
      <c r="AO11" s="19">
        <v>5</v>
      </c>
      <c r="AP11" s="195">
        <v>3</v>
      </c>
      <c r="AQ11" s="45">
        <f t="shared" si="2"/>
        <v>3.6363636363636362</v>
      </c>
    </row>
    <row r="12" spans="1:43" ht="35.1" customHeight="1" x14ac:dyDescent="0.25">
      <c r="A12" s="36" t="s">
        <v>160</v>
      </c>
      <c r="B12" s="36" t="s">
        <v>161</v>
      </c>
      <c r="C12" s="36" t="s">
        <v>9</v>
      </c>
      <c r="D12" s="36" t="s">
        <v>10</v>
      </c>
      <c r="E12" s="36" t="s">
        <v>11</v>
      </c>
      <c r="F12" s="146">
        <v>44700</v>
      </c>
      <c r="G12" s="152">
        <v>74500</v>
      </c>
      <c r="H12" s="193">
        <v>2</v>
      </c>
      <c r="I12" s="19">
        <v>5</v>
      </c>
      <c r="J12" s="19">
        <v>1</v>
      </c>
      <c r="K12" s="193">
        <v>3</v>
      </c>
      <c r="L12" s="190">
        <v>2</v>
      </c>
      <c r="M12" s="19">
        <v>1</v>
      </c>
      <c r="N12" s="19">
        <v>1</v>
      </c>
      <c r="O12" s="197">
        <v>2</v>
      </c>
      <c r="P12" s="19">
        <v>3</v>
      </c>
      <c r="Q12" s="19">
        <v>5</v>
      </c>
      <c r="R12" s="195">
        <v>1</v>
      </c>
      <c r="S12" s="43">
        <f t="shared" si="0"/>
        <v>2.3636363636363638</v>
      </c>
      <c r="T12" s="193">
        <v>3</v>
      </c>
      <c r="U12" s="19">
        <v>5</v>
      </c>
      <c r="V12" s="19">
        <v>5</v>
      </c>
      <c r="W12" s="193">
        <v>3</v>
      </c>
      <c r="X12" s="190">
        <v>2</v>
      </c>
      <c r="Y12" s="19">
        <v>2</v>
      </c>
      <c r="Z12" s="19">
        <v>2</v>
      </c>
      <c r="AA12" s="197">
        <v>2</v>
      </c>
      <c r="AB12" s="19">
        <v>3</v>
      </c>
      <c r="AC12" s="19">
        <v>3</v>
      </c>
      <c r="AD12" s="195">
        <v>1</v>
      </c>
      <c r="AE12" s="44">
        <f t="shared" si="1"/>
        <v>2.8181818181818183</v>
      </c>
      <c r="AF12" s="193">
        <v>3</v>
      </c>
      <c r="AG12" s="19">
        <v>5</v>
      </c>
      <c r="AH12" s="19">
        <v>4</v>
      </c>
      <c r="AI12" s="193">
        <v>3</v>
      </c>
      <c r="AJ12" s="190">
        <v>2</v>
      </c>
      <c r="AK12" s="19">
        <v>3</v>
      </c>
      <c r="AL12" s="19">
        <v>3</v>
      </c>
      <c r="AM12" s="197">
        <v>3</v>
      </c>
      <c r="AN12" s="19">
        <v>3</v>
      </c>
      <c r="AO12" s="19">
        <v>3</v>
      </c>
      <c r="AP12" s="195">
        <v>1</v>
      </c>
      <c r="AQ12" s="45">
        <f t="shared" si="2"/>
        <v>3</v>
      </c>
    </row>
    <row r="13" spans="1:43" ht="35.1" customHeight="1" x14ac:dyDescent="0.25">
      <c r="A13" s="36" t="s">
        <v>162</v>
      </c>
      <c r="B13" s="36" t="s">
        <v>163</v>
      </c>
      <c r="C13" s="36" t="s">
        <v>67</v>
      </c>
      <c r="D13" s="36" t="s">
        <v>68</v>
      </c>
      <c r="E13" s="36" t="s">
        <v>69</v>
      </c>
      <c r="F13" s="146">
        <v>100000</v>
      </c>
      <c r="G13" s="152">
        <v>3500000</v>
      </c>
      <c r="H13" s="193">
        <v>5</v>
      </c>
      <c r="I13" s="19">
        <v>5</v>
      </c>
      <c r="J13" s="19">
        <v>5</v>
      </c>
      <c r="K13" s="193">
        <v>4</v>
      </c>
      <c r="L13" s="190">
        <v>5</v>
      </c>
      <c r="M13" s="19">
        <v>5</v>
      </c>
      <c r="N13" s="19">
        <v>3</v>
      </c>
      <c r="O13" s="197">
        <v>5</v>
      </c>
      <c r="P13" s="19">
        <v>5</v>
      </c>
      <c r="Q13" s="19">
        <v>5</v>
      </c>
      <c r="R13" s="195">
        <v>4</v>
      </c>
      <c r="S13" s="43">
        <f t="shared" si="0"/>
        <v>4.6363636363636367</v>
      </c>
      <c r="T13" s="193">
        <v>5</v>
      </c>
      <c r="U13" s="19">
        <v>5</v>
      </c>
      <c r="V13" s="19">
        <v>5</v>
      </c>
      <c r="W13" s="193">
        <v>5</v>
      </c>
      <c r="X13" s="190">
        <v>5</v>
      </c>
      <c r="Y13" s="19">
        <v>5</v>
      </c>
      <c r="Z13" s="19">
        <v>3</v>
      </c>
      <c r="AA13" s="197">
        <v>5</v>
      </c>
      <c r="AB13" s="19">
        <v>5</v>
      </c>
      <c r="AC13" s="19">
        <v>5</v>
      </c>
      <c r="AD13" s="195">
        <v>4</v>
      </c>
      <c r="AE13" s="44">
        <f t="shared" si="1"/>
        <v>4.7272727272727275</v>
      </c>
      <c r="AF13" s="193">
        <v>5</v>
      </c>
      <c r="AG13" s="19">
        <v>5</v>
      </c>
      <c r="AH13" s="19">
        <v>5</v>
      </c>
      <c r="AI13" s="193">
        <v>5</v>
      </c>
      <c r="AJ13" s="190">
        <v>5</v>
      </c>
      <c r="AK13" s="19">
        <v>5</v>
      </c>
      <c r="AL13" s="19">
        <v>3</v>
      </c>
      <c r="AM13" s="197">
        <v>5</v>
      </c>
      <c r="AN13" s="19">
        <v>5</v>
      </c>
      <c r="AO13" s="19">
        <v>5</v>
      </c>
      <c r="AP13" s="195">
        <v>4</v>
      </c>
      <c r="AQ13" s="45">
        <f t="shared" si="2"/>
        <v>4.7272727272727275</v>
      </c>
    </row>
    <row r="14" spans="1:43" ht="35.1" customHeight="1" x14ac:dyDescent="0.25">
      <c r="A14" s="36" t="s">
        <v>164</v>
      </c>
      <c r="B14" s="36" t="s">
        <v>165</v>
      </c>
      <c r="C14" s="36" t="s">
        <v>67</v>
      </c>
      <c r="D14" s="36" t="s">
        <v>68</v>
      </c>
      <c r="E14" s="36" t="s">
        <v>69</v>
      </c>
      <c r="F14" s="146">
        <v>100000</v>
      </c>
      <c r="G14" s="152">
        <v>550000</v>
      </c>
      <c r="H14" s="193">
        <v>5</v>
      </c>
      <c r="I14" s="19">
        <v>5</v>
      </c>
      <c r="J14" s="19">
        <v>5</v>
      </c>
      <c r="K14" s="193">
        <v>4</v>
      </c>
      <c r="L14" s="190">
        <v>3</v>
      </c>
      <c r="M14" s="19">
        <v>5</v>
      </c>
      <c r="N14" s="19">
        <v>2</v>
      </c>
      <c r="O14" s="197">
        <v>5</v>
      </c>
      <c r="P14" s="19">
        <v>5</v>
      </c>
      <c r="Q14" s="19">
        <v>5</v>
      </c>
      <c r="R14" s="195">
        <v>4</v>
      </c>
      <c r="S14" s="43">
        <f t="shared" si="0"/>
        <v>4.3636363636363633</v>
      </c>
      <c r="T14" s="193">
        <v>5</v>
      </c>
      <c r="U14" s="19">
        <v>5</v>
      </c>
      <c r="V14" s="19">
        <v>4</v>
      </c>
      <c r="W14" s="193">
        <v>5</v>
      </c>
      <c r="X14" s="190">
        <v>2</v>
      </c>
      <c r="Y14" s="19">
        <v>4</v>
      </c>
      <c r="Z14" s="19">
        <v>2</v>
      </c>
      <c r="AA14" s="197">
        <v>5</v>
      </c>
      <c r="AB14" s="19">
        <v>5</v>
      </c>
      <c r="AC14" s="19">
        <v>4</v>
      </c>
      <c r="AD14" s="195">
        <v>4</v>
      </c>
      <c r="AE14" s="44">
        <f t="shared" si="1"/>
        <v>4.0909090909090908</v>
      </c>
      <c r="AF14" s="193">
        <v>5</v>
      </c>
      <c r="AG14" s="19">
        <v>5</v>
      </c>
      <c r="AH14" s="19">
        <v>5</v>
      </c>
      <c r="AI14" s="193">
        <v>5</v>
      </c>
      <c r="AJ14" s="190">
        <v>3</v>
      </c>
      <c r="AK14" s="19">
        <v>4</v>
      </c>
      <c r="AL14" s="19">
        <v>2</v>
      </c>
      <c r="AM14" s="197">
        <v>4</v>
      </c>
      <c r="AN14" s="19">
        <v>5</v>
      </c>
      <c r="AO14" s="19">
        <v>4</v>
      </c>
      <c r="AP14" s="195">
        <v>4</v>
      </c>
      <c r="AQ14" s="45">
        <f t="shared" si="2"/>
        <v>4.1818181818181817</v>
      </c>
    </row>
    <row r="15" spans="1:43" ht="45" customHeight="1" x14ac:dyDescent="0.25">
      <c r="A15" s="36" t="s">
        <v>166</v>
      </c>
      <c r="B15" s="36" t="s">
        <v>167</v>
      </c>
      <c r="C15" s="36" t="s">
        <v>168</v>
      </c>
      <c r="D15" s="36">
        <v>47813130</v>
      </c>
      <c r="E15" s="36" t="s">
        <v>93</v>
      </c>
      <c r="F15" s="146">
        <v>64200</v>
      </c>
      <c r="G15" s="152">
        <v>99000</v>
      </c>
      <c r="H15" s="193">
        <v>3</v>
      </c>
      <c r="I15" s="19">
        <v>5</v>
      </c>
      <c r="J15" s="19">
        <v>3</v>
      </c>
      <c r="K15" s="193">
        <v>3</v>
      </c>
      <c r="L15" s="190">
        <v>4</v>
      </c>
      <c r="M15" s="19">
        <v>2</v>
      </c>
      <c r="N15" s="19">
        <v>2</v>
      </c>
      <c r="O15" s="197">
        <v>3</v>
      </c>
      <c r="P15" s="19">
        <v>4</v>
      </c>
      <c r="Q15" s="19">
        <v>5</v>
      </c>
      <c r="R15" s="195">
        <v>3</v>
      </c>
      <c r="S15" s="43">
        <f t="shared" si="0"/>
        <v>3.3636363636363638</v>
      </c>
      <c r="T15" s="193">
        <v>3</v>
      </c>
      <c r="U15" s="19">
        <v>5</v>
      </c>
      <c r="V15" s="19">
        <v>4</v>
      </c>
      <c r="W15" s="193">
        <v>3</v>
      </c>
      <c r="X15" s="190">
        <v>4</v>
      </c>
      <c r="Y15" s="19">
        <v>3</v>
      </c>
      <c r="Z15" s="19">
        <v>3</v>
      </c>
      <c r="AA15" s="197">
        <v>3</v>
      </c>
      <c r="AB15" s="19">
        <v>2</v>
      </c>
      <c r="AC15" s="19">
        <v>3</v>
      </c>
      <c r="AD15" s="195">
        <v>3</v>
      </c>
      <c r="AE15" s="44">
        <f t="shared" si="1"/>
        <v>3.2727272727272729</v>
      </c>
      <c r="AF15" s="193">
        <v>3</v>
      </c>
      <c r="AG15" s="19">
        <v>5</v>
      </c>
      <c r="AH15" s="19">
        <v>4</v>
      </c>
      <c r="AI15" s="193">
        <v>3</v>
      </c>
      <c r="AJ15" s="190">
        <v>4</v>
      </c>
      <c r="AK15" s="19">
        <v>4</v>
      </c>
      <c r="AL15" s="19">
        <v>3</v>
      </c>
      <c r="AM15" s="197">
        <v>2</v>
      </c>
      <c r="AN15" s="19">
        <v>2</v>
      </c>
      <c r="AO15" s="19">
        <v>4</v>
      </c>
      <c r="AP15" s="195">
        <v>3</v>
      </c>
      <c r="AQ15" s="45">
        <f t="shared" si="2"/>
        <v>3.3636363636363638</v>
      </c>
    </row>
    <row r="16" spans="1:43" ht="44.25" customHeight="1" x14ac:dyDescent="0.25">
      <c r="A16" s="36" t="s">
        <v>169</v>
      </c>
      <c r="B16" s="36" t="s">
        <v>92</v>
      </c>
      <c r="C16" s="36" t="s">
        <v>168</v>
      </c>
      <c r="D16" s="36">
        <v>47813130</v>
      </c>
      <c r="E16" s="36" t="s">
        <v>93</v>
      </c>
      <c r="F16" s="146">
        <v>70000</v>
      </c>
      <c r="G16" s="152">
        <v>200000</v>
      </c>
      <c r="H16" s="193">
        <v>5</v>
      </c>
      <c r="I16" s="19">
        <v>5</v>
      </c>
      <c r="J16" s="19">
        <v>4</v>
      </c>
      <c r="K16" s="193">
        <v>3</v>
      </c>
      <c r="L16" s="190">
        <v>4</v>
      </c>
      <c r="M16" s="19">
        <v>5</v>
      </c>
      <c r="N16" s="19">
        <v>4</v>
      </c>
      <c r="O16" s="197">
        <v>2</v>
      </c>
      <c r="P16" s="19">
        <v>3</v>
      </c>
      <c r="Q16" s="19">
        <v>5</v>
      </c>
      <c r="R16" s="195">
        <v>4</v>
      </c>
      <c r="S16" s="43">
        <f t="shared" si="0"/>
        <v>4</v>
      </c>
      <c r="T16" s="193">
        <v>4</v>
      </c>
      <c r="U16" s="19">
        <v>5</v>
      </c>
      <c r="V16" s="19">
        <v>5</v>
      </c>
      <c r="W16" s="193">
        <v>3</v>
      </c>
      <c r="X16" s="190">
        <v>3</v>
      </c>
      <c r="Y16" s="19">
        <v>5</v>
      </c>
      <c r="Z16" s="19">
        <v>5</v>
      </c>
      <c r="AA16" s="197">
        <v>3</v>
      </c>
      <c r="AB16" s="19">
        <v>3</v>
      </c>
      <c r="AC16" s="19">
        <v>5</v>
      </c>
      <c r="AD16" s="195">
        <v>4</v>
      </c>
      <c r="AE16" s="44">
        <f t="shared" si="1"/>
        <v>4.0909090909090908</v>
      </c>
      <c r="AF16" s="193">
        <v>2</v>
      </c>
      <c r="AG16" s="19">
        <v>5</v>
      </c>
      <c r="AH16" s="19">
        <v>4</v>
      </c>
      <c r="AI16" s="193">
        <v>3</v>
      </c>
      <c r="AJ16" s="190">
        <v>3</v>
      </c>
      <c r="AK16" s="19">
        <v>5</v>
      </c>
      <c r="AL16" s="19">
        <v>5</v>
      </c>
      <c r="AM16" s="197">
        <v>3</v>
      </c>
      <c r="AN16" s="19">
        <v>3</v>
      </c>
      <c r="AO16" s="19">
        <v>5</v>
      </c>
      <c r="AP16" s="195">
        <v>4</v>
      </c>
      <c r="AQ16" s="45">
        <f t="shared" si="2"/>
        <v>3.8181818181818183</v>
      </c>
    </row>
    <row r="17" spans="1:43" ht="35.1" customHeight="1" x14ac:dyDescent="0.25">
      <c r="A17" s="36" t="s">
        <v>170</v>
      </c>
      <c r="B17" s="36" t="s">
        <v>171</v>
      </c>
      <c r="C17" s="36" t="s">
        <v>27</v>
      </c>
      <c r="D17" s="36">
        <v>87092581</v>
      </c>
      <c r="E17" s="36" t="s">
        <v>99</v>
      </c>
      <c r="F17" s="146">
        <v>97500</v>
      </c>
      <c r="G17" s="152">
        <v>213000</v>
      </c>
      <c r="H17" s="193">
        <v>4</v>
      </c>
      <c r="I17" s="19">
        <v>5</v>
      </c>
      <c r="J17" s="19">
        <v>5</v>
      </c>
      <c r="K17" s="193">
        <v>4</v>
      </c>
      <c r="L17" s="190">
        <v>3</v>
      </c>
      <c r="M17" s="19">
        <v>5</v>
      </c>
      <c r="N17" s="19">
        <v>2</v>
      </c>
      <c r="O17" s="197">
        <v>2</v>
      </c>
      <c r="P17" s="19">
        <v>2</v>
      </c>
      <c r="Q17" s="19">
        <v>4</v>
      </c>
      <c r="R17" s="195">
        <v>5</v>
      </c>
      <c r="S17" s="43">
        <f t="shared" si="0"/>
        <v>3.7272727272727271</v>
      </c>
      <c r="T17" s="193">
        <v>3</v>
      </c>
      <c r="U17" s="19">
        <v>5</v>
      </c>
      <c r="V17" s="19">
        <v>5</v>
      </c>
      <c r="W17" s="193">
        <v>4</v>
      </c>
      <c r="X17" s="190">
        <v>3</v>
      </c>
      <c r="Y17" s="19">
        <v>3</v>
      </c>
      <c r="Z17" s="19">
        <v>3</v>
      </c>
      <c r="AA17" s="197">
        <v>2</v>
      </c>
      <c r="AB17" s="19">
        <v>2</v>
      </c>
      <c r="AC17" s="19">
        <v>4</v>
      </c>
      <c r="AD17" s="195">
        <v>5</v>
      </c>
      <c r="AE17" s="44">
        <f t="shared" si="1"/>
        <v>3.5454545454545454</v>
      </c>
      <c r="AF17" s="193">
        <v>4</v>
      </c>
      <c r="AG17" s="19">
        <v>5</v>
      </c>
      <c r="AH17" s="19">
        <v>4</v>
      </c>
      <c r="AI17" s="193">
        <v>4</v>
      </c>
      <c r="AJ17" s="190">
        <v>3</v>
      </c>
      <c r="AK17" s="19">
        <v>3</v>
      </c>
      <c r="AL17" s="19">
        <v>2</v>
      </c>
      <c r="AM17" s="197">
        <v>2</v>
      </c>
      <c r="AN17" s="19">
        <v>2</v>
      </c>
      <c r="AO17" s="19">
        <v>4</v>
      </c>
      <c r="AP17" s="195">
        <v>5</v>
      </c>
      <c r="AQ17" s="45">
        <f t="shared" si="2"/>
        <v>3.4545454545454546</v>
      </c>
    </row>
    <row r="18" spans="1:43" ht="35.1" customHeight="1" x14ac:dyDescent="0.25">
      <c r="A18" s="36" t="s">
        <v>172</v>
      </c>
      <c r="B18" s="36" t="s">
        <v>19</v>
      </c>
      <c r="C18" s="36" t="s">
        <v>13</v>
      </c>
      <c r="D18" s="36">
        <v>29393973</v>
      </c>
      <c r="E18" s="36" t="s">
        <v>14</v>
      </c>
      <c r="F18" s="146">
        <v>100000</v>
      </c>
      <c r="G18" s="152">
        <v>730000</v>
      </c>
      <c r="H18" s="193">
        <v>4</v>
      </c>
      <c r="I18" s="19">
        <v>5</v>
      </c>
      <c r="J18" s="19">
        <v>4</v>
      </c>
      <c r="K18" s="193">
        <v>4</v>
      </c>
      <c r="L18" s="190">
        <v>4</v>
      </c>
      <c r="M18" s="19">
        <v>5</v>
      </c>
      <c r="N18" s="19">
        <v>2</v>
      </c>
      <c r="O18" s="197">
        <v>4</v>
      </c>
      <c r="P18" s="19">
        <v>5</v>
      </c>
      <c r="Q18" s="19">
        <v>5</v>
      </c>
      <c r="R18" s="195">
        <v>3</v>
      </c>
      <c r="S18" s="43">
        <f t="shared" si="0"/>
        <v>4.0909090909090908</v>
      </c>
      <c r="T18" s="193">
        <v>3</v>
      </c>
      <c r="U18" s="19">
        <v>5</v>
      </c>
      <c r="V18" s="19">
        <v>4</v>
      </c>
      <c r="W18" s="193">
        <v>5</v>
      </c>
      <c r="X18" s="190">
        <v>4</v>
      </c>
      <c r="Y18" s="19">
        <v>5</v>
      </c>
      <c r="Z18" s="19">
        <v>2</v>
      </c>
      <c r="AA18" s="197">
        <v>4</v>
      </c>
      <c r="AB18" s="19">
        <v>5</v>
      </c>
      <c r="AC18" s="19">
        <v>5</v>
      </c>
      <c r="AD18" s="195">
        <v>3</v>
      </c>
      <c r="AE18" s="44">
        <f t="shared" si="1"/>
        <v>4.0909090909090908</v>
      </c>
      <c r="AF18" s="193">
        <v>4</v>
      </c>
      <c r="AG18" s="19">
        <v>5</v>
      </c>
      <c r="AH18" s="19">
        <v>4</v>
      </c>
      <c r="AI18" s="193">
        <v>4</v>
      </c>
      <c r="AJ18" s="190">
        <v>4</v>
      </c>
      <c r="AK18" s="19">
        <v>5</v>
      </c>
      <c r="AL18" s="19">
        <v>2</v>
      </c>
      <c r="AM18" s="197">
        <v>3</v>
      </c>
      <c r="AN18" s="19">
        <v>5</v>
      </c>
      <c r="AO18" s="19">
        <v>5</v>
      </c>
      <c r="AP18" s="195">
        <v>3</v>
      </c>
      <c r="AQ18" s="45">
        <f t="shared" si="2"/>
        <v>4</v>
      </c>
    </row>
    <row r="19" spans="1:43" ht="35.1" customHeight="1" x14ac:dyDescent="0.25">
      <c r="A19" s="36" t="s">
        <v>173</v>
      </c>
      <c r="B19" s="36" t="s">
        <v>20</v>
      </c>
      <c r="C19" s="36" t="s">
        <v>13</v>
      </c>
      <c r="D19" s="36">
        <v>29393973</v>
      </c>
      <c r="E19" s="36" t="s">
        <v>14</v>
      </c>
      <c r="F19" s="146">
        <v>100000</v>
      </c>
      <c r="G19" s="152">
        <v>970000</v>
      </c>
      <c r="H19" s="193">
        <v>5</v>
      </c>
      <c r="I19" s="19">
        <v>5</v>
      </c>
      <c r="J19" s="19">
        <v>5</v>
      </c>
      <c r="K19" s="193">
        <v>4</v>
      </c>
      <c r="L19" s="190">
        <v>4</v>
      </c>
      <c r="M19" s="19">
        <v>5</v>
      </c>
      <c r="N19" s="19">
        <v>3</v>
      </c>
      <c r="O19" s="197">
        <v>4</v>
      </c>
      <c r="P19" s="19">
        <v>5</v>
      </c>
      <c r="Q19" s="19">
        <v>5</v>
      </c>
      <c r="R19" s="195">
        <v>4</v>
      </c>
      <c r="S19" s="43">
        <f t="shared" si="0"/>
        <v>4.4545454545454541</v>
      </c>
      <c r="T19" s="193">
        <v>4</v>
      </c>
      <c r="U19" s="19">
        <v>5</v>
      </c>
      <c r="V19" s="19">
        <v>5</v>
      </c>
      <c r="W19" s="193">
        <v>5</v>
      </c>
      <c r="X19" s="190">
        <v>4</v>
      </c>
      <c r="Y19" s="19">
        <v>5</v>
      </c>
      <c r="Z19" s="19">
        <v>3</v>
      </c>
      <c r="AA19" s="197">
        <v>4</v>
      </c>
      <c r="AB19" s="19">
        <v>5</v>
      </c>
      <c r="AC19" s="19">
        <v>5</v>
      </c>
      <c r="AD19" s="195">
        <v>4</v>
      </c>
      <c r="AE19" s="44">
        <f t="shared" si="1"/>
        <v>4.4545454545454541</v>
      </c>
      <c r="AF19" s="193">
        <v>4</v>
      </c>
      <c r="AG19" s="19">
        <v>5</v>
      </c>
      <c r="AH19" s="19">
        <v>4</v>
      </c>
      <c r="AI19" s="193">
        <v>4</v>
      </c>
      <c r="AJ19" s="190">
        <v>4</v>
      </c>
      <c r="AK19" s="19">
        <v>5</v>
      </c>
      <c r="AL19" s="19">
        <v>2</v>
      </c>
      <c r="AM19" s="197">
        <v>4</v>
      </c>
      <c r="AN19" s="19">
        <v>5</v>
      </c>
      <c r="AO19" s="19">
        <v>5</v>
      </c>
      <c r="AP19" s="195">
        <v>4</v>
      </c>
      <c r="AQ19" s="45">
        <f t="shared" si="2"/>
        <v>4.1818181818181817</v>
      </c>
    </row>
    <row r="20" spans="1:43" ht="35.1" customHeight="1" x14ac:dyDescent="0.25">
      <c r="A20" s="36" t="s">
        <v>174</v>
      </c>
      <c r="B20" s="36" t="s">
        <v>175</v>
      </c>
      <c r="C20" s="36" t="s">
        <v>23</v>
      </c>
      <c r="D20" s="36">
        <v>47813512</v>
      </c>
      <c r="E20" s="36" t="s">
        <v>24</v>
      </c>
      <c r="F20" s="146">
        <v>48000</v>
      </c>
      <c r="G20" s="152">
        <v>75000</v>
      </c>
      <c r="H20" s="193">
        <v>4</v>
      </c>
      <c r="I20" s="19">
        <v>5</v>
      </c>
      <c r="J20" s="19">
        <v>4</v>
      </c>
      <c r="K20" s="193">
        <v>5</v>
      </c>
      <c r="L20" s="190">
        <v>2</v>
      </c>
      <c r="M20" s="126" t="s">
        <v>361</v>
      </c>
      <c r="N20" s="19">
        <v>4</v>
      </c>
      <c r="O20" s="197">
        <v>2</v>
      </c>
      <c r="P20" s="19">
        <v>2</v>
      </c>
      <c r="Q20" s="19">
        <v>5</v>
      </c>
      <c r="R20" s="195">
        <v>5</v>
      </c>
      <c r="S20" s="43">
        <f>SUM(H20,I20,J20,K20,L20,N20,O20,P20,Q20,R20)/10</f>
        <v>3.8</v>
      </c>
      <c r="T20" s="193">
        <v>4</v>
      </c>
      <c r="U20" s="19">
        <v>5</v>
      </c>
      <c r="V20" s="19">
        <v>4</v>
      </c>
      <c r="W20" s="193">
        <v>5</v>
      </c>
      <c r="X20" s="190">
        <v>2</v>
      </c>
      <c r="Y20" s="126" t="s">
        <v>361</v>
      </c>
      <c r="Z20" s="19">
        <v>4</v>
      </c>
      <c r="AA20" s="197">
        <v>3</v>
      </c>
      <c r="AB20" s="19">
        <v>2</v>
      </c>
      <c r="AC20" s="19">
        <v>4</v>
      </c>
      <c r="AD20" s="195">
        <v>5</v>
      </c>
      <c r="AE20" s="44">
        <f>SUM(T20,U20,V20,W20,X20,Z20,AA20,AB20,AC20,AD20)/10</f>
        <v>3.8</v>
      </c>
      <c r="AF20" s="193">
        <v>4</v>
      </c>
      <c r="AG20" s="19">
        <v>5</v>
      </c>
      <c r="AH20" s="19">
        <v>4</v>
      </c>
      <c r="AI20" s="193">
        <v>5</v>
      </c>
      <c r="AJ20" s="190">
        <v>1</v>
      </c>
      <c r="AK20" s="126" t="s">
        <v>361</v>
      </c>
      <c r="AL20" s="19">
        <v>5</v>
      </c>
      <c r="AM20" s="197">
        <v>2</v>
      </c>
      <c r="AN20" s="19">
        <v>2</v>
      </c>
      <c r="AO20" s="19">
        <v>4</v>
      </c>
      <c r="AP20" s="195">
        <v>5</v>
      </c>
      <c r="AQ20" s="45">
        <f>SUM(AF20,AG20,AH20,AI20,AJ20,AL20,AM20,AN20,AO20,AP20)/10</f>
        <v>3.7</v>
      </c>
    </row>
    <row r="21" spans="1:43" ht="35.1" customHeight="1" x14ac:dyDescent="0.25">
      <c r="A21" s="36" t="s">
        <v>176</v>
      </c>
      <c r="B21" s="36" t="s">
        <v>177</v>
      </c>
      <c r="C21" s="36" t="s">
        <v>23</v>
      </c>
      <c r="D21" s="36">
        <v>47813512</v>
      </c>
      <c r="E21" s="36" t="s">
        <v>24</v>
      </c>
      <c r="F21" s="146">
        <v>55000</v>
      </c>
      <c r="G21" s="152">
        <v>88000</v>
      </c>
      <c r="H21" s="193">
        <v>5</v>
      </c>
      <c r="I21" s="19">
        <v>5</v>
      </c>
      <c r="J21" s="19">
        <v>5</v>
      </c>
      <c r="K21" s="193">
        <v>5</v>
      </c>
      <c r="L21" s="190">
        <v>4</v>
      </c>
      <c r="M21" s="126" t="s">
        <v>361</v>
      </c>
      <c r="N21" s="19">
        <v>4</v>
      </c>
      <c r="O21" s="197">
        <v>3</v>
      </c>
      <c r="P21" s="19">
        <v>3</v>
      </c>
      <c r="Q21" s="19">
        <v>5</v>
      </c>
      <c r="R21" s="195">
        <v>3</v>
      </c>
      <c r="S21" s="43">
        <f>SUM(H21,I21,J21,K21,L21,N21,O21,P21,Q21,R21)/10</f>
        <v>4.2</v>
      </c>
      <c r="T21" s="193">
        <v>5</v>
      </c>
      <c r="U21" s="19">
        <v>5</v>
      </c>
      <c r="V21" s="19">
        <v>5</v>
      </c>
      <c r="W21" s="193">
        <v>5</v>
      </c>
      <c r="X21" s="190">
        <v>4</v>
      </c>
      <c r="Y21" s="126" t="s">
        <v>361</v>
      </c>
      <c r="Z21" s="19">
        <v>4</v>
      </c>
      <c r="AA21" s="197">
        <v>3</v>
      </c>
      <c r="AB21" s="19">
        <v>3</v>
      </c>
      <c r="AC21" s="19">
        <v>5</v>
      </c>
      <c r="AD21" s="195">
        <v>3</v>
      </c>
      <c r="AE21" s="44">
        <f>SUM(T21,U21,V21,W21,X21,Z21,AA21,AB21,AC21,AD21)/10</f>
        <v>4.2</v>
      </c>
      <c r="AF21" s="193">
        <v>5</v>
      </c>
      <c r="AG21" s="19">
        <v>5</v>
      </c>
      <c r="AH21" s="19">
        <v>5</v>
      </c>
      <c r="AI21" s="193">
        <v>5</v>
      </c>
      <c r="AJ21" s="190">
        <v>3</v>
      </c>
      <c r="AK21" s="126" t="s">
        <v>361</v>
      </c>
      <c r="AL21" s="19">
        <v>5</v>
      </c>
      <c r="AM21" s="197">
        <v>3</v>
      </c>
      <c r="AN21" s="19">
        <v>2</v>
      </c>
      <c r="AO21" s="19">
        <v>5</v>
      </c>
      <c r="AP21" s="195">
        <v>3</v>
      </c>
      <c r="AQ21" s="45">
        <f>SUM(AF21,AG21,AH21,AI21,AJ21,AL21,AM21,AN21,AO21,AP21)/10</f>
        <v>4.0999999999999996</v>
      </c>
    </row>
    <row r="22" spans="1:43" ht="39.75" customHeight="1" x14ac:dyDescent="0.25">
      <c r="A22" s="36" t="s">
        <v>178</v>
      </c>
      <c r="B22" s="36" t="s">
        <v>179</v>
      </c>
      <c r="C22" s="36" t="s">
        <v>28</v>
      </c>
      <c r="D22" s="36">
        <v>44738803</v>
      </c>
      <c r="E22" s="36" t="s">
        <v>29</v>
      </c>
      <c r="F22" s="146">
        <v>25300</v>
      </c>
      <c r="G22" s="147">
        <v>39100</v>
      </c>
      <c r="H22" s="193">
        <v>4</v>
      </c>
      <c r="I22" s="19">
        <v>5</v>
      </c>
      <c r="J22" s="19">
        <v>5</v>
      </c>
      <c r="K22" s="193">
        <v>3</v>
      </c>
      <c r="L22" s="190">
        <v>4</v>
      </c>
      <c r="M22" s="19">
        <v>4</v>
      </c>
      <c r="N22" s="19">
        <v>3</v>
      </c>
      <c r="O22" s="197">
        <v>2</v>
      </c>
      <c r="P22" s="19">
        <v>2</v>
      </c>
      <c r="Q22" s="19">
        <v>4</v>
      </c>
      <c r="R22" s="195">
        <v>4</v>
      </c>
      <c r="S22" s="43">
        <f t="shared" si="0"/>
        <v>3.6363636363636362</v>
      </c>
      <c r="T22" s="193">
        <v>3</v>
      </c>
      <c r="U22" s="19">
        <v>5</v>
      </c>
      <c r="V22" s="19">
        <v>5</v>
      </c>
      <c r="W22" s="193">
        <v>3</v>
      </c>
      <c r="X22" s="190">
        <v>4</v>
      </c>
      <c r="Y22" s="19">
        <v>3</v>
      </c>
      <c r="Z22" s="19">
        <v>3</v>
      </c>
      <c r="AA22" s="197">
        <v>3</v>
      </c>
      <c r="AB22" s="19">
        <v>3</v>
      </c>
      <c r="AC22" s="19">
        <v>3</v>
      </c>
      <c r="AD22" s="195">
        <v>4</v>
      </c>
      <c r="AE22" s="44">
        <f t="shared" si="1"/>
        <v>3.5454545454545454</v>
      </c>
      <c r="AF22" s="193">
        <v>4</v>
      </c>
      <c r="AG22" s="19">
        <v>5</v>
      </c>
      <c r="AH22" s="19">
        <v>4</v>
      </c>
      <c r="AI22" s="193">
        <v>3</v>
      </c>
      <c r="AJ22" s="190">
        <v>4</v>
      </c>
      <c r="AK22" s="19">
        <v>5</v>
      </c>
      <c r="AL22" s="19">
        <v>4</v>
      </c>
      <c r="AM22" s="197">
        <v>3</v>
      </c>
      <c r="AN22" s="19">
        <v>3</v>
      </c>
      <c r="AO22" s="19">
        <v>4</v>
      </c>
      <c r="AP22" s="195">
        <v>4</v>
      </c>
      <c r="AQ22" s="45">
        <f t="shared" si="2"/>
        <v>3.9090909090909092</v>
      </c>
    </row>
    <row r="23" spans="1:43" ht="35.1" customHeight="1" x14ac:dyDescent="0.25">
      <c r="A23" s="36" t="s">
        <v>180</v>
      </c>
      <c r="B23" s="36" t="s">
        <v>181</v>
      </c>
      <c r="C23" s="36" t="s">
        <v>25</v>
      </c>
      <c r="D23" s="36">
        <v>44941404</v>
      </c>
      <c r="E23" s="36" t="s">
        <v>26</v>
      </c>
      <c r="F23" s="146">
        <v>30000</v>
      </c>
      <c r="G23" s="147">
        <v>47000</v>
      </c>
      <c r="H23" s="193">
        <v>5</v>
      </c>
      <c r="I23" s="19">
        <v>5</v>
      </c>
      <c r="J23" s="19">
        <v>5</v>
      </c>
      <c r="K23" s="193">
        <v>3</v>
      </c>
      <c r="L23" s="190">
        <v>3</v>
      </c>
      <c r="M23" s="19">
        <v>5</v>
      </c>
      <c r="N23" s="19">
        <v>3</v>
      </c>
      <c r="O23" s="197">
        <v>3</v>
      </c>
      <c r="P23" s="19">
        <v>2</v>
      </c>
      <c r="Q23" s="19">
        <v>5</v>
      </c>
      <c r="R23" s="195">
        <v>4</v>
      </c>
      <c r="S23" s="43">
        <f t="shared" si="0"/>
        <v>3.9090909090909092</v>
      </c>
      <c r="T23" s="193">
        <v>4</v>
      </c>
      <c r="U23" s="19">
        <v>5</v>
      </c>
      <c r="V23" s="19">
        <v>5</v>
      </c>
      <c r="W23" s="193">
        <v>3</v>
      </c>
      <c r="X23" s="190">
        <v>3</v>
      </c>
      <c r="Y23" s="19">
        <v>4</v>
      </c>
      <c r="Z23" s="19">
        <v>3</v>
      </c>
      <c r="AA23" s="197">
        <v>4</v>
      </c>
      <c r="AB23" s="19">
        <v>2</v>
      </c>
      <c r="AC23" s="19">
        <v>5</v>
      </c>
      <c r="AD23" s="195">
        <v>4</v>
      </c>
      <c r="AE23" s="44">
        <f t="shared" si="1"/>
        <v>3.8181818181818183</v>
      </c>
      <c r="AF23" s="193">
        <v>4</v>
      </c>
      <c r="AG23" s="19">
        <v>5</v>
      </c>
      <c r="AH23" s="19">
        <v>4</v>
      </c>
      <c r="AI23" s="193">
        <v>3</v>
      </c>
      <c r="AJ23" s="190">
        <v>3</v>
      </c>
      <c r="AK23" s="19">
        <v>5</v>
      </c>
      <c r="AL23" s="19">
        <v>4</v>
      </c>
      <c r="AM23" s="197">
        <v>3</v>
      </c>
      <c r="AN23" s="19">
        <v>2</v>
      </c>
      <c r="AO23" s="19">
        <v>4</v>
      </c>
      <c r="AP23" s="195">
        <v>4</v>
      </c>
      <c r="AQ23" s="45">
        <f t="shared" si="2"/>
        <v>3.7272727272727271</v>
      </c>
    </row>
    <row r="24" spans="1:43" ht="35.1" customHeight="1" x14ac:dyDescent="0.25">
      <c r="A24" s="36" t="s">
        <v>182</v>
      </c>
      <c r="B24" s="36" t="s">
        <v>183</v>
      </c>
      <c r="C24" s="36" t="s">
        <v>25</v>
      </c>
      <c r="D24" s="36">
        <v>44941404</v>
      </c>
      <c r="E24" s="36" t="s">
        <v>26</v>
      </c>
      <c r="F24" s="146">
        <v>47000</v>
      </c>
      <c r="G24" s="147">
        <v>75000</v>
      </c>
      <c r="H24" s="193">
        <v>5</v>
      </c>
      <c r="I24" s="19">
        <v>5</v>
      </c>
      <c r="J24" s="19">
        <v>5</v>
      </c>
      <c r="K24" s="193">
        <v>3</v>
      </c>
      <c r="L24" s="190">
        <v>3</v>
      </c>
      <c r="M24" s="19">
        <v>5</v>
      </c>
      <c r="N24" s="19">
        <v>3</v>
      </c>
      <c r="O24" s="197">
        <v>2</v>
      </c>
      <c r="P24" s="19">
        <v>3</v>
      </c>
      <c r="Q24" s="19">
        <v>5</v>
      </c>
      <c r="R24" s="195">
        <v>4</v>
      </c>
      <c r="S24" s="43">
        <f t="shared" si="0"/>
        <v>3.9090909090909092</v>
      </c>
      <c r="T24" s="193">
        <v>4</v>
      </c>
      <c r="U24" s="19">
        <v>5</v>
      </c>
      <c r="V24" s="19">
        <v>5</v>
      </c>
      <c r="W24" s="193">
        <v>4</v>
      </c>
      <c r="X24" s="190">
        <v>3</v>
      </c>
      <c r="Y24" s="19">
        <v>3</v>
      </c>
      <c r="Z24" s="19">
        <v>3</v>
      </c>
      <c r="AA24" s="197">
        <v>3</v>
      </c>
      <c r="AB24" s="19">
        <v>3</v>
      </c>
      <c r="AC24" s="19">
        <v>5</v>
      </c>
      <c r="AD24" s="195">
        <v>4</v>
      </c>
      <c r="AE24" s="44">
        <f t="shared" si="1"/>
        <v>3.8181818181818183</v>
      </c>
      <c r="AF24" s="193">
        <v>4</v>
      </c>
      <c r="AG24" s="19">
        <v>5</v>
      </c>
      <c r="AH24" s="19">
        <v>4</v>
      </c>
      <c r="AI24" s="193">
        <v>3</v>
      </c>
      <c r="AJ24" s="190">
        <v>3</v>
      </c>
      <c r="AK24" s="19">
        <v>5</v>
      </c>
      <c r="AL24" s="19">
        <v>3</v>
      </c>
      <c r="AM24" s="197">
        <v>3</v>
      </c>
      <c r="AN24" s="19">
        <v>3</v>
      </c>
      <c r="AO24" s="19">
        <v>4</v>
      </c>
      <c r="AP24" s="195">
        <v>4</v>
      </c>
      <c r="AQ24" s="45">
        <f t="shared" si="2"/>
        <v>3.7272727272727271</v>
      </c>
    </row>
    <row r="25" spans="1:43" ht="35.1" customHeight="1" x14ac:dyDescent="0.25">
      <c r="A25" s="36" t="s">
        <v>184</v>
      </c>
      <c r="B25" s="36" t="s">
        <v>96</v>
      </c>
      <c r="C25" s="36" t="s">
        <v>65</v>
      </c>
      <c r="D25" s="36">
        <v>28614593</v>
      </c>
      <c r="E25" s="36" t="s">
        <v>66</v>
      </c>
      <c r="F25" s="146">
        <v>47000</v>
      </c>
      <c r="G25" s="147">
        <v>185000</v>
      </c>
      <c r="H25" s="193">
        <v>4</v>
      </c>
      <c r="I25" s="19">
        <v>5</v>
      </c>
      <c r="J25" s="19">
        <v>5</v>
      </c>
      <c r="K25" s="193">
        <v>3</v>
      </c>
      <c r="L25" s="190">
        <v>4</v>
      </c>
      <c r="M25" s="19">
        <v>5</v>
      </c>
      <c r="N25" s="19">
        <v>3</v>
      </c>
      <c r="O25" s="197">
        <v>2</v>
      </c>
      <c r="P25" s="19">
        <v>4</v>
      </c>
      <c r="Q25" s="19">
        <v>4</v>
      </c>
      <c r="R25" s="195">
        <v>5</v>
      </c>
      <c r="S25" s="43">
        <f t="shared" si="0"/>
        <v>4</v>
      </c>
      <c r="T25" s="193">
        <v>2</v>
      </c>
      <c r="U25" s="19">
        <v>5</v>
      </c>
      <c r="V25" s="19">
        <v>5</v>
      </c>
      <c r="W25" s="193">
        <v>4</v>
      </c>
      <c r="X25" s="190">
        <v>3</v>
      </c>
      <c r="Y25" s="19">
        <v>4</v>
      </c>
      <c r="Z25" s="19">
        <v>3</v>
      </c>
      <c r="AA25" s="197">
        <v>3</v>
      </c>
      <c r="AB25" s="19">
        <v>3</v>
      </c>
      <c r="AC25" s="19">
        <v>4</v>
      </c>
      <c r="AD25" s="195">
        <v>5</v>
      </c>
      <c r="AE25" s="44">
        <f t="shared" si="1"/>
        <v>3.7272727272727271</v>
      </c>
      <c r="AF25" s="193">
        <v>2</v>
      </c>
      <c r="AG25" s="19">
        <v>5</v>
      </c>
      <c r="AH25" s="19">
        <v>5</v>
      </c>
      <c r="AI25" s="193">
        <v>3</v>
      </c>
      <c r="AJ25" s="190">
        <v>2</v>
      </c>
      <c r="AK25" s="19">
        <v>4</v>
      </c>
      <c r="AL25" s="19">
        <v>3</v>
      </c>
      <c r="AM25" s="197">
        <v>2</v>
      </c>
      <c r="AN25" s="19">
        <v>3</v>
      </c>
      <c r="AO25" s="19">
        <v>3</v>
      </c>
      <c r="AP25" s="195">
        <v>5</v>
      </c>
      <c r="AQ25" s="45">
        <f t="shared" si="2"/>
        <v>3.3636363636363638</v>
      </c>
    </row>
    <row r="26" spans="1:43" ht="35.1" customHeight="1" x14ac:dyDescent="0.25">
      <c r="A26" s="36" t="s">
        <v>189</v>
      </c>
      <c r="B26" s="36" t="s">
        <v>186</v>
      </c>
      <c r="C26" s="36" t="s">
        <v>17</v>
      </c>
      <c r="D26" s="36">
        <v>47811838</v>
      </c>
      <c r="E26" s="36" t="s">
        <v>18</v>
      </c>
      <c r="F26" s="146">
        <v>100000</v>
      </c>
      <c r="G26" s="147">
        <v>180000</v>
      </c>
      <c r="H26" s="193">
        <v>5</v>
      </c>
      <c r="I26" s="19">
        <v>5</v>
      </c>
      <c r="J26" s="19">
        <v>1</v>
      </c>
      <c r="K26" s="193">
        <v>3</v>
      </c>
      <c r="L26" s="190">
        <v>5</v>
      </c>
      <c r="M26" s="19">
        <v>5</v>
      </c>
      <c r="N26" s="19">
        <v>4</v>
      </c>
      <c r="O26" s="197">
        <v>5</v>
      </c>
      <c r="P26" s="19">
        <v>4</v>
      </c>
      <c r="Q26" s="19">
        <v>4</v>
      </c>
      <c r="R26" s="195">
        <v>5</v>
      </c>
      <c r="S26" s="43">
        <f t="shared" si="0"/>
        <v>4.1818181818181817</v>
      </c>
      <c r="T26" s="193">
        <v>5</v>
      </c>
      <c r="U26" s="19">
        <v>5</v>
      </c>
      <c r="V26" s="19">
        <v>1</v>
      </c>
      <c r="W26" s="193">
        <v>3</v>
      </c>
      <c r="X26" s="190">
        <v>5</v>
      </c>
      <c r="Y26" s="19">
        <v>5</v>
      </c>
      <c r="Z26" s="19">
        <v>4</v>
      </c>
      <c r="AA26" s="197">
        <v>5</v>
      </c>
      <c r="AB26" s="19">
        <v>4</v>
      </c>
      <c r="AC26" s="19">
        <v>4</v>
      </c>
      <c r="AD26" s="195">
        <v>5</v>
      </c>
      <c r="AE26" s="44">
        <f t="shared" si="1"/>
        <v>4.1818181818181817</v>
      </c>
      <c r="AF26" s="193">
        <v>5</v>
      </c>
      <c r="AG26" s="19">
        <v>5</v>
      </c>
      <c r="AH26" s="19">
        <v>1</v>
      </c>
      <c r="AI26" s="193">
        <v>3</v>
      </c>
      <c r="AJ26" s="190">
        <v>5</v>
      </c>
      <c r="AK26" s="19">
        <v>5</v>
      </c>
      <c r="AL26" s="19">
        <v>4</v>
      </c>
      <c r="AM26" s="197">
        <v>5</v>
      </c>
      <c r="AN26" s="19">
        <v>4</v>
      </c>
      <c r="AO26" s="19">
        <v>4</v>
      </c>
      <c r="AP26" s="195">
        <v>5</v>
      </c>
      <c r="AQ26" s="45">
        <f t="shared" si="2"/>
        <v>4.1818181818181817</v>
      </c>
    </row>
    <row r="27" spans="1:43" ht="35.1" customHeight="1" x14ac:dyDescent="0.25">
      <c r="A27" s="36" t="s">
        <v>190</v>
      </c>
      <c r="B27" s="36" t="s">
        <v>191</v>
      </c>
      <c r="C27" s="36" t="s">
        <v>192</v>
      </c>
      <c r="D27" s="36" t="s">
        <v>193</v>
      </c>
      <c r="E27" s="36" t="s">
        <v>194</v>
      </c>
      <c r="F27" s="146">
        <v>38500</v>
      </c>
      <c r="G27" s="147">
        <v>60000</v>
      </c>
      <c r="H27" s="193">
        <v>4</v>
      </c>
      <c r="I27" s="19">
        <v>3</v>
      </c>
      <c r="J27" s="19">
        <v>5</v>
      </c>
      <c r="K27" s="193">
        <v>3</v>
      </c>
      <c r="L27" s="190">
        <v>3</v>
      </c>
      <c r="M27" s="19">
        <v>4</v>
      </c>
      <c r="N27" s="19">
        <v>2</v>
      </c>
      <c r="O27" s="197">
        <v>2</v>
      </c>
      <c r="P27" s="19">
        <v>4</v>
      </c>
      <c r="Q27" s="19">
        <v>4</v>
      </c>
      <c r="R27" s="195">
        <v>2</v>
      </c>
      <c r="S27" s="43">
        <f t="shared" si="0"/>
        <v>3.2727272727272729</v>
      </c>
      <c r="T27" s="193">
        <v>4</v>
      </c>
      <c r="U27" s="19">
        <v>3</v>
      </c>
      <c r="V27" s="19">
        <v>5</v>
      </c>
      <c r="W27" s="193">
        <v>5</v>
      </c>
      <c r="X27" s="190">
        <v>3</v>
      </c>
      <c r="Y27" s="19">
        <v>4</v>
      </c>
      <c r="Z27" s="19">
        <v>2</v>
      </c>
      <c r="AA27" s="197">
        <v>3</v>
      </c>
      <c r="AB27" s="19">
        <v>4</v>
      </c>
      <c r="AC27" s="19">
        <v>4</v>
      </c>
      <c r="AD27" s="195">
        <v>2</v>
      </c>
      <c r="AE27" s="44">
        <f t="shared" si="1"/>
        <v>3.5454545454545454</v>
      </c>
      <c r="AF27" s="193">
        <v>3</v>
      </c>
      <c r="AG27" s="19">
        <v>3</v>
      </c>
      <c r="AH27" s="19">
        <v>4</v>
      </c>
      <c r="AI27" s="193">
        <v>4</v>
      </c>
      <c r="AJ27" s="190">
        <v>5</v>
      </c>
      <c r="AK27" s="19">
        <v>5</v>
      </c>
      <c r="AL27" s="19">
        <v>2</v>
      </c>
      <c r="AM27" s="197">
        <v>2</v>
      </c>
      <c r="AN27" s="19">
        <v>4</v>
      </c>
      <c r="AO27" s="19">
        <v>2</v>
      </c>
      <c r="AP27" s="195">
        <v>2</v>
      </c>
      <c r="AQ27" s="45">
        <f t="shared" si="2"/>
        <v>3.2727272727272729</v>
      </c>
    </row>
    <row r="28" spans="1:43" ht="35.1" customHeight="1" x14ac:dyDescent="0.25">
      <c r="A28" s="36" t="s">
        <v>195</v>
      </c>
      <c r="B28" s="36" t="s">
        <v>196</v>
      </c>
      <c r="C28" s="36" t="s">
        <v>192</v>
      </c>
      <c r="D28" s="36" t="s">
        <v>193</v>
      </c>
      <c r="E28" s="36" t="s">
        <v>194</v>
      </c>
      <c r="F28" s="146">
        <v>32500</v>
      </c>
      <c r="G28" s="147">
        <v>50000</v>
      </c>
      <c r="H28" s="193">
        <v>4</v>
      </c>
      <c r="I28" s="19">
        <v>3</v>
      </c>
      <c r="J28" s="19">
        <v>5</v>
      </c>
      <c r="K28" s="193">
        <v>3</v>
      </c>
      <c r="L28" s="190">
        <v>3</v>
      </c>
      <c r="M28" s="19">
        <v>3</v>
      </c>
      <c r="N28" s="19">
        <v>2</v>
      </c>
      <c r="O28" s="197">
        <v>2</v>
      </c>
      <c r="P28" s="19">
        <v>4</v>
      </c>
      <c r="Q28" s="19">
        <v>4</v>
      </c>
      <c r="R28" s="195">
        <v>2</v>
      </c>
      <c r="S28" s="43">
        <f t="shared" si="0"/>
        <v>3.1818181818181817</v>
      </c>
      <c r="T28" s="193">
        <v>3</v>
      </c>
      <c r="U28" s="19">
        <v>3</v>
      </c>
      <c r="V28" s="19">
        <v>5</v>
      </c>
      <c r="W28" s="193">
        <v>4</v>
      </c>
      <c r="X28" s="190">
        <v>3</v>
      </c>
      <c r="Y28" s="19">
        <v>3</v>
      </c>
      <c r="Z28" s="19">
        <v>2</v>
      </c>
      <c r="AA28" s="197">
        <v>2</v>
      </c>
      <c r="AB28" s="19">
        <v>4</v>
      </c>
      <c r="AC28" s="19">
        <v>4</v>
      </c>
      <c r="AD28" s="195">
        <v>2</v>
      </c>
      <c r="AE28" s="44">
        <f t="shared" si="1"/>
        <v>3.1818181818181817</v>
      </c>
      <c r="AF28" s="193">
        <v>3</v>
      </c>
      <c r="AG28" s="19">
        <v>3</v>
      </c>
      <c r="AH28" s="19">
        <v>4</v>
      </c>
      <c r="AI28" s="193">
        <v>3</v>
      </c>
      <c r="AJ28" s="190">
        <v>4</v>
      </c>
      <c r="AK28" s="19">
        <v>5</v>
      </c>
      <c r="AL28" s="19">
        <v>2</v>
      </c>
      <c r="AM28" s="197">
        <v>2</v>
      </c>
      <c r="AN28" s="19">
        <v>4</v>
      </c>
      <c r="AO28" s="19">
        <v>3</v>
      </c>
      <c r="AP28" s="195">
        <v>2</v>
      </c>
      <c r="AQ28" s="45">
        <f t="shared" si="2"/>
        <v>3.1818181818181817</v>
      </c>
    </row>
    <row r="29" spans="1:43" ht="35.1" customHeight="1" x14ac:dyDescent="0.25">
      <c r="A29" s="36" t="s">
        <v>197</v>
      </c>
      <c r="B29" s="36" t="s">
        <v>198</v>
      </c>
      <c r="C29" s="36" t="s">
        <v>199</v>
      </c>
      <c r="D29" s="36"/>
      <c r="E29" s="36" t="s">
        <v>200</v>
      </c>
      <c r="F29" s="146">
        <v>21000</v>
      </c>
      <c r="G29" s="147">
        <v>34000</v>
      </c>
      <c r="H29" s="193">
        <v>2</v>
      </c>
      <c r="I29" s="19">
        <v>3</v>
      </c>
      <c r="J29" s="19">
        <v>3</v>
      </c>
      <c r="K29" s="193">
        <v>3</v>
      </c>
      <c r="L29" s="190">
        <v>3</v>
      </c>
      <c r="M29" s="19">
        <v>3</v>
      </c>
      <c r="N29" s="19">
        <v>2</v>
      </c>
      <c r="O29" s="197">
        <v>1</v>
      </c>
      <c r="P29" s="19">
        <v>1</v>
      </c>
      <c r="Q29" s="19">
        <v>2</v>
      </c>
      <c r="R29" s="195">
        <v>2</v>
      </c>
      <c r="S29" s="43">
        <f t="shared" si="0"/>
        <v>2.2727272727272729</v>
      </c>
      <c r="T29" s="193">
        <v>2</v>
      </c>
      <c r="U29" s="19">
        <v>3</v>
      </c>
      <c r="V29" s="19">
        <v>5</v>
      </c>
      <c r="W29" s="193">
        <v>3</v>
      </c>
      <c r="X29" s="190">
        <v>5</v>
      </c>
      <c r="Y29" s="19">
        <v>2</v>
      </c>
      <c r="Z29" s="19">
        <v>2</v>
      </c>
      <c r="AA29" s="197">
        <v>1</v>
      </c>
      <c r="AB29" s="19">
        <v>1</v>
      </c>
      <c r="AC29" s="19">
        <v>1</v>
      </c>
      <c r="AD29" s="195">
        <v>2</v>
      </c>
      <c r="AE29" s="44">
        <f t="shared" si="1"/>
        <v>2.4545454545454546</v>
      </c>
      <c r="AF29" s="193">
        <v>3</v>
      </c>
      <c r="AG29" s="19">
        <v>3</v>
      </c>
      <c r="AH29" s="19">
        <v>5</v>
      </c>
      <c r="AI29" s="193">
        <v>3</v>
      </c>
      <c r="AJ29" s="190">
        <v>4</v>
      </c>
      <c r="AK29" s="19">
        <v>4</v>
      </c>
      <c r="AL29" s="19">
        <v>2</v>
      </c>
      <c r="AM29" s="197">
        <v>1</v>
      </c>
      <c r="AN29" s="19">
        <v>2</v>
      </c>
      <c r="AO29" s="19">
        <v>2</v>
      </c>
      <c r="AP29" s="195">
        <v>2</v>
      </c>
      <c r="AQ29" s="45">
        <f t="shared" si="2"/>
        <v>2.8181818181818183</v>
      </c>
    </row>
    <row r="30" spans="1:43" ht="35.1" customHeight="1" x14ac:dyDescent="0.25">
      <c r="A30" s="36" t="s">
        <v>201</v>
      </c>
      <c r="B30" s="36" t="s">
        <v>202</v>
      </c>
      <c r="C30" s="36" t="s">
        <v>21</v>
      </c>
      <c r="D30" s="36">
        <v>68941811</v>
      </c>
      <c r="E30" s="36" t="s">
        <v>22</v>
      </c>
      <c r="F30" s="146">
        <v>78100</v>
      </c>
      <c r="G30" s="152">
        <v>120200</v>
      </c>
      <c r="H30" s="193">
        <v>5</v>
      </c>
      <c r="I30" s="19">
        <v>4</v>
      </c>
      <c r="J30" s="19">
        <v>4</v>
      </c>
      <c r="K30" s="193">
        <v>3</v>
      </c>
      <c r="L30" s="190">
        <v>4</v>
      </c>
      <c r="M30" s="19">
        <v>5</v>
      </c>
      <c r="N30" s="19">
        <v>2</v>
      </c>
      <c r="O30" s="197">
        <v>2</v>
      </c>
      <c r="P30" s="19">
        <v>2</v>
      </c>
      <c r="Q30" s="19">
        <v>5</v>
      </c>
      <c r="R30" s="195">
        <v>3</v>
      </c>
      <c r="S30" s="43">
        <f t="shared" si="0"/>
        <v>3.5454545454545454</v>
      </c>
      <c r="T30" s="193">
        <v>5</v>
      </c>
      <c r="U30" s="19">
        <v>4</v>
      </c>
      <c r="V30" s="19">
        <v>5</v>
      </c>
      <c r="W30" s="193">
        <v>3</v>
      </c>
      <c r="X30" s="190">
        <v>5</v>
      </c>
      <c r="Y30" s="19">
        <v>2</v>
      </c>
      <c r="Z30" s="19">
        <v>2</v>
      </c>
      <c r="AA30" s="197">
        <v>2</v>
      </c>
      <c r="AB30" s="19">
        <v>2</v>
      </c>
      <c r="AC30" s="19">
        <v>4</v>
      </c>
      <c r="AD30" s="195">
        <v>3</v>
      </c>
      <c r="AE30" s="44">
        <f t="shared" si="1"/>
        <v>3.3636363636363638</v>
      </c>
      <c r="AF30" s="193">
        <v>5</v>
      </c>
      <c r="AG30" s="19">
        <v>4</v>
      </c>
      <c r="AH30" s="19">
        <v>3</v>
      </c>
      <c r="AI30" s="193">
        <v>3</v>
      </c>
      <c r="AJ30" s="190">
        <v>4</v>
      </c>
      <c r="AK30" s="19">
        <v>2</v>
      </c>
      <c r="AL30" s="19">
        <v>3</v>
      </c>
      <c r="AM30" s="197">
        <v>2</v>
      </c>
      <c r="AN30" s="19">
        <v>2</v>
      </c>
      <c r="AO30" s="19">
        <v>3</v>
      </c>
      <c r="AP30" s="195">
        <v>3</v>
      </c>
      <c r="AQ30" s="45">
        <f t="shared" si="2"/>
        <v>3.0909090909090908</v>
      </c>
    </row>
    <row r="31" spans="1:43" ht="35.1" customHeight="1" x14ac:dyDescent="0.25">
      <c r="A31" s="36" t="s">
        <v>203</v>
      </c>
      <c r="B31" s="36" t="s">
        <v>204</v>
      </c>
      <c r="C31" s="36" t="s">
        <v>205</v>
      </c>
      <c r="D31" s="36">
        <v>47810491</v>
      </c>
      <c r="E31" s="36" t="s">
        <v>206</v>
      </c>
      <c r="F31" s="146">
        <v>40000</v>
      </c>
      <c r="G31" s="152">
        <v>62000</v>
      </c>
      <c r="H31" s="193">
        <v>3</v>
      </c>
      <c r="I31" s="19">
        <v>3</v>
      </c>
      <c r="J31" s="19">
        <v>4</v>
      </c>
      <c r="K31" s="193">
        <v>3</v>
      </c>
      <c r="L31" s="190">
        <v>2</v>
      </c>
      <c r="M31" s="19">
        <v>3</v>
      </c>
      <c r="N31" s="19">
        <v>3</v>
      </c>
      <c r="O31" s="197">
        <v>2</v>
      </c>
      <c r="P31" s="19">
        <v>2</v>
      </c>
      <c r="Q31" s="19">
        <v>4</v>
      </c>
      <c r="R31" s="195">
        <v>2</v>
      </c>
      <c r="S31" s="43">
        <f t="shared" si="0"/>
        <v>2.8181818181818183</v>
      </c>
      <c r="T31" s="193">
        <v>3</v>
      </c>
      <c r="U31" s="19">
        <v>3</v>
      </c>
      <c r="V31" s="19">
        <v>5</v>
      </c>
      <c r="W31" s="193">
        <v>4</v>
      </c>
      <c r="X31" s="190">
        <v>1</v>
      </c>
      <c r="Y31" s="19">
        <v>2</v>
      </c>
      <c r="Z31" s="19">
        <v>2</v>
      </c>
      <c r="AA31" s="197">
        <v>2</v>
      </c>
      <c r="AB31" s="19">
        <v>2</v>
      </c>
      <c r="AC31" s="19">
        <v>5</v>
      </c>
      <c r="AD31" s="195">
        <v>2</v>
      </c>
      <c r="AE31" s="44">
        <f t="shared" si="1"/>
        <v>2.8181818181818183</v>
      </c>
      <c r="AF31" s="193">
        <v>3</v>
      </c>
      <c r="AG31" s="19">
        <v>3</v>
      </c>
      <c r="AH31" s="19">
        <v>4</v>
      </c>
      <c r="AI31" s="193">
        <v>3</v>
      </c>
      <c r="AJ31" s="190">
        <v>2</v>
      </c>
      <c r="AK31" s="19">
        <v>3</v>
      </c>
      <c r="AL31" s="19">
        <v>3</v>
      </c>
      <c r="AM31" s="197">
        <v>2</v>
      </c>
      <c r="AN31" s="19">
        <v>2</v>
      </c>
      <c r="AO31" s="19">
        <v>4</v>
      </c>
      <c r="AP31" s="195">
        <v>2</v>
      </c>
      <c r="AQ31" s="45">
        <f t="shared" si="2"/>
        <v>2.8181818181818183</v>
      </c>
    </row>
    <row r="32" spans="1:43" ht="35.1" customHeight="1" x14ac:dyDescent="0.25">
      <c r="A32" s="36" t="s">
        <v>207</v>
      </c>
      <c r="B32" s="36" t="s">
        <v>208</v>
      </c>
      <c r="C32" s="36" t="s">
        <v>209</v>
      </c>
      <c r="D32" s="36"/>
      <c r="E32" s="36" t="s">
        <v>210</v>
      </c>
      <c r="F32" s="137">
        <v>83500</v>
      </c>
      <c r="G32" s="138">
        <v>130000</v>
      </c>
      <c r="H32" s="193">
        <v>2</v>
      </c>
      <c r="I32" s="19">
        <v>2</v>
      </c>
      <c r="J32" s="19">
        <v>1</v>
      </c>
      <c r="K32" s="193">
        <v>3</v>
      </c>
      <c r="L32" s="190">
        <v>1</v>
      </c>
      <c r="M32" s="19">
        <v>1</v>
      </c>
      <c r="N32" s="19">
        <v>2</v>
      </c>
      <c r="O32" s="197">
        <v>1</v>
      </c>
      <c r="P32" s="19">
        <v>2</v>
      </c>
      <c r="Q32" s="19">
        <v>2</v>
      </c>
      <c r="R32" s="195">
        <v>2</v>
      </c>
      <c r="S32" s="43">
        <f t="shared" si="0"/>
        <v>1.7272727272727273</v>
      </c>
      <c r="T32" s="193">
        <v>3</v>
      </c>
      <c r="U32" s="19">
        <v>2</v>
      </c>
      <c r="V32" s="19">
        <v>4</v>
      </c>
      <c r="W32" s="193">
        <v>2</v>
      </c>
      <c r="X32" s="190">
        <v>1</v>
      </c>
      <c r="Y32" s="19">
        <v>1</v>
      </c>
      <c r="Z32" s="19">
        <v>2</v>
      </c>
      <c r="AA32" s="197">
        <v>2</v>
      </c>
      <c r="AB32" s="19">
        <v>2</v>
      </c>
      <c r="AC32" s="19">
        <v>2</v>
      </c>
      <c r="AD32" s="195">
        <v>2</v>
      </c>
      <c r="AE32" s="44">
        <f t="shared" si="1"/>
        <v>2.0909090909090908</v>
      </c>
      <c r="AF32" s="193">
        <v>3</v>
      </c>
      <c r="AG32" s="19">
        <v>2</v>
      </c>
      <c r="AH32" s="19">
        <v>2</v>
      </c>
      <c r="AI32" s="193">
        <v>2</v>
      </c>
      <c r="AJ32" s="190">
        <v>1</v>
      </c>
      <c r="AK32" s="19">
        <v>1</v>
      </c>
      <c r="AL32" s="19">
        <v>3</v>
      </c>
      <c r="AM32" s="197">
        <v>2</v>
      </c>
      <c r="AN32" s="19">
        <v>2</v>
      </c>
      <c r="AO32" s="19">
        <v>3</v>
      </c>
      <c r="AP32" s="195">
        <v>2</v>
      </c>
      <c r="AQ32" s="45">
        <f t="shared" si="2"/>
        <v>2.0909090909090908</v>
      </c>
    </row>
    <row r="33" spans="1:43" ht="35.1" customHeight="1" x14ac:dyDescent="0.25">
      <c r="A33" s="36" t="s">
        <v>211</v>
      </c>
      <c r="B33" s="36" t="s">
        <v>98</v>
      </c>
      <c r="C33" s="36" t="s">
        <v>30</v>
      </c>
      <c r="D33" s="36">
        <v>10699589</v>
      </c>
      <c r="E33" s="36" t="s">
        <v>31</v>
      </c>
      <c r="F33" s="146">
        <v>81000</v>
      </c>
      <c r="G33" s="152">
        <v>125000</v>
      </c>
      <c r="H33" s="193">
        <v>5</v>
      </c>
      <c r="I33" s="19">
        <v>2</v>
      </c>
      <c r="J33" s="19">
        <v>4</v>
      </c>
      <c r="K33" s="193">
        <v>3</v>
      </c>
      <c r="L33" s="190">
        <v>2</v>
      </c>
      <c r="M33" s="19">
        <v>4</v>
      </c>
      <c r="N33" s="19">
        <v>2</v>
      </c>
      <c r="O33" s="197">
        <v>2</v>
      </c>
      <c r="P33" s="19">
        <v>4</v>
      </c>
      <c r="Q33" s="19">
        <v>5</v>
      </c>
      <c r="R33" s="195">
        <v>1</v>
      </c>
      <c r="S33" s="43">
        <f t="shared" si="0"/>
        <v>3.0909090909090908</v>
      </c>
      <c r="T33" s="193">
        <v>5</v>
      </c>
      <c r="U33" s="19">
        <v>2</v>
      </c>
      <c r="V33" s="19">
        <v>5</v>
      </c>
      <c r="W33" s="193">
        <v>4</v>
      </c>
      <c r="X33" s="190">
        <v>1</v>
      </c>
      <c r="Y33" s="19">
        <v>4</v>
      </c>
      <c r="Z33" s="19">
        <v>3</v>
      </c>
      <c r="AA33" s="197">
        <v>2</v>
      </c>
      <c r="AB33" s="19">
        <v>4</v>
      </c>
      <c r="AC33" s="19">
        <v>4</v>
      </c>
      <c r="AD33" s="195">
        <v>1</v>
      </c>
      <c r="AE33" s="44">
        <f t="shared" si="1"/>
        <v>3.1818181818181817</v>
      </c>
      <c r="AF33" s="193">
        <v>5</v>
      </c>
      <c r="AG33" s="19">
        <v>2</v>
      </c>
      <c r="AH33" s="19">
        <v>5</v>
      </c>
      <c r="AI33" s="193">
        <v>4</v>
      </c>
      <c r="AJ33" s="190">
        <v>2</v>
      </c>
      <c r="AK33" s="19">
        <v>5</v>
      </c>
      <c r="AL33" s="19">
        <v>3</v>
      </c>
      <c r="AM33" s="197">
        <v>3</v>
      </c>
      <c r="AN33" s="19">
        <v>4</v>
      </c>
      <c r="AO33" s="19">
        <v>4</v>
      </c>
      <c r="AP33" s="195">
        <v>1</v>
      </c>
      <c r="AQ33" s="45">
        <f t="shared" si="2"/>
        <v>3.4545454545454546</v>
      </c>
    </row>
    <row r="34" spans="1:43" ht="35.1" customHeight="1" x14ac:dyDescent="0.25">
      <c r="A34" s="36" t="s">
        <v>212</v>
      </c>
      <c r="B34" s="36" t="s">
        <v>213</v>
      </c>
      <c r="C34" s="36" t="s">
        <v>214</v>
      </c>
      <c r="D34" s="36">
        <v>70099715</v>
      </c>
      <c r="E34" s="36" t="s">
        <v>215</v>
      </c>
      <c r="F34" s="146">
        <v>85000</v>
      </c>
      <c r="G34" s="152">
        <v>365000</v>
      </c>
      <c r="H34" s="193">
        <v>4</v>
      </c>
      <c r="I34" s="19">
        <v>2</v>
      </c>
      <c r="J34" s="19">
        <v>1</v>
      </c>
      <c r="K34" s="193">
        <v>3</v>
      </c>
      <c r="L34" s="190">
        <v>1</v>
      </c>
      <c r="M34" s="19">
        <v>4</v>
      </c>
      <c r="N34" s="19">
        <v>2</v>
      </c>
      <c r="O34" s="197">
        <v>5</v>
      </c>
      <c r="P34" s="19">
        <v>3</v>
      </c>
      <c r="Q34" s="19">
        <v>2</v>
      </c>
      <c r="R34" s="195">
        <v>5</v>
      </c>
      <c r="S34" s="43">
        <f t="shared" ref="S34:S41" si="3">SUM(H34:R34)/11</f>
        <v>2.9090909090909092</v>
      </c>
      <c r="T34" s="193">
        <v>4</v>
      </c>
      <c r="U34" s="19">
        <v>2</v>
      </c>
      <c r="V34" s="19">
        <v>5</v>
      </c>
      <c r="W34" s="193">
        <v>4</v>
      </c>
      <c r="X34" s="190">
        <v>3</v>
      </c>
      <c r="Y34" s="19">
        <v>3</v>
      </c>
      <c r="Z34" s="19">
        <v>3</v>
      </c>
      <c r="AA34" s="197">
        <v>5</v>
      </c>
      <c r="AB34" s="19">
        <v>2</v>
      </c>
      <c r="AC34" s="19">
        <v>2</v>
      </c>
      <c r="AD34" s="195">
        <v>5</v>
      </c>
      <c r="AE34" s="44">
        <f t="shared" ref="AE34:AE40" si="4">SUM(T34:AD34)/11</f>
        <v>3.4545454545454546</v>
      </c>
      <c r="AF34" s="193">
        <v>4</v>
      </c>
      <c r="AG34" s="19">
        <v>2</v>
      </c>
      <c r="AH34" s="19">
        <v>5</v>
      </c>
      <c r="AI34" s="193">
        <v>3</v>
      </c>
      <c r="AJ34" s="190">
        <v>2</v>
      </c>
      <c r="AK34" s="19">
        <v>4</v>
      </c>
      <c r="AL34" s="19">
        <v>3</v>
      </c>
      <c r="AM34" s="197">
        <v>5</v>
      </c>
      <c r="AN34" s="19">
        <v>2</v>
      </c>
      <c r="AO34" s="19">
        <v>3</v>
      </c>
      <c r="AP34" s="195">
        <v>5</v>
      </c>
      <c r="AQ34" s="45">
        <f t="shared" ref="AQ34:AQ41" si="5">SUM(AF34:AP34)/11</f>
        <v>3.4545454545454546</v>
      </c>
    </row>
    <row r="35" spans="1:43" ht="35.1" customHeight="1" x14ac:dyDescent="0.25">
      <c r="A35" s="36" t="s">
        <v>216</v>
      </c>
      <c r="B35" s="36" t="s">
        <v>217</v>
      </c>
      <c r="C35" s="36" t="s">
        <v>218</v>
      </c>
      <c r="D35" s="36">
        <v>25852345</v>
      </c>
      <c r="E35" s="36" t="s">
        <v>219</v>
      </c>
      <c r="F35" s="146">
        <v>34500</v>
      </c>
      <c r="G35" s="152">
        <v>60870</v>
      </c>
      <c r="H35" s="193">
        <v>4</v>
      </c>
      <c r="I35" s="19">
        <v>3</v>
      </c>
      <c r="J35" s="19">
        <v>5</v>
      </c>
      <c r="K35" s="193">
        <v>3</v>
      </c>
      <c r="L35" s="190">
        <v>5</v>
      </c>
      <c r="M35" s="19">
        <v>4</v>
      </c>
      <c r="N35" s="19">
        <v>3</v>
      </c>
      <c r="O35" s="197">
        <v>1</v>
      </c>
      <c r="P35" s="19">
        <v>2</v>
      </c>
      <c r="Q35" s="19">
        <v>4</v>
      </c>
      <c r="R35" s="195">
        <v>5</v>
      </c>
      <c r="S35" s="43">
        <f t="shared" si="3"/>
        <v>3.5454545454545454</v>
      </c>
      <c r="T35" s="193">
        <v>3</v>
      </c>
      <c r="U35" s="19">
        <v>3</v>
      </c>
      <c r="V35" s="19">
        <v>5</v>
      </c>
      <c r="W35" s="193">
        <v>3</v>
      </c>
      <c r="X35" s="190">
        <v>5</v>
      </c>
      <c r="Y35" s="19">
        <v>3</v>
      </c>
      <c r="Z35" s="19">
        <v>3</v>
      </c>
      <c r="AA35" s="197">
        <v>2</v>
      </c>
      <c r="AB35" s="19">
        <v>2</v>
      </c>
      <c r="AC35" s="19">
        <v>4</v>
      </c>
      <c r="AD35" s="195">
        <v>5</v>
      </c>
      <c r="AE35" s="44">
        <f t="shared" si="4"/>
        <v>3.4545454545454546</v>
      </c>
      <c r="AF35" s="193">
        <v>4</v>
      </c>
      <c r="AG35" s="19">
        <v>3</v>
      </c>
      <c r="AH35" s="19">
        <v>5</v>
      </c>
      <c r="AI35" s="193">
        <v>3</v>
      </c>
      <c r="AJ35" s="190">
        <v>5</v>
      </c>
      <c r="AK35" s="19">
        <v>5</v>
      </c>
      <c r="AL35" s="19">
        <v>3</v>
      </c>
      <c r="AM35" s="197">
        <v>3</v>
      </c>
      <c r="AN35" s="19">
        <v>2</v>
      </c>
      <c r="AO35" s="19">
        <v>4</v>
      </c>
      <c r="AP35" s="195">
        <v>5</v>
      </c>
      <c r="AQ35" s="45">
        <f t="shared" si="5"/>
        <v>3.8181818181818183</v>
      </c>
    </row>
    <row r="36" spans="1:43" ht="35.1" customHeight="1" x14ac:dyDescent="0.25">
      <c r="A36" s="36" t="s">
        <v>220</v>
      </c>
      <c r="B36" s="36" t="s">
        <v>221</v>
      </c>
      <c r="C36" s="36" t="s">
        <v>33</v>
      </c>
      <c r="D36" s="36">
        <v>26639866</v>
      </c>
      <c r="E36" s="36" t="s">
        <v>34</v>
      </c>
      <c r="F36" s="146">
        <v>58000</v>
      </c>
      <c r="G36" s="152">
        <v>91000</v>
      </c>
      <c r="H36" s="193">
        <v>2</v>
      </c>
      <c r="I36" s="19">
        <v>3</v>
      </c>
      <c r="J36" s="19">
        <v>5</v>
      </c>
      <c r="K36" s="193">
        <v>2</v>
      </c>
      <c r="L36" s="190">
        <v>2</v>
      </c>
      <c r="M36" s="19">
        <v>5</v>
      </c>
      <c r="N36" s="19">
        <v>4</v>
      </c>
      <c r="O36" s="197">
        <v>1</v>
      </c>
      <c r="P36" s="19">
        <v>3</v>
      </c>
      <c r="Q36" s="19">
        <v>4</v>
      </c>
      <c r="R36" s="195">
        <v>2</v>
      </c>
      <c r="S36" s="43">
        <f t="shared" si="3"/>
        <v>3</v>
      </c>
      <c r="T36" s="193">
        <v>2</v>
      </c>
      <c r="U36" s="19">
        <v>3</v>
      </c>
      <c r="V36" s="19">
        <v>5</v>
      </c>
      <c r="W36" s="193">
        <v>2</v>
      </c>
      <c r="X36" s="190">
        <v>2</v>
      </c>
      <c r="Y36" s="19">
        <v>2</v>
      </c>
      <c r="Z36" s="19">
        <v>4</v>
      </c>
      <c r="AA36" s="197">
        <v>1</v>
      </c>
      <c r="AB36" s="19">
        <v>3</v>
      </c>
      <c r="AC36" s="19">
        <v>4</v>
      </c>
      <c r="AD36" s="195">
        <v>2</v>
      </c>
      <c r="AE36" s="44">
        <f t="shared" si="4"/>
        <v>2.7272727272727271</v>
      </c>
      <c r="AF36" s="193">
        <v>3</v>
      </c>
      <c r="AG36" s="19">
        <v>3</v>
      </c>
      <c r="AH36" s="19">
        <v>3</v>
      </c>
      <c r="AI36" s="193">
        <v>3</v>
      </c>
      <c r="AJ36" s="190">
        <v>1</v>
      </c>
      <c r="AK36" s="19">
        <v>4</v>
      </c>
      <c r="AL36" s="19">
        <v>4</v>
      </c>
      <c r="AM36" s="197">
        <v>3</v>
      </c>
      <c r="AN36" s="19">
        <v>3</v>
      </c>
      <c r="AO36" s="19">
        <v>4</v>
      </c>
      <c r="AP36" s="195">
        <v>2</v>
      </c>
      <c r="AQ36" s="45">
        <f t="shared" si="5"/>
        <v>3</v>
      </c>
    </row>
    <row r="37" spans="1:43" ht="35.1" customHeight="1" x14ac:dyDescent="0.25">
      <c r="A37" s="36" t="s">
        <v>222</v>
      </c>
      <c r="B37" s="36" t="s">
        <v>223</v>
      </c>
      <c r="C37" s="36" t="s">
        <v>33</v>
      </c>
      <c r="D37" s="36">
        <v>26639866</v>
      </c>
      <c r="E37" s="36" t="s">
        <v>34</v>
      </c>
      <c r="F37" s="146">
        <v>49000</v>
      </c>
      <c r="G37" s="152">
        <v>84000</v>
      </c>
      <c r="H37" s="193">
        <v>3</v>
      </c>
      <c r="I37" s="19">
        <v>3</v>
      </c>
      <c r="J37" s="19">
        <v>5</v>
      </c>
      <c r="K37" s="193">
        <v>3</v>
      </c>
      <c r="L37" s="190">
        <v>2</v>
      </c>
      <c r="M37" s="19">
        <v>5</v>
      </c>
      <c r="N37" s="19">
        <v>4</v>
      </c>
      <c r="O37" s="197">
        <v>1</v>
      </c>
      <c r="P37" s="19">
        <v>2</v>
      </c>
      <c r="Q37" s="19">
        <v>4</v>
      </c>
      <c r="R37" s="195">
        <v>2</v>
      </c>
      <c r="S37" s="43">
        <f t="shared" si="3"/>
        <v>3.0909090909090908</v>
      </c>
      <c r="T37" s="193">
        <v>3</v>
      </c>
      <c r="U37" s="19">
        <v>3</v>
      </c>
      <c r="V37" s="19">
        <v>5</v>
      </c>
      <c r="W37" s="193">
        <v>3</v>
      </c>
      <c r="X37" s="190">
        <v>2</v>
      </c>
      <c r="Y37" s="19">
        <v>2</v>
      </c>
      <c r="Z37" s="19">
        <v>4</v>
      </c>
      <c r="AA37" s="197">
        <v>1</v>
      </c>
      <c r="AB37" s="19">
        <v>2</v>
      </c>
      <c r="AC37" s="19">
        <v>4</v>
      </c>
      <c r="AD37" s="195">
        <v>2</v>
      </c>
      <c r="AE37" s="44">
        <f t="shared" si="4"/>
        <v>2.8181818181818183</v>
      </c>
      <c r="AF37" s="193">
        <v>4</v>
      </c>
      <c r="AG37" s="19">
        <v>3</v>
      </c>
      <c r="AH37" s="19">
        <v>4</v>
      </c>
      <c r="AI37" s="193">
        <v>3</v>
      </c>
      <c r="AJ37" s="190">
        <v>2</v>
      </c>
      <c r="AK37" s="19">
        <v>5</v>
      </c>
      <c r="AL37" s="19">
        <v>4</v>
      </c>
      <c r="AM37" s="197">
        <v>3</v>
      </c>
      <c r="AN37" s="19">
        <v>2</v>
      </c>
      <c r="AO37" s="19">
        <v>4</v>
      </c>
      <c r="AP37" s="195">
        <v>2</v>
      </c>
      <c r="AQ37" s="45">
        <f t="shared" si="5"/>
        <v>3.2727272727272729</v>
      </c>
    </row>
    <row r="38" spans="1:43" ht="35.1" customHeight="1" x14ac:dyDescent="0.25">
      <c r="A38" s="36" t="s">
        <v>224</v>
      </c>
      <c r="B38" s="36" t="s">
        <v>101</v>
      </c>
      <c r="C38" s="36" t="s">
        <v>88</v>
      </c>
      <c r="D38" s="36">
        <v>22835563</v>
      </c>
      <c r="E38" s="36" t="s">
        <v>89</v>
      </c>
      <c r="F38" s="146">
        <v>100000</v>
      </c>
      <c r="G38" s="152">
        <v>160000</v>
      </c>
      <c r="H38" s="193">
        <v>4</v>
      </c>
      <c r="I38" s="19">
        <v>1</v>
      </c>
      <c r="J38" s="19">
        <v>4</v>
      </c>
      <c r="K38" s="193">
        <v>3</v>
      </c>
      <c r="L38" s="190">
        <v>2</v>
      </c>
      <c r="M38" s="19">
        <v>5</v>
      </c>
      <c r="N38" s="19">
        <v>2</v>
      </c>
      <c r="O38" s="197">
        <v>3</v>
      </c>
      <c r="P38" s="19">
        <v>5</v>
      </c>
      <c r="Q38" s="19">
        <v>4</v>
      </c>
      <c r="R38" s="195">
        <v>4</v>
      </c>
      <c r="S38" s="43">
        <f t="shared" si="3"/>
        <v>3.3636363636363638</v>
      </c>
      <c r="T38" s="193">
        <v>4</v>
      </c>
      <c r="U38" s="19">
        <v>1</v>
      </c>
      <c r="V38" s="19">
        <v>5</v>
      </c>
      <c r="W38" s="193">
        <v>3</v>
      </c>
      <c r="X38" s="190">
        <v>2</v>
      </c>
      <c r="Y38" s="19">
        <v>5</v>
      </c>
      <c r="Z38" s="19">
        <v>3</v>
      </c>
      <c r="AA38" s="197">
        <v>4</v>
      </c>
      <c r="AB38" s="19">
        <v>5</v>
      </c>
      <c r="AC38" s="19">
        <v>5</v>
      </c>
      <c r="AD38" s="195">
        <v>4</v>
      </c>
      <c r="AE38" s="44">
        <f t="shared" si="4"/>
        <v>3.7272727272727271</v>
      </c>
      <c r="AF38" s="193">
        <v>4</v>
      </c>
      <c r="AG38" s="19">
        <v>1</v>
      </c>
      <c r="AH38" s="19">
        <v>4</v>
      </c>
      <c r="AI38" s="193">
        <v>3</v>
      </c>
      <c r="AJ38" s="190">
        <v>1</v>
      </c>
      <c r="AK38" s="19">
        <v>5</v>
      </c>
      <c r="AL38" s="19">
        <v>2</v>
      </c>
      <c r="AM38" s="197">
        <v>2</v>
      </c>
      <c r="AN38" s="19">
        <v>5</v>
      </c>
      <c r="AO38" s="19">
        <v>5</v>
      </c>
      <c r="AP38" s="195">
        <v>4</v>
      </c>
      <c r="AQ38" s="45">
        <f t="shared" si="5"/>
        <v>3.2727272727272729</v>
      </c>
    </row>
    <row r="39" spans="1:43" ht="45" customHeight="1" x14ac:dyDescent="0.25">
      <c r="A39" s="36" t="s">
        <v>225</v>
      </c>
      <c r="B39" s="36" t="s">
        <v>100</v>
      </c>
      <c r="C39" s="36" t="s">
        <v>88</v>
      </c>
      <c r="D39" s="36">
        <v>22835563</v>
      </c>
      <c r="E39" s="36" t="s">
        <v>89</v>
      </c>
      <c r="F39" s="146">
        <v>71000</v>
      </c>
      <c r="G39" s="152">
        <v>112000</v>
      </c>
      <c r="H39" s="193">
        <v>4</v>
      </c>
      <c r="I39" s="19">
        <v>1</v>
      </c>
      <c r="J39" s="19">
        <v>4</v>
      </c>
      <c r="K39" s="193">
        <v>3</v>
      </c>
      <c r="L39" s="190">
        <v>2</v>
      </c>
      <c r="M39" s="19">
        <v>5</v>
      </c>
      <c r="N39" s="19">
        <v>3</v>
      </c>
      <c r="O39" s="197">
        <v>4</v>
      </c>
      <c r="P39" s="19">
        <v>5</v>
      </c>
      <c r="Q39" s="19">
        <v>5</v>
      </c>
      <c r="R39" s="195">
        <v>2</v>
      </c>
      <c r="S39" s="43">
        <f t="shared" si="3"/>
        <v>3.4545454545454546</v>
      </c>
      <c r="T39" s="193">
        <v>4</v>
      </c>
      <c r="U39" s="19">
        <v>1</v>
      </c>
      <c r="V39" s="19">
        <v>5</v>
      </c>
      <c r="W39" s="193">
        <v>4</v>
      </c>
      <c r="X39" s="190">
        <v>2</v>
      </c>
      <c r="Y39" s="19">
        <v>5</v>
      </c>
      <c r="Z39" s="19">
        <v>3</v>
      </c>
      <c r="AA39" s="197">
        <v>5</v>
      </c>
      <c r="AB39" s="19">
        <v>5</v>
      </c>
      <c r="AC39" s="19">
        <v>5</v>
      </c>
      <c r="AD39" s="195">
        <v>2</v>
      </c>
      <c r="AE39" s="44">
        <f t="shared" si="4"/>
        <v>3.7272727272727271</v>
      </c>
      <c r="AF39" s="193">
        <v>4</v>
      </c>
      <c r="AG39" s="19">
        <v>1</v>
      </c>
      <c r="AH39" s="19">
        <v>4</v>
      </c>
      <c r="AI39" s="193">
        <v>3</v>
      </c>
      <c r="AJ39" s="190">
        <v>2</v>
      </c>
      <c r="AK39" s="19">
        <v>5</v>
      </c>
      <c r="AL39" s="19">
        <v>3</v>
      </c>
      <c r="AM39" s="197">
        <v>2</v>
      </c>
      <c r="AN39" s="19">
        <v>5</v>
      </c>
      <c r="AO39" s="19">
        <v>4</v>
      </c>
      <c r="AP39" s="195">
        <v>2</v>
      </c>
      <c r="AQ39" s="45">
        <f t="shared" si="5"/>
        <v>3.1818181818181817</v>
      </c>
    </row>
    <row r="40" spans="1:43" ht="35.1" customHeight="1" x14ac:dyDescent="0.25">
      <c r="A40" s="36" t="s">
        <v>226</v>
      </c>
      <c r="B40" s="36" t="s">
        <v>227</v>
      </c>
      <c r="C40" s="36" t="s">
        <v>27</v>
      </c>
      <c r="D40" s="36">
        <v>87092581</v>
      </c>
      <c r="E40" s="36" t="s">
        <v>99</v>
      </c>
      <c r="F40" s="146">
        <v>82500</v>
      </c>
      <c r="G40" s="152">
        <v>144000</v>
      </c>
      <c r="H40" s="193">
        <v>4</v>
      </c>
      <c r="I40" s="19">
        <v>2</v>
      </c>
      <c r="J40" s="19">
        <v>2</v>
      </c>
      <c r="K40" s="193">
        <v>2</v>
      </c>
      <c r="L40" s="190">
        <v>2</v>
      </c>
      <c r="M40" s="19">
        <v>1</v>
      </c>
      <c r="N40" s="19">
        <v>2</v>
      </c>
      <c r="O40" s="197">
        <v>1</v>
      </c>
      <c r="P40" s="19">
        <v>2</v>
      </c>
      <c r="Q40" s="19">
        <v>4</v>
      </c>
      <c r="R40" s="195">
        <v>4</v>
      </c>
      <c r="S40" s="43">
        <f t="shared" si="3"/>
        <v>2.3636363636363638</v>
      </c>
      <c r="T40" s="193">
        <v>4</v>
      </c>
      <c r="U40" s="19">
        <v>2</v>
      </c>
      <c r="V40" s="19">
        <v>5</v>
      </c>
      <c r="W40" s="193">
        <v>3</v>
      </c>
      <c r="X40" s="190">
        <v>3</v>
      </c>
      <c r="Y40" s="19">
        <v>1</v>
      </c>
      <c r="Z40" s="19">
        <v>2</v>
      </c>
      <c r="AA40" s="197">
        <v>2</v>
      </c>
      <c r="AB40" s="19">
        <v>2</v>
      </c>
      <c r="AC40" s="19">
        <v>3</v>
      </c>
      <c r="AD40" s="195">
        <v>4</v>
      </c>
      <c r="AE40" s="44">
        <f t="shared" si="4"/>
        <v>2.8181818181818183</v>
      </c>
      <c r="AF40" s="193">
        <v>4</v>
      </c>
      <c r="AG40" s="19">
        <v>2</v>
      </c>
      <c r="AH40" s="19">
        <v>4</v>
      </c>
      <c r="AI40" s="193">
        <v>3</v>
      </c>
      <c r="AJ40" s="190">
        <v>3</v>
      </c>
      <c r="AK40" s="19">
        <v>1</v>
      </c>
      <c r="AL40" s="19">
        <v>4</v>
      </c>
      <c r="AM40" s="197">
        <v>3</v>
      </c>
      <c r="AN40" s="19">
        <v>2</v>
      </c>
      <c r="AO40" s="19">
        <v>3</v>
      </c>
      <c r="AP40" s="195">
        <v>4</v>
      </c>
      <c r="AQ40" s="45">
        <f t="shared" si="5"/>
        <v>3</v>
      </c>
    </row>
    <row r="41" spans="1:43" ht="35.1" customHeight="1" x14ac:dyDescent="0.25">
      <c r="A41" s="36" t="s">
        <v>228</v>
      </c>
      <c r="B41" s="36" t="s">
        <v>229</v>
      </c>
      <c r="C41" s="36" t="s">
        <v>146</v>
      </c>
      <c r="D41" s="36">
        <v>66144108</v>
      </c>
      <c r="E41" s="36" t="s">
        <v>147</v>
      </c>
      <c r="F41" s="146">
        <v>100000</v>
      </c>
      <c r="G41" s="152">
        <v>240000</v>
      </c>
      <c r="H41" s="193">
        <v>4</v>
      </c>
      <c r="I41" s="19">
        <v>5</v>
      </c>
      <c r="J41" s="19">
        <v>4</v>
      </c>
      <c r="K41" s="193">
        <v>3</v>
      </c>
      <c r="L41" s="190">
        <v>2</v>
      </c>
      <c r="M41" s="19">
        <v>5</v>
      </c>
      <c r="N41" s="19">
        <v>2</v>
      </c>
      <c r="O41" s="197">
        <v>2</v>
      </c>
      <c r="P41" s="19">
        <v>3</v>
      </c>
      <c r="Q41" s="19">
        <v>3</v>
      </c>
      <c r="R41" s="195">
        <v>1</v>
      </c>
      <c r="S41" s="43">
        <f t="shared" si="3"/>
        <v>3.0909090909090908</v>
      </c>
      <c r="T41" s="193">
        <v>4</v>
      </c>
      <c r="U41" s="19">
        <v>5</v>
      </c>
      <c r="V41" s="19">
        <v>4</v>
      </c>
      <c r="W41" s="193">
        <v>2</v>
      </c>
      <c r="X41" s="190">
        <v>3</v>
      </c>
      <c r="Y41" s="19">
        <v>2</v>
      </c>
      <c r="Z41" s="19">
        <v>2</v>
      </c>
      <c r="AA41" s="197">
        <v>2</v>
      </c>
      <c r="AB41" s="19">
        <v>3</v>
      </c>
      <c r="AC41" s="19">
        <v>3</v>
      </c>
      <c r="AD41" s="195">
        <v>1</v>
      </c>
      <c r="AE41" s="44">
        <f>SUM(T41:AD41)/11</f>
        <v>2.8181818181818183</v>
      </c>
      <c r="AF41" s="193">
        <v>5</v>
      </c>
      <c r="AG41" s="19">
        <v>5</v>
      </c>
      <c r="AH41" s="19">
        <v>4</v>
      </c>
      <c r="AI41" s="193">
        <v>3</v>
      </c>
      <c r="AJ41" s="190">
        <v>2</v>
      </c>
      <c r="AK41" s="19">
        <v>2</v>
      </c>
      <c r="AL41" s="19">
        <v>2</v>
      </c>
      <c r="AM41" s="197">
        <v>3</v>
      </c>
      <c r="AN41" s="19">
        <v>3</v>
      </c>
      <c r="AO41" s="19">
        <v>3</v>
      </c>
      <c r="AP41" s="195">
        <v>1</v>
      </c>
      <c r="AQ41" s="45">
        <f t="shared" si="5"/>
        <v>3</v>
      </c>
    </row>
    <row r="42" spans="1:43" x14ac:dyDescent="0.25">
      <c r="A42" s="20"/>
      <c r="B42" s="42"/>
      <c r="C42" s="42"/>
      <c r="D42" s="42"/>
      <c r="E42" s="42"/>
      <c r="F42" s="153">
        <f>SUM(F6:F41)</f>
        <v>2426200</v>
      </c>
      <c r="G42" s="154">
        <f>SUM(G6:G41)</f>
        <v>10299670</v>
      </c>
    </row>
    <row r="43" spans="1:43" x14ac:dyDescent="0.25">
      <c r="A43" s="20"/>
      <c r="B43" s="42"/>
      <c r="C43" s="42"/>
      <c r="D43" s="42"/>
      <c r="E43" s="42"/>
      <c r="F43" s="153"/>
      <c r="G43" s="155"/>
    </row>
    <row r="44" spans="1:43" ht="16.5" thickBot="1" x14ac:dyDescent="0.3">
      <c r="A44" s="471" t="s">
        <v>112</v>
      </c>
      <c r="B44" s="471"/>
      <c r="C44" s="471"/>
      <c r="D44" s="471"/>
      <c r="E44" s="471"/>
      <c r="F44" s="156"/>
      <c r="G44" s="156"/>
      <c r="H44" s="52"/>
      <c r="I44" s="51"/>
      <c r="J44" s="51"/>
      <c r="K44" s="51"/>
    </row>
    <row r="45" spans="1:43" x14ac:dyDescent="0.25">
      <c r="A45" s="383" t="s">
        <v>0</v>
      </c>
      <c r="B45" s="376" t="s">
        <v>1</v>
      </c>
      <c r="C45" s="376" t="s">
        <v>2</v>
      </c>
      <c r="D45" s="376" t="s">
        <v>3</v>
      </c>
      <c r="E45" s="376" t="s">
        <v>4</v>
      </c>
      <c r="F45" s="457" t="s">
        <v>5</v>
      </c>
      <c r="G45" s="457" t="s">
        <v>6</v>
      </c>
      <c r="H45" s="359" t="s">
        <v>342</v>
      </c>
      <c r="I45" s="373" t="s">
        <v>104</v>
      </c>
      <c r="J45" s="359" t="s">
        <v>122</v>
      </c>
      <c r="K45" s="392" t="s">
        <v>123</v>
      </c>
    </row>
    <row r="46" spans="1:43" x14ac:dyDescent="0.25">
      <c r="A46" s="384"/>
      <c r="B46" s="374"/>
      <c r="C46" s="374"/>
      <c r="D46" s="374"/>
      <c r="E46" s="374"/>
      <c r="F46" s="458"/>
      <c r="G46" s="458"/>
      <c r="H46" s="467"/>
      <c r="I46" s="374"/>
      <c r="J46" s="360"/>
      <c r="K46" s="393"/>
    </row>
    <row r="47" spans="1:43" x14ac:dyDescent="0.25">
      <c r="A47" s="472"/>
      <c r="B47" s="469"/>
      <c r="C47" s="469"/>
      <c r="D47" s="469"/>
      <c r="E47" s="469"/>
      <c r="F47" s="466"/>
      <c r="G47" s="466"/>
      <c r="H47" s="468"/>
      <c r="I47" s="469"/>
      <c r="J47" s="470"/>
      <c r="K47" s="465"/>
    </row>
    <row r="48" spans="1:43" ht="89.25" x14ac:dyDescent="0.25">
      <c r="A48" s="107" t="s">
        <v>185</v>
      </c>
      <c r="B48" s="108" t="s">
        <v>186</v>
      </c>
      <c r="C48" s="107" t="s">
        <v>187</v>
      </c>
      <c r="D48" s="107" t="s">
        <v>343</v>
      </c>
      <c r="E48" s="108" t="s">
        <v>188</v>
      </c>
      <c r="F48" s="109">
        <v>100000</v>
      </c>
      <c r="G48" s="109">
        <v>180000</v>
      </c>
      <c r="H48" s="107" t="s">
        <v>356</v>
      </c>
      <c r="I48" s="110" t="s">
        <v>356</v>
      </c>
      <c r="J48" s="111" t="s">
        <v>344</v>
      </c>
      <c r="K48" s="111" t="s">
        <v>357</v>
      </c>
    </row>
    <row r="49" spans="1:7" x14ac:dyDescent="0.25">
      <c r="A49" s="20"/>
      <c r="B49" s="42"/>
      <c r="C49" s="42"/>
      <c r="D49" s="42"/>
      <c r="E49" s="42"/>
      <c r="F49" s="153"/>
      <c r="G49" s="155"/>
    </row>
    <row r="50" spans="1:7" x14ac:dyDescent="0.25">
      <c r="A50" s="20"/>
      <c r="B50" s="42"/>
      <c r="C50" s="42"/>
      <c r="D50" s="42"/>
      <c r="E50" s="42"/>
      <c r="F50" s="153"/>
      <c r="G50" s="155"/>
    </row>
    <row r="51" spans="1:7" x14ac:dyDescent="0.25">
      <c r="A51" s="20"/>
      <c r="B51" s="42"/>
      <c r="C51" s="42"/>
      <c r="D51" s="42"/>
      <c r="E51" s="42"/>
      <c r="F51" s="153"/>
      <c r="G51" s="155"/>
    </row>
    <row r="52" spans="1:7" x14ac:dyDescent="0.25">
      <c r="A52" s="20"/>
      <c r="B52" s="42"/>
      <c r="C52" s="42"/>
      <c r="D52" s="42"/>
      <c r="E52" s="42"/>
      <c r="F52" s="153"/>
      <c r="G52" s="155"/>
    </row>
    <row r="53" spans="1:7" x14ac:dyDescent="0.25">
      <c r="A53" s="20"/>
      <c r="B53" s="42"/>
      <c r="C53" s="42"/>
      <c r="D53" s="42"/>
      <c r="E53" s="42"/>
      <c r="F53" s="153"/>
      <c r="G53" s="155"/>
    </row>
    <row r="54" spans="1:7" x14ac:dyDescent="0.25">
      <c r="A54" s="20"/>
      <c r="B54" s="42"/>
      <c r="C54" s="42"/>
      <c r="D54" s="42"/>
      <c r="E54" s="42"/>
      <c r="F54" s="153"/>
      <c r="G54" s="155"/>
    </row>
    <row r="55" spans="1:7" x14ac:dyDescent="0.25">
      <c r="A55" s="20"/>
      <c r="B55" s="42"/>
      <c r="C55" s="42"/>
      <c r="D55" s="42"/>
      <c r="E55" s="42"/>
      <c r="F55" s="153"/>
      <c r="G55" s="155"/>
    </row>
    <row r="56" spans="1:7" x14ac:dyDescent="0.25">
      <c r="A56" s="20"/>
      <c r="B56" s="42"/>
      <c r="C56" s="42"/>
      <c r="D56" s="42"/>
      <c r="E56" s="42"/>
      <c r="F56" s="153"/>
      <c r="G56" s="155"/>
    </row>
  </sheetData>
  <mergeCells count="58">
    <mergeCell ref="AF4:AF5"/>
    <mergeCell ref="AI4:AI5"/>
    <mergeCell ref="AQ4:AQ5"/>
    <mergeCell ref="AK4:AK5"/>
    <mergeCell ref="AL4:AL5"/>
    <mergeCell ref="AM4:AM5"/>
    <mergeCell ref="AN4:AN5"/>
    <mergeCell ref="AO4:AO5"/>
    <mergeCell ref="AP4:AP5"/>
    <mergeCell ref="AG4:AG5"/>
    <mergeCell ref="AH4:AH5"/>
    <mergeCell ref="AF3:AQ3"/>
    <mergeCell ref="H4:H5"/>
    <mergeCell ref="I4:I5"/>
    <mergeCell ref="J4:J5"/>
    <mergeCell ref="K4:K5"/>
    <mergeCell ref="L4:L5"/>
    <mergeCell ref="M4:M5"/>
    <mergeCell ref="N4:N5"/>
    <mergeCell ref="P4:P5"/>
    <mergeCell ref="R4:R5"/>
    <mergeCell ref="S4:S5"/>
    <mergeCell ref="T4:T5"/>
    <mergeCell ref="AJ4:AJ5"/>
    <mergeCell ref="X4:X5"/>
    <mergeCell ref="Y4:Y5"/>
    <mergeCell ref="Z4:Z5"/>
    <mergeCell ref="F3:F5"/>
    <mergeCell ref="G3:G5"/>
    <mergeCell ref="W4:W5"/>
    <mergeCell ref="H3:S3"/>
    <mergeCell ref="T3:AE3"/>
    <mergeCell ref="AA4:AA5"/>
    <mergeCell ref="AB4:AB5"/>
    <mergeCell ref="AC4:AC5"/>
    <mergeCell ref="AD4:AD5"/>
    <mergeCell ref="AE4:AE5"/>
    <mergeCell ref="O4:O5"/>
    <mergeCell ref="Q4:Q5"/>
    <mergeCell ref="U4:U5"/>
    <mergeCell ref="V4:V5"/>
    <mergeCell ref="A3:A5"/>
    <mergeCell ref="B3:B5"/>
    <mergeCell ref="C3:C5"/>
    <mergeCell ref="D3:D5"/>
    <mergeCell ref="E3:E5"/>
    <mergeCell ref="A44:E44"/>
    <mergeCell ref="A45:A47"/>
    <mergeCell ref="B45:B47"/>
    <mergeCell ref="C45:C47"/>
    <mergeCell ref="D45:D47"/>
    <mergeCell ref="E45:E47"/>
    <mergeCell ref="K45:K47"/>
    <mergeCell ref="F45:F47"/>
    <mergeCell ref="G45:G47"/>
    <mergeCell ref="H45:H47"/>
    <mergeCell ref="I45:I47"/>
    <mergeCell ref="J45:J47"/>
  </mergeCells>
  <pageMargins left="0.7" right="0.7" top="0.78740157499999996" bottom="0.78740157499999996" header="0.3" footer="0.3"/>
  <pageSetup paperSize="8"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
  <sheetViews>
    <sheetView zoomScale="60" zoomScaleNormal="60" workbookViewId="0">
      <selection activeCell="O32" sqref="O32"/>
    </sheetView>
  </sheetViews>
  <sheetFormatPr defaultColWidth="9.140625" defaultRowHeight="15" x14ac:dyDescent="0.25"/>
  <cols>
    <col min="1" max="1" width="14.140625" style="13" customWidth="1"/>
    <col min="2" max="2" width="27" style="15" customWidth="1"/>
    <col min="3" max="3" width="21.5703125" style="15" customWidth="1"/>
    <col min="4" max="4" width="13" style="15" customWidth="1"/>
    <col min="5" max="5" width="30.140625" style="15" customWidth="1"/>
    <col min="6" max="6" width="15.140625" style="149" customWidth="1"/>
    <col min="7" max="7" width="15.5703125" style="149" customWidth="1"/>
    <col min="8" max="18" width="10.7109375" style="13" customWidth="1"/>
    <col min="19" max="19" width="14.85546875" style="13" customWidth="1"/>
    <col min="20" max="30" width="10.7109375" style="13" customWidth="1"/>
    <col min="31" max="31" width="15.140625" style="13" customWidth="1"/>
    <col min="32" max="36" width="10.7109375" style="13" customWidth="1"/>
    <col min="37" max="37" width="11.42578125" style="13" customWidth="1"/>
    <col min="38" max="42" width="10.7109375" style="13" customWidth="1"/>
    <col min="43" max="43" width="13.7109375" style="13" customWidth="1"/>
    <col min="44" max="44" width="10.7109375" style="13" customWidth="1"/>
    <col min="45" max="16384" width="9.140625" style="13"/>
  </cols>
  <sheetData>
    <row r="1" spans="1:43" ht="29.25" customHeight="1" x14ac:dyDescent="0.35">
      <c r="A1" s="483" t="s">
        <v>148</v>
      </c>
      <c r="B1" s="483"/>
    </row>
    <row r="2" spans="1:43" ht="33.75" customHeight="1" thickBot="1" x14ac:dyDescent="0.3"/>
    <row r="3" spans="1:43" ht="39.75" customHeight="1" x14ac:dyDescent="0.25">
      <c r="A3" s="488" t="s">
        <v>0</v>
      </c>
      <c r="B3" s="412" t="s">
        <v>1</v>
      </c>
      <c r="C3" s="412" t="s">
        <v>2</v>
      </c>
      <c r="D3" s="412" t="s">
        <v>3</v>
      </c>
      <c r="E3" s="412" t="s">
        <v>4</v>
      </c>
      <c r="F3" s="491" t="s">
        <v>5</v>
      </c>
      <c r="G3" s="480" t="s">
        <v>6</v>
      </c>
      <c r="H3" s="445" t="s">
        <v>79</v>
      </c>
      <c r="I3" s="445"/>
      <c r="J3" s="445"/>
      <c r="K3" s="445"/>
      <c r="L3" s="445"/>
      <c r="M3" s="445"/>
      <c r="N3" s="445"/>
      <c r="O3" s="445"/>
      <c r="P3" s="445"/>
      <c r="Q3" s="445"/>
      <c r="R3" s="445"/>
      <c r="S3" s="445"/>
      <c r="T3" s="445" t="s">
        <v>72</v>
      </c>
      <c r="U3" s="445"/>
      <c r="V3" s="445"/>
      <c r="W3" s="445"/>
      <c r="X3" s="445"/>
      <c r="Y3" s="445"/>
      <c r="Z3" s="445"/>
      <c r="AA3" s="445"/>
      <c r="AB3" s="445"/>
      <c r="AC3" s="445"/>
      <c r="AD3" s="445"/>
      <c r="AE3" s="445"/>
      <c r="AF3" s="445" t="s">
        <v>71</v>
      </c>
      <c r="AG3" s="445"/>
      <c r="AH3" s="445"/>
      <c r="AI3" s="445"/>
      <c r="AJ3" s="445"/>
      <c r="AK3" s="445"/>
      <c r="AL3" s="445"/>
      <c r="AM3" s="445"/>
      <c r="AN3" s="445"/>
      <c r="AO3" s="445"/>
      <c r="AP3" s="445"/>
      <c r="AQ3" s="446"/>
    </row>
    <row r="4" spans="1:43" ht="15" customHeight="1" x14ac:dyDescent="0.25">
      <c r="A4" s="489"/>
      <c r="B4" s="413"/>
      <c r="C4" s="413"/>
      <c r="D4" s="413"/>
      <c r="E4" s="413"/>
      <c r="F4" s="492"/>
      <c r="G4" s="481"/>
      <c r="H4" s="494" t="s">
        <v>75</v>
      </c>
      <c r="I4" s="494" t="s">
        <v>74</v>
      </c>
      <c r="J4" s="494" t="s">
        <v>73</v>
      </c>
      <c r="K4" s="494" t="s">
        <v>113</v>
      </c>
      <c r="L4" s="494" t="s">
        <v>114</v>
      </c>
      <c r="M4" s="494" t="s">
        <v>115</v>
      </c>
      <c r="N4" s="494" t="s">
        <v>116</v>
      </c>
      <c r="O4" s="494" t="s">
        <v>117</v>
      </c>
      <c r="P4" s="494" t="s">
        <v>118</v>
      </c>
      <c r="Q4" s="494" t="s">
        <v>360</v>
      </c>
      <c r="R4" s="494" t="s">
        <v>119</v>
      </c>
      <c r="S4" s="496" t="s">
        <v>80</v>
      </c>
      <c r="T4" s="486" t="s">
        <v>75</v>
      </c>
      <c r="U4" s="486" t="s">
        <v>74</v>
      </c>
      <c r="V4" s="486" t="s">
        <v>73</v>
      </c>
      <c r="W4" s="486" t="s">
        <v>113</v>
      </c>
      <c r="X4" s="486" t="s">
        <v>114</v>
      </c>
      <c r="Y4" s="486" t="s">
        <v>115</v>
      </c>
      <c r="Z4" s="486" t="s">
        <v>116</v>
      </c>
      <c r="AA4" s="486" t="s">
        <v>117</v>
      </c>
      <c r="AB4" s="486" t="s">
        <v>118</v>
      </c>
      <c r="AC4" s="486" t="s">
        <v>360</v>
      </c>
      <c r="AD4" s="486" t="s">
        <v>119</v>
      </c>
      <c r="AE4" s="476" t="s">
        <v>78</v>
      </c>
      <c r="AF4" s="450" t="s">
        <v>75</v>
      </c>
      <c r="AG4" s="450" t="s">
        <v>74</v>
      </c>
      <c r="AH4" s="450" t="s">
        <v>73</v>
      </c>
      <c r="AI4" s="450" t="s">
        <v>113</v>
      </c>
      <c r="AJ4" s="450" t="s">
        <v>114</v>
      </c>
      <c r="AK4" s="450" t="s">
        <v>115</v>
      </c>
      <c r="AL4" s="450" t="s">
        <v>116</v>
      </c>
      <c r="AM4" s="450" t="s">
        <v>117</v>
      </c>
      <c r="AN4" s="450" t="s">
        <v>118</v>
      </c>
      <c r="AO4" s="450" t="s">
        <v>360</v>
      </c>
      <c r="AP4" s="450" t="s">
        <v>119</v>
      </c>
      <c r="AQ4" s="484" t="s">
        <v>77</v>
      </c>
    </row>
    <row r="5" spans="1:43" ht="37.5" customHeight="1" thickBot="1" x14ac:dyDescent="0.3">
      <c r="A5" s="490"/>
      <c r="B5" s="414"/>
      <c r="C5" s="414"/>
      <c r="D5" s="414"/>
      <c r="E5" s="414"/>
      <c r="F5" s="493"/>
      <c r="G5" s="482"/>
      <c r="H5" s="495"/>
      <c r="I5" s="495"/>
      <c r="J5" s="495"/>
      <c r="K5" s="495"/>
      <c r="L5" s="495"/>
      <c r="M5" s="495"/>
      <c r="N5" s="495"/>
      <c r="O5" s="495"/>
      <c r="P5" s="495"/>
      <c r="Q5" s="495"/>
      <c r="R5" s="495"/>
      <c r="S5" s="497"/>
      <c r="T5" s="487"/>
      <c r="U5" s="487"/>
      <c r="V5" s="487"/>
      <c r="W5" s="487"/>
      <c r="X5" s="487"/>
      <c r="Y5" s="487"/>
      <c r="Z5" s="487"/>
      <c r="AA5" s="487"/>
      <c r="AB5" s="487"/>
      <c r="AC5" s="487"/>
      <c r="AD5" s="487"/>
      <c r="AE5" s="477"/>
      <c r="AF5" s="442"/>
      <c r="AG5" s="442"/>
      <c r="AH5" s="442"/>
      <c r="AI5" s="442"/>
      <c r="AJ5" s="442"/>
      <c r="AK5" s="442"/>
      <c r="AL5" s="442"/>
      <c r="AM5" s="442"/>
      <c r="AN5" s="442"/>
      <c r="AO5" s="442"/>
      <c r="AP5" s="442"/>
      <c r="AQ5" s="485"/>
    </row>
    <row r="6" spans="1:43" ht="35.1" customHeight="1" x14ac:dyDescent="0.25">
      <c r="A6" s="61" t="s">
        <v>231</v>
      </c>
      <c r="B6" s="37" t="s">
        <v>232</v>
      </c>
      <c r="C6" s="37" t="s">
        <v>233</v>
      </c>
      <c r="D6" s="61">
        <v>70252441</v>
      </c>
      <c r="E6" s="37" t="s">
        <v>234</v>
      </c>
      <c r="F6" s="158">
        <v>35000</v>
      </c>
      <c r="G6" s="159">
        <v>100000</v>
      </c>
      <c r="H6" s="193">
        <v>3</v>
      </c>
      <c r="I6" s="19">
        <v>3</v>
      </c>
      <c r="J6" s="19">
        <v>5</v>
      </c>
      <c r="K6" s="193">
        <v>3</v>
      </c>
      <c r="L6" s="190">
        <v>3</v>
      </c>
      <c r="M6" s="19">
        <v>4</v>
      </c>
      <c r="N6" s="19">
        <v>2</v>
      </c>
      <c r="O6" s="197">
        <v>3</v>
      </c>
      <c r="P6" s="19">
        <v>2</v>
      </c>
      <c r="Q6" s="19">
        <v>5</v>
      </c>
      <c r="R6" s="195">
        <v>1</v>
      </c>
      <c r="S6" s="46">
        <f>SUM(H6:R6)/11</f>
        <v>3.0909090909090908</v>
      </c>
      <c r="T6" s="193">
        <v>3</v>
      </c>
      <c r="U6" s="19">
        <v>2</v>
      </c>
      <c r="V6" s="19">
        <v>5</v>
      </c>
      <c r="W6" s="193">
        <v>4</v>
      </c>
      <c r="X6" s="190">
        <v>3</v>
      </c>
      <c r="Y6" s="19">
        <v>4</v>
      </c>
      <c r="Z6" s="19">
        <v>3</v>
      </c>
      <c r="AA6" s="197">
        <v>2</v>
      </c>
      <c r="AB6" s="19">
        <v>2</v>
      </c>
      <c r="AC6" s="19">
        <v>5</v>
      </c>
      <c r="AD6" s="195">
        <v>1</v>
      </c>
      <c r="AE6" s="43">
        <f>SUM(T6:AD6)/11</f>
        <v>3.0909090909090908</v>
      </c>
      <c r="AF6" s="193">
        <v>3</v>
      </c>
      <c r="AG6" s="19">
        <v>2</v>
      </c>
      <c r="AH6" s="19">
        <v>5</v>
      </c>
      <c r="AI6" s="193">
        <v>3</v>
      </c>
      <c r="AJ6" s="190">
        <v>2</v>
      </c>
      <c r="AK6" s="19">
        <v>5</v>
      </c>
      <c r="AL6" s="19">
        <v>2</v>
      </c>
      <c r="AM6" s="197">
        <v>3</v>
      </c>
      <c r="AN6" s="19">
        <v>2</v>
      </c>
      <c r="AO6" s="19">
        <v>5</v>
      </c>
      <c r="AP6" s="195">
        <v>1</v>
      </c>
      <c r="AQ6" s="44">
        <f>SUM(AF6:AP6)/11</f>
        <v>3</v>
      </c>
    </row>
    <row r="7" spans="1:43" ht="35.1" customHeight="1" x14ac:dyDescent="0.25">
      <c r="A7" s="59" t="s">
        <v>235</v>
      </c>
      <c r="B7" s="36" t="s">
        <v>236</v>
      </c>
      <c r="C7" s="36" t="s">
        <v>199</v>
      </c>
      <c r="D7" s="59"/>
      <c r="E7" s="36" t="s">
        <v>200</v>
      </c>
      <c r="F7" s="160">
        <v>49000</v>
      </c>
      <c r="G7" s="161">
        <v>77000</v>
      </c>
      <c r="H7" s="193">
        <v>2</v>
      </c>
      <c r="I7" s="19">
        <v>2</v>
      </c>
      <c r="J7" s="19">
        <v>5</v>
      </c>
      <c r="K7" s="193">
        <v>3</v>
      </c>
      <c r="L7" s="190">
        <v>2</v>
      </c>
      <c r="M7" s="19">
        <v>3</v>
      </c>
      <c r="N7" s="19">
        <v>2</v>
      </c>
      <c r="O7" s="197">
        <v>1</v>
      </c>
      <c r="P7" s="19">
        <v>2</v>
      </c>
      <c r="Q7" s="19">
        <v>2</v>
      </c>
      <c r="R7" s="195">
        <v>1</v>
      </c>
      <c r="S7" s="46">
        <f t="shared" ref="S7:S17" si="0">SUM(H7:R7)/11</f>
        <v>2.2727272727272729</v>
      </c>
      <c r="T7" s="193">
        <v>2</v>
      </c>
      <c r="U7" s="19">
        <v>1</v>
      </c>
      <c r="V7" s="19">
        <v>5</v>
      </c>
      <c r="W7" s="193">
        <v>3</v>
      </c>
      <c r="X7" s="190">
        <v>2</v>
      </c>
      <c r="Y7" s="19">
        <v>2</v>
      </c>
      <c r="Z7" s="19">
        <v>3</v>
      </c>
      <c r="AA7" s="197">
        <v>1</v>
      </c>
      <c r="AB7" s="19">
        <v>1</v>
      </c>
      <c r="AC7" s="19">
        <v>2</v>
      </c>
      <c r="AD7" s="195">
        <v>1</v>
      </c>
      <c r="AE7" s="43">
        <f t="shared" ref="AE7:AE17" si="1">SUM(T7:AD7)/11</f>
        <v>2.0909090909090908</v>
      </c>
      <c r="AF7" s="193">
        <v>3</v>
      </c>
      <c r="AG7" s="19">
        <v>1</v>
      </c>
      <c r="AH7" s="19">
        <v>4</v>
      </c>
      <c r="AI7" s="193">
        <v>3</v>
      </c>
      <c r="AJ7" s="190">
        <v>2</v>
      </c>
      <c r="AK7" s="19">
        <v>3</v>
      </c>
      <c r="AL7" s="19">
        <v>2</v>
      </c>
      <c r="AM7" s="197">
        <v>2</v>
      </c>
      <c r="AN7" s="19">
        <v>1</v>
      </c>
      <c r="AO7" s="19">
        <v>2</v>
      </c>
      <c r="AP7" s="195">
        <v>1</v>
      </c>
      <c r="AQ7" s="44">
        <f t="shared" ref="AQ7:AQ17" si="2">SUM(AF7:AP7)/11</f>
        <v>2.1818181818181817</v>
      </c>
    </row>
    <row r="8" spans="1:43" ht="35.1" customHeight="1" x14ac:dyDescent="0.25">
      <c r="A8" s="59" t="s">
        <v>237</v>
      </c>
      <c r="B8" s="36" t="s">
        <v>238</v>
      </c>
      <c r="C8" s="36" t="s">
        <v>239</v>
      </c>
      <c r="D8" s="59"/>
      <c r="E8" s="36" t="s">
        <v>240</v>
      </c>
      <c r="F8" s="160">
        <v>50000</v>
      </c>
      <c r="G8" s="162">
        <v>80000</v>
      </c>
      <c r="H8" s="193">
        <v>4</v>
      </c>
      <c r="I8" s="19">
        <v>5</v>
      </c>
      <c r="J8" s="19">
        <v>2</v>
      </c>
      <c r="K8" s="193">
        <v>2</v>
      </c>
      <c r="L8" s="190">
        <v>2</v>
      </c>
      <c r="M8" s="19">
        <v>1</v>
      </c>
      <c r="N8" s="19">
        <v>3</v>
      </c>
      <c r="O8" s="197">
        <v>2</v>
      </c>
      <c r="P8" s="19">
        <v>3</v>
      </c>
      <c r="Q8" s="19">
        <v>4</v>
      </c>
      <c r="R8" s="195">
        <v>3</v>
      </c>
      <c r="S8" s="46">
        <f t="shared" si="0"/>
        <v>2.8181818181818183</v>
      </c>
      <c r="T8" s="193">
        <v>4</v>
      </c>
      <c r="U8" s="19">
        <v>5</v>
      </c>
      <c r="V8" s="19">
        <v>2</v>
      </c>
      <c r="W8" s="193">
        <v>2</v>
      </c>
      <c r="X8" s="190">
        <v>3</v>
      </c>
      <c r="Y8" s="19">
        <v>5</v>
      </c>
      <c r="Z8" s="19">
        <v>2</v>
      </c>
      <c r="AA8" s="197">
        <v>2</v>
      </c>
      <c r="AB8" s="19">
        <v>3</v>
      </c>
      <c r="AC8" s="19">
        <v>4</v>
      </c>
      <c r="AD8" s="195">
        <v>3</v>
      </c>
      <c r="AE8" s="43">
        <f t="shared" si="1"/>
        <v>3.1818181818181817</v>
      </c>
      <c r="AF8" s="193">
        <v>4</v>
      </c>
      <c r="AG8" s="19">
        <v>5</v>
      </c>
      <c r="AH8" s="19">
        <v>1</v>
      </c>
      <c r="AI8" s="193">
        <v>2</v>
      </c>
      <c r="AJ8" s="190">
        <v>3</v>
      </c>
      <c r="AK8" s="19">
        <v>5</v>
      </c>
      <c r="AL8" s="19">
        <v>2</v>
      </c>
      <c r="AM8" s="197">
        <v>2</v>
      </c>
      <c r="AN8" s="19">
        <v>3</v>
      </c>
      <c r="AO8" s="19">
        <v>4</v>
      </c>
      <c r="AP8" s="195">
        <v>3</v>
      </c>
      <c r="AQ8" s="44">
        <f t="shared" si="2"/>
        <v>3.0909090909090908</v>
      </c>
    </row>
    <row r="9" spans="1:43" ht="35.1" customHeight="1" x14ac:dyDescent="0.25">
      <c r="A9" s="59" t="s">
        <v>241</v>
      </c>
      <c r="B9" s="36" t="s">
        <v>242</v>
      </c>
      <c r="C9" s="36" t="s">
        <v>243</v>
      </c>
      <c r="D9" s="59"/>
      <c r="E9" s="36" t="s">
        <v>244</v>
      </c>
      <c r="F9" s="160">
        <v>10000</v>
      </c>
      <c r="G9" s="162">
        <v>15400</v>
      </c>
      <c r="H9" s="193">
        <v>3</v>
      </c>
      <c r="I9" s="19">
        <v>2</v>
      </c>
      <c r="J9" s="19">
        <v>2</v>
      </c>
      <c r="K9" s="193">
        <v>3</v>
      </c>
      <c r="L9" s="190">
        <v>2</v>
      </c>
      <c r="M9" s="19">
        <v>3</v>
      </c>
      <c r="N9" s="19">
        <v>3</v>
      </c>
      <c r="O9" s="197">
        <v>3</v>
      </c>
      <c r="P9" s="19">
        <v>2</v>
      </c>
      <c r="Q9" s="19">
        <v>3</v>
      </c>
      <c r="R9" s="195">
        <v>2</v>
      </c>
      <c r="S9" s="46">
        <f t="shared" si="0"/>
        <v>2.5454545454545454</v>
      </c>
      <c r="T9" s="193">
        <v>3</v>
      </c>
      <c r="U9" s="19">
        <v>2</v>
      </c>
      <c r="V9" s="19">
        <v>2</v>
      </c>
      <c r="W9" s="193">
        <v>3</v>
      </c>
      <c r="X9" s="190">
        <v>2</v>
      </c>
      <c r="Y9" s="19">
        <v>1</v>
      </c>
      <c r="Z9" s="19">
        <v>2</v>
      </c>
      <c r="AA9" s="197">
        <v>3</v>
      </c>
      <c r="AB9" s="19">
        <v>2</v>
      </c>
      <c r="AC9" s="19">
        <v>3</v>
      </c>
      <c r="AD9" s="195">
        <v>2</v>
      </c>
      <c r="AE9" s="43">
        <f t="shared" si="1"/>
        <v>2.2727272727272729</v>
      </c>
      <c r="AF9" s="193">
        <v>5</v>
      </c>
      <c r="AG9" s="19">
        <v>2</v>
      </c>
      <c r="AH9" s="19">
        <v>5</v>
      </c>
      <c r="AI9" s="193">
        <v>3</v>
      </c>
      <c r="AJ9" s="190">
        <v>2</v>
      </c>
      <c r="AK9" s="19">
        <v>5</v>
      </c>
      <c r="AL9" s="19">
        <v>2</v>
      </c>
      <c r="AM9" s="197">
        <v>4</v>
      </c>
      <c r="AN9" s="19">
        <v>2</v>
      </c>
      <c r="AO9" s="19">
        <v>3</v>
      </c>
      <c r="AP9" s="195">
        <v>2</v>
      </c>
      <c r="AQ9" s="44">
        <f t="shared" si="2"/>
        <v>3.1818181818181817</v>
      </c>
    </row>
    <row r="10" spans="1:43" ht="35.1" customHeight="1" x14ac:dyDescent="0.25">
      <c r="A10" s="59" t="s">
        <v>245</v>
      </c>
      <c r="B10" s="36" t="s">
        <v>246</v>
      </c>
      <c r="C10" s="36" t="s">
        <v>247</v>
      </c>
      <c r="D10" s="59"/>
      <c r="E10" s="36" t="s">
        <v>248</v>
      </c>
      <c r="F10" s="160">
        <v>26000</v>
      </c>
      <c r="G10" s="162">
        <v>60500</v>
      </c>
      <c r="H10" s="193">
        <v>5</v>
      </c>
      <c r="I10" s="19">
        <v>5</v>
      </c>
      <c r="J10" s="19">
        <v>4</v>
      </c>
      <c r="K10" s="193">
        <v>3</v>
      </c>
      <c r="L10" s="190">
        <v>4</v>
      </c>
      <c r="M10" s="19">
        <v>5</v>
      </c>
      <c r="N10" s="19">
        <v>3</v>
      </c>
      <c r="O10" s="197">
        <v>2</v>
      </c>
      <c r="P10" s="19">
        <v>3</v>
      </c>
      <c r="Q10" s="19">
        <v>5</v>
      </c>
      <c r="R10" s="195">
        <v>1</v>
      </c>
      <c r="S10" s="46">
        <f t="shared" si="0"/>
        <v>3.6363636363636362</v>
      </c>
      <c r="T10" s="193">
        <v>4</v>
      </c>
      <c r="U10" s="19">
        <v>5</v>
      </c>
      <c r="V10" s="19">
        <v>4</v>
      </c>
      <c r="W10" s="193">
        <v>3</v>
      </c>
      <c r="X10" s="190">
        <v>3</v>
      </c>
      <c r="Y10" s="19">
        <v>4</v>
      </c>
      <c r="Z10" s="19">
        <v>3</v>
      </c>
      <c r="AA10" s="197">
        <v>2</v>
      </c>
      <c r="AB10" s="19">
        <v>3</v>
      </c>
      <c r="AC10" s="19">
        <v>4</v>
      </c>
      <c r="AD10" s="195">
        <v>1</v>
      </c>
      <c r="AE10" s="43">
        <f t="shared" si="1"/>
        <v>3.2727272727272729</v>
      </c>
      <c r="AF10" s="193">
        <v>5</v>
      </c>
      <c r="AG10" s="19">
        <v>5</v>
      </c>
      <c r="AH10" s="19">
        <v>4</v>
      </c>
      <c r="AI10" s="193">
        <v>3</v>
      </c>
      <c r="AJ10" s="190">
        <v>4</v>
      </c>
      <c r="AK10" s="19">
        <v>5</v>
      </c>
      <c r="AL10" s="19">
        <v>4</v>
      </c>
      <c r="AM10" s="197">
        <v>3</v>
      </c>
      <c r="AN10" s="19">
        <v>3</v>
      </c>
      <c r="AO10" s="19">
        <v>5</v>
      </c>
      <c r="AP10" s="195">
        <v>1</v>
      </c>
      <c r="AQ10" s="44">
        <f t="shared" si="2"/>
        <v>3.8181818181818183</v>
      </c>
    </row>
    <row r="11" spans="1:43" ht="35.1" customHeight="1" x14ac:dyDescent="0.25">
      <c r="A11" s="59" t="s">
        <v>249</v>
      </c>
      <c r="B11" s="36" t="s">
        <v>250</v>
      </c>
      <c r="C11" s="36" t="s">
        <v>251</v>
      </c>
      <c r="D11" s="59"/>
      <c r="E11" s="36" t="s">
        <v>252</v>
      </c>
      <c r="F11" s="160">
        <v>40000</v>
      </c>
      <c r="G11" s="162">
        <v>80000</v>
      </c>
      <c r="H11" s="193">
        <v>5</v>
      </c>
      <c r="I11" s="19">
        <v>5</v>
      </c>
      <c r="J11" s="19">
        <v>2</v>
      </c>
      <c r="K11" s="193">
        <v>3</v>
      </c>
      <c r="L11" s="190">
        <v>4</v>
      </c>
      <c r="M11" s="19">
        <v>5</v>
      </c>
      <c r="N11" s="47">
        <v>2</v>
      </c>
      <c r="O11" s="197">
        <v>2</v>
      </c>
      <c r="P11" s="19">
        <v>4</v>
      </c>
      <c r="Q11" s="19">
        <v>4</v>
      </c>
      <c r="R11" s="195">
        <v>5</v>
      </c>
      <c r="S11" s="46">
        <f t="shared" si="0"/>
        <v>3.7272727272727271</v>
      </c>
      <c r="T11" s="193">
        <v>4</v>
      </c>
      <c r="U11" s="19">
        <v>5</v>
      </c>
      <c r="V11" s="19">
        <v>2</v>
      </c>
      <c r="W11" s="193">
        <v>4</v>
      </c>
      <c r="X11" s="190">
        <v>4</v>
      </c>
      <c r="Y11" s="19">
        <v>5</v>
      </c>
      <c r="Z11" s="19">
        <v>3</v>
      </c>
      <c r="AA11" s="197">
        <v>2</v>
      </c>
      <c r="AB11" s="19">
        <v>5</v>
      </c>
      <c r="AC11" s="19">
        <v>5</v>
      </c>
      <c r="AD11" s="195">
        <v>5</v>
      </c>
      <c r="AE11" s="43">
        <f t="shared" si="1"/>
        <v>4</v>
      </c>
      <c r="AF11" s="193">
        <v>5</v>
      </c>
      <c r="AG11" s="19">
        <v>5</v>
      </c>
      <c r="AH11" s="19">
        <v>1</v>
      </c>
      <c r="AI11" s="193">
        <v>3</v>
      </c>
      <c r="AJ11" s="190">
        <v>4</v>
      </c>
      <c r="AK11" s="19">
        <v>5</v>
      </c>
      <c r="AL11" s="19">
        <v>3</v>
      </c>
      <c r="AM11" s="197">
        <v>3</v>
      </c>
      <c r="AN11" s="19">
        <v>5</v>
      </c>
      <c r="AO11" s="19">
        <v>4</v>
      </c>
      <c r="AP11" s="195">
        <v>5</v>
      </c>
      <c r="AQ11" s="44">
        <f t="shared" si="2"/>
        <v>3.9090909090909092</v>
      </c>
    </row>
    <row r="12" spans="1:43" ht="35.1" customHeight="1" x14ac:dyDescent="0.25">
      <c r="A12" s="59" t="s">
        <v>253</v>
      </c>
      <c r="B12" s="36" t="s">
        <v>254</v>
      </c>
      <c r="C12" s="36" t="s">
        <v>255</v>
      </c>
      <c r="D12" s="59"/>
      <c r="E12" s="36" t="s">
        <v>256</v>
      </c>
      <c r="F12" s="160">
        <v>40000</v>
      </c>
      <c r="G12" s="162">
        <v>75000</v>
      </c>
      <c r="H12" s="193">
        <v>5</v>
      </c>
      <c r="I12" s="19">
        <v>5</v>
      </c>
      <c r="J12" s="19">
        <v>1</v>
      </c>
      <c r="K12" s="193">
        <v>3</v>
      </c>
      <c r="L12" s="190">
        <v>4</v>
      </c>
      <c r="M12" s="19">
        <v>5</v>
      </c>
      <c r="N12" s="19">
        <v>2</v>
      </c>
      <c r="O12" s="197">
        <v>2</v>
      </c>
      <c r="P12" s="19">
        <v>3</v>
      </c>
      <c r="Q12" s="19">
        <v>5</v>
      </c>
      <c r="R12" s="195">
        <v>1</v>
      </c>
      <c r="S12" s="46">
        <f t="shared" si="0"/>
        <v>3.2727272727272729</v>
      </c>
      <c r="T12" s="193">
        <v>4</v>
      </c>
      <c r="U12" s="19">
        <v>5</v>
      </c>
      <c r="V12" s="19">
        <v>1</v>
      </c>
      <c r="W12" s="193">
        <v>3</v>
      </c>
      <c r="X12" s="190">
        <v>4</v>
      </c>
      <c r="Y12" s="19">
        <v>5</v>
      </c>
      <c r="Z12" s="19">
        <v>3</v>
      </c>
      <c r="AA12" s="197">
        <v>2</v>
      </c>
      <c r="AB12" s="19">
        <v>4</v>
      </c>
      <c r="AC12" s="19">
        <v>5</v>
      </c>
      <c r="AD12" s="195">
        <v>1</v>
      </c>
      <c r="AE12" s="43">
        <f t="shared" si="1"/>
        <v>3.3636363636363638</v>
      </c>
      <c r="AF12" s="193">
        <v>5</v>
      </c>
      <c r="AG12" s="19">
        <v>5</v>
      </c>
      <c r="AH12" s="19">
        <v>1</v>
      </c>
      <c r="AI12" s="193">
        <v>3</v>
      </c>
      <c r="AJ12" s="190">
        <v>4</v>
      </c>
      <c r="AK12" s="19">
        <v>5</v>
      </c>
      <c r="AL12" s="19">
        <v>3</v>
      </c>
      <c r="AM12" s="197">
        <v>2</v>
      </c>
      <c r="AN12" s="19">
        <v>4</v>
      </c>
      <c r="AO12" s="19">
        <v>4</v>
      </c>
      <c r="AP12" s="195">
        <v>1</v>
      </c>
      <c r="AQ12" s="44">
        <f t="shared" si="2"/>
        <v>3.3636363636363638</v>
      </c>
    </row>
    <row r="13" spans="1:43" ht="35.1" customHeight="1" x14ac:dyDescent="0.25">
      <c r="A13" s="59" t="s">
        <v>257</v>
      </c>
      <c r="B13" s="36" t="s">
        <v>258</v>
      </c>
      <c r="C13" s="36" t="s">
        <v>259</v>
      </c>
      <c r="D13" s="59" t="s">
        <v>260</v>
      </c>
      <c r="E13" s="36" t="s">
        <v>261</v>
      </c>
      <c r="F13" s="160">
        <v>32000</v>
      </c>
      <c r="G13" s="162">
        <v>50000</v>
      </c>
      <c r="H13" s="193">
        <v>3</v>
      </c>
      <c r="I13" s="19">
        <v>2</v>
      </c>
      <c r="J13" s="19">
        <v>1</v>
      </c>
      <c r="K13" s="193">
        <v>2</v>
      </c>
      <c r="L13" s="190">
        <v>5</v>
      </c>
      <c r="M13" s="19">
        <v>2</v>
      </c>
      <c r="N13" s="19">
        <v>1</v>
      </c>
      <c r="O13" s="197">
        <v>2</v>
      </c>
      <c r="P13" s="19">
        <v>2</v>
      </c>
      <c r="Q13" s="19">
        <v>4</v>
      </c>
      <c r="R13" s="195">
        <v>2</v>
      </c>
      <c r="S13" s="46">
        <f t="shared" si="0"/>
        <v>2.3636363636363638</v>
      </c>
      <c r="T13" s="193">
        <v>3</v>
      </c>
      <c r="U13" s="19">
        <v>2</v>
      </c>
      <c r="V13" s="19">
        <v>1</v>
      </c>
      <c r="W13" s="193">
        <v>4</v>
      </c>
      <c r="X13" s="190">
        <v>5</v>
      </c>
      <c r="Y13" s="19">
        <v>5</v>
      </c>
      <c r="Z13" s="19">
        <v>1</v>
      </c>
      <c r="AA13" s="197">
        <v>3</v>
      </c>
      <c r="AB13" s="19">
        <v>2</v>
      </c>
      <c r="AC13" s="19">
        <v>5</v>
      </c>
      <c r="AD13" s="195">
        <v>2</v>
      </c>
      <c r="AE13" s="43">
        <f t="shared" si="1"/>
        <v>3</v>
      </c>
      <c r="AF13" s="193">
        <v>3</v>
      </c>
      <c r="AG13" s="19">
        <v>1</v>
      </c>
      <c r="AH13" s="19">
        <v>5</v>
      </c>
      <c r="AI13" s="193">
        <v>4</v>
      </c>
      <c r="AJ13" s="190">
        <v>5</v>
      </c>
      <c r="AK13" s="19">
        <v>5</v>
      </c>
      <c r="AL13" s="19">
        <v>1</v>
      </c>
      <c r="AM13" s="197">
        <v>2</v>
      </c>
      <c r="AN13" s="19">
        <v>2</v>
      </c>
      <c r="AO13" s="19">
        <v>4</v>
      </c>
      <c r="AP13" s="195">
        <v>2</v>
      </c>
      <c r="AQ13" s="44">
        <f t="shared" si="2"/>
        <v>3.0909090909090908</v>
      </c>
    </row>
    <row r="14" spans="1:43" ht="35.1" customHeight="1" x14ac:dyDescent="0.25">
      <c r="A14" s="59" t="s">
        <v>262</v>
      </c>
      <c r="B14" s="36" t="s">
        <v>263</v>
      </c>
      <c r="C14" s="36" t="s">
        <v>264</v>
      </c>
      <c r="D14" s="59"/>
      <c r="E14" s="36" t="s">
        <v>265</v>
      </c>
      <c r="F14" s="160">
        <v>50000</v>
      </c>
      <c r="G14" s="162">
        <v>80000</v>
      </c>
      <c r="H14" s="193">
        <v>3</v>
      </c>
      <c r="I14" s="19">
        <v>4</v>
      </c>
      <c r="J14" s="19">
        <v>1</v>
      </c>
      <c r="K14" s="193">
        <v>2</v>
      </c>
      <c r="L14" s="190">
        <v>2</v>
      </c>
      <c r="M14" s="19">
        <v>1</v>
      </c>
      <c r="N14" s="19">
        <v>2</v>
      </c>
      <c r="O14" s="197">
        <v>1</v>
      </c>
      <c r="P14" s="19">
        <v>3</v>
      </c>
      <c r="Q14" s="19">
        <v>3</v>
      </c>
      <c r="R14" s="195">
        <v>1</v>
      </c>
      <c r="S14" s="46">
        <f t="shared" si="0"/>
        <v>2.0909090909090908</v>
      </c>
      <c r="T14" s="193">
        <v>3</v>
      </c>
      <c r="U14" s="19">
        <v>4</v>
      </c>
      <c r="V14" s="19">
        <v>1</v>
      </c>
      <c r="W14" s="193">
        <v>2</v>
      </c>
      <c r="X14" s="190">
        <v>3</v>
      </c>
      <c r="Y14" s="19">
        <v>4</v>
      </c>
      <c r="Z14" s="19">
        <v>3</v>
      </c>
      <c r="AA14" s="197">
        <v>2</v>
      </c>
      <c r="AB14" s="19">
        <v>3</v>
      </c>
      <c r="AC14" s="19">
        <v>4</v>
      </c>
      <c r="AD14" s="195">
        <v>1</v>
      </c>
      <c r="AE14" s="43">
        <f t="shared" si="1"/>
        <v>2.7272727272727271</v>
      </c>
      <c r="AF14" s="193">
        <v>3</v>
      </c>
      <c r="AG14" s="19">
        <v>3</v>
      </c>
      <c r="AH14" s="19">
        <v>3</v>
      </c>
      <c r="AI14" s="193">
        <v>2</v>
      </c>
      <c r="AJ14" s="190">
        <v>3</v>
      </c>
      <c r="AK14" s="19">
        <v>4</v>
      </c>
      <c r="AL14" s="19">
        <v>2</v>
      </c>
      <c r="AM14" s="197">
        <v>2</v>
      </c>
      <c r="AN14" s="19">
        <v>3</v>
      </c>
      <c r="AO14" s="19">
        <v>5</v>
      </c>
      <c r="AP14" s="195">
        <v>1</v>
      </c>
      <c r="AQ14" s="44">
        <f t="shared" si="2"/>
        <v>2.8181818181818183</v>
      </c>
    </row>
    <row r="15" spans="1:43" ht="35.1" customHeight="1" x14ac:dyDescent="0.25">
      <c r="A15" s="59" t="s">
        <v>266</v>
      </c>
      <c r="B15" s="36" t="s">
        <v>267</v>
      </c>
      <c r="C15" s="36" t="s">
        <v>268</v>
      </c>
      <c r="D15" s="59"/>
      <c r="E15" s="36" t="s">
        <v>269</v>
      </c>
      <c r="F15" s="160">
        <v>50000</v>
      </c>
      <c r="G15" s="162">
        <v>78000</v>
      </c>
      <c r="H15" s="193">
        <v>4</v>
      </c>
      <c r="I15" s="19">
        <v>5</v>
      </c>
      <c r="J15" s="19">
        <v>1</v>
      </c>
      <c r="K15" s="193">
        <v>2</v>
      </c>
      <c r="L15" s="190">
        <v>4</v>
      </c>
      <c r="M15" s="19">
        <v>2</v>
      </c>
      <c r="N15" s="19">
        <v>2</v>
      </c>
      <c r="O15" s="197">
        <v>1</v>
      </c>
      <c r="P15" s="19">
        <v>4</v>
      </c>
      <c r="Q15" s="19">
        <v>3</v>
      </c>
      <c r="R15" s="195">
        <v>1</v>
      </c>
      <c r="S15" s="46">
        <f t="shared" si="0"/>
        <v>2.6363636363636362</v>
      </c>
      <c r="T15" s="193">
        <v>4</v>
      </c>
      <c r="U15" s="19">
        <v>5</v>
      </c>
      <c r="V15" s="19">
        <v>1</v>
      </c>
      <c r="W15" s="193">
        <v>2</v>
      </c>
      <c r="X15" s="190">
        <v>3</v>
      </c>
      <c r="Y15" s="19">
        <v>4</v>
      </c>
      <c r="Z15" s="19">
        <v>3</v>
      </c>
      <c r="AA15" s="197">
        <v>1</v>
      </c>
      <c r="AB15" s="19">
        <v>4</v>
      </c>
      <c r="AC15" s="19">
        <v>4</v>
      </c>
      <c r="AD15" s="195">
        <v>1</v>
      </c>
      <c r="AE15" s="43">
        <f t="shared" si="1"/>
        <v>2.9090909090909092</v>
      </c>
      <c r="AF15" s="193">
        <v>4</v>
      </c>
      <c r="AG15" s="19">
        <v>5</v>
      </c>
      <c r="AH15" s="19">
        <v>1</v>
      </c>
      <c r="AI15" s="193">
        <v>3</v>
      </c>
      <c r="AJ15" s="190">
        <v>4</v>
      </c>
      <c r="AK15" s="19">
        <v>5</v>
      </c>
      <c r="AL15" s="19">
        <v>3</v>
      </c>
      <c r="AM15" s="197">
        <v>3</v>
      </c>
      <c r="AN15" s="19">
        <v>4</v>
      </c>
      <c r="AO15" s="19">
        <v>5</v>
      </c>
      <c r="AP15" s="195">
        <v>1</v>
      </c>
      <c r="AQ15" s="44">
        <f t="shared" si="2"/>
        <v>3.4545454545454546</v>
      </c>
    </row>
    <row r="16" spans="1:43" ht="47.25" customHeight="1" x14ac:dyDescent="0.25">
      <c r="A16" s="59" t="s">
        <v>270</v>
      </c>
      <c r="B16" s="36" t="s">
        <v>271</v>
      </c>
      <c r="C16" s="36" t="s">
        <v>23</v>
      </c>
      <c r="D16" s="59">
        <v>47813512</v>
      </c>
      <c r="E16" s="36" t="s">
        <v>24</v>
      </c>
      <c r="F16" s="160">
        <v>37000</v>
      </c>
      <c r="G16" s="162">
        <v>57000</v>
      </c>
      <c r="H16" s="193">
        <v>5</v>
      </c>
      <c r="I16" s="19">
        <v>3</v>
      </c>
      <c r="J16" s="19">
        <v>5</v>
      </c>
      <c r="K16" s="193">
        <v>5</v>
      </c>
      <c r="L16" s="190">
        <v>3</v>
      </c>
      <c r="M16" s="126" t="s">
        <v>361</v>
      </c>
      <c r="N16" s="19">
        <v>2</v>
      </c>
      <c r="O16" s="197">
        <v>3</v>
      </c>
      <c r="P16" s="19">
        <v>2</v>
      </c>
      <c r="Q16" s="19">
        <v>5</v>
      </c>
      <c r="R16" s="195">
        <v>4</v>
      </c>
      <c r="S16" s="46">
        <f>SUM(H16,I16,J16,K16,L16,N16,O16,P16,Q16,R16)/10</f>
        <v>3.7</v>
      </c>
      <c r="T16" s="193">
        <v>4</v>
      </c>
      <c r="U16" s="19">
        <v>2</v>
      </c>
      <c r="V16" s="19">
        <v>5</v>
      </c>
      <c r="W16" s="193">
        <v>5</v>
      </c>
      <c r="X16" s="190">
        <v>3</v>
      </c>
      <c r="Y16" s="126" t="s">
        <v>361</v>
      </c>
      <c r="Z16" s="19">
        <v>3</v>
      </c>
      <c r="AA16" s="197">
        <v>3</v>
      </c>
      <c r="AB16" s="19">
        <v>2</v>
      </c>
      <c r="AC16" s="19">
        <v>5</v>
      </c>
      <c r="AD16" s="195">
        <v>4</v>
      </c>
      <c r="AE16" s="43">
        <f>SUM(T16,U16,V16,W16,X16,Z16,AA16,AB16,AC16,AD16)/10</f>
        <v>3.6</v>
      </c>
      <c r="AF16" s="193">
        <v>4</v>
      </c>
      <c r="AG16" s="19">
        <v>2</v>
      </c>
      <c r="AH16" s="19">
        <v>5</v>
      </c>
      <c r="AI16" s="193">
        <v>5</v>
      </c>
      <c r="AJ16" s="190">
        <v>4</v>
      </c>
      <c r="AK16" s="126" t="s">
        <v>361</v>
      </c>
      <c r="AL16" s="19">
        <v>2</v>
      </c>
      <c r="AM16" s="197">
        <v>3</v>
      </c>
      <c r="AN16" s="19">
        <v>2</v>
      </c>
      <c r="AO16" s="19">
        <v>3</v>
      </c>
      <c r="AP16" s="195">
        <v>4</v>
      </c>
      <c r="AQ16" s="44">
        <f>SUM(AF16,AG16,AH16,AI16,AJ16,AL16,AM16,AN16,AO16,AP16)/10</f>
        <v>3.4</v>
      </c>
    </row>
    <row r="17" spans="1:43" ht="35.1" customHeight="1" x14ac:dyDescent="0.25">
      <c r="A17" s="59" t="s">
        <v>272</v>
      </c>
      <c r="B17" s="36" t="s">
        <v>273</v>
      </c>
      <c r="C17" s="36" t="s">
        <v>274</v>
      </c>
      <c r="D17" s="59"/>
      <c r="E17" s="36" t="s">
        <v>275</v>
      </c>
      <c r="F17" s="160">
        <v>24000</v>
      </c>
      <c r="G17" s="162">
        <v>38200</v>
      </c>
      <c r="H17" s="193">
        <v>3</v>
      </c>
      <c r="I17" s="19">
        <v>2</v>
      </c>
      <c r="J17" s="19">
        <v>1</v>
      </c>
      <c r="K17" s="193">
        <v>2</v>
      </c>
      <c r="L17" s="190">
        <v>1</v>
      </c>
      <c r="M17" s="19">
        <v>1</v>
      </c>
      <c r="N17" s="19">
        <v>2</v>
      </c>
      <c r="O17" s="197">
        <v>1</v>
      </c>
      <c r="P17" s="19">
        <v>2</v>
      </c>
      <c r="Q17" s="19">
        <v>4</v>
      </c>
      <c r="R17" s="195">
        <v>1</v>
      </c>
      <c r="S17" s="46">
        <f t="shared" si="0"/>
        <v>1.8181818181818181</v>
      </c>
      <c r="T17" s="193">
        <v>3</v>
      </c>
      <c r="U17" s="19">
        <v>3</v>
      </c>
      <c r="V17" s="19">
        <v>1</v>
      </c>
      <c r="W17" s="193">
        <v>3</v>
      </c>
      <c r="X17" s="190">
        <v>1</v>
      </c>
      <c r="Y17" s="19">
        <v>1</v>
      </c>
      <c r="Z17" s="19">
        <v>2</v>
      </c>
      <c r="AA17" s="197">
        <v>2</v>
      </c>
      <c r="AB17" s="19">
        <v>2</v>
      </c>
      <c r="AC17" s="19">
        <v>4</v>
      </c>
      <c r="AD17" s="195">
        <v>1</v>
      </c>
      <c r="AE17" s="43">
        <f t="shared" si="1"/>
        <v>2.0909090909090908</v>
      </c>
      <c r="AF17" s="193">
        <v>4</v>
      </c>
      <c r="AG17" s="19">
        <v>1</v>
      </c>
      <c r="AH17" s="19">
        <v>5</v>
      </c>
      <c r="AI17" s="193">
        <v>4</v>
      </c>
      <c r="AJ17" s="190">
        <v>1</v>
      </c>
      <c r="AK17" s="19">
        <v>2</v>
      </c>
      <c r="AL17" s="19">
        <v>3</v>
      </c>
      <c r="AM17" s="197">
        <v>2</v>
      </c>
      <c r="AN17" s="19">
        <v>2</v>
      </c>
      <c r="AO17" s="19">
        <v>4</v>
      </c>
      <c r="AP17" s="195">
        <v>1</v>
      </c>
      <c r="AQ17" s="44">
        <f t="shared" si="2"/>
        <v>2.6363636363636362</v>
      </c>
    </row>
    <row r="18" spans="1:43" ht="35.1" customHeight="1" x14ac:dyDescent="0.25">
      <c r="A18" s="59" t="s">
        <v>276</v>
      </c>
      <c r="B18" s="36" t="s">
        <v>277</v>
      </c>
      <c r="C18" s="36" t="s">
        <v>278</v>
      </c>
      <c r="D18" s="59" t="s">
        <v>279</v>
      </c>
      <c r="E18" s="36" t="s">
        <v>280</v>
      </c>
      <c r="F18" s="160">
        <v>50000</v>
      </c>
      <c r="G18" s="162">
        <v>115000</v>
      </c>
      <c r="H18" s="193">
        <v>4</v>
      </c>
      <c r="I18" s="19">
        <v>5</v>
      </c>
      <c r="J18" s="19">
        <v>2</v>
      </c>
      <c r="K18" s="193">
        <v>3</v>
      </c>
      <c r="L18" s="190">
        <v>2</v>
      </c>
      <c r="M18" s="19">
        <v>4</v>
      </c>
      <c r="N18" s="19">
        <v>4</v>
      </c>
      <c r="O18" s="197">
        <v>1</v>
      </c>
      <c r="P18" s="19">
        <v>3</v>
      </c>
      <c r="Q18" s="19">
        <v>5</v>
      </c>
      <c r="R18" s="195">
        <v>1</v>
      </c>
      <c r="S18" s="46">
        <f t="shared" ref="S18:S22" si="3">SUM(H18:R18)/11</f>
        <v>3.0909090909090908</v>
      </c>
      <c r="T18" s="193">
        <v>4</v>
      </c>
      <c r="U18" s="19">
        <v>4</v>
      </c>
      <c r="V18" s="19">
        <v>2</v>
      </c>
      <c r="W18" s="193">
        <v>4</v>
      </c>
      <c r="X18" s="190">
        <v>1</v>
      </c>
      <c r="Y18" s="19">
        <v>5</v>
      </c>
      <c r="Z18" s="19">
        <v>4</v>
      </c>
      <c r="AA18" s="197">
        <v>2</v>
      </c>
      <c r="AB18" s="19">
        <v>3</v>
      </c>
      <c r="AC18" s="19">
        <v>5</v>
      </c>
      <c r="AD18" s="195">
        <v>1</v>
      </c>
      <c r="AE18" s="43">
        <f t="shared" ref="AE18:AE22" si="4">SUM(T18:AD18)/11</f>
        <v>3.1818181818181817</v>
      </c>
      <c r="AF18" s="193">
        <v>4</v>
      </c>
      <c r="AG18" s="19">
        <v>3</v>
      </c>
      <c r="AH18" s="19">
        <v>3</v>
      </c>
      <c r="AI18" s="193">
        <v>4</v>
      </c>
      <c r="AJ18" s="190">
        <v>2</v>
      </c>
      <c r="AK18" s="19">
        <v>5</v>
      </c>
      <c r="AL18" s="19">
        <v>3</v>
      </c>
      <c r="AM18" s="197">
        <v>2</v>
      </c>
      <c r="AN18" s="19">
        <v>3</v>
      </c>
      <c r="AO18" s="19">
        <v>4</v>
      </c>
      <c r="AP18" s="195">
        <v>1</v>
      </c>
      <c r="AQ18" s="44">
        <f t="shared" ref="AQ18:AQ22" si="5">SUM(AF18:AP18)/11</f>
        <v>3.0909090909090908</v>
      </c>
    </row>
    <row r="19" spans="1:43" ht="35.1" customHeight="1" x14ac:dyDescent="0.25">
      <c r="A19" s="59" t="s">
        <v>281</v>
      </c>
      <c r="B19" s="36" t="s">
        <v>282</v>
      </c>
      <c r="C19" s="36" t="s">
        <v>102</v>
      </c>
      <c r="D19" s="59">
        <v>73147559</v>
      </c>
      <c r="E19" s="36" t="s">
        <v>103</v>
      </c>
      <c r="F19" s="160">
        <v>30000</v>
      </c>
      <c r="G19" s="162">
        <v>65000</v>
      </c>
      <c r="H19" s="193">
        <v>3</v>
      </c>
      <c r="I19" s="19">
        <v>1</v>
      </c>
      <c r="J19" s="19">
        <v>5</v>
      </c>
      <c r="K19" s="193">
        <v>3</v>
      </c>
      <c r="L19" s="190">
        <v>2</v>
      </c>
      <c r="M19" s="19">
        <v>5</v>
      </c>
      <c r="N19" s="19">
        <v>2</v>
      </c>
      <c r="O19" s="197">
        <v>1</v>
      </c>
      <c r="P19" s="19">
        <v>2</v>
      </c>
      <c r="Q19" s="19">
        <v>5</v>
      </c>
      <c r="R19" s="195">
        <v>3</v>
      </c>
      <c r="S19" s="46">
        <f t="shared" si="3"/>
        <v>2.9090909090909092</v>
      </c>
      <c r="T19" s="193">
        <v>3</v>
      </c>
      <c r="U19" s="19">
        <v>1</v>
      </c>
      <c r="V19" s="19">
        <v>5</v>
      </c>
      <c r="W19" s="193">
        <v>3</v>
      </c>
      <c r="X19" s="190">
        <v>2</v>
      </c>
      <c r="Y19" s="19">
        <v>5</v>
      </c>
      <c r="Z19" s="19">
        <v>3</v>
      </c>
      <c r="AA19" s="197">
        <v>2</v>
      </c>
      <c r="AB19" s="19">
        <v>3</v>
      </c>
      <c r="AC19" s="19">
        <v>4</v>
      </c>
      <c r="AD19" s="195">
        <v>3</v>
      </c>
      <c r="AE19" s="43">
        <f t="shared" si="4"/>
        <v>3.0909090909090908</v>
      </c>
      <c r="AF19" s="193">
        <v>3</v>
      </c>
      <c r="AG19" s="19">
        <v>1</v>
      </c>
      <c r="AH19" s="19">
        <v>5</v>
      </c>
      <c r="AI19" s="193">
        <v>3</v>
      </c>
      <c r="AJ19" s="190">
        <v>2</v>
      </c>
      <c r="AK19" s="19">
        <v>5</v>
      </c>
      <c r="AL19" s="19">
        <v>3</v>
      </c>
      <c r="AM19" s="197">
        <v>3</v>
      </c>
      <c r="AN19" s="19">
        <v>2</v>
      </c>
      <c r="AO19" s="19">
        <v>5</v>
      </c>
      <c r="AP19" s="195">
        <v>3</v>
      </c>
      <c r="AQ19" s="44">
        <f t="shared" si="5"/>
        <v>3.1818181818181817</v>
      </c>
    </row>
    <row r="20" spans="1:43" ht="35.1" customHeight="1" x14ac:dyDescent="0.25">
      <c r="A20" s="59" t="s">
        <v>283</v>
      </c>
      <c r="B20" s="36" t="s">
        <v>284</v>
      </c>
      <c r="C20" s="36" t="s">
        <v>187</v>
      </c>
      <c r="D20" s="59"/>
      <c r="E20" s="36" t="s">
        <v>188</v>
      </c>
      <c r="F20" s="160">
        <v>50000</v>
      </c>
      <c r="G20" s="162">
        <v>530000</v>
      </c>
      <c r="H20" s="193">
        <v>2</v>
      </c>
      <c r="I20" s="19">
        <v>3</v>
      </c>
      <c r="J20" s="19">
        <v>1</v>
      </c>
      <c r="K20" s="193">
        <v>3</v>
      </c>
      <c r="L20" s="190">
        <v>5</v>
      </c>
      <c r="M20" s="19">
        <v>2</v>
      </c>
      <c r="N20" s="19">
        <v>2</v>
      </c>
      <c r="O20" s="197">
        <v>2</v>
      </c>
      <c r="P20" s="19">
        <v>2</v>
      </c>
      <c r="Q20" s="19">
        <v>4</v>
      </c>
      <c r="R20" s="195">
        <v>1</v>
      </c>
      <c r="S20" s="46">
        <f t="shared" si="3"/>
        <v>2.4545454545454546</v>
      </c>
      <c r="T20" s="193">
        <v>3</v>
      </c>
      <c r="U20" s="19">
        <v>3</v>
      </c>
      <c r="V20" s="19">
        <v>1</v>
      </c>
      <c r="W20" s="193">
        <v>4</v>
      </c>
      <c r="X20" s="190">
        <v>5</v>
      </c>
      <c r="Y20" s="19">
        <v>2</v>
      </c>
      <c r="Z20" s="19">
        <v>2</v>
      </c>
      <c r="AA20" s="197">
        <v>3</v>
      </c>
      <c r="AB20" s="19">
        <v>2</v>
      </c>
      <c r="AC20" s="19">
        <v>3</v>
      </c>
      <c r="AD20" s="195">
        <v>1</v>
      </c>
      <c r="AE20" s="43">
        <f t="shared" si="4"/>
        <v>2.6363636363636362</v>
      </c>
      <c r="AF20" s="193">
        <v>1</v>
      </c>
      <c r="AG20" s="19">
        <v>3</v>
      </c>
      <c r="AH20" s="19">
        <v>5</v>
      </c>
      <c r="AI20" s="193">
        <v>4</v>
      </c>
      <c r="AJ20" s="190">
        <v>5</v>
      </c>
      <c r="AK20" s="19">
        <v>1</v>
      </c>
      <c r="AL20" s="19">
        <v>2</v>
      </c>
      <c r="AM20" s="197">
        <v>5</v>
      </c>
      <c r="AN20" s="19">
        <v>2</v>
      </c>
      <c r="AO20" s="19">
        <v>4</v>
      </c>
      <c r="AP20" s="195">
        <v>1</v>
      </c>
      <c r="AQ20" s="44">
        <f t="shared" si="5"/>
        <v>3</v>
      </c>
    </row>
    <row r="21" spans="1:43" ht="35.1" customHeight="1" x14ac:dyDescent="0.25">
      <c r="A21" s="59" t="s">
        <v>285</v>
      </c>
      <c r="B21" s="36" t="s">
        <v>286</v>
      </c>
      <c r="C21" s="36" t="s">
        <v>209</v>
      </c>
      <c r="D21" s="59"/>
      <c r="E21" s="36" t="s">
        <v>210</v>
      </c>
      <c r="F21" s="160">
        <v>50000</v>
      </c>
      <c r="G21" s="162">
        <v>89000</v>
      </c>
      <c r="H21" s="193">
        <v>1</v>
      </c>
      <c r="I21" s="19">
        <v>2</v>
      </c>
      <c r="J21" s="19">
        <v>2</v>
      </c>
      <c r="K21" s="193">
        <v>5</v>
      </c>
      <c r="L21" s="190">
        <v>2</v>
      </c>
      <c r="M21" s="19">
        <v>1</v>
      </c>
      <c r="N21" s="19">
        <v>3</v>
      </c>
      <c r="O21" s="197">
        <v>3</v>
      </c>
      <c r="P21" s="19">
        <v>2</v>
      </c>
      <c r="Q21" s="19">
        <v>3</v>
      </c>
      <c r="R21" s="195">
        <v>1</v>
      </c>
      <c r="S21" s="46">
        <f t="shared" si="3"/>
        <v>2.2727272727272729</v>
      </c>
      <c r="T21" s="193">
        <v>1</v>
      </c>
      <c r="U21" s="19">
        <v>3</v>
      </c>
      <c r="V21" s="19">
        <v>2</v>
      </c>
      <c r="W21" s="193">
        <v>5</v>
      </c>
      <c r="X21" s="190">
        <v>2</v>
      </c>
      <c r="Y21" s="19">
        <v>1</v>
      </c>
      <c r="Z21" s="19">
        <v>3</v>
      </c>
      <c r="AA21" s="197">
        <v>2</v>
      </c>
      <c r="AB21" s="19">
        <v>2</v>
      </c>
      <c r="AC21" s="19">
        <v>5</v>
      </c>
      <c r="AD21" s="195">
        <v>1</v>
      </c>
      <c r="AE21" s="43">
        <f t="shared" si="4"/>
        <v>2.4545454545454546</v>
      </c>
      <c r="AF21" s="193">
        <v>1</v>
      </c>
      <c r="AG21" s="19">
        <v>1</v>
      </c>
      <c r="AH21" s="19">
        <v>4</v>
      </c>
      <c r="AI21" s="193">
        <v>4</v>
      </c>
      <c r="AJ21" s="190">
        <v>2</v>
      </c>
      <c r="AK21" s="19">
        <v>1</v>
      </c>
      <c r="AL21" s="19">
        <v>3</v>
      </c>
      <c r="AM21" s="197">
        <v>3</v>
      </c>
      <c r="AN21" s="19">
        <v>2</v>
      </c>
      <c r="AO21" s="19">
        <v>4</v>
      </c>
      <c r="AP21" s="195">
        <v>1</v>
      </c>
      <c r="AQ21" s="44">
        <f t="shared" si="5"/>
        <v>2.3636363636363638</v>
      </c>
    </row>
    <row r="22" spans="1:43" ht="35.1" customHeight="1" x14ac:dyDescent="0.25">
      <c r="A22" s="59" t="s">
        <v>287</v>
      </c>
      <c r="B22" s="36" t="s">
        <v>288</v>
      </c>
      <c r="C22" s="36" t="s">
        <v>289</v>
      </c>
      <c r="D22" s="59"/>
      <c r="E22" s="36" t="s">
        <v>290</v>
      </c>
      <c r="F22" s="160">
        <v>50000</v>
      </c>
      <c r="G22" s="162">
        <v>320000</v>
      </c>
      <c r="H22" s="193">
        <v>3</v>
      </c>
      <c r="I22" s="19">
        <v>1</v>
      </c>
      <c r="J22" s="19">
        <v>1</v>
      </c>
      <c r="K22" s="193">
        <v>3</v>
      </c>
      <c r="L22" s="190">
        <v>5</v>
      </c>
      <c r="M22" s="19">
        <v>1</v>
      </c>
      <c r="N22" s="19">
        <v>4</v>
      </c>
      <c r="O22" s="197">
        <v>4</v>
      </c>
      <c r="P22" s="19">
        <v>2</v>
      </c>
      <c r="Q22" s="19">
        <v>3</v>
      </c>
      <c r="R22" s="195">
        <v>4</v>
      </c>
      <c r="S22" s="46">
        <f t="shared" si="3"/>
        <v>2.8181818181818183</v>
      </c>
      <c r="T22" s="193">
        <v>3</v>
      </c>
      <c r="U22" s="19">
        <v>1</v>
      </c>
      <c r="V22" s="19">
        <v>1</v>
      </c>
      <c r="W22" s="193">
        <v>3</v>
      </c>
      <c r="X22" s="190">
        <v>5</v>
      </c>
      <c r="Y22" s="19">
        <v>3</v>
      </c>
      <c r="Z22" s="19">
        <v>2</v>
      </c>
      <c r="AA22" s="197">
        <v>3</v>
      </c>
      <c r="AB22" s="19">
        <v>2</v>
      </c>
      <c r="AC22" s="19">
        <v>5</v>
      </c>
      <c r="AD22" s="195">
        <v>4</v>
      </c>
      <c r="AE22" s="43">
        <f t="shared" si="4"/>
        <v>2.9090909090909092</v>
      </c>
      <c r="AF22" s="193">
        <v>2</v>
      </c>
      <c r="AG22" s="19">
        <v>1</v>
      </c>
      <c r="AH22" s="19">
        <v>4</v>
      </c>
      <c r="AI22" s="193">
        <v>4</v>
      </c>
      <c r="AJ22" s="190">
        <v>5</v>
      </c>
      <c r="AK22" s="19">
        <v>3</v>
      </c>
      <c r="AL22" s="19">
        <v>2</v>
      </c>
      <c r="AM22" s="197">
        <v>5</v>
      </c>
      <c r="AN22" s="19">
        <v>2</v>
      </c>
      <c r="AO22" s="19">
        <v>4</v>
      </c>
      <c r="AP22" s="195">
        <v>4</v>
      </c>
      <c r="AQ22" s="44">
        <f t="shared" si="5"/>
        <v>3.2727272727272729</v>
      </c>
    </row>
    <row r="23" spans="1:43" x14ac:dyDescent="0.25">
      <c r="F23" s="149">
        <f>SUM(F6:F22)</f>
        <v>673000</v>
      </c>
      <c r="G23" s="149">
        <f>SUM(G6:G22)</f>
        <v>1910100</v>
      </c>
    </row>
  </sheetData>
  <mergeCells count="47">
    <mergeCell ref="U4:U5"/>
    <mergeCell ref="V4:V5"/>
    <mergeCell ref="W4:W5"/>
    <mergeCell ref="X4:X5"/>
    <mergeCell ref="AD4:AD5"/>
    <mergeCell ref="Z4:Z5"/>
    <mergeCell ref="AA4:AA5"/>
    <mergeCell ref="AB4:AB5"/>
    <mergeCell ref="AC4:AC5"/>
    <mergeCell ref="N4:N5"/>
    <mergeCell ref="Q4:Q5"/>
    <mergeCell ref="R4:R5"/>
    <mergeCell ref="S4:S5"/>
    <mergeCell ref="O4:O5"/>
    <mergeCell ref="P4:P5"/>
    <mergeCell ref="T4:T5"/>
    <mergeCell ref="AE4:AE5"/>
    <mergeCell ref="A3:A5"/>
    <mergeCell ref="B3:B5"/>
    <mergeCell ref="C3:C5"/>
    <mergeCell ref="D3:D5"/>
    <mergeCell ref="E3:E5"/>
    <mergeCell ref="F3:F5"/>
    <mergeCell ref="H3:S3"/>
    <mergeCell ref="H4:H5"/>
    <mergeCell ref="I4:I5"/>
    <mergeCell ref="J4:J5"/>
    <mergeCell ref="K4:K5"/>
    <mergeCell ref="L4:L5"/>
    <mergeCell ref="M4:M5"/>
    <mergeCell ref="Y4:Y5"/>
    <mergeCell ref="G3:G5"/>
    <mergeCell ref="AG4:AG5"/>
    <mergeCell ref="AH4:AH5"/>
    <mergeCell ref="A1:B1"/>
    <mergeCell ref="AF3:AQ3"/>
    <mergeCell ref="AF4:AF5"/>
    <mergeCell ref="AI4:AI5"/>
    <mergeCell ref="AJ4:AJ5"/>
    <mergeCell ref="AK4:AK5"/>
    <mergeCell ref="AL4:AL5"/>
    <mergeCell ref="AM4:AM5"/>
    <mergeCell ref="AN4:AN5"/>
    <mergeCell ref="AO4:AO5"/>
    <mergeCell ref="AP4:AP5"/>
    <mergeCell ref="AQ4:AQ5"/>
    <mergeCell ref="T3:AE3"/>
  </mergeCells>
  <pageMargins left="0.7" right="0.7" top="0.78740157499999996" bottom="0.78740157499999996" header="0.3" footer="0.3"/>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
  <sheetViews>
    <sheetView topLeftCell="O1" zoomScale="82" zoomScaleNormal="82" workbookViewId="0">
      <selection activeCell="AQ7" sqref="AQ7"/>
    </sheetView>
  </sheetViews>
  <sheetFormatPr defaultColWidth="9.140625" defaultRowHeight="15" x14ac:dyDescent="0.25"/>
  <cols>
    <col min="1" max="1" width="14.42578125" style="13" customWidth="1"/>
    <col min="2" max="2" width="27.140625" style="15" customWidth="1"/>
    <col min="3" max="3" width="24.5703125" style="15" customWidth="1"/>
    <col min="4" max="4" width="20.7109375" style="15" customWidth="1"/>
    <col min="5" max="5" width="16.85546875" style="13" customWidth="1"/>
    <col min="6" max="6" width="13.5703125" style="149" customWidth="1"/>
    <col min="7" max="7" width="13.5703125" style="163" customWidth="1"/>
    <col min="8" max="18" width="10.7109375" style="13" customWidth="1"/>
    <col min="19" max="19" width="14.85546875" style="13" customWidth="1"/>
    <col min="20" max="30" width="10.7109375" style="13" customWidth="1"/>
    <col min="31" max="31" width="14.7109375" style="13" customWidth="1"/>
    <col min="32" max="42" width="10.7109375" style="13" customWidth="1"/>
    <col min="43" max="43" width="16.28515625" style="13" customWidth="1"/>
    <col min="44" max="44" width="10.7109375" style="13" customWidth="1"/>
    <col min="45" max="16384" width="9.140625" style="13"/>
  </cols>
  <sheetData>
    <row r="1" spans="1:43" ht="27.75" customHeight="1" x14ac:dyDescent="0.35">
      <c r="A1" s="483" t="s">
        <v>149</v>
      </c>
      <c r="B1" s="483"/>
    </row>
    <row r="3" spans="1:43" ht="39" customHeight="1" x14ac:dyDescent="0.25">
      <c r="A3" s="374" t="s">
        <v>0</v>
      </c>
      <c r="B3" s="374" t="s">
        <v>1</v>
      </c>
      <c r="C3" s="374" t="s">
        <v>2</v>
      </c>
      <c r="D3" s="374" t="s">
        <v>3</v>
      </c>
      <c r="E3" s="374" t="s">
        <v>4</v>
      </c>
      <c r="F3" s="461" t="s">
        <v>5</v>
      </c>
      <c r="G3" s="503" t="s">
        <v>5</v>
      </c>
      <c r="H3" s="498" t="s">
        <v>79</v>
      </c>
      <c r="I3" s="498"/>
      <c r="J3" s="498"/>
      <c r="K3" s="498"/>
      <c r="L3" s="498"/>
      <c r="M3" s="498"/>
      <c r="N3" s="498"/>
      <c r="O3" s="498"/>
      <c r="P3" s="498"/>
      <c r="Q3" s="498"/>
      <c r="R3" s="498"/>
      <c r="S3" s="498"/>
      <c r="T3" s="498" t="s">
        <v>72</v>
      </c>
      <c r="U3" s="498"/>
      <c r="V3" s="498"/>
      <c r="W3" s="498"/>
      <c r="X3" s="498"/>
      <c r="Y3" s="498"/>
      <c r="Z3" s="498"/>
      <c r="AA3" s="498"/>
      <c r="AB3" s="498"/>
      <c r="AC3" s="498"/>
      <c r="AD3" s="498"/>
      <c r="AE3" s="498"/>
      <c r="AF3" s="498" t="s">
        <v>71</v>
      </c>
      <c r="AG3" s="498"/>
      <c r="AH3" s="498"/>
      <c r="AI3" s="498"/>
      <c r="AJ3" s="498"/>
      <c r="AK3" s="498"/>
      <c r="AL3" s="498"/>
      <c r="AM3" s="498"/>
      <c r="AN3" s="498"/>
      <c r="AO3" s="498"/>
      <c r="AP3" s="498"/>
      <c r="AQ3" s="498"/>
    </row>
    <row r="4" spans="1:43" ht="14.45" customHeight="1" x14ac:dyDescent="0.25">
      <c r="A4" s="374"/>
      <c r="B4" s="374"/>
      <c r="C4" s="374"/>
      <c r="D4" s="374"/>
      <c r="E4" s="374"/>
      <c r="F4" s="461"/>
      <c r="G4" s="458"/>
      <c r="H4" s="494" t="s">
        <v>75</v>
      </c>
      <c r="I4" s="494" t="s">
        <v>74</v>
      </c>
      <c r="J4" s="494" t="s">
        <v>73</v>
      </c>
      <c r="K4" s="494" t="s">
        <v>113</v>
      </c>
      <c r="L4" s="494" t="s">
        <v>114</v>
      </c>
      <c r="M4" s="494" t="s">
        <v>115</v>
      </c>
      <c r="N4" s="494" t="s">
        <v>116</v>
      </c>
      <c r="O4" s="494" t="s">
        <v>117</v>
      </c>
      <c r="P4" s="494" t="s">
        <v>118</v>
      </c>
      <c r="Q4" s="494" t="s">
        <v>360</v>
      </c>
      <c r="R4" s="494" t="s">
        <v>119</v>
      </c>
      <c r="S4" s="500" t="s">
        <v>80</v>
      </c>
      <c r="T4" s="486" t="s">
        <v>75</v>
      </c>
      <c r="U4" s="486" t="s">
        <v>74</v>
      </c>
      <c r="V4" s="486" t="s">
        <v>73</v>
      </c>
      <c r="W4" s="486" t="s">
        <v>113</v>
      </c>
      <c r="X4" s="486" t="s">
        <v>114</v>
      </c>
      <c r="Y4" s="486" t="s">
        <v>115</v>
      </c>
      <c r="Z4" s="486" t="s">
        <v>116</v>
      </c>
      <c r="AA4" s="486" t="s">
        <v>117</v>
      </c>
      <c r="AB4" s="486" t="s">
        <v>118</v>
      </c>
      <c r="AC4" s="486" t="s">
        <v>360</v>
      </c>
      <c r="AD4" s="486" t="s">
        <v>119</v>
      </c>
      <c r="AE4" s="502" t="s">
        <v>78</v>
      </c>
      <c r="AF4" s="450" t="s">
        <v>75</v>
      </c>
      <c r="AG4" s="450" t="s">
        <v>74</v>
      </c>
      <c r="AH4" s="450" t="s">
        <v>73</v>
      </c>
      <c r="AI4" s="450" t="s">
        <v>113</v>
      </c>
      <c r="AJ4" s="450" t="s">
        <v>114</v>
      </c>
      <c r="AK4" s="450" t="s">
        <v>115</v>
      </c>
      <c r="AL4" s="450" t="s">
        <v>116</v>
      </c>
      <c r="AM4" s="450" t="s">
        <v>117</v>
      </c>
      <c r="AN4" s="450" t="s">
        <v>118</v>
      </c>
      <c r="AO4" s="450" t="s">
        <v>360</v>
      </c>
      <c r="AP4" s="450" t="s">
        <v>119</v>
      </c>
      <c r="AQ4" s="499" t="s">
        <v>77</v>
      </c>
    </row>
    <row r="5" spans="1:43" ht="27.75" customHeight="1" thickBot="1" x14ac:dyDescent="0.3">
      <c r="A5" s="374"/>
      <c r="B5" s="374"/>
      <c r="C5" s="374"/>
      <c r="D5" s="374"/>
      <c r="E5" s="374"/>
      <c r="F5" s="461"/>
      <c r="G5" s="458"/>
      <c r="H5" s="495"/>
      <c r="I5" s="495"/>
      <c r="J5" s="495"/>
      <c r="K5" s="495"/>
      <c r="L5" s="495"/>
      <c r="M5" s="495"/>
      <c r="N5" s="495"/>
      <c r="O5" s="495"/>
      <c r="P5" s="495"/>
      <c r="Q5" s="495"/>
      <c r="R5" s="495"/>
      <c r="S5" s="501"/>
      <c r="T5" s="487"/>
      <c r="U5" s="487"/>
      <c r="V5" s="487"/>
      <c r="W5" s="487"/>
      <c r="X5" s="487"/>
      <c r="Y5" s="487"/>
      <c r="Z5" s="487"/>
      <c r="AA5" s="487"/>
      <c r="AB5" s="487"/>
      <c r="AC5" s="487"/>
      <c r="AD5" s="487"/>
      <c r="AE5" s="464"/>
      <c r="AF5" s="442"/>
      <c r="AG5" s="442"/>
      <c r="AH5" s="442"/>
      <c r="AI5" s="442"/>
      <c r="AJ5" s="442"/>
      <c r="AK5" s="442"/>
      <c r="AL5" s="442"/>
      <c r="AM5" s="442"/>
      <c r="AN5" s="442"/>
      <c r="AO5" s="442"/>
      <c r="AP5" s="442"/>
      <c r="AQ5" s="452"/>
    </row>
    <row r="6" spans="1:43" ht="39.950000000000003" customHeight="1" x14ac:dyDescent="0.25">
      <c r="A6" s="37" t="s">
        <v>291</v>
      </c>
      <c r="B6" s="37" t="s">
        <v>292</v>
      </c>
      <c r="C6" s="37" t="s">
        <v>27</v>
      </c>
      <c r="D6" s="37">
        <v>87092581</v>
      </c>
      <c r="E6" s="37" t="s">
        <v>99</v>
      </c>
      <c r="F6" s="144">
        <v>60000</v>
      </c>
      <c r="G6" s="151">
        <v>95000</v>
      </c>
      <c r="H6" s="192">
        <v>5</v>
      </c>
      <c r="I6" s="21">
        <v>3</v>
      </c>
      <c r="J6" s="21">
        <v>5</v>
      </c>
      <c r="K6" s="192">
        <v>5</v>
      </c>
      <c r="L6" s="21">
        <v>3</v>
      </c>
      <c r="M6" s="21">
        <v>5</v>
      </c>
      <c r="N6" s="21">
        <v>3</v>
      </c>
      <c r="O6" s="196">
        <v>2</v>
      </c>
      <c r="P6" s="21">
        <v>3</v>
      </c>
      <c r="Q6" s="21">
        <v>5</v>
      </c>
      <c r="R6" s="194">
        <v>5</v>
      </c>
      <c r="S6" s="141">
        <f>SUM(H6:R6)/11</f>
        <v>4</v>
      </c>
      <c r="T6" s="192">
        <v>4</v>
      </c>
      <c r="U6" s="21">
        <v>4</v>
      </c>
      <c r="V6" s="21">
        <v>5</v>
      </c>
      <c r="W6" s="192">
        <v>5</v>
      </c>
      <c r="X6" s="189">
        <v>3</v>
      </c>
      <c r="Y6" s="21">
        <v>3</v>
      </c>
      <c r="Z6" s="21">
        <v>3</v>
      </c>
      <c r="AA6" s="196">
        <v>3</v>
      </c>
      <c r="AB6" s="21">
        <v>2</v>
      </c>
      <c r="AC6" s="21">
        <v>4</v>
      </c>
      <c r="AD6" s="194">
        <v>5</v>
      </c>
      <c r="AE6" s="24">
        <f>SUM(T6:AD6)/11</f>
        <v>3.7272727272727271</v>
      </c>
      <c r="AF6" s="192">
        <v>5</v>
      </c>
      <c r="AG6" s="21">
        <v>4</v>
      </c>
      <c r="AH6" s="21">
        <v>4</v>
      </c>
      <c r="AI6" s="192">
        <v>4</v>
      </c>
      <c r="AJ6" s="189">
        <v>3</v>
      </c>
      <c r="AK6" s="21">
        <v>5</v>
      </c>
      <c r="AL6" s="21">
        <v>3</v>
      </c>
      <c r="AM6" s="196">
        <v>2</v>
      </c>
      <c r="AN6" s="21">
        <v>3</v>
      </c>
      <c r="AO6" s="21">
        <v>5</v>
      </c>
      <c r="AP6" s="194">
        <v>5</v>
      </c>
      <c r="AQ6" s="25">
        <f>SUM(AF6:AP6)/11</f>
        <v>3.9090909090909092</v>
      </c>
    </row>
    <row r="7" spans="1:43" ht="39.950000000000003" customHeight="1" x14ac:dyDescent="0.25">
      <c r="A7" s="36" t="s">
        <v>293</v>
      </c>
      <c r="B7" s="36" t="s">
        <v>35</v>
      </c>
      <c r="C7" s="36" t="s">
        <v>36</v>
      </c>
      <c r="D7" s="36">
        <v>68177950</v>
      </c>
      <c r="E7" s="36" t="s">
        <v>37</v>
      </c>
      <c r="F7" s="164">
        <v>75000</v>
      </c>
      <c r="G7" s="165">
        <v>169000</v>
      </c>
      <c r="H7" s="193">
        <v>3</v>
      </c>
      <c r="I7" s="19">
        <v>4</v>
      </c>
      <c r="J7" s="19">
        <v>5</v>
      </c>
      <c r="K7" s="193">
        <v>4</v>
      </c>
      <c r="L7" s="19">
        <v>2</v>
      </c>
      <c r="M7" s="19">
        <v>5</v>
      </c>
      <c r="N7" s="19">
        <v>2</v>
      </c>
      <c r="O7" s="197">
        <v>3</v>
      </c>
      <c r="P7" s="19">
        <v>3</v>
      </c>
      <c r="Q7" s="19">
        <v>5</v>
      </c>
      <c r="R7" s="195">
        <v>3</v>
      </c>
      <c r="S7" s="141">
        <f t="shared" ref="S7" si="0">SUM(H7:R7)/11</f>
        <v>3.5454545454545454</v>
      </c>
      <c r="T7" s="193">
        <v>2</v>
      </c>
      <c r="U7" s="19">
        <v>5</v>
      </c>
      <c r="V7" s="19">
        <v>5</v>
      </c>
      <c r="W7" s="193">
        <v>4</v>
      </c>
      <c r="X7" s="190">
        <v>1</v>
      </c>
      <c r="Y7" s="19">
        <v>4</v>
      </c>
      <c r="Z7" s="19">
        <v>2</v>
      </c>
      <c r="AA7" s="197">
        <v>2</v>
      </c>
      <c r="AB7" s="19">
        <v>2</v>
      </c>
      <c r="AC7" s="19">
        <v>3</v>
      </c>
      <c r="AD7" s="195">
        <v>3</v>
      </c>
      <c r="AE7" s="24">
        <f t="shared" ref="AE7" si="1">SUM(T7:AD7)/11</f>
        <v>3</v>
      </c>
      <c r="AF7" s="193">
        <v>3</v>
      </c>
      <c r="AG7" s="19">
        <v>5</v>
      </c>
      <c r="AH7" s="19">
        <v>3</v>
      </c>
      <c r="AI7" s="193">
        <v>5</v>
      </c>
      <c r="AJ7" s="190">
        <v>2</v>
      </c>
      <c r="AK7" s="19">
        <v>3</v>
      </c>
      <c r="AL7" s="19">
        <v>3</v>
      </c>
      <c r="AM7" s="197">
        <v>3</v>
      </c>
      <c r="AN7" s="19">
        <v>3</v>
      </c>
      <c r="AO7" s="19">
        <v>3</v>
      </c>
      <c r="AP7" s="195">
        <v>3</v>
      </c>
      <c r="AQ7" s="25">
        <f t="shared" ref="AQ7" si="2">SUM(AF7:AP7)/11</f>
        <v>3.2727272727272729</v>
      </c>
    </row>
    <row r="8" spans="1:43" x14ac:dyDescent="0.25">
      <c r="A8" s="20"/>
      <c r="B8" s="42"/>
      <c r="C8" s="42"/>
      <c r="D8" s="42"/>
      <c r="E8" s="20"/>
      <c r="F8" s="153">
        <f>SUM(F6:F7)</f>
        <v>135000</v>
      </c>
      <c r="G8" s="166">
        <f>SUM(G6:G7)</f>
        <v>264000</v>
      </c>
    </row>
    <row r="9" spans="1:43" x14ac:dyDescent="0.25">
      <c r="A9" s="20"/>
      <c r="B9" s="42"/>
      <c r="C9" s="42"/>
      <c r="D9" s="42"/>
      <c r="E9" s="20"/>
      <c r="F9" s="153"/>
      <c r="G9" s="166"/>
    </row>
  </sheetData>
  <mergeCells count="47">
    <mergeCell ref="F3:F5"/>
    <mergeCell ref="X4:X5"/>
    <mergeCell ref="H3:S3"/>
    <mergeCell ref="T3:AE3"/>
    <mergeCell ref="H4:H5"/>
    <mergeCell ref="K4:K5"/>
    <mergeCell ref="L4:L5"/>
    <mergeCell ref="M4:M5"/>
    <mergeCell ref="O4:O5"/>
    <mergeCell ref="Q4:Q5"/>
    <mergeCell ref="R4:R5"/>
    <mergeCell ref="S4:S5"/>
    <mergeCell ref="T4:T5"/>
    <mergeCell ref="U4:U5"/>
    <mergeCell ref="AE4:AE5"/>
    <mergeCell ref="G3:G5"/>
    <mergeCell ref="A1:B1"/>
    <mergeCell ref="AF3:AQ3"/>
    <mergeCell ref="AF4:AF5"/>
    <mergeCell ref="AH4:AH5"/>
    <mergeCell ref="AJ4:AJ5"/>
    <mergeCell ref="AL4:AL5"/>
    <mergeCell ref="AM4:AM5"/>
    <mergeCell ref="AN4:AN5"/>
    <mergeCell ref="AO4:AO5"/>
    <mergeCell ref="AP4:AP5"/>
    <mergeCell ref="AQ4:AQ5"/>
    <mergeCell ref="A3:A5"/>
    <mergeCell ref="B3:B5"/>
    <mergeCell ref="C3:C5"/>
    <mergeCell ref="D3:D5"/>
    <mergeCell ref="E3:E5"/>
    <mergeCell ref="AG4:AG5"/>
    <mergeCell ref="AI4:AI5"/>
    <mergeCell ref="AK4:AK5"/>
    <mergeCell ref="I4:I5"/>
    <mergeCell ref="J4:J5"/>
    <mergeCell ref="V4:V5"/>
    <mergeCell ref="W4:W5"/>
    <mergeCell ref="N4:N5"/>
    <mergeCell ref="P4:P5"/>
    <mergeCell ref="AD4:AD5"/>
    <mergeCell ref="Y4:Y5"/>
    <mergeCell ref="Z4:Z5"/>
    <mergeCell ref="AA4:AA5"/>
    <mergeCell ref="AB4:AB5"/>
    <mergeCell ref="AC4:AC5"/>
  </mergeCells>
  <pageMargins left="0.7" right="0.7" top="0.78740157499999996" bottom="0.78740157499999996" header="0.3" footer="0.3"/>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4</vt:i4>
      </vt:variant>
    </vt:vector>
  </HeadingPairs>
  <TitlesOfParts>
    <vt:vector size="15" baseType="lpstr">
      <vt:lpstr>K1_24</vt:lpstr>
      <vt:lpstr>K2_24</vt:lpstr>
      <vt:lpstr>K3_24</vt:lpstr>
      <vt:lpstr>K4_24</vt:lpstr>
      <vt:lpstr>K5_24</vt:lpstr>
      <vt:lpstr>K1_24_Hodnotitelé</vt:lpstr>
      <vt:lpstr>K2_24_Hodnotitelé</vt:lpstr>
      <vt:lpstr>K3_24_Hodnotitelé</vt:lpstr>
      <vt:lpstr>K4_24_Hodnotitelé</vt:lpstr>
      <vt:lpstr>K5_24_Hodnotitelé</vt:lpstr>
      <vt:lpstr>List1</vt:lpstr>
      <vt:lpstr>K1_24!Oblast_tisku</vt:lpstr>
      <vt:lpstr>K2_24!Oblast_tisku</vt:lpstr>
      <vt:lpstr>K1_24!Print_Area</vt:lpstr>
      <vt:lpstr>K1_24_Hodnotitelé!Print_Area</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Projekty - 8. 10. 2021</dc:title>
  <dc:subject/>
  <dc:creator>GrantYS</dc:creator>
  <cp:keywords/>
  <dc:description/>
  <cp:lastModifiedBy>Jiskrová Lenka</cp:lastModifiedBy>
  <cp:lastPrinted>2023-11-20T13:17:29Z</cp:lastPrinted>
  <dcterms:created xsi:type="dcterms:W3CDTF">2021-10-08T09:10:12Z</dcterms:created>
  <dcterms:modified xsi:type="dcterms:W3CDTF">2023-11-22T14:08:47Z</dcterms:modified>
  <cp:category/>
</cp:coreProperties>
</file>